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Archivos REM\REM 2026\cargas REM 2026\serie D\"/>
    </mc:Choice>
  </mc:AlternateContent>
  <xr:revisionPtr revIDLastSave="0" documentId="13_ncr:1_{4BAAA2CA-1530-4DF2-BA1D-EEBF1BF4C2B5}" xr6:coauthVersionLast="47" xr6:coauthVersionMax="47" xr10:uidLastSave="{00000000-0000-0000-0000-000000000000}"/>
  <bookViews>
    <workbookView xWindow="-120" yWindow="-120" windowWidth="29040" windowHeight="15720" activeTab="2" xr2:uid="{4961102D-E373-4696-8F2B-7D3BFAB56076}"/>
  </bookViews>
  <sheets>
    <sheet name="D15" sheetId="1" r:id="rId1"/>
    <sheet name="D16" sheetId="2" r:id="rId2"/>
    <sheet name="filtro" sheetId="3" r:id="rId3"/>
  </sheets>
  <externalReferences>
    <externalReference r:id="rId4"/>
    <externalReference r:id="rId5"/>
  </externalReferenc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2" l="1" a="1"/>
  <c r="E42" i="2" s="1"/>
  <c r="D42" i="2" a="1"/>
  <c r="D42" i="2" s="1"/>
  <c r="C42" i="2" a="1"/>
  <c r="C42" i="2" s="1"/>
  <c r="E41" i="2" a="1"/>
  <c r="E41" i="2" s="1"/>
  <c r="D41" i="2" a="1"/>
  <c r="D41" i="2" s="1"/>
  <c r="C41" i="2" a="1"/>
  <c r="C41" i="2" s="1"/>
  <c r="E40" i="2" a="1"/>
  <c r="E40" i="2" s="1"/>
  <c r="D40" i="2" a="1"/>
  <c r="D40" i="2" s="1"/>
  <c r="C40" i="2" a="1"/>
  <c r="C40" i="2" s="1"/>
  <c r="E39" i="2" a="1"/>
  <c r="E39" i="2" s="1"/>
  <c r="D39" i="2" a="1"/>
  <c r="D39" i="2" s="1"/>
  <c r="C39" i="2" a="1"/>
  <c r="C39" i="2" s="1"/>
  <c r="E38" i="2" a="1"/>
  <c r="E38" i="2" s="1"/>
  <c r="E43" i="2" s="1"/>
  <c r="D38" i="2" a="1"/>
  <c r="D38" i="2" s="1"/>
  <c r="C38" i="2" a="1"/>
  <c r="C38" i="2" s="1"/>
  <c r="J33" i="2" a="1"/>
  <c r="J33" i="2" s="1"/>
  <c r="I33" i="2"/>
  <c r="I33" i="2" a="1"/>
  <c r="H33" i="2" a="1"/>
  <c r="H33" i="2" s="1"/>
  <c r="E33" i="2" a="1"/>
  <c r="E33" i="2" s="1"/>
  <c r="D33" i="2" a="1"/>
  <c r="D33" i="2" s="1"/>
  <c r="C33" i="2" a="1"/>
  <c r="C33" i="2" s="1"/>
  <c r="F33" i="2" s="1"/>
  <c r="J32" i="2" a="1"/>
  <c r="J32" i="2" s="1"/>
  <c r="I32" i="2" a="1"/>
  <c r="I32" i="2" s="1"/>
  <c r="H32" i="2" a="1"/>
  <c r="H32" i="2" s="1"/>
  <c r="E32" i="2" a="1"/>
  <c r="E32" i="2" s="1"/>
  <c r="D32" i="2"/>
  <c r="C32" i="2" a="1"/>
  <c r="C32" i="2" s="1"/>
  <c r="F32" i="2" s="1"/>
  <c r="E25" i="2" a="1"/>
  <c r="E25" i="2" s="1"/>
  <c r="D25" i="2" a="1"/>
  <c r="D25" i="2" s="1"/>
  <c r="C25" i="2" a="1"/>
  <c r="C25" i="2" s="1"/>
  <c r="E24" i="2" a="1"/>
  <c r="E24" i="2" s="1"/>
  <c r="D24" i="2" a="1"/>
  <c r="D24" i="2" s="1"/>
  <c r="C24" i="2" a="1"/>
  <c r="C24" i="2" s="1"/>
  <c r="E23" i="2" a="1"/>
  <c r="E23" i="2" s="1"/>
  <c r="D23" i="2" a="1"/>
  <c r="D23" i="2" s="1"/>
  <c r="C23" i="2" a="1"/>
  <c r="C23" i="2" s="1"/>
  <c r="E22" i="2" a="1"/>
  <c r="E22" i="2" s="1"/>
  <c r="D22" i="2" a="1"/>
  <c r="D22" i="2" s="1"/>
  <c r="C22" i="2" a="1"/>
  <c r="C22" i="2" s="1"/>
  <c r="E21" i="2" a="1"/>
  <c r="E21" i="2" s="1"/>
  <c r="D21" i="2" a="1"/>
  <c r="D21" i="2" s="1"/>
  <c r="C21" i="2" a="1"/>
  <c r="C21" i="2" s="1"/>
  <c r="D15" i="2" a="1"/>
  <c r="D15" i="2" s="1"/>
  <c r="C15" i="2" a="1"/>
  <c r="C15" i="2" s="1"/>
  <c r="D14" i="2" a="1"/>
  <c r="D14" i="2" s="1"/>
  <c r="C14" i="2" a="1"/>
  <c r="C14" i="2" s="1"/>
  <c r="D13" i="2" a="1"/>
  <c r="D13" i="2" s="1"/>
  <c r="C13" i="2" a="1"/>
  <c r="C13" i="2" s="1"/>
  <c r="D12" i="2" a="1"/>
  <c r="D12" i="2" s="1"/>
  <c r="C12" i="2" a="1"/>
  <c r="C12" i="2" s="1"/>
  <c r="D11" i="2" a="1"/>
  <c r="D11" i="2" s="1"/>
  <c r="C11" i="2" a="1"/>
  <c r="C11" i="2" s="1"/>
  <c r="B5" i="2"/>
  <c r="B4" i="2"/>
  <c r="B3" i="2"/>
  <c r="B2" i="2"/>
  <c r="M94" i="1"/>
  <c r="M94" i="1" a="1"/>
  <c r="L94" i="1"/>
  <c r="L94" i="1" a="1"/>
  <c r="K94" i="1" a="1"/>
  <c r="K94" i="1" s="1"/>
  <c r="F94" i="1" a="1"/>
  <c r="F94" i="1" s="1"/>
  <c r="E94" i="1" a="1"/>
  <c r="E94" i="1" s="1"/>
  <c r="D94" i="1" a="1"/>
  <c r="D94" i="1" s="1"/>
  <c r="G94" i="1" s="1"/>
  <c r="M93" i="1" a="1"/>
  <c r="M93" i="1" s="1"/>
  <c r="L93" i="1" a="1"/>
  <c r="L93" i="1" s="1"/>
  <c r="K93" i="1"/>
  <c r="K93" i="1" a="1"/>
  <c r="F93" i="1" a="1"/>
  <c r="F93" i="1" s="1"/>
  <c r="E93" i="1" a="1"/>
  <c r="E93" i="1" s="1"/>
  <c r="D93" i="1" a="1"/>
  <c r="D93" i="1" s="1"/>
  <c r="M92" i="1" a="1"/>
  <c r="M92" i="1" s="1"/>
  <c r="L92" i="1" a="1"/>
  <c r="L92" i="1" s="1"/>
  <c r="K92" i="1" a="1"/>
  <c r="K92" i="1" s="1"/>
  <c r="F92" i="1" a="1"/>
  <c r="F92" i="1" s="1"/>
  <c r="E92" i="1" a="1"/>
  <c r="E92" i="1" s="1"/>
  <c r="D92" i="1" a="1"/>
  <c r="D92" i="1" s="1"/>
  <c r="M91" i="1" a="1"/>
  <c r="M91" i="1" s="1"/>
  <c r="L91" i="1" a="1"/>
  <c r="L91" i="1" s="1"/>
  <c r="K91" i="1" a="1"/>
  <c r="K91" i="1" s="1"/>
  <c r="F91" i="1" a="1"/>
  <c r="F91" i="1" s="1"/>
  <c r="E91" i="1" a="1"/>
  <c r="E91" i="1" s="1"/>
  <c r="D91" i="1" a="1"/>
  <c r="D91" i="1" s="1"/>
  <c r="G91" i="1" s="1"/>
  <c r="M90" i="1" a="1"/>
  <c r="M90" i="1" s="1"/>
  <c r="L90" i="1" a="1"/>
  <c r="L90" i="1" s="1"/>
  <c r="K90" i="1" a="1"/>
  <c r="K90" i="1" s="1"/>
  <c r="F90" i="1"/>
  <c r="F90" i="1" a="1"/>
  <c r="E90" i="1" a="1"/>
  <c r="E90" i="1" s="1"/>
  <c r="D90" i="1" a="1"/>
  <c r="D90" i="1" s="1"/>
  <c r="G90" i="1" s="1"/>
  <c r="M89" i="1" a="1"/>
  <c r="M89" i="1" s="1"/>
  <c r="L89" i="1"/>
  <c r="L89" i="1" a="1"/>
  <c r="K89" i="1" a="1"/>
  <c r="K89" i="1" s="1"/>
  <c r="F89" i="1"/>
  <c r="F89" i="1" a="1"/>
  <c r="E89" i="1" a="1"/>
  <c r="E89" i="1" s="1"/>
  <c r="D89" i="1" a="1"/>
  <c r="D89" i="1" s="1"/>
  <c r="M88" i="1" a="1"/>
  <c r="M88" i="1" s="1"/>
  <c r="L88" i="1" a="1"/>
  <c r="L88" i="1" s="1"/>
  <c r="K88" i="1" a="1"/>
  <c r="K88" i="1" s="1"/>
  <c r="F88" i="1" a="1"/>
  <c r="F88" i="1" s="1"/>
  <c r="E88" i="1"/>
  <c r="G88" i="1" s="1"/>
  <c r="E88" i="1" a="1"/>
  <c r="D88" i="1"/>
  <c r="D88" i="1" a="1"/>
  <c r="M87" i="1" a="1"/>
  <c r="M87" i="1" s="1"/>
  <c r="L87" i="1" a="1"/>
  <c r="L87" i="1" s="1"/>
  <c r="K87" i="1" a="1"/>
  <c r="K87" i="1" s="1"/>
  <c r="F87" i="1" a="1"/>
  <c r="F87" i="1" s="1"/>
  <c r="E87" i="1" a="1"/>
  <c r="E87" i="1" s="1"/>
  <c r="D87" i="1" a="1"/>
  <c r="D87" i="1" s="1"/>
  <c r="R80" i="1" a="1"/>
  <c r="R80" i="1" s="1"/>
  <c r="Q80" i="1" a="1"/>
  <c r="Q80" i="1" s="1"/>
  <c r="P80" i="1"/>
  <c r="P80" i="1" a="1"/>
  <c r="O80" i="1" a="1"/>
  <c r="O80" i="1" s="1"/>
  <c r="N80" i="1"/>
  <c r="N80" i="1" a="1"/>
  <c r="M80" i="1" a="1"/>
  <c r="M80" i="1" s="1"/>
  <c r="L80" i="1" a="1"/>
  <c r="L80" i="1" s="1"/>
  <c r="K80" i="1" a="1"/>
  <c r="K80" i="1" s="1"/>
  <c r="J80" i="1" a="1"/>
  <c r="J80" i="1" s="1"/>
  <c r="I80" i="1" a="1"/>
  <c r="I80" i="1" s="1"/>
  <c r="H80" i="1"/>
  <c r="H80" i="1" a="1"/>
  <c r="G80" i="1" a="1"/>
  <c r="G80" i="1" s="1"/>
  <c r="F80" i="1" a="1"/>
  <c r="F80" i="1" s="1"/>
  <c r="E80" i="1" a="1"/>
  <c r="E80" i="1" s="1"/>
  <c r="D80" i="1" a="1"/>
  <c r="D80" i="1" s="1"/>
  <c r="AI80" i="1" s="1"/>
  <c r="R78" i="1"/>
  <c r="R78" i="1" a="1"/>
  <c r="Q78" i="1" a="1"/>
  <c r="Q78" i="1" s="1"/>
  <c r="P78" i="1" a="1"/>
  <c r="P78" i="1" s="1"/>
  <c r="O78" i="1" a="1"/>
  <c r="O78" i="1" s="1"/>
  <c r="N78" i="1" a="1"/>
  <c r="N78" i="1" s="1"/>
  <c r="M78" i="1"/>
  <c r="M78" i="1" a="1"/>
  <c r="L78" i="1" a="1"/>
  <c r="L78" i="1" s="1"/>
  <c r="K78" i="1" a="1"/>
  <c r="K78" i="1" s="1"/>
  <c r="J78" i="1" a="1"/>
  <c r="J78" i="1" s="1"/>
  <c r="I78" i="1" a="1"/>
  <c r="I78" i="1" s="1"/>
  <c r="H78" i="1"/>
  <c r="H78" i="1" a="1"/>
  <c r="G78" i="1" a="1"/>
  <c r="G78" i="1" s="1"/>
  <c r="F78" i="1" a="1"/>
  <c r="F78" i="1" s="1"/>
  <c r="E78" i="1" a="1"/>
  <c r="E78" i="1" s="1"/>
  <c r="D78" i="1" a="1"/>
  <c r="D78" i="1" s="1"/>
  <c r="R77" i="1" a="1"/>
  <c r="R77" i="1" s="1"/>
  <c r="Q77" i="1" a="1"/>
  <c r="Q77" i="1" s="1"/>
  <c r="P77" i="1" a="1"/>
  <c r="P77" i="1" s="1"/>
  <c r="O77" i="1" a="1"/>
  <c r="O77" i="1" s="1"/>
  <c r="N77" i="1" a="1"/>
  <c r="N77" i="1" s="1"/>
  <c r="M77" i="1" a="1"/>
  <c r="M77" i="1" s="1"/>
  <c r="L77" i="1" a="1"/>
  <c r="L77" i="1" s="1"/>
  <c r="K77" i="1" a="1"/>
  <c r="K77" i="1" s="1"/>
  <c r="J77" i="1" a="1"/>
  <c r="J77" i="1" s="1"/>
  <c r="I77" i="1" a="1"/>
  <c r="I77" i="1" s="1"/>
  <c r="H77" i="1" a="1"/>
  <c r="H77" i="1" s="1"/>
  <c r="G77" i="1" a="1"/>
  <c r="G77" i="1" s="1"/>
  <c r="F77" i="1" a="1"/>
  <c r="F77" i="1" s="1"/>
  <c r="E77" i="1" a="1"/>
  <c r="E77" i="1" s="1"/>
  <c r="D77" i="1" a="1"/>
  <c r="D77" i="1" s="1"/>
  <c r="R76" i="1" a="1"/>
  <c r="R76" i="1" s="1"/>
  <c r="Q76" i="1" a="1"/>
  <c r="Q76" i="1" s="1"/>
  <c r="Q79" i="1" s="1"/>
  <c r="P76" i="1" a="1"/>
  <c r="P76" i="1" s="1"/>
  <c r="O76" i="1" a="1"/>
  <c r="O76" i="1" s="1"/>
  <c r="O79" i="1" s="1"/>
  <c r="N76" i="1" a="1"/>
  <c r="N76" i="1" s="1"/>
  <c r="M76" i="1" a="1"/>
  <c r="M76" i="1" s="1"/>
  <c r="L76" i="1" a="1"/>
  <c r="L76" i="1" s="1"/>
  <c r="K76" i="1" a="1"/>
  <c r="K76" i="1" s="1"/>
  <c r="J76" i="1" a="1"/>
  <c r="J76" i="1" s="1"/>
  <c r="I76" i="1" a="1"/>
  <c r="I76" i="1" s="1"/>
  <c r="H76" i="1" a="1"/>
  <c r="H76" i="1" s="1"/>
  <c r="G76" i="1" a="1"/>
  <c r="G76" i="1" s="1"/>
  <c r="F76" i="1" a="1"/>
  <c r="F76" i="1" s="1"/>
  <c r="E76" i="1" a="1"/>
  <c r="E76" i="1" s="1"/>
  <c r="D76" i="1" a="1"/>
  <c r="D76" i="1" s="1"/>
  <c r="R75" i="1" a="1"/>
  <c r="R75" i="1" s="1"/>
  <c r="Q75" i="1" a="1"/>
  <c r="Q75" i="1" s="1"/>
  <c r="P75" i="1" a="1"/>
  <c r="P75" i="1" s="1"/>
  <c r="O75" i="1" a="1"/>
  <c r="O75" i="1" s="1"/>
  <c r="N75" i="1"/>
  <c r="N75" i="1" a="1"/>
  <c r="M75" i="1" a="1"/>
  <c r="M75" i="1" s="1"/>
  <c r="M79" i="1" s="1"/>
  <c r="L75" i="1" a="1"/>
  <c r="L75" i="1" s="1"/>
  <c r="K75" i="1" a="1"/>
  <c r="K75" i="1" s="1"/>
  <c r="J75" i="1" a="1"/>
  <c r="J75" i="1" s="1"/>
  <c r="I75" i="1"/>
  <c r="H75" i="1" a="1"/>
  <c r="H75" i="1" s="1"/>
  <c r="G75" i="1"/>
  <c r="G75" i="1" a="1"/>
  <c r="F75" i="1" a="1"/>
  <c r="F75" i="1" s="1"/>
  <c r="E75" i="1" a="1"/>
  <c r="E75" i="1" s="1"/>
  <c r="D75" i="1" a="1"/>
  <c r="D75" i="1" s="1"/>
  <c r="P66" i="1" a="1"/>
  <c r="P66" i="1" s="1"/>
  <c r="O66" i="1" a="1"/>
  <c r="O66" i="1" s="1"/>
  <c r="N66" i="1" a="1"/>
  <c r="N66" i="1" s="1"/>
  <c r="M66" i="1" a="1"/>
  <c r="M66" i="1" s="1"/>
  <c r="L66" i="1" a="1"/>
  <c r="L66" i="1" s="1"/>
  <c r="K66" i="1" a="1"/>
  <c r="K66" i="1" s="1"/>
  <c r="J66" i="1" a="1"/>
  <c r="J66" i="1" s="1"/>
  <c r="I66" i="1" a="1"/>
  <c r="I66" i="1" s="1"/>
  <c r="H66" i="1" a="1"/>
  <c r="H66" i="1" s="1"/>
  <c r="G66" i="1" a="1"/>
  <c r="G66" i="1" s="1"/>
  <c r="F66" i="1"/>
  <c r="F66" i="1" a="1"/>
  <c r="E66" i="1" a="1"/>
  <c r="E66" i="1" s="1"/>
  <c r="D66" i="1"/>
  <c r="I94" i="1" s="1"/>
  <c r="P65" i="1" a="1"/>
  <c r="P65" i="1" s="1"/>
  <c r="O65" i="1" a="1"/>
  <c r="O65" i="1" s="1"/>
  <c r="N65" i="1" a="1"/>
  <c r="N65" i="1" s="1"/>
  <c r="M65" i="1" a="1"/>
  <c r="M65" i="1" s="1"/>
  <c r="L65" i="1" a="1"/>
  <c r="L65" i="1" s="1"/>
  <c r="K65" i="1" a="1"/>
  <c r="K65" i="1" s="1"/>
  <c r="J65" i="1"/>
  <c r="J67" i="1" s="1"/>
  <c r="J65" i="1" a="1"/>
  <c r="I65" i="1" a="1"/>
  <c r="I65" i="1" s="1"/>
  <c r="H65" i="1"/>
  <c r="H65" i="1" a="1"/>
  <c r="G65" i="1" a="1"/>
  <c r="G65" i="1" s="1"/>
  <c r="G67" i="1" s="1"/>
  <c r="F65" i="1" a="1"/>
  <c r="F65" i="1" s="1"/>
  <c r="F67" i="1" s="1"/>
  <c r="E65" i="1" a="1"/>
  <c r="E65" i="1" s="1"/>
  <c r="E67" i="1" s="1"/>
  <c r="D65" i="1"/>
  <c r="I93" i="1" s="1"/>
  <c r="P63" i="1" a="1"/>
  <c r="P63" i="1" s="1"/>
  <c r="O63" i="1" a="1"/>
  <c r="O63" i="1" s="1"/>
  <c r="N63" i="1"/>
  <c r="N63" i="1" a="1"/>
  <c r="M63" i="1" a="1"/>
  <c r="M63" i="1" s="1"/>
  <c r="L63" i="1" a="1"/>
  <c r="L63" i="1" s="1"/>
  <c r="K63" i="1" a="1"/>
  <c r="K63" i="1" s="1"/>
  <c r="J63" i="1" a="1"/>
  <c r="J63" i="1" s="1"/>
  <c r="I63" i="1" a="1"/>
  <c r="I63" i="1" s="1"/>
  <c r="H63" i="1" a="1"/>
  <c r="H63" i="1" s="1"/>
  <c r="G63" i="1" a="1"/>
  <c r="G63" i="1" s="1"/>
  <c r="F63" i="1" a="1"/>
  <c r="F63" i="1" s="1"/>
  <c r="E63" i="1" a="1"/>
  <c r="E63" i="1" s="1"/>
  <c r="D63" i="1"/>
  <c r="P62" i="1" a="1"/>
  <c r="P62" i="1" s="1"/>
  <c r="O62" i="1" a="1"/>
  <c r="O62" i="1" s="1"/>
  <c r="N62" i="1" a="1"/>
  <c r="N62" i="1" s="1"/>
  <c r="M62" i="1" a="1"/>
  <c r="M62" i="1" s="1"/>
  <c r="L62" i="1" a="1"/>
  <c r="L62" i="1" s="1"/>
  <c r="K62" i="1" a="1"/>
  <c r="K62" i="1" s="1"/>
  <c r="J62" i="1" a="1"/>
  <c r="J62" i="1" s="1"/>
  <c r="I62" i="1" a="1"/>
  <c r="I62" i="1" s="1"/>
  <c r="H62" i="1" a="1"/>
  <c r="H62" i="1" s="1"/>
  <c r="G62" i="1" a="1"/>
  <c r="G62" i="1" s="1"/>
  <c r="F62" i="1"/>
  <c r="F62" i="1" a="1"/>
  <c r="E62" i="1" a="1"/>
  <c r="E62" i="1" s="1"/>
  <c r="D62" i="1"/>
  <c r="P61" i="1" a="1"/>
  <c r="P61" i="1" s="1"/>
  <c r="O61" i="1" a="1"/>
  <c r="O61" i="1" s="1"/>
  <c r="N61" i="1" a="1"/>
  <c r="N61" i="1" s="1"/>
  <c r="M61" i="1" a="1"/>
  <c r="M61" i="1" s="1"/>
  <c r="L61" i="1" a="1"/>
  <c r="L61" i="1" s="1"/>
  <c r="K61" i="1" a="1"/>
  <c r="K61" i="1" s="1"/>
  <c r="J61" i="1" a="1"/>
  <c r="J61" i="1" s="1"/>
  <c r="I61" i="1"/>
  <c r="I61" i="1" a="1"/>
  <c r="H61" i="1"/>
  <c r="H61" i="1" a="1"/>
  <c r="G61" i="1" a="1"/>
  <c r="G61" i="1" s="1"/>
  <c r="F61" i="1" a="1"/>
  <c r="F61" i="1" s="1"/>
  <c r="E61" i="1" a="1"/>
  <c r="E61" i="1" s="1"/>
  <c r="D61" i="1"/>
  <c r="I92" i="1" s="1"/>
  <c r="Q59" i="1"/>
  <c r="P59" i="1" a="1"/>
  <c r="P59" i="1" s="1"/>
  <c r="O59" i="1" a="1"/>
  <c r="O59" i="1" s="1"/>
  <c r="N59" i="1" a="1"/>
  <c r="N59" i="1" s="1"/>
  <c r="M59" i="1" a="1"/>
  <c r="M59" i="1" s="1"/>
  <c r="L59" i="1" a="1"/>
  <c r="L59" i="1" s="1"/>
  <c r="K59" i="1" a="1"/>
  <c r="K59" i="1" s="1"/>
  <c r="J59" i="1" a="1"/>
  <c r="J59" i="1" s="1"/>
  <c r="I59" i="1"/>
  <c r="I59" i="1" a="1"/>
  <c r="H59" i="1"/>
  <c r="H59" i="1" a="1"/>
  <c r="G59" i="1" a="1"/>
  <c r="G59" i="1" s="1"/>
  <c r="F59" i="1" a="1"/>
  <c r="F59" i="1" s="1"/>
  <c r="E59" i="1" a="1"/>
  <c r="E59" i="1" s="1"/>
  <c r="D59" i="1"/>
  <c r="P58" i="1" a="1"/>
  <c r="P58" i="1" s="1"/>
  <c r="O58" i="1" a="1"/>
  <c r="O58" i="1" s="1"/>
  <c r="N58" i="1" a="1"/>
  <c r="N58" i="1" s="1"/>
  <c r="M58" i="1" a="1"/>
  <c r="M58" i="1" s="1"/>
  <c r="L58" i="1" a="1"/>
  <c r="L58" i="1" s="1"/>
  <c r="K58" i="1" a="1"/>
  <c r="K58" i="1" s="1"/>
  <c r="J58" i="1" a="1"/>
  <c r="J58" i="1" s="1"/>
  <c r="I58" i="1" a="1"/>
  <c r="I58" i="1" s="1"/>
  <c r="H58" i="1"/>
  <c r="H58" i="1" a="1"/>
  <c r="G58" i="1" a="1"/>
  <c r="G58" i="1" s="1"/>
  <c r="F58" i="1" a="1"/>
  <c r="F58" i="1" s="1"/>
  <c r="E58" i="1" a="1"/>
  <c r="E58" i="1" s="1"/>
  <c r="D58" i="1" a="1"/>
  <c r="D58" i="1" s="1"/>
  <c r="Q57" i="1"/>
  <c r="P57" i="1" a="1"/>
  <c r="P57" i="1" s="1"/>
  <c r="O57" i="1" a="1"/>
  <c r="O57" i="1" s="1"/>
  <c r="N57" i="1" a="1"/>
  <c r="N57" i="1" s="1"/>
  <c r="M57" i="1" a="1"/>
  <c r="M57" i="1" s="1"/>
  <c r="L57" i="1" a="1"/>
  <c r="L57" i="1" s="1"/>
  <c r="K57" i="1" a="1"/>
  <c r="K57" i="1" s="1"/>
  <c r="J57" i="1" a="1"/>
  <c r="J57" i="1" s="1"/>
  <c r="I57" i="1" a="1"/>
  <c r="I57" i="1" s="1"/>
  <c r="H57" i="1" a="1"/>
  <c r="H57" i="1" s="1"/>
  <c r="G57" i="1" a="1"/>
  <c r="G57" i="1" s="1"/>
  <c r="F57" i="1" a="1"/>
  <c r="F57" i="1" s="1"/>
  <c r="F60" i="1" s="1"/>
  <c r="E57" i="1" a="1"/>
  <c r="E57" i="1" s="1"/>
  <c r="D57" i="1"/>
  <c r="I89" i="1" s="1"/>
  <c r="D57" i="1" a="1"/>
  <c r="P56" i="1" a="1"/>
  <c r="P56" i="1" s="1"/>
  <c r="O56" i="1" a="1"/>
  <c r="O56" i="1" s="1"/>
  <c r="O60" i="1" s="1"/>
  <c r="N56" i="1" a="1"/>
  <c r="N56" i="1" s="1"/>
  <c r="M56" i="1" a="1"/>
  <c r="M56" i="1" s="1"/>
  <c r="M60" i="1" s="1"/>
  <c r="M68" i="1" s="1"/>
  <c r="L56" i="1" a="1"/>
  <c r="L56" i="1" s="1"/>
  <c r="K56" i="1" a="1"/>
  <c r="K56" i="1" s="1"/>
  <c r="J56" i="1" a="1"/>
  <c r="J56" i="1" s="1"/>
  <c r="I56" i="1" a="1"/>
  <c r="I56" i="1" s="1"/>
  <c r="H56" i="1" a="1"/>
  <c r="H56" i="1" s="1"/>
  <c r="G56" i="1" a="1"/>
  <c r="G56" i="1" s="1"/>
  <c r="F56" i="1" a="1"/>
  <c r="F56" i="1" s="1"/>
  <c r="E56" i="1" a="1"/>
  <c r="E56" i="1" s="1"/>
  <c r="D56" i="1"/>
  <c r="P55" i="1" a="1"/>
  <c r="P55" i="1" s="1"/>
  <c r="O55" i="1" a="1"/>
  <c r="O55" i="1" s="1"/>
  <c r="N55" i="1" a="1"/>
  <c r="N55" i="1" s="1"/>
  <c r="M55" i="1" a="1"/>
  <c r="M55" i="1" s="1"/>
  <c r="L55" i="1" a="1"/>
  <c r="L55" i="1" s="1"/>
  <c r="K55" i="1" a="1"/>
  <c r="K55" i="1" s="1"/>
  <c r="K60" i="1" s="1"/>
  <c r="J55" i="1" a="1"/>
  <c r="J55" i="1" s="1"/>
  <c r="I55" i="1" a="1"/>
  <c r="I55" i="1" s="1"/>
  <c r="I60" i="1" s="1"/>
  <c r="H55" i="1" a="1"/>
  <c r="H55" i="1" s="1"/>
  <c r="H60" i="1" s="1"/>
  <c r="G55" i="1" a="1"/>
  <c r="G55" i="1" s="1"/>
  <c r="G60" i="1" s="1"/>
  <c r="F55" i="1" a="1"/>
  <c r="F55" i="1" s="1"/>
  <c r="E55" i="1" a="1"/>
  <c r="E55" i="1" s="1"/>
  <c r="D55" i="1"/>
  <c r="H54" i="1"/>
  <c r="P53" i="1" a="1"/>
  <c r="P53" i="1" s="1"/>
  <c r="O53" i="1" a="1"/>
  <c r="O53" i="1" s="1"/>
  <c r="N53" i="1" a="1"/>
  <c r="N53" i="1" s="1"/>
  <c r="M53" i="1" a="1"/>
  <c r="M53" i="1" s="1"/>
  <c r="L53" i="1" a="1"/>
  <c r="L53" i="1" s="1"/>
  <c r="K53" i="1" a="1"/>
  <c r="K53" i="1" s="1"/>
  <c r="J53" i="1"/>
  <c r="J53" i="1" a="1"/>
  <c r="I53" i="1" a="1"/>
  <c r="I53" i="1" s="1"/>
  <c r="H53" i="1" a="1"/>
  <c r="H53" i="1" s="1"/>
  <c r="G53" i="1" a="1"/>
  <c r="G53" i="1" s="1"/>
  <c r="F53" i="1" a="1"/>
  <c r="F53" i="1" s="1"/>
  <c r="E53" i="1" a="1"/>
  <c r="E53" i="1" s="1"/>
  <c r="D53" i="1"/>
  <c r="I91" i="1" s="1"/>
  <c r="P52" i="1"/>
  <c r="O52" i="1"/>
  <c r="N52" i="1" a="1"/>
  <c r="N52" i="1" s="1"/>
  <c r="M52" i="1" a="1"/>
  <c r="M52" i="1" s="1"/>
  <c r="L52" i="1" a="1"/>
  <c r="L52" i="1" s="1"/>
  <c r="K52" i="1" a="1"/>
  <c r="K52" i="1" s="1"/>
  <c r="J52" i="1" a="1"/>
  <c r="J52" i="1" s="1"/>
  <c r="I52" i="1" a="1"/>
  <c r="I52" i="1" s="1"/>
  <c r="H52" i="1" a="1"/>
  <c r="H52" i="1" s="1"/>
  <c r="G52" i="1" a="1"/>
  <c r="G52" i="1" s="1"/>
  <c r="F52" i="1" a="1"/>
  <c r="F52" i="1" s="1"/>
  <c r="E52" i="1" a="1"/>
  <c r="E52" i="1" s="1"/>
  <c r="D52" i="1"/>
  <c r="D52" i="1" a="1"/>
  <c r="P51" i="1" a="1"/>
  <c r="P51" i="1" s="1"/>
  <c r="O51" i="1" a="1"/>
  <c r="O51" i="1" s="1"/>
  <c r="N51" i="1" a="1"/>
  <c r="N51" i="1" s="1"/>
  <c r="M51" i="1" a="1"/>
  <c r="M51" i="1" s="1"/>
  <c r="L51" i="1" a="1"/>
  <c r="L51" i="1" s="1"/>
  <c r="K51" i="1" a="1"/>
  <c r="K51" i="1" s="1"/>
  <c r="K54" i="1" s="1"/>
  <c r="J51" i="1" a="1"/>
  <c r="J51" i="1" s="1"/>
  <c r="J54" i="1" s="1"/>
  <c r="I51" i="1" a="1"/>
  <c r="I51" i="1" s="1"/>
  <c r="H51" i="1" a="1"/>
  <c r="H51" i="1" s="1"/>
  <c r="G51" i="1" a="1"/>
  <c r="G51" i="1" s="1"/>
  <c r="F51" i="1"/>
  <c r="F51" i="1" a="1"/>
  <c r="E51" i="1" a="1"/>
  <c r="E51" i="1" s="1"/>
  <c r="D51" i="1" a="1"/>
  <c r="D51" i="1" s="1"/>
  <c r="I88" i="1" s="1"/>
  <c r="P50" i="1" a="1"/>
  <c r="P50" i="1" s="1"/>
  <c r="O50" i="1" a="1"/>
  <c r="O50" i="1" s="1"/>
  <c r="N50" i="1" a="1"/>
  <c r="N50" i="1" s="1"/>
  <c r="M50" i="1" a="1"/>
  <c r="M50" i="1" s="1"/>
  <c r="L50" i="1" a="1"/>
  <c r="L50" i="1" s="1"/>
  <c r="K50" i="1" a="1"/>
  <c r="K50" i="1" s="1"/>
  <c r="J50" i="1" a="1"/>
  <c r="J50" i="1" s="1"/>
  <c r="I50" i="1"/>
  <c r="I54" i="1" s="1"/>
  <c r="I50" i="1" a="1"/>
  <c r="H50" i="1" a="1"/>
  <c r="H50" i="1" s="1"/>
  <c r="G50" i="1" a="1"/>
  <c r="G50" i="1" s="1"/>
  <c r="G54" i="1" s="1"/>
  <c r="F50" i="1" a="1"/>
  <c r="F50" i="1" s="1"/>
  <c r="E50" i="1" a="1"/>
  <c r="E50" i="1" s="1"/>
  <c r="D50" i="1" a="1"/>
  <c r="D50" i="1" s="1"/>
  <c r="R42" i="1" a="1"/>
  <c r="R42" i="1" s="1"/>
  <c r="Q42" i="1" a="1"/>
  <c r="Q42" i="1" s="1"/>
  <c r="P42" i="1"/>
  <c r="P42" i="1" a="1"/>
  <c r="O42" i="1" a="1"/>
  <c r="O42" i="1" s="1"/>
  <c r="N42" i="1"/>
  <c r="N42" i="1" a="1"/>
  <c r="M42" i="1"/>
  <c r="L42" i="1" a="1"/>
  <c r="L42" i="1" s="1"/>
  <c r="K42" i="1" a="1"/>
  <c r="K42" i="1" s="1"/>
  <c r="J42" i="1" a="1"/>
  <c r="J42" i="1" s="1"/>
  <c r="I42" i="1" a="1"/>
  <c r="I42" i="1" s="1"/>
  <c r="H42" i="1"/>
  <c r="H42" i="1" a="1"/>
  <c r="G42" i="1" a="1"/>
  <c r="G42" i="1" s="1"/>
  <c r="F42" i="1"/>
  <c r="E42" i="1" a="1"/>
  <c r="E42" i="1" s="1"/>
  <c r="D42" i="1" a="1"/>
  <c r="D42" i="1" s="1"/>
  <c r="R40" i="1"/>
  <c r="R40" i="1" a="1"/>
  <c r="Q40" i="1" a="1"/>
  <c r="Q40" i="1" s="1"/>
  <c r="P40" i="1" a="1"/>
  <c r="P40" i="1" s="1"/>
  <c r="O40" i="1" a="1"/>
  <c r="O40" i="1" s="1"/>
  <c r="N40" i="1" a="1"/>
  <c r="N40" i="1" s="1"/>
  <c r="M40" i="1" a="1"/>
  <c r="M40" i="1" s="1"/>
  <c r="L40" i="1" a="1"/>
  <c r="L40" i="1" s="1"/>
  <c r="K40" i="1" a="1"/>
  <c r="K40" i="1" s="1"/>
  <c r="J40" i="1" a="1"/>
  <c r="J40" i="1" s="1"/>
  <c r="I40" i="1"/>
  <c r="I40" i="1" a="1"/>
  <c r="H40" i="1"/>
  <c r="H40" i="1" a="1"/>
  <c r="G40" i="1" a="1"/>
  <c r="G40" i="1" s="1"/>
  <c r="F40" i="1" a="1"/>
  <c r="F40" i="1" s="1"/>
  <c r="E40" i="1" a="1"/>
  <c r="E40" i="1" s="1"/>
  <c r="D40" i="1" a="1"/>
  <c r="D40" i="1" s="1"/>
  <c r="AB40" i="1" s="1"/>
  <c r="S40" i="1" s="1"/>
  <c r="R39" i="1"/>
  <c r="R39" i="1" a="1"/>
  <c r="Q39" i="1" a="1"/>
  <c r="Q39" i="1" s="1"/>
  <c r="P39" i="1" a="1"/>
  <c r="P39" i="1" s="1"/>
  <c r="O39" i="1" a="1"/>
  <c r="O39" i="1" s="1"/>
  <c r="N39" i="1" a="1"/>
  <c r="N39" i="1" s="1"/>
  <c r="M39" i="1" a="1"/>
  <c r="M39" i="1" s="1"/>
  <c r="L39" i="1" a="1"/>
  <c r="L39" i="1" s="1"/>
  <c r="K39" i="1" a="1"/>
  <c r="K39" i="1" s="1"/>
  <c r="J39" i="1" a="1"/>
  <c r="J39" i="1" s="1"/>
  <c r="I39" i="1" a="1"/>
  <c r="I39" i="1" s="1"/>
  <c r="H39" i="1" a="1"/>
  <c r="H39" i="1" s="1"/>
  <c r="G39" i="1" a="1"/>
  <c r="G39" i="1" s="1"/>
  <c r="F39" i="1" a="1"/>
  <c r="F39" i="1" s="1"/>
  <c r="E39" i="1" a="1"/>
  <c r="E39" i="1" s="1"/>
  <c r="D39" i="1" a="1"/>
  <c r="D39" i="1" s="1"/>
  <c r="R38" i="1" a="1"/>
  <c r="R38" i="1" s="1"/>
  <c r="Q38" i="1" a="1"/>
  <c r="Q38" i="1" s="1"/>
  <c r="P38" i="1" a="1"/>
  <c r="P38" i="1" s="1"/>
  <c r="O38" i="1" a="1"/>
  <c r="O38" i="1" s="1"/>
  <c r="O41" i="1" s="1"/>
  <c r="N38" i="1" a="1"/>
  <c r="N38" i="1" s="1"/>
  <c r="M38" i="1" a="1"/>
  <c r="M38" i="1" s="1"/>
  <c r="L38" i="1" a="1"/>
  <c r="L38" i="1" s="1"/>
  <c r="K38" i="1" a="1"/>
  <c r="K38" i="1" s="1"/>
  <c r="J38" i="1"/>
  <c r="J38" i="1" a="1"/>
  <c r="I38" i="1" a="1"/>
  <c r="I38" i="1" s="1"/>
  <c r="H38" i="1" a="1"/>
  <c r="H38" i="1" s="1"/>
  <c r="G38" i="1" a="1"/>
  <c r="G38" i="1" s="1"/>
  <c r="F38" i="1" a="1"/>
  <c r="F38" i="1" s="1"/>
  <c r="E38" i="1" a="1"/>
  <c r="E38" i="1" s="1"/>
  <c r="D38" i="1"/>
  <c r="D38" i="1" a="1"/>
  <c r="R37" i="1" a="1"/>
  <c r="R37" i="1" s="1"/>
  <c r="R41" i="1" s="1"/>
  <c r="Q37" i="1" a="1"/>
  <c r="Q37" i="1" s="1"/>
  <c r="Q41" i="1" s="1"/>
  <c r="P37" i="1" a="1"/>
  <c r="P37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J37" i="1" a="1"/>
  <c r="J37" i="1" s="1"/>
  <c r="I37" i="1"/>
  <c r="I41" i="1" s="1"/>
  <c r="I37" i="1" a="1"/>
  <c r="H37" i="1"/>
  <c r="H37" i="1" a="1"/>
  <c r="G37" i="1" a="1"/>
  <c r="G37" i="1" s="1"/>
  <c r="F37" i="1" a="1"/>
  <c r="F37" i="1" s="1"/>
  <c r="E37" i="1" a="1"/>
  <c r="E37" i="1" s="1"/>
  <c r="D37" i="1" a="1"/>
  <c r="D37" i="1" s="1"/>
  <c r="AI37" i="1" s="1"/>
  <c r="P29" i="1"/>
  <c r="P29" i="1" a="1"/>
  <c r="O29" i="1" a="1"/>
  <c r="O29" i="1" s="1"/>
  <c r="N29" i="1"/>
  <c r="M29" i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/>
  <c r="E29" i="1" a="1"/>
  <c r="E29" i="1" s="1"/>
  <c r="D29" i="1" a="1"/>
  <c r="D29" i="1" s="1"/>
  <c r="H94" i="1" s="1"/>
  <c r="P28" i="1" a="1"/>
  <c r="P28" i="1" s="1"/>
  <c r="O28" i="1" a="1"/>
  <c r="O28" i="1" s="1"/>
  <c r="N28" i="1"/>
  <c r="M28" i="1"/>
  <c r="L28" i="1"/>
  <c r="L28" i="1" a="1"/>
  <c r="K28" i="1" a="1"/>
  <c r="K28" i="1" s="1"/>
  <c r="J28" i="1" a="1"/>
  <c r="J28" i="1" s="1"/>
  <c r="I28" i="1" a="1"/>
  <c r="I28" i="1" s="1"/>
  <c r="H28" i="1" a="1"/>
  <c r="H28" i="1" s="1"/>
  <c r="G28" i="1" a="1"/>
  <c r="G28" i="1" s="1"/>
  <c r="F28" i="1" a="1"/>
  <c r="F28" i="1" s="1"/>
  <c r="F30" i="1" s="1"/>
  <c r="E28" i="1" a="1"/>
  <c r="E28" i="1" s="1"/>
  <c r="D28" i="1" a="1"/>
  <c r="D28" i="1" s="1"/>
  <c r="H93" i="1" s="1"/>
  <c r="P26" i="1" a="1"/>
  <c r="P26" i="1" s="1"/>
  <c r="O26" i="1" a="1"/>
  <c r="O26" i="1" s="1"/>
  <c r="N26" i="1"/>
  <c r="M26" i="1"/>
  <c r="L26" i="1" a="1"/>
  <c r="L26" i="1" s="1"/>
  <c r="K26" i="1"/>
  <c r="J26" i="1" a="1"/>
  <c r="J26" i="1" s="1"/>
  <c r="I26" i="1" a="1"/>
  <c r="I26" i="1" s="1"/>
  <c r="H26" i="1" a="1"/>
  <c r="H26" i="1" s="1"/>
  <c r="G26" i="1"/>
  <c r="G26" i="1" a="1"/>
  <c r="F26" i="1"/>
  <c r="E26" i="1"/>
  <c r="D26" i="1" a="1"/>
  <c r="D26" i="1" s="1"/>
  <c r="P25" i="1" a="1"/>
  <c r="P25" i="1" s="1"/>
  <c r="O25" i="1" a="1"/>
  <c r="O25" i="1" s="1"/>
  <c r="N25" i="1"/>
  <c r="M25" i="1"/>
  <c r="L25" i="1" a="1"/>
  <c r="L25" i="1" s="1"/>
  <c r="K25" i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D25" i="1" a="1"/>
  <c r="D25" i="1" s="1"/>
  <c r="P24" i="1" a="1"/>
  <c r="P24" i="1" s="1"/>
  <c r="O24" i="1" a="1"/>
  <c r="O24" i="1" s="1"/>
  <c r="N24" i="1"/>
  <c r="M24" i="1"/>
  <c r="L24" i="1" a="1"/>
  <c r="L24" i="1" s="1"/>
  <c r="K24" i="1"/>
  <c r="J24" i="1" a="1"/>
  <c r="J24" i="1" s="1"/>
  <c r="I24" i="1" a="1"/>
  <c r="I24" i="1" s="1"/>
  <c r="H24" i="1" a="1"/>
  <c r="H24" i="1" s="1"/>
  <c r="G24" i="1" a="1"/>
  <c r="G24" i="1" s="1"/>
  <c r="F24" i="1" a="1"/>
  <c r="F24" i="1" s="1"/>
  <c r="E24" i="1" a="1"/>
  <c r="E24" i="1" s="1"/>
  <c r="D24" i="1" a="1"/>
  <c r="D24" i="1" s="1"/>
  <c r="H92" i="1" s="1"/>
  <c r="P22" i="1" a="1"/>
  <c r="P22" i="1" s="1"/>
  <c r="O22" i="1" a="1"/>
  <c r="O22" i="1" s="1"/>
  <c r="N22" i="1"/>
  <c r="M22" i="1"/>
  <c r="L22" i="1" a="1"/>
  <c r="L22" i="1" s="1"/>
  <c r="K22" i="1"/>
  <c r="J22" i="1" a="1"/>
  <c r="J22" i="1" s="1"/>
  <c r="I22" i="1" a="1"/>
  <c r="I22" i="1" s="1"/>
  <c r="H22" i="1" a="1"/>
  <c r="H22" i="1" s="1"/>
  <c r="G22" i="1" a="1"/>
  <c r="G22" i="1" s="1"/>
  <c r="F22" i="1" a="1"/>
  <c r="F22" i="1" s="1"/>
  <c r="F23" i="1" s="1"/>
  <c r="E22" i="1"/>
  <c r="E23" i="1" s="1"/>
  <c r="D22" i="1"/>
  <c r="P21" i="1" a="1"/>
  <c r="P21" i="1" s="1"/>
  <c r="O21" i="1" a="1"/>
  <c r="O21" i="1" s="1"/>
  <c r="N21" i="1" a="1"/>
  <c r="N21" i="1" s="1"/>
  <c r="M21" i="1"/>
  <c r="L21" i="1" a="1"/>
  <c r="L21" i="1" s="1"/>
  <c r="K21" i="1"/>
  <c r="J21" i="1" a="1"/>
  <c r="J21" i="1" s="1"/>
  <c r="I21" i="1" a="1"/>
  <c r="I21" i="1" s="1"/>
  <c r="H21" i="1" a="1"/>
  <c r="H21" i="1" s="1"/>
  <c r="G21" i="1" a="1"/>
  <c r="G21" i="1" s="1"/>
  <c r="F21" i="1" a="1"/>
  <c r="F21" i="1" s="1"/>
  <c r="E21" i="1"/>
  <c r="D21" i="1"/>
  <c r="P20" i="1" a="1"/>
  <c r="P20" i="1" s="1"/>
  <c r="O20" i="1" a="1"/>
  <c r="O20" i="1" s="1"/>
  <c r="N20" i="1" a="1"/>
  <c r="N20" i="1" s="1"/>
  <c r="M20" i="1"/>
  <c r="L20" i="1"/>
  <c r="L20" i="1" a="1"/>
  <c r="K20" i="1" a="1"/>
  <c r="K20" i="1" s="1"/>
  <c r="K23" i="1" s="1"/>
  <c r="J20" i="1" a="1"/>
  <c r="J20" i="1" s="1"/>
  <c r="I20" i="1" a="1"/>
  <c r="I20" i="1" s="1"/>
  <c r="H20" i="1" a="1"/>
  <c r="H20" i="1" s="1"/>
  <c r="G20" i="1" a="1"/>
  <c r="G20" i="1" s="1"/>
  <c r="F20" i="1"/>
  <c r="F20" i="1" a="1"/>
  <c r="E20" i="1" a="1"/>
  <c r="E20" i="1" s="1"/>
  <c r="D20" i="1" a="1"/>
  <c r="D20" i="1" s="1"/>
  <c r="P19" i="1" a="1"/>
  <c r="P19" i="1" s="1"/>
  <c r="P23" i="1" s="1"/>
  <c r="O19" i="1"/>
  <c r="O23" i="1" s="1"/>
  <c r="O19" i="1" a="1"/>
  <c r="N19" i="1" a="1"/>
  <c r="N19" i="1" s="1"/>
  <c r="N23" i="1" s="1"/>
  <c r="M19" i="1"/>
  <c r="M23" i="1" s="1"/>
  <c r="M31" i="1" s="1"/>
  <c r="L19" i="1" a="1"/>
  <c r="L19" i="1" s="1"/>
  <c r="K19" i="1"/>
  <c r="J19" i="1"/>
  <c r="J19" i="1" a="1"/>
  <c r="I19" i="1" a="1"/>
  <c r="I19" i="1" s="1"/>
  <c r="H19" i="1" a="1"/>
  <c r="H19" i="1" s="1"/>
  <c r="G19" i="1" a="1"/>
  <c r="G19" i="1" s="1"/>
  <c r="F19" i="1" a="1"/>
  <c r="F19" i="1" s="1"/>
  <c r="E19" i="1"/>
  <c r="D19" i="1" a="1"/>
  <c r="D19" i="1" s="1"/>
  <c r="H88" i="1" s="1"/>
  <c r="J88" i="1" s="1"/>
  <c r="P18" i="1" a="1"/>
  <c r="P18" i="1" s="1"/>
  <c r="O18" i="1" a="1"/>
  <c r="O18" i="1" s="1"/>
  <c r="N18" i="1" a="1"/>
  <c r="N18" i="1" s="1"/>
  <c r="M18" i="1"/>
  <c r="L18" i="1" a="1"/>
  <c r="L18" i="1" s="1"/>
  <c r="K18" i="1"/>
  <c r="J18" i="1" a="1"/>
  <c r="J18" i="1" s="1"/>
  <c r="I18" i="1" a="1"/>
  <c r="I18" i="1" s="1"/>
  <c r="H18" i="1" a="1"/>
  <c r="H18" i="1" s="1"/>
  <c r="G18" i="1" a="1"/>
  <c r="G18" i="1" s="1"/>
  <c r="F18" i="1" a="1"/>
  <c r="F18" i="1" s="1"/>
  <c r="E18" i="1"/>
  <c r="D18" i="1"/>
  <c r="K17" i="1"/>
  <c r="P16" i="1"/>
  <c r="O16" i="1"/>
  <c r="N16" i="1"/>
  <c r="M16" i="1"/>
  <c r="L16" i="1" a="1"/>
  <c r="L16" i="1" s="1"/>
  <c r="K16" i="1"/>
  <c r="J16" i="1"/>
  <c r="I16" i="1" a="1"/>
  <c r="I16" i="1" s="1"/>
  <c r="H16" i="1"/>
  <c r="G16" i="1" a="1"/>
  <c r="G16" i="1" s="1"/>
  <c r="G17" i="1" s="1"/>
  <c r="F16" i="1" a="1"/>
  <c r="F16" i="1" s="1"/>
  <c r="F17" i="1" s="1"/>
  <c r="E16" i="1" a="1"/>
  <c r="E16" i="1" s="1"/>
  <c r="E17" i="1" s="1"/>
  <c r="D16" i="1"/>
  <c r="P15" i="1"/>
  <c r="O15" i="1"/>
  <c r="N15" i="1"/>
  <c r="M15" i="1"/>
  <c r="L15" i="1" a="1"/>
  <c r="L15" i="1" s="1"/>
  <c r="K15" i="1"/>
  <c r="J15" i="1" a="1"/>
  <c r="J15" i="1" s="1"/>
  <c r="I15" i="1"/>
  <c r="I15" i="1" a="1"/>
  <c r="H15" i="1"/>
  <c r="G15" i="1" a="1"/>
  <c r="G15" i="1" s="1"/>
  <c r="F15" i="1" a="1"/>
  <c r="F15" i="1" s="1"/>
  <c r="E15" i="1"/>
  <c r="D15" i="1"/>
  <c r="H90" i="1" s="1"/>
  <c r="P14" i="1" a="1"/>
  <c r="P14" i="1" s="1"/>
  <c r="P17" i="1" s="1"/>
  <c r="O14" i="1" a="1"/>
  <c r="O14" i="1" s="1"/>
  <c r="O17" i="1" s="1"/>
  <c r="N14" i="1"/>
  <c r="N17" i="1" s="1"/>
  <c r="N31" i="1" s="1"/>
  <c r="M14" i="1"/>
  <c r="L14" i="1" a="1"/>
  <c r="L14" i="1" s="1"/>
  <c r="K14" i="1"/>
  <c r="J14" i="1"/>
  <c r="J17" i="1" s="1"/>
  <c r="I14" i="1" a="1"/>
  <c r="I14" i="1" s="1"/>
  <c r="H14" i="1"/>
  <c r="G14" i="1" a="1"/>
  <c r="G14" i="1" s="1"/>
  <c r="F14" i="1" a="1"/>
  <c r="F14" i="1" s="1"/>
  <c r="E14" i="1"/>
  <c r="D14" i="1"/>
  <c r="P13" i="1"/>
  <c r="O13" i="1" a="1"/>
  <c r="O13" i="1" s="1"/>
  <c r="N13" i="1"/>
  <c r="N13" i="1" a="1"/>
  <c r="M13" i="1"/>
  <c r="L13" i="1" a="1"/>
  <c r="L13" i="1" s="1"/>
  <c r="K13" i="1"/>
  <c r="J13" i="1" a="1"/>
  <c r="J13" i="1" s="1"/>
  <c r="I13" i="1"/>
  <c r="I17" i="1" s="1"/>
  <c r="I13" i="1" a="1"/>
  <c r="H13" i="1" a="1"/>
  <c r="H13" i="1" s="1"/>
  <c r="H17" i="1" s="1"/>
  <c r="G13" i="1" a="1"/>
  <c r="G13" i="1" s="1"/>
  <c r="F13" i="1" a="1"/>
  <c r="F13" i="1" s="1"/>
  <c r="E13" i="1"/>
  <c r="D13" i="1"/>
  <c r="B5" i="1"/>
  <c r="B4" i="1"/>
  <c r="B3" i="1"/>
  <c r="B2" i="1"/>
  <c r="E95" i="1" l="1"/>
  <c r="F41" i="1"/>
  <c r="D16" i="2"/>
  <c r="G33" i="2" s="1"/>
  <c r="G23" i="1"/>
  <c r="N60" i="1"/>
  <c r="I87" i="1"/>
  <c r="L17" i="1"/>
  <c r="L31" i="1" s="1"/>
  <c r="P54" i="1"/>
  <c r="C43" i="2"/>
  <c r="K41" i="1"/>
  <c r="D43" i="2"/>
  <c r="H67" i="1"/>
  <c r="H68" i="1" s="1"/>
  <c r="J93" i="1"/>
  <c r="N93" i="1" s="1"/>
  <c r="H30" i="1"/>
  <c r="P41" i="1"/>
  <c r="I67" i="1"/>
  <c r="I68" i="1" s="1"/>
  <c r="I30" i="1"/>
  <c r="L79" i="1"/>
  <c r="I90" i="1"/>
  <c r="J90" i="1" s="1"/>
  <c r="N90" i="1" s="1"/>
  <c r="O90" i="1" s="1"/>
  <c r="K79" i="1"/>
  <c r="H89" i="1"/>
  <c r="J89" i="1" s="1"/>
  <c r="N89" i="1" s="1"/>
  <c r="F27" i="1"/>
  <c r="J30" i="1"/>
  <c r="G92" i="1"/>
  <c r="K30" i="1"/>
  <c r="K31" i="1" s="1"/>
  <c r="E79" i="1"/>
  <c r="G89" i="1"/>
  <c r="O89" i="1" s="1"/>
  <c r="H91" i="1"/>
  <c r="J91" i="1" s="1"/>
  <c r="N91" i="1" s="1"/>
  <c r="O91" i="1" s="1"/>
  <c r="J60" i="1"/>
  <c r="J68" i="1" s="1"/>
  <c r="P60" i="1"/>
  <c r="H23" i="1"/>
  <c r="H31" i="1" s="1"/>
  <c r="N88" i="1"/>
  <c r="G27" i="1"/>
  <c r="D27" i="1" s="1"/>
  <c r="I23" i="1"/>
  <c r="J92" i="1"/>
  <c r="N92" i="1" s="1"/>
  <c r="O92" i="1" s="1"/>
  <c r="G41" i="1"/>
  <c r="AB52" i="1"/>
  <c r="E41" i="1"/>
  <c r="J23" i="1"/>
  <c r="J31" i="1" s="1"/>
  <c r="E27" i="1"/>
  <c r="J94" i="1"/>
  <c r="N94" i="1" s="1"/>
  <c r="O94" i="1" s="1"/>
  <c r="AI76" i="1"/>
  <c r="K33" i="2"/>
  <c r="L33" i="2" s="1"/>
  <c r="AD22" i="2"/>
  <c r="AB12" i="2"/>
  <c r="E12" i="2" s="1"/>
  <c r="AB22" i="2"/>
  <c r="F22" i="2" s="1"/>
  <c r="AD12" i="2"/>
  <c r="AB23" i="2"/>
  <c r="F23" i="2" s="1"/>
  <c r="AB13" i="2"/>
  <c r="E13" i="2" s="1"/>
  <c r="AD13" i="2"/>
  <c r="AD23" i="2"/>
  <c r="AB11" i="2"/>
  <c r="E11" i="2" s="1"/>
  <c r="AB21" i="2"/>
  <c r="F21" i="2" s="1"/>
  <c r="B70" i="2"/>
  <c r="C16" i="2"/>
  <c r="G32" i="2" s="1"/>
  <c r="K32" i="2" s="1"/>
  <c r="L32" i="2" s="1"/>
  <c r="AD21" i="2"/>
  <c r="AD11" i="2"/>
  <c r="C26" i="2"/>
  <c r="E26" i="2"/>
  <c r="AD24" i="2"/>
  <c r="AD14" i="2"/>
  <c r="AB24" i="2"/>
  <c r="F24" i="2" s="1"/>
  <c r="AB14" i="2"/>
  <c r="E14" i="2" s="1"/>
  <c r="AB15" i="2"/>
  <c r="E15" i="2" s="1"/>
  <c r="AD25" i="2"/>
  <c r="AD15" i="2"/>
  <c r="AB25" i="2"/>
  <c r="F25" i="2" s="1"/>
  <c r="D26" i="2"/>
  <c r="AJ52" i="1"/>
  <c r="AC52" i="1"/>
  <c r="P79" i="1"/>
  <c r="O88" i="1"/>
  <c r="D79" i="1"/>
  <c r="J41" i="1"/>
  <c r="F95" i="1"/>
  <c r="AI75" i="1"/>
  <c r="AB75" i="1"/>
  <c r="S75" i="1" s="1"/>
  <c r="L95" i="1"/>
  <c r="N79" i="1"/>
  <c r="G68" i="1"/>
  <c r="AB37" i="1"/>
  <c r="S37" i="1" s="1"/>
  <c r="AB42" i="1"/>
  <c r="S42" i="1" s="1"/>
  <c r="AI42" i="1"/>
  <c r="E64" i="1"/>
  <c r="F79" i="1"/>
  <c r="AI15" i="1"/>
  <c r="L41" i="1"/>
  <c r="I95" i="1"/>
  <c r="F64" i="1"/>
  <c r="G87" i="1"/>
  <c r="D23" i="1"/>
  <c r="E54" i="1"/>
  <c r="G64" i="1"/>
  <c r="G79" i="1"/>
  <c r="H41" i="1"/>
  <c r="AI52" i="1"/>
  <c r="L54" i="1"/>
  <c r="L68" i="1" s="1"/>
  <c r="AI40" i="1"/>
  <c r="O54" i="1"/>
  <c r="O68" i="1" s="1"/>
  <c r="AB15" i="1"/>
  <c r="Q15" i="1" s="1"/>
  <c r="AI16" i="1"/>
  <c r="AB16" i="1"/>
  <c r="N41" i="1"/>
  <c r="O31" i="1"/>
  <c r="AK52" i="1"/>
  <c r="AD52" i="1"/>
  <c r="E60" i="1"/>
  <c r="D60" i="1" s="1"/>
  <c r="E30" i="1"/>
  <c r="AB38" i="1"/>
  <c r="S38" i="1" s="1"/>
  <c r="AI38" i="1"/>
  <c r="M41" i="1"/>
  <c r="F54" i="1"/>
  <c r="H79" i="1"/>
  <c r="AB76" i="1"/>
  <c r="S76" i="1" s="1"/>
  <c r="G93" i="1"/>
  <c r="G30" i="1"/>
  <c r="AI39" i="1"/>
  <c r="AB39" i="1"/>
  <c r="S39" i="1" s="1"/>
  <c r="AI77" i="1"/>
  <c r="AB77" i="1"/>
  <c r="S77" i="1" s="1"/>
  <c r="AB78" i="1"/>
  <c r="S78" i="1" s="1"/>
  <c r="D95" i="1"/>
  <c r="M95" i="1"/>
  <c r="N54" i="1"/>
  <c r="N68" i="1" s="1"/>
  <c r="J79" i="1"/>
  <c r="P31" i="1"/>
  <c r="E31" i="1"/>
  <c r="AL52" i="1"/>
  <c r="R79" i="1"/>
  <c r="AE52" i="1"/>
  <c r="F31" i="1"/>
  <c r="I79" i="1"/>
  <c r="AB14" i="1"/>
  <c r="Q14" i="1" s="1"/>
  <c r="K67" i="1"/>
  <c r="K68" i="1" s="1"/>
  <c r="K95" i="1"/>
  <c r="H87" i="1"/>
  <c r="AI78" i="1"/>
  <c r="AI14" i="1"/>
  <c r="AI13" i="1"/>
  <c r="AB13" i="1"/>
  <c r="B110" i="1"/>
  <c r="AB80" i="1"/>
  <c r="S80" i="1" s="1"/>
  <c r="Q52" i="1" l="1"/>
  <c r="I31" i="1"/>
  <c r="G31" i="1"/>
  <c r="O93" i="1"/>
  <c r="F68" i="1"/>
  <c r="P68" i="1"/>
  <c r="D17" i="1"/>
  <c r="D41" i="1"/>
  <c r="B71" i="2"/>
  <c r="D67" i="1"/>
  <c r="AG148" i="1"/>
  <c r="C110" i="1"/>
  <c r="D31" i="1"/>
  <c r="G95" i="1"/>
  <c r="D64" i="1"/>
  <c r="D54" i="1"/>
  <c r="E68" i="1"/>
  <c r="D68" i="1" s="1"/>
  <c r="D30" i="1"/>
  <c r="J87" i="1"/>
  <c r="H95" i="1"/>
  <c r="J95" i="1" l="1"/>
  <c r="N87" i="1"/>
  <c r="N95" i="1" l="1"/>
  <c r="O87" i="1"/>
  <c r="O95" i="1" s="1"/>
  <c r="B148" i="1" l="1"/>
</calcChain>
</file>

<file path=xl/sharedStrings.xml><?xml version="1.0" encoding="utf-8"?>
<sst xmlns="http://schemas.openxmlformats.org/spreadsheetml/2006/main" count="243" uniqueCount="111">
  <si>
    <t>SERVICIO DE SALUD</t>
  </si>
  <si>
    <t>REM-D.15 - Programa Nacional de Alimentación Complementaria (PNAC)</t>
  </si>
  <si>
    <t>Sección A: PNAC - Cantidad distribuida (kg) a personas intrasistema</t>
  </si>
  <si>
    <t>Subprogramas</t>
  </si>
  <si>
    <t>Productos</t>
  </si>
  <si>
    <t>Total</t>
  </si>
  <si>
    <t>Menores a 6 años</t>
  </si>
  <si>
    <t>Gestantes</t>
  </si>
  <si>
    <t>Persona que amamanta a  hijo/a menor a 12 meses</t>
  </si>
  <si>
    <t>0 - 2 meses</t>
  </si>
  <si>
    <t>3 - 5 meses</t>
  </si>
  <si>
    <t>6 - 11 meses</t>
  </si>
  <si>
    <t>12 - 17 meses</t>
  </si>
  <si>
    <t xml:space="preserve"> 18 - 23 meses</t>
  </si>
  <si>
    <t xml:space="preserve"> 24 - 47 meses</t>
  </si>
  <si>
    <t xml:space="preserve"> 48 - 71 meses</t>
  </si>
  <si>
    <t>Normal, sobrepeso y obesas</t>
  </si>
  <si>
    <t>Bajo peso</t>
  </si>
  <si>
    <t>0 a 5 meses con Lactancia Materna exclusiva</t>
  </si>
  <si>
    <t>0 a 5 meses Lactancia Materna + Fórmula Láctea</t>
  </si>
  <si>
    <t>6 a 11 meses Lactancia Materna</t>
  </si>
  <si>
    <t>Básico</t>
  </si>
  <si>
    <t>Purita +Pro 1 (PP1)</t>
  </si>
  <si>
    <t>Purita +Pro 2 (PP2)</t>
  </si>
  <si>
    <t>Purita Mamá (PM)</t>
  </si>
  <si>
    <t>Fórmula de Inicio (FI)</t>
  </si>
  <si>
    <t>Subtotal</t>
  </si>
  <si>
    <t>Refuerzo</t>
  </si>
  <si>
    <t>Mi Sopita (MS)</t>
  </si>
  <si>
    <t xml:space="preserve">Prematuros </t>
  </si>
  <si>
    <t>Fórmula de Prematuros (FP)</t>
  </si>
  <si>
    <t>Fórmula de Incio (FI)</t>
  </si>
  <si>
    <t>Alergia a la proteína de la leche de vaca</t>
  </si>
  <si>
    <t>Fórmula Extensamente Hidrolizada (FEH)</t>
  </si>
  <si>
    <t>Fórmula Aminoacídica (FAA)</t>
  </si>
  <si>
    <t>Sección B: PNAC - Número de personas intrasistema que retiran</t>
  </si>
  <si>
    <t>Hombres</t>
  </si>
  <si>
    <t>Mujeres</t>
  </si>
  <si>
    <t>Alergia a la Proteína de la leche de vaca</t>
  </si>
  <si>
    <t>TOTAL</t>
  </si>
  <si>
    <t>Programas Sociales (*)</t>
  </si>
  <si>
    <t>Nota: (*) Información referencial, ya incluida en los subprogramas.</t>
  </si>
  <si>
    <t>Sección C: PNAC: Cantidad distribuida (kg) a personas extrasistema (incluye modalidad libre elección)</t>
  </si>
  <si>
    <t xml:space="preserve">Alergia a la proteína de la leche de vaca </t>
  </si>
  <si>
    <t>Sección D: PNAC - Número de personas extrasistema que retiran</t>
  </si>
  <si>
    <t xml:space="preserve"> Mujeres</t>
  </si>
  <si>
    <t xml:space="preserve">Alergia a la Proteína de la leche de vaca </t>
  </si>
  <si>
    <t>Sección E: Existencia y movimiento total de productos (Intrasistema y Extrasistema)</t>
  </si>
  <si>
    <t>Saldo Mes Anterior</t>
  </si>
  <si>
    <t>Ingresos</t>
  </si>
  <si>
    <t>Total Disponible</t>
  </si>
  <si>
    <t>Egresos</t>
  </si>
  <si>
    <t>Saldo mes siguiente</t>
  </si>
  <si>
    <t>Proveedor/Operador Logístico</t>
  </si>
  <si>
    <t>Por traspaso</t>
  </si>
  <si>
    <t>Distribuido a Población Beneficiaria</t>
  </si>
  <si>
    <t>Mermas (Incluye faltantes)</t>
  </si>
  <si>
    <t>Otros (demostraciones, donaciones, etc.)</t>
  </si>
  <si>
    <t>Traspaso</t>
  </si>
  <si>
    <t>Total Egresos</t>
  </si>
  <si>
    <t>Intrasistema</t>
  </si>
  <si>
    <t>Extrasistema</t>
  </si>
  <si>
    <t>Fórmula Prematuros</t>
  </si>
  <si>
    <t>Fórmula aminoacídica (FAA)</t>
  </si>
  <si>
    <t>TOTAL (Kg)</t>
  </si>
  <si>
    <t>REM-D.16.    Programa de Alimentación Complementaria del Adulto Mayor (PACAM)</t>
  </si>
  <si>
    <t>Sección A: PACAM - Cantidad distribuida (kg)</t>
  </si>
  <si>
    <t>Grupo Programático</t>
  </si>
  <si>
    <t>Sopa/Crema</t>
  </si>
  <si>
    <t xml:space="preserve">Bebida Láctea </t>
  </si>
  <si>
    <t>70 años y más (independiente del motivo de ingreso)</t>
  </si>
  <si>
    <t>65 - 69 años con alteración de la funcionalidad</t>
  </si>
  <si>
    <t>65 - 69 años en programa social (Vínculos, Familia, Calle u otro)</t>
  </si>
  <si>
    <t>60 - 69 años con tuberculosis</t>
  </si>
  <si>
    <t>60 - 69 años en ELEAM autorizado o similar</t>
  </si>
  <si>
    <t>Sección B: PACAM - Número de personas que retiran</t>
  </si>
  <si>
    <t>Sopa/Crema - Bebida Láctea</t>
  </si>
  <si>
    <t>Total Hombres</t>
  </si>
  <si>
    <t>Total Mujeres</t>
  </si>
  <si>
    <t>70 años y más (independiente del motivo de ingreso</t>
  </si>
  <si>
    <t>Sección C: Existencia y movimiento de productos</t>
  </si>
  <si>
    <t>Saldo mes anterior</t>
  </si>
  <si>
    <t>Total disponible</t>
  </si>
  <si>
    <t>Distribuido a población beneficiaria</t>
  </si>
  <si>
    <t>Otros: (demostraciones, donaciones, etc.)</t>
  </si>
  <si>
    <t>Total egresos</t>
  </si>
  <si>
    <t>Bebida Láctea</t>
  </si>
  <si>
    <t>Sección D: PACAM - Número de personas que retiran, pertenecientes al PRAIS (incluidos en Sección B)</t>
  </si>
  <si>
    <t>Mes</t>
  </si>
  <si>
    <t>(Todas)</t>
  </si>
  <si>
    <t>establecimiento</t>
  </si>
  <si>
    <t>comuna</t>
  </si>
  <si>
    <t>Etiquetas de fila</t>
  </si>
  <si>
    <t>Suma de Col01</t>
  </si>
  <si>
    <t>Suma de Col02</t>
  </si>
  <si>
    <t>Suma de Col03</t>
  </si>
  <si>
    <t>Suma de Col04</t>
  </si>
  <si>
    <t>Suma de Col05</t>
  </si>
  <si>
    <t>Suma de Col06</t>
  </si>
  <si>
    <t>Suma de Col07</t>
  </si>
  <si>
    <t>Suma de Col08</t>
  </si>
  <si>
    <t>Suma de Col09</t>
  </si>
  <si>
    <t>Suma de Col10</t>
  </si>
  <si>
    <t>Suma de Col11</t>
  </si>
  <si>
    <t>Suma de Col12</t>
  </si>
  <si>
    <t>Suma de Col13</t>
  </si>
  <si>
    <t>Suma de Col14</t>
  </si>
  <si>
    <t>Suma de Col15</t>
  </si>
  <si>
    <t>Suma de Col16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</si>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</sst>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#,##0.0"/>
    <numFmt numFmtId="165" formatCode="0.0"/>
    <numFmt numFmtId="166" formatCode="0.000"/>
    <numFmt numFmtId="167" formatCode="#,##0.0_)"/>
    <numFmt numFmtId="168" formatCode="#,##0.00_)"/>
    <numFmt numFmtId="169" formatCode="#,##0_)"/>
    <numFmt numFmtId="170" formatCode="_-[$€]\ * #,##0.00_-;\-[$€]\ * #,##0.00_-;_-[$€]\ * &quot;-&quot;??_-;_-@_-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Comic Sans MS"/>
      <family val="4"/>
    </font>
    <font>
      <sz val="8"/>
      <name val="Arial"/>
      <family val="2"/>
    </font>
    <font>
      <b/>
      <sz val="12"/>
      <name val="Verdana"/>
      <family val="2"/>
    </font>
    <font>
      <b/>
      <sz val="9"/>
      <name val="Verdana"/>
      <family val="2"/>
    </font>
    <font>
      <sz val="10"/>
      <color indexed="30"/>
      <name val="Verdana"/>
      <family val="2"/>
    </font>
    <font>
      <sz val="8"/>
      <color rgb="FFFF0000"/>
      <name val="Verdana"/>
      <family val="2"/>
    </font>
    <font>
      <sz val="9"/>
      <name val="Aptos Narrow"/>
      <family val="2"/>
      <scheme val="minor"/>
    </font>
    <font>
      <u/>
      <sz val="8"/>
      <name val="Verdana"/>
      <family val="2"/>
    </font>
    <font>
      <sz val="9"/>
      <name val="Verdana"/>
      <family val="2"/>
    </font>
    <font>
      <sz val="9"/>
      <color rgb="FF0070C0"/>
      <name val="Verdana"/>
      <family val="2"/>
    </font>
    <font>
      <sz val="10"/>
      <name val="Verdana"/>
      <family val="2"/>
    </font>
  </fonts>
  <fills count="21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indexed="26"/>
        <bgColor theme="0"/>
      </patternFill>
    </fill>
    <fill>
      <patternFill patternType="solid">
        <fgColor rgb="FFFFCC99"/>
        <bgColor theme="0"/>
      </patternFill>
    </fill>
    <fill>
      <patternFill patternType="solid">
        <fgColor indexed="42"/>
        <bgColor theme="0"/>
      </patternFill>
    </fill>
    <fill>
      <patternFill patternType="solid">
        <fgColor indexed="22"/>
        <bgColor theme="0"/>
      </patternFill>
    </fill>
    <fill>
      <patternFill patternType="solid">
        <fgColor indexed="47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rgb="FFFFFF00"/>
        <bgColor theme="0"/>
      </patternFill>
    </fill>
    <fill>
      <patternFill patternType="solid">
        <fgColor rgb="FFBFBFBF"/>
        <bgColor theme="0"/>
      </patternFill>
    </fill>
    <fill>
      <patternFill patternType="solid">
        <fgColor rgb="FFCCFFCC"/>
        <bgColor theme="0"/>
      </patternFill>
    </fill>
    <fill>
      <patternFill patternType="solid">
        <fgColor indexed="9"/>
        <bgColor theme="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4" tint="0.79998168889431442"/>
        <bgColor theme="0"/>
      </patternFill>
    </fill>
    <fill>
      <patternFill patternType="solid">
        <fgColor indexed="13"/>
        <bgColor theme="0"/>
      </patternFill>
    </fill>
    <fill>
      <patternFill patternType="solid">
        <fgColor indexed="41"/>
        <bgColor theme="0"/>
      </patternFill>
    </fill>
    <fill>
      <patternFill patternType="solid">
        <fgColor theme="2" tint="-9.9978637043366805E-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/>
    <xf numFmtId="0" fontId="3" fillId="4" borderId="31" applyBorder="0">
      <protection locked="0"/>
    </xf>
    <xf numFmtId="0" fontId="3" fillId="4" borderId="31" applyBorder="0">
      <protection locked="0"/>
    </xf>
    <xf numFmtId="0" fontId="3" fillId="0" borderId="0"/>
    <xf numFmtId="0" fontId="6" fillId="0" borderId="0"/>
    <xf numFmtId="170" fontId="3" fillId="0" borderId="0" applyFont="0" applyFill="0" applyBorder="0" applyAlignment="0" applyProtection="0"/>
  </cellStyleXfs>
  <cellXfs count="503">
    <xf numFmtId="0" fontId="0" fillId="0" borderId="0" xfId="0"/>
    <xf numFmtId="0" fontId="2" fillId="2" borderId="0" xfId="0" applyFont="1" applyFill="1"/>
    <xf numFmtId="0" fontId="4" fillId="2" borderId="0" xfId="3" applyFont="1" applyFill="1" applyAlignment="1">
      <alignment horizontal="left"/>
    </xf>
    <xf numFmtId="0" fontId="2" fillId="3" borderId="0" xfId="0" applyFont="1" applyFill="1"/>
    <xf numFmtId="0" fontId="5" fillId="2" borderId="0" xfId="0" applyFont="1" applyFill="1" applyAlignment="1">
      <alignment horizontal="center"/>
    </xf>
    <xf numFmtId="0" fontId="4" fillId="2" borderId="0" xfId="4" applyFont="1" applyFill="1"/>
    <xf numFmtId="0" fontId="4" fillId="2" borderId="0" xfId="5" applyFont="1" applyFill="1" applyAlignment="1">
      <alignment horizontal="center"/>
    </xf>
    <xf numFmtId="0" fontId="4" fillId="3" borderId="0" xfId="4" applyFont="1" applyFill="1"/>
    <xf numFmtId="0" fontId="2" fillId="2" borderId="0" xfId="4" applyFont="1" applyFill="1"/>
    <xf numFmtId="0" fontId="9" fillId="2" borderId="0" xfId="4" applyFont="1" applyFill="1"/>
    <xf numFmtId="0" fontId="2" fillId="2" borderId="0" xfId="4" applyFont="1" applyFill="1" applyAlignment="1">
      <alignment horizontal="left" vertical="top"/>
    </xf>
    <xf numFmtId="0" fontId="2" fillId="3" borderId="0" xfId="4" applyFont="1" applyFill="1"/>
    <xf numFmtId="0" fontId="10" fillId="2" borderId="0" xfId="4" applyFont="1" applyFill="1" applyAlignment="1">
      <alignment horizontal="center"/>
    </xf>
    <xf numFmtId="0" fontId="2" fillId="2" borderId="30" xfId="4" applyFont="1" applyFill="1" applyBorder="1"/>
    <xf numFmtId="3" fontId="2" fillId="3" borderId="30" xfId="4" applyNumberFormat="1" applyFont="1" applyFill="1" applyBorder="1" applyAlignment="1">
      <alignment horizontal="left"/>
    </xf>
    <xf numFmtId="164" fontId="2" fillId="5" borderId="32" xfId="6" applyNumberFormat="1" applyFont="1" applyFill="1" applyBorder="1" applyAlignment="1" applyProtection="1">
      <alignment horizontal="left"/>
    </xf>
    <xf numFmtId="164" fontId="2" fillId="5" borderId="33" xfId="6" applyNumberFormat="1" applyFont="1" applyFill="1" applyBorder="1" applyAlignment="1" applyProtection="1">
      <alignment horizontal="left"/>
    </xf>
    <xf numFmtId="3" fontId="2" fillId="6" borderId="33" xfId="6" applyNumberFormat="1" applyFont="1" applyFill="1" applyBorder="1" applyAlignment="1">
      <alignment horizontal="left"/>
      <protection locked="0"/>
    </xf>
    <xf numFmtId="164" fontId="2" fillId="5" borderId="34" xfId="6" applyNumberFormat="1" applyFont="1" applyFill="1" applyBorder="1" applyAlignment="1" applyProtection="1">
      <alignment horizontal="left"/>
    </xf>
    <xf numFmtId="164" fontId="2" fillId="5" borderId="35" xfId="6" applyNumberFormat="1" applyFont="1" applyFill="1" applyBorder="1" applyAlignment="1" applyProtection="1">
      <alignment horizontal="left"/>
    </xf>
    <xf numFmtId="164" fontId="2" fillId="5" borderId="36" xfId="6" applyNumberFormat="1" applyFont="1" applyFill="1" applyBorder="1" applyAlignment="1" applyProtection="1">
      <alignment horizontal="left"/>
    </xf>
    <xf numFmtId="164" fontId="2" fillId="5" borderId="37" xfId="6" applyNumberFormat="1" applyFont="1" applyFill="1" applyBorder="1" applyAlignment="1" applyProtection="1">
      <alignment horizontal="left"/>
    </xf>
    <xf numFmtId="164" fontId="2" fillId="5" borderId="38" xfId="6" applyNumberFormat="1" applyFont="1" applyFill="1" applyBorder="1" applyAlignment="1" applyProtection="1">
      <alignment horizontal="left"/>
    </xf>
    <xf numFmtId="0" fontId="2" fillId="3" borderId="0" xfId="4" applyFont="1" applyFill="1" applyProtection="1">
      <protection hidden="1"/>
    </xf>
    <xf numFmtId="0" fontId="2" fillId="7" borderId="0" xfId="4" applyFont="1" applyFill="1" applyProtection="1">
      <protection hidden="1"/>
    </xf>
    <xf numFmtId="0" fontId="2" fillId="8" borderId="0" xfId="4" applyFont="1" applyFill="1" applyProtection="1">
      <protection hidden="1"/>
    </xf>
    <xf numFmtId="1" fontId="2" fillId="9" borderId="33" xfId="4" applyNumberFormat="1" applyFont="1" applyFill="1" applyBorder="1" applyAlignment="1">
      <alignment horizontal="left"/>
    </xf>
    <xf numFmtId="165" fontId="2" fillId="5" borderId="33" xfId="6" applyNumberFormat="1" applyFont="1" applyFill="1" applyBorder="1" applyAlignment="1" applyProtection="1">
      <alignment horizontal="left"/>
    </xf>
    <xf numFmtId="3" fontId="2" fillId="6" borderId="34" xfId="4" applyNumberFormat="1" applyFont="1" applyFill="1" applyBorder="1" applyAlignment="1" applyProtection="1">
      <alignment horizontal="left"/>
      <protection locked="0"/>
    </xf>
    <xf numFmtId="1" fontId="2" fillId="10" borderId="35" xfId="7" applyNumberFormat="1" applyFont="1" applyFill="1" applyBorder="1" applyAlignment="1">
      <alignment horizontal="left"/>
      <protection locked="0"/>
    </xf>
    <xf numFmtId="1" fontId="2" fillId="10" borderId="37" xfId="7" applyNumberFormat="1" applyFont="1" applyFill="1" applyBorder="1" applyAlignment="1">
      <alignment horizontal="left"/>
      <protection locked="0"/>
    </xf>
    <xf numFmtId="1" fontId="2" fillId="10" borderId="33" xfId="7" applyNumberFormat="1" applyFont="1" applyFill="1" applyBorder="1" applyAlignment="1">
      <alignment horizontal="left"/>
      <protection locked="0"/>
    </xf>
    <xf numFmtId="1" fontId="2" fillId="10" borderId="38" xfId="7" applyNumberFormat="1" applyFont="1" applyFill="1" applyBorder="1" applyAlignment="1">
      <alignment horizontal="left"/>
      <protection locked="0"/>
    </xf>
    <xf numFmtId="0" fontId="2" fillId="2" borderId="0" xfId="4" applyFont="1" applyFill="1" applyProtection="1">
      <protection hidden="1"/>
    </xf>
    <xf numFmtId="166" fontId="2" fillId="9" borderId="33" xfId="6" applyNumberFormat="1" applyFont="1" applyFill="1" applyBorder="1" applyAlignment="1" applyProtection="1">
      <alignment horizontal="left"/>
    </xf>
    <xf numFmtId="166" fontId="2" fillId="9" borderId="34" xfId="4" applyNumberFormat="1" applyFont="1" applyFill="1" applyBorder="1" applyAlignment="1">
      <alignment horizontal="left"/>
    </xf>
    <xf numFmtId="164" fontId="2" fillId="6" borderId="35" xfId="6" applyNumberFormat="1" applyFont="1" applyFill="1" applyBorder="1" applyAlignment="1">
      <alignment horizontal="left"/>
      <protection locked="0"/>
    </xf>
    <xf numFmtId="165" fontId="2" fillId="11" borderId="37" xfId="6" applyNumberFormat="1" applyFont="1" applyFill="1" applyBorder="1" applyAlignment="1">
      <alignment horizontal="left"/>
      <protection locked="0"/>
    </xf>
    <xf numFmtId="165" fontId="2" fillId="11" borderId="33" xfId="6" applyNumberFormat="1" applyFont="1" applyFill="1" applyBorder="1" applyAlignment="1">
      <alignment horizontal="left"/>
      <protection locked="0"/>
    </xf>
    <xf numFmtId="165" fontId="2" fillId="11" borderId="38" xfId="6" applyNumberFormat="1" applyFont="1" applyFill="1" applyBorder="1" applyAlignment="1">
      <alignment horizontal="left"/>
      <protection locked="0"/>
    </xf>
    <xf numFmtId="2" fontId="2" fillId="6" borderId="39" xfId="6" applyNumberFormat="1" applyFont="1" applyFill="1" applyBorder="1" applyAlignment="1">
      <alignment horizontal="left"/>
      <protection locked="0"/>
    </xf>
    <xf numFmtId="2" fontId="2" fillId="6" borderId="40" xfId="6" applyNumberFormat="1" applyFont="1" applyFill="1" applyBorder="1" applyAlignment="1">
      <alignment horizontal="left"/>
      <protection locked="0"/>
    </xf>
    <xf numFmtId="166" fontId="2" fillId="5" borderId="27" xfId="6" applyNumberFormat="1" applyFont="1" applyFill="1" applyBorder="1" applyAlignment="1" applyProtection="1">
      <alignment horizontal="left"/>
    </xf>
    <xf numFmtId="166" fontId="2" fillId="5" borderId="24" xfId="6" applyNumberFormat="1" applyFont="1" applyFill="1" applyBorder="1" applyAlignment="1" applyProtection="1">
      <alignment horizontal="left"/>
    </xf>
    <xf numFmtId="166" fontId="2" fillId="5" borderId="25" xfId="6" applyNumberFormat="1" applyFont="1" applyFill="1" applyBorder="1" applyAlignment="1" applyProtection="1">
      <alignment horizontal="left"/>
    </xf>
    <xf numFmtId="166" fontId="2" fillId="5" borderId="41" xfId="6" applyNumberFormat="1" applyFont="1" applyFill="1" applyBorder="1" applyAlignment="1" applyProtection="1">
      <alignment horizontal="left"/>
    </xf>
    <xf numFmtId="0" fontId="2" fillId="12" borderId="0" xfId="4" applyFont="1" applyFill="1"/>
    <xf numFmtId="0" fontId="2" fillId="2" borderId="2" xfId="4" applyFont="1" applyFill="1" applyBorder="1" applyAlignment="1">
      <alignment horizontal="center"/>
    </xf>
    <xf numFmtId="2" fontId="2" fillId="2" borderId="31" xfId="4" applyNumberFormat="1" applyFont="1" applyFill="1" applyBorder="1"/>
    <xf numFmtId="2" fontId="2" fillId="2" borderId="42" xfId="4" applyNumberFormat="1" applyFont="1" applyFill="1" applyBorder="1"/>
    <xf numFmtId="2" fontId="2" fillId="2" borderId="43" xfId="4" applyNumberFormat="1" applyFont="1" applyFill="1" applyBorder="1"/>
    <xf numFmtId="1" fontId="2" fillId="2" borderId="43" xfId="4" applyNumberFormat="1" applyFont="1" applyFill="1" applyBorder="1"/>
    <xf numFmtId="1" fontId="2" fillId="2" borderId="44" xfId="4" applyNumberFormat="1" applyFont="1" applyFill="1" applyBorder="1"/>
    <xf numFmtId="165" fontId="2" fillId="2" borderId="45" xfId="4" applyNumberFormat="1" applyFont="1" applyFill="1" applyBorder="1"/>
    <xf numFmtId="1" fontId="2" fillId="13" borderId="44" xfId="4" applyNumberFormat="1" applyFont="1" applyFill="1" applyBorder="1"/>
    <xf numFmtId="165" fontId="2" fillId="2" borderId="46" xfId="4" applyNumberFormat="1" applyFont="1" applyFill="1" applyBorder="1"/>
    <xf numFmtId="165" fontId="2" fillId="2" borderId="43" xfId="4" applyNumberFormat="1" applyFont="1" applyFill="1" applyBorder="1"/>
    <xf numFmtId="165" fontId="2" fillId="2" borderId="47" xfId="4" applyNumberFormat="1" applyFont="1" applyFill="1" applyBorder="1"/>
    <xf numFmtId="0" fontId="2" fillId="2" borderId="48" xfId="4" applyFont="1" applyFill="1" applyBorder="1"/>
    <xf numFmtId="165" fontId="2" fillId="2" borderId="0" xfId="4" applyNumberFormat="1" applyFont="1" applyFill="1"/>
    <xf numFmtId="165" fontId="2" fillId="13" borderId="45" xfId="4" applyNumberFormat="1" applyFont="1" applyFill="1" applyBorder="1"/>
    <xf numFmtId="165" fontId="2" fillId="2" borderId="44" xfId="4" applyNumberFormat="1" applyFont="1" applyFill="1" applyBorder="1"/>
    <xf numFmtId="165" fontId="2" fillId="2" borderId="6" xfId="4" applyNumberFormat="1" applyFont="1" applyFill="1" applyBorder="1"/>
    <xf numFmtId="167" fontId="2" fillId="2" borderId="0" xfId="4" applyNumberFormat="1" applyFont="1" applyFill="1"/>
    <xf numFmtId="167" fontId="2" fillId="3" borderId="0" xfId="4" applyNumberFormat="1" applyFont="1" applyFill="1"/>
    <xf numFmtId="167" fontId="2" fillId="12" borderId="0" xfId="4" applyNumberFormat="1" applyFont="1" applyFill="1"/>
    <xf numFmtId="2" fontId="2" fillId="13" borderId="43" xfId="4" applyNumberFormat="1" applyFont="1" applyFill="1" applyBorder="1"/>
    <xf numFmtId="2" fontId="2" fillId="13" borderId="44" xfId="4" applyNumberFormat="1" applyFont="1" applyFill="1" applyBorder="1"/>
    <xf numFmtId="2" fontId="2" fillId="13" borderId="45" xfId="4" applyNumberFormat="1" applyFont="1" applyFill="1" applyBorder="1"/>
    <xf numFmtId="2" fontId="2" fillId="13" borderId="46" xfId="4" applyNumberFormat="1" applyFont="1" applyFill="1" applyBorder="1"/>
    <xf numFmtId="2" fontId="2" fillId="13" borderId="6" xfId="4" applyNumberFormat="1" applyFont="1" applyFill="1" applyBorder="1"/>
    <xf numFmtId="2" fontId="2" fillId="2" borderId="4" xfId="4" applyNumberFormat="1" applyFont="1" applyFill="1" applyBorder="1"/>
    <xf numFmtId="166" fontId="2" fillId="13" borderId="45" xfId="4" applyNumberFormat="1" applyFont="1" applyFill="1" applyBorder="1"/>
    <xf numFmtId="166" fontId="2" fillId="13" borderId="44" xfId="4" applyNumberFormat="1" applyFont="1" applyFill="1" applyBorder="1"/>
    <xf numFmtId="166" fontId="2" fillId="13" borderId="46" xfId="4" applyNumberFormat="1" applyFont="1" applyFill="1" applyBorder="1"/>
    <xf numFmtId="166" fontId="2" fillId="13" borderId="6" xfId="4" applyNumberFormat="1" applyFont="1" applyFill="1" applyBorder="1"/>
    <xf numFmtId="0" fontId="2" fillId="2" borderId="0" xfId="4" applyFont="1" applyFill="1" applyAlignment="1">
      <alignment horizontal="centerContinuous"/>
    </xf>
    <xf numFmtId="1" fontId="2" fillId="2" borderId="57" xfId="1" applyNumberFormat="1" applyFont="1" applyFill="1" applyBorder="1" applyAlignment="1" applyProtection="1">
      <alignment horizontal="left"/>
    </xf>
    <xf numFmtId="1" fontId="2" fillId="6" borderId="57" xfId="6" applyNumberFormat="1" applyFont="1" applyFill="1" applyBorder="1" applyAlignment="1">
      <alignment horizontal="left"/>
      <protection locked="0"/>
    </xf>
    <xf numFmtId="1" fontId="2" fillId="6" borderId="32" xfId="6" applyNumberFormat="1" applyFont="1" applyFill="1" applyBorder="1" applyAlignment="1">
      <alignment horizontal="left"/>
      <protection locked="0"/>
    </xf>
    <xf numFmtId="1" fontId="2" fillId="6" borderId="33" xfId="6" applyNumberFormat="1" applyFont="1" applyFill="1" applyBorder="1" applyAlignment="1">
      <alignment horizontal="left"/>
      <protection locked="0"/>
    </xf>
    <xf numFmtId="1" fontId="2" fillId="6" borderId="58" xfId="6" applyNumberFormat="1" applyFont="1" applyFill="1" applyBorder="1" applyAlignment="1">
      <alignment horizontal="left"/>
      <protection locked="0"/>
    </xf>
    <xf numFmtId="1" fontId="2" fillId="6" borderId="59" xfId="6" applyNumberFormat="1" applyFont="1" applyFill="1" applyBorder="1" applyAlignment="1">
      <alignment horizontal="left"/>
      <protection locked="0"/>
    </xf>
    <xf numFmtId="1" fontId="2" fillId="9" borderId="56" xfId="1" applyNumberFormat="1" applyFont="1" applyFill="1" applyBorder="1" applyAlignment="1" applyProtection="1">
      <alignment horizontal="left"/>
    </xf>
    <xf numFmtId="1" fontId="2" fillId="6" borderId="38" xfId="6" applyNumberFormat="1" applyFont="1" applyFill="1" applyBorder="1" applyAlignment="1">
      <alignment horizontal="left"/>
      <protection locked="0"/>
    </xf>
    <xf numFmtId="0" fontId="11" fillId="2" borderId="0" xfId="4" applyFont="1" applyFill="1"/>
    <xf numFmtId="1" fontId="12" fillId="2" borderId="0" xfId="0" applyNumberFormat="1" applyFont="1" applyFill="1"/>
    <xf numFmtId="0" fontId="2" fillId="14" borderId="0" xfId="4" applyFont="1" applyFill="1" applyProtection="1">
      <protection hidden="1"/>
    </xf>
    <xf numFmtId="0" fontId="2" fillId="2" borderId="60" xfId="4" applyFont="1" applyFill="1" applyBorder="1" applyAlignment="1">
      <alignment horizontal="left" vertical="center" wrapText="1"/>
    </xf>
    <xf numFmtId="0" fontId="2" fillId="2" borderId="61" xfId="4" applyFont="1" applyFill="1" applyBorder="1" applyAlignment="1">
      <alignment horizontal="left" vertical="center" wrapText="1"/>
    </xf>
    <xf numFmtId="1" fontId="2" fillId="9" borderId="62" xfId="1" applyNumberFormat="1" applyFont="1" applyFill="1" applyBorder="1" applyAlignment="1" applyProtection="1">
      <alignment horizontal="left"/>
    </xf>
    <xf numFmtId="166" fontId="2" fillId="9" borderId="33" xfId="4" applyNumberFormat="1" applyFont="1" applyFill="1" applyBorder="1" applyAlignment="1">
      <alignment horizontal="left"/>
    </xf>
    <xf numFmtId="1" fontId="2" fillId="5" borderId="65" xfId="6" applyNumberFormat="1" applyFont="1" applyFill="1" applyBorder="1" applyAlignment="1" applyProtection="1">
      <alignment horizontal="left"/>
    </xf>
    <xf numFmtId="1" fontId="2" fillId="5" borderId="64" xfId="6" applyNumberFormat="1" applyFont="1" applyFill="1" applyBorder="1" applyAlignment="1" applyProtection="1">
      <alignment horizontal="left"/>
    </xf>
    <xf numFmtId="1" fontId="2" fillId="5" borderId="66" xfId="6" applyNumberFormat="1" applyFont="1" applyFill="1" applyBorder="1" applyAlignment="1" applyProtection="1">
      <alignment horizontal="left"/>
    </xf>
    <xf numFmtId="1" fontId="2" fillId="5" borderId="67" xfId="6" applyNumberFormat="1" applyFont="1" applyFill="1" applyBorder="1" applyAlignment="1" applyProtection="1">
      <alignment horizontal="left"/>
    </xf>
    <xf numFmtId="0" fontId="2" fillId="2" borderId="68" xfId="0" applyFont="1" applyFill="1" applyBorder="1" applyAlignment="1">
      <alignment horizontal="left" vertical="center"/>
    </xf>
    <xf numFmtId="0" fontId="2" fillId="2" borderId="69" xfId="0" applyFont="1" applyFill="1" applyBorder="1" applyAlignment="1">
      <alignment horizontal="left" vertical="center" wrapText="1"/>
    </xf>
    <xf numFmtId="1" fontId="2" fillId="6" borderId="70" xfId="6" applyNumberFormat="1" applyFont="1" applyFill="1" applyBorder="1" applyAlignment="1">
      <alignment horizontal="left"/>
      <protection locked="0"/>
    </xf>
    <xf numFmtId="1" fontId="2" fillId="10" borderId="33" xfId="6" applyNumberFormat="1" applyFont="1" applyFill="1" applyBorder="1" applyAlignment="1">
      <alignment horizontal="left"/>
      <protection locked="0"/>
    </xf>
    <xf numFmtId="1" fontId="2" fillId="10" borderId="34" xfId="6" applyNumberFormat="1" applyFont="1" applyFill="1" applyBorder="1" applyAlignment="1">
      <alignment horizontal="left"/>
      <protection locked="0"/>
    </xf>
    <xf numFmtId="1" fontId="2" fillId="5" borderId="70" xfId="6" applyNumberFormat="1" applyFont="1" applyFill="1" applyBorder="1" applyAlignment="1" applyProtection="1">
      <alignment horizontal="left"/>
    </xf>
    <xf numFmtId="1" fontId="2" fillId="5" borderId="71" xfId="6" applyNumberFormat="1" applyFont="1" applyFill="1" applyBorder="1" applyAlignment="1" applyProtection="1">
      <alignment horizontal="left"/>
    </xf>
    <xf numFmtId="1" fontId="2" fillId="5" borderId="39" xfId="6" applyNumberFormat="1" applyFont="1" applyFill="1" applyBorder="1" applyAlignment="1" applyProtection="1">
      <alignment horizontal="left"/>
    </xf>
    <xf numFmtId="1" fontId="2" fillId="5" borderId="40" xfId="6" applyNumberFormat="1" applyFont="1" applyFill="1" applyBorder="1" applyAlignment="1" applyProtection="1">
      <alignment horizontal="left"/>
    </xf>
    <xf numFmtId="0" fontId="3" fillId="12" borderId="0" xfId="8" applyFill="1"/>
    <xf numFmtId="1" fontId="2" fillId="2" borderId="31" xfId="1" applyNumberFormat="1" applyFont="1" applyFill="1" applyBorder="1" applyAlignment="1" applyProtection="1"/>
    <xf numFmtId="1" fontId="2" fillId="2" borderId="42" xfId="1" applyNumberFormat="1" applyFont="1" applyFill="1" applyBorder="1" applyAlignment="1" applyProtection="1"/>
    <xf numFmtId="1" fontId="2" fillId="2" borderId="43" xfId="1" applyNumberFormat="1" applyFont="1" applyFill="1" applyBorder="1" applyAlignment="1" applyProtection="1"/>
    <xf numFmtId="1" fontId="2" fillId="2" borderId="44" xfId="1" applyNumberFormat="1" applyFont="1" applyFill="1" applyBorder="1" applyAlignment="1" applyProtection="1"/>
    <xf numFmtId="1" fontId="2" fillId="2" borderId="46" xfId="1" applyNumberFormat="1" applyFont="1" applyFill="1" applyBorder="1" applyAlignment="1" applyProtection="1"/>
    <xf numFmtId="1" fontId="2" fillId="2" borderId="6" xfId="1" applyNumberFormat="1" applyFont="1" applyFill="1" applyBorder="1" applyAlignment="1" applyProtection="1"/>
    <xf numFmtId="1" fontId="2" fillId="2" borderId="31" xfId="1" applyNumberFormat="1" applyFont="1" applyFill="1" applyBorder="1" applyAlignment="1" applyProtection="1">
      <alignment horizontal="left"/>
    </xf>
    <xf numFmtId="1" fontId="2" fillId="6" borderId="31" xfId="6" applyNumberFormat="1" applyFont="1" applyFill="1" applyBorder="1" applyAlignment="1">
      <alignment horizontal="left"/>
      <protection locked="0"/>
    </xf>
    <xf numFmtId="1" fontId="2" fillId="6" borderId="46" xfId="6" applyNumberFormat="1" applyFont="1" applyFill="1" applyBorder="1" applyAlignment="1">
      <alignment horizontal="left"/>
      <protection locked="0"/>
    </xf>
    <xf numFmtId="1" fontId="2" fillId="6" borderId="42" xfId="6" applyNumberFormat="1" applyFont="1" applyFill="1" applyBorder="1" applyAlignment="1">
      <alignment horizontal="left"/>
      <protection locked="0"/>
    </xf>
    <xf numFmtId="1" fontId="2" fillId="6" borderId="43" xfId="6" applyNumberFormat="1" applyFont="1" applyFill="1" applyBorder="1" applyAlignment="1">
      <alignment horizontal="left"/>
      <protection locked="0"/>
    </xf>
    <xf numFmtId="1" fontId="2" fillId="6" borderId="44" xfId="6" applyNumberFormat="1" applyFont="1" applyFill="1" applyBorder="1" applyAlignment="1">
      <alignment horizontal="left"/>
      <protection locked="0"/>
    </xf>
    <xf numFmtId="1" fontId="2" fillId="6" borderId="6" xfId="6" applyNumberFormat="1" applyFont="1" applyFill="1" applyBorder="1" applyAlignment="1">
      <alignment horizontal="left"/>
      <protection locked="0"/>
    </xf>
    <xf numFmtId="1" fontId="2" fillId="5" borderId="33" xfId="6" applyNumberFormat="1" applyFont="1" applyFill="1" applyBorder="1" applyAlignment="1">
      <alignment horizontal="left"/>
      <protection locked="0"/>
    </xf>
    <xf numFmtId="1" fontId="2" fillId="5" borderId="75" xfId="6" applyNumberFormat="1" applyFont="1" applyFill="1" applyBorder="1" applyAlignment="1">
      <alignment horizontal="left"/>
      <protection locked="0"/>
    </xf>
    <xf numFmtId="1" fontId="2" fillId="5" borderId="62" xfId="6" applyNumberFormat="1" applyFont="1" applyFill="1" applyBorder="1" applyAlignment="1">
      <alignment horizontal="left"/>
      <protection locked="0"/>
    </xf>
    <xf numFmtId="1" fontId="2" fillId="5" borderId="76" xfId="6" applyNumberFormat="1" applyFont="1" applyFill="1" applyBorder="1" applyAlignment="1">
      <alignment horizontal="left"/>
      <protection locked="0"/>
    </xf>
    <xf numFmtId="1" fontId="2" fillId="5" borderId="77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horizontal="left" vertical="top"/>
    </xf>
    <xf numFmtId="1" fontId="2" fillId="9" borderId="32" xfId="6" applyNumberFormat="1" applyFont="1" applyFill="1" applyBorder="1" applyAlignment="1" applyProtection="1">
      <alignment horizontal="left"/>
    </xf>
    <xf numFmtId="1" fontId="2" fillId="9" borderId="37" xfId="6" applyNumberFormat="1" applyFont="1" applyFill="1" applyBorder="1" applyAlignment="1" applyProtection="1">
      <alignment horizontal="left"/>
    </xf>
    <xf numFmtId="1" fontId="2" fillId="9" borderId="33" xfId="6" applyNumberFormat="1" applyFont="1" applyFill="1" applyBorder="1" applyAlignment="1" applyProtection="1">
      <alignment horizontal="left"/>
    </xf>
    <xf numFmtId="1" fontId="2" fillId="5" borderId="33" xfId="6" applyNumberFormat="1" applyFont="1" applyFill="1" applyBorder="1" applyAlignment="1" applyProtection="1">
      <alignment horizontal="left"/>
    </xf>
    <xf numFmtId="1" fontId="2" fillId="6" borderId="78" xfId="6" applyNumberFormat="1" applyFont="1" applyFill="1" applyBorder="1" applyAlignment="1">
      <alignment horizontal="left"/>
      <protection locked="0"/>
    </xf>
    <xf numFmtId="1" fontId="2" fillId="7" borderId="76" xfId="6" applyNumberFormat="1" applyFont="1" applyFill="1" applyBorder="1" applyAlignment="1">
      <alignment horizontal="left"/>
      <protection locked="0"/>
    </xf>
    <xf numFmtId="1" fontId="2" fillId="9" borderId="78" xfId="4" applyNumberFormat="1" applyFont="1" applyFill="1" applyBorder="1" applyAlignment="1">
      <alignment horizontal="left"/>
    </xf>
    <xf numFmtId="1" fontId="2" fillId="7" borderId="77" xfId="6" applyNumberFormat="1" applyFont="1" applyFill="1" applyBorder="1" applyAlignment="1">
      <alignment horizontal="left"/>
      <protection locked="0"/>
    </xf>
    <xf numFmtId="1" fontId="2" fillId="7" borderId="75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vertical="center"/>
    </xf>
    <xf numFmtId="166" fontId="2" fillId="9" borderId="37" xfId="6" applyNumberFormat="1" applyFont="1" applyFill="1" applyBorder="1" applyAlignment="1" applyProtection="1">
      <alignment horizontal="left"/>
    </xf>
    <xf numFmtId="165" fontId="2" fillId="11" borderId="62" xfId="6" applyNumberFormat="1" applyFont="1" applyFill="1" applyBorder="1" applyAlignment="1">
      <alignment horizontal="left"/>
      <protection locked="0"/>
    </xf>
    <xf numFmtId="165" fontId="2" fillId="11" borderId="76" xfId="6" applyNumberFormat="1" applyFont="1" applyFill="1" applyBorder="1" applyAlignment="1">
      <alignment horizontal="left"/>
      <protection locked="0"/>
    </xf>
    <xf numFmtId="165" fontId="2" fillId="11" borderId="77" xfId="6" applyNumberFormat="1" applyFont="1" applyFill="1" applyBorder="1" applyAlignment="1">
      <alignment horizontal="left"/>
      <protection locked="0"/>
    </xf>
    <xf numFmtId="165" fontId="2" fillId="11" borderId="75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vertical="top"/>
    </xf>
    <xf numFmtId="2" fontId="2" fillId="6" borderId="33" xfId="6" applyNumberFormat="1" applyFont="1" applyFill="1" applyBorder="1" applyAlignment="1">
      <alignment horizontal="left"/>
      <protection locked="0"/>
    </xf>
    <xf numFmtId="166" fontId="2" fillId="5" borderId="33" xfId="6" applyNumberFormat="1" applyFont="1" applyFill="1" applyBorder="1" applyAlignment="1" applyProtection="1">
      <alignment horizontal="left"/>
    </xf>
    <xf numFmtId="166" fontId="2" fillId="5" borderId="78" xfId="4" applyNumberFormat="1" applyFont="1" applyFill="1" applyBorder="1" applyAlignment="1">
      <alignment horizontal="left"/>
    </xf>
    <xf numFmtId="1" fontId="2" fillId="5" borderId="62" xfId="6" applyNumberFormat="1" applyFont="1" applyFill="1" applyBorder="1" applyAlignment="1" applyProtection="1">
      <alignment horizontal="left"/>
    </xf>
    <xf numFmtId="1" fontId="2" fillId="5" borderId="75" xfId="6" applyNumberFormat="1" applyFont="1" applyFill="1" applyBorder="1" applyAlignment="1" applyProtection="1">
      <alignment horizontal="left"/>
    </xf>
    <xf numFmtId="1" fontId="2" fillId="5" borderId="76" xfId="6" applyNumberFormat="1" applyFont="1" applyFill="1" applyBorder="1" applyAlignment="1" applyProtection="1">
      <alignment horizontal="left"/>
    </xf>
    <xf numFmtId="1" fontId="2" fillId="5" borderId="40" xfId="0" applyNumberFormat="1" applyFont="1" applyFill="1" applyBorder="1" applyAlignment="1">
      <alignment horizontal="left"/>
    </xf>
    <xf numFmtId="1" fontId="2" fillId="5" borderId="79" xfId="0" applyNumberFormat="1" applyFont="1" applyFill="1" applyBorder="1" applyAlignment="1">
      <alignment horizontal="left"/>
    </xf>
    <xf numFmtId="2" fontId="2" fillId="2" borderId="46" xfId="4" applyNumberFormat="1" applyFont="1" applyFill="1" applyBorder="1"/>
    <xf numFmtId="1" fontId="2" fillId="2" borderId="47" xfId="4" applyNumberFormat="1" applyFont="1" applyFill="1" applyBorder="1"/>
    <xf numFmtId="1" fontId="2" fillId="13" borderId="47" xfId="4" applyNumberFormat="1" applyFont="1" applyFill="1" applyBorder="1"/>
    <xf numFmtId="165" fontId="2" fillId="2" borderId="42" xfId="4" applyNumberFormat="1" applyFont="1" applyFill="1" applyBorder="1"/>
    <xf numFmtId="1" fontId="2" fillId="11" borderId="32" xfId="6" applyNumberFormat="1" applyFont="1" applyFill="1" applyBorder="1" applyAlignment="1">
      <alignment horizontal="left"/>
      <protection locked="0"/>
    </xf>
    <xf numFmtId="1" fontId="2" fillId="11" borderId="77" xfId="6" applyNumberFormat="1" applyFont="1" applyFill="1" applyBorder="1" applyAlignment="1">
      <alignment horizontal="left"/>
      <protection locked="0"/>
    </xf>
    <xf numFmtId="1" fontId="2" fillId="11" borderId="33" xfId="6" applyNumberFormat="1" applyFont="1" applyFill="1" applyBorder="1" applyAlignment="1">
      <alignment horizontal="left"/>
      <protection locked="0"/>
    </xf>
    <xf numFmtId="1" fontId="2" fillId="11" borderId="78" xfId="6" applyNumberFormat="1" applyFont="1" applyFill="1" applyBorder="1" applyAlignment="1">
      <alignment horizontal="left"/>
      <protection locked="0"/>
    </xf>
    <xf numFmtId="1" fontId="2" fillId="5" borderId="37" xfId="6" applyNumberFormat="1" applyFont="1" applyFill="1" applyBorder="1" applyAlignment="1">
      <alignment horizontal="left"/>
      <protection locked="0"/>
    </xf>
    <xf numFmtId="1" fontId="2" fillId="5" borderId="78" xfId="6" applyNumberFormat="1" applyFont="1" applyFill="1" applyBorder="1" applyAlignment="1">
      <alignment horizontal="left"/>
      <protection locked="0"/>
    </xf>
    <xf numFmtId="1" fontId="2" fillId="5" borderId="32" xfId="6" applyNumberFormat="1" applyFont="1" applyFill="1" applyBorder="1" applyAlignment="1">
      <alignment horizontal="left"/>
      <protection locked="0"/>
    </xf>
    <xf numFmtId="0" fontId="2" fillId="15" borderId="0" xfId="0" applyFont="1" applyFill="1" applyAlignment="1">
      <alignment horizontal="left" vertical="center"/>
    </xf>
    <xf numFmtId="164" fontId="2" fillId="5" borderId="78" xfId="6" applyNumberFormat="1" applyFont="1" applyFill="1" applyBorder="1" applyAlignment="1" applyProtection="1">
      <alignment horizontal="left"/>
    </xf>
    <xf numFmtId="1" fontId="2" fillId="9" borderId="75" xfId="6" applyNumberFormat="1" applyFont="1" applyFill="1" applyBorder="1" applyAlignment="1" applyProtection="1">
      <alignment horizontal="left"/>
    </xf>
    <xf numFmtId="1" fontId="2" fillId="9" borderId="76" xfId="6" applyNumberFormat="1" applyFont="1" applyFill="1" applyBorder="1" applyAlignment="1" applyProtection="1">
      <alignment horizontal="left"/>
    </xf>
    <xf numFmtId="1" fontId="2" fillId="9" borderId="77" xfId="6" applyNumberFormat="1" applyFont="1" applyFill="1" applyBorder="1" applyAlignment="1" applyProtection="1">
      <alignment horizontal="left"/>
    </xf>
    <xf numFmtId="165" fontId="2" fillId="5" borderId="78" xfId="6" applyNumberFormat="1" applyFont="1" applyFill="1" applyBorder="1" applyAlignment="1" applyProtection="1">
      <alignment horizontal="left"/>
    </xf>
    <xf numFmtId="1" fontId="2" fillId="5" borderId="77" xfId="6" applyNumberFormat="1" applyFont="1" applyFill="1" applyBorder="1" applyAlignment="1" applyProtection="1">
      <alignment horizontal="left"/>
    </xf>
    <xf numFmtId="1" fontId="2" fillId="13" borderId="46" xfId="4" applyNumberFormat="1" applyFont="1" applyFill="1" applyBorder="1"/>
    <xf numFmtId="2" fontId="2" fillId="2" borderId="30" xfId="4" applyNumberFormat="1" applyFont="1" applyFill="1" applyBorder="1" applyAlignment="1">
      <alignment horizontal="left"/>
    </xf>
    <xf numFmtId="166" fontId="2" fillId="5" borderId="78" xfId="6" applyNumberFormat="1" applyFont="1" applyFill="1" applyBorder="1" applyAlignment="1" applyProtection="1">
      <alignment horizontal="left"/>
    </xf>
    <xf numFmtId="166" fontId="2" fillId="9" borderId="78" xfId="6" applyNumberFormat="1" applyFont="1" applyFill="1" applyBorder="1" applyAlignment="1" applyProtection="1">
      <alignment horizontal="left"/>
    </xf>
    <xf numFmtId="166" fontId="2" fillId="9" borderId="32" xfId="6" applyNumberFormat="1" applyFont="1" applyFill="1" applyBorder="1" applyAlignment="1" applyProtection="1">
      <alignment horizontal="left"/>
    </xf>
    <xf numFmtId="1" fontId="2" fillId="5" borderId="78" xfId="4" applyNumberFormat="1" applyFont="1" applyFill="1" applyBorder="1" applyAlignment="1">
      <alignment horizontal="left"/>
    </xf>
    <xf numFmtId="1" fontId="2" fillId="9" borderId="80" xfId="6" applyNumberFormat="1" applyFont="1" applyFill="1" applyBorder="1" applyAlignment="1" applyProtection="1">
      <alignment horizontal="left"/>
    </xf>
    <xf numFmtId="1" fontId="2" fillId="5" borderId="17" xfId="6" applyNumberFormat="1" applyFont="1" applyFill="1" applyBorder="1" applyAlignment="1" applyProtection="1">
      <alignment horizontal="left"/>
    </xf>
    <xf numFmtId="1" fontId="2" fillId="5" borderId="73" xfId="4" applyNumberFormat="1" applyFont="1" applyFill="1" applyBorder="1" applyAlignment="1">
      <alignment horizontal="left"/>
    </xf>
    <xf numFmtId="1" fontId="2" fillId="9" borderId="52" xfId="6" applyNumberFormat="1" applyFont="1" applyFill="1" applyBorder="1" applyAlignment="1" applyProtection="1">
      <alignment horizontal="left"/>
    </xf>
    <xf numFmtId="1" fontId="2" fillId="9" borderId="29" xfId="6" applyNumberFormat="1" applyFont="1" applyFill="1" applyBorder="1" applyAlignment="1" applyProtection="1">
      <alignment horizontal="left"/>
    </xf>
    <xf numFmtId="1" fontId="2" fillId="9" borderId="15" xfId="6" applyNumberFormat="1" applyFont="1" applyFill="1" applyBorder="1" applyAlignment="1" applyProtection="1">
      <alignment horizontal="left"/>
    </xf>
    <xf numFmtId="1" fontId="2" fillId="9" borderId="25" xfId="6" applyNumberFormat="1" applyFont="1" applyFill="1" applyBorder="1" applyAlignment="1" applyProtection="1">
      <alignment horizontal="left"/>
    </xf>
    <xf numFmtId="2" fontId="2" fillId="13" borderId="51" xfId="4" applyNumberFormat="1" applyFont="1" applyFill="1" applyBorder="1"/>
    <xf numFmtId="2" fontId="2" fillId="13" borderId="42" xfId="4" applyNumberFormat="1" applyFont="1" applyFill="1" applyBorder="1"/>
    <xf numFmtId="2" fontId="2" fillId="13" borderId="47" xfId="4" applyNumberFormat="1" applyFont="1" applyFill="1" applyBorder="1"/>
    <xf numFmtId="2" fontId="2" fillId="2" borderId="57" xfId="4" applyNumberFormat="1" applyFont="1" applyFill="1" applyBorder="1" applyAlignment="1">
      <alignment horizontal="left"/>
    </xf>
    <xf numFmtId="2" fontId="2" fillId="7" borderId="33" xfId="6" applyNumberFormat="1" applyFont="1" applyFill="1" applyBorder="1" applyAlignment="1">
      <alignment horizontal="left"/>
      <protection locked="0"/>
    </xf>
    <xf numFmtId="1" fontId="2" fillId="9" borderId="55" xfId="6" applyNumberFormat="1" applyFont="1" applyFill="1" applyBorder="1" applyAlignment="1" applyProtection="1">
      <alignment horizontal="left"/>
    </xf>
    <xf numFmtId="1" fontId="2" fillId="9" borderId="81" xfId="6" applyNumberFormat="1" applyFont="1" applyFill="1" applyBorder="1" applyAlignment="1" applyProtection="1">
      <alignment horizontal="left"/>
    </xf>
    <xf numFmtId="1" fontId="2" fillId="9" borderId="82" xfId="6" applyNumberFormat="1" applyFont="1" applyFill="1" applyBorder="1" applyAlignment="1" applyProtection="1">
      <alignment horizontal="left"/>
    </xf>
    <xf numFmtId="1" fontId="2" fillId="9" borderId="83" xfId="6" applyNumberFormat="1" applyFont="1" applyFill="1" applyBorder="1" applyAlignment="1" applyProtection="1">
      <alignment horizontal="left"/>
    </xf>
    <xf numFmtId="2" fontId="2" fillId="6" borderId="17" xfId="6" applyNumberFormat="1" applyFont="1" applyFill="1" applyBorder="1" applyAlignment="1">
      <alignment horizontal="left"/>
      <protection locked="0"/>
    </xf>
    <xf numFmtId="2" fontId="2" fillId="7" borderId="17" xfId="6" applyNumberFormat="1" applyFont="1" applyFill="1" applyBorder="1" applyAlignment="1">
      <alignment horizontal="left"/>
      <protection locked="0"/>
    </xf>
    <xf numFmtId="1" fontId="2" fillId="9" borderId="63" xfId="6" applyNumberFormat="1" applyFont="1" applyFill="1" applyBorder="1" applyAlignment="1" applyProtection="1">
      <alignment horizontal="left"/>
    </xf>
    <xf numFmtId="1" fontId="2" fillId="9" borderId="84" xfId="6" applyNumberFormat="1" applyFont="1" applyFill="1" applyBorder="1" applyAlignment="1" applyProtection="1">
      <alignment horizontal="left"/>
    </xf>
    <xf numFmtId="1" fontId="2" fillId="9" borderId="66" xfId="6" applyNumberFormat="1" applyFont="1" applyFill="1" applyBorder="1" applyAlignment="1" applyProtection="1">
      <alignment horizontal="left"/>
    </xf>
    <xf numFmtId="1" fontId="2" fillId="9" borderId="67" xfId="6" applyNumberFormat="1" applyFont="1" applyFill="1" applyBorder="1" applyAlignment="1" applyProtection="1">
      <alignment horizontal="left"/>
    </xf>
    <xf numFmtId="0" fontId="2" fillId="2" borderId="31" xfId="4" applyFont="1" applyFill="1" applyBorder="1" applyAlignment="1">
      <alignment horizontal="center"/>
    </xf>
    <xf numFmtId="2" fontId="2" fillId="2" borderId="22" xfId="4" applyNumberFormat="1" applyFont="1" applyFill="1" applyBorder="1"/>
    <xf numFmtId="2" fontId="2" fillId="2" borderId="42" xfId="6" applyNumberFormat="1" applyFont="1" applyFill="1" applyBorder="1" applyProtection="1"/>
    <xf numFmtId="2" fontId="2" fillId="2" borderId="43" xfId="6" applyNumberFormat="1" applyFont="1" applyFill="1" applyBorder="1" applyProtection="1"/>
    <xf numFmtId="2" fontId="2" fillId="2" borderId="46" xfId="6" applyNumberFormat="1" applyFont="1" applyFill="1" applyBorder="1" applyProtection="1"/>
    <xf numFmtId="2" fontId="2" fillId="13" borderId="42" xfId="6" applyNumberFormat="1" applyFont="1" applyFill="1" applyBorder="1" applyProtection="1"/>
    <xf numFmtId="2" fontId="2" fillId="13" borderId="46" xfId="6" applyNumberFormat="1" applyFont="1" applyFill="1" applyBorder="1" applyProtection="1"/>
    <xf numFmtId="2" fontId="2" fillId="13" borderId="43" xfId="6" applyNumberFormat="1" applyFont="1" applyFill="1" applyBorder="1" applyProtection="1"/>
    <xf numFmtId="2" fontId="2" fillId="13" borderId="47" xfId="6" applyNumberFormat="1" applyFont="1" applyFill="1" applyBorder="1" applyProtection="1"/>
    <xf numFmtId="2" fontId="2" fillId="2" borderId="23" xfId="4" applyNumberFormat="1" applyFont="1" applyFill="1" applyBorder="1"/>
    <xf numFmtId="2" fontId="2" fillId="2" borderId="24" xfId="4" applyNumberFormat="1" applyFont="1" applyFill="1" applyBorder="1"/>
    <xf numFmtId="2" fontId="2" fillId="2" borderId="85" xfId="4" applyNumberFormat="1" applyFont="1" applyFill="1" applyBorder="1"/>
    <xf numFmtId="165" fontId="2" fillId="2" borderId="23" xfId="4" applyNumberFormat="1" applyFont="1" applyFill="1" applyBorder="1"/>
    <xf numFmtId="165" fontId="2" fillId="2" borderId="25" xfId="4" applyNumberFormat="1" applyFont="1" applyFill="1" applyBorder="1"/>
    <xf numFmtId="165" fontId="2" fillId="2" borderId="29" xfId="4" applyNumberFormat="1" applyFont="1" applyFill="1" applyBorder="1"/>
    <xf numFmtId="165" fontId="2" fillId="2" borderId="0" xfId="4" applyNumberFormat="1" applyFont="1" applyFill="1" applyAlignment="1">
      <alignment horizontal="center" vertical="center" wrapText="1"/>
    </xf>
    <xf numFmtId="2" fontId="2" fillId="2" borderId="0" xfId="4" applyNumberFormat="1" applyFont="1" applyFill="1"/>
    <xf numFmtId="0" fontId="10" fillId="2" borderId="53" xfId="4" applyFont="1" applyFill="1" applyBorder="1" applyAlignment="1">
      <alignment horizontal="center"/>
    </xf>
    <xf numFmtId="1" fontId="2" fillId="2" borderId="55" xfId="1" applyNumberFormat="1" applyFont="1" applyFill="1" applyBorder="1" applyAlignment="1" applyProtection="1">
      <alignment horizontal="left"/>
    </xf>
    <xf numFmtId="1" fontId="2" fillId="6" borderId="82" xfId="1" applyNumberFormat="1" applyFont="1" applyFill="1" applyBorder="1" applyAlignment="1" applyProtection="1">
      <alignment horizontal="left"/>
      <protection locked="0"/>
    </xf>
    <xf numFmtId="1" fontId="2" fillId="6" borderId="59" xfId="1" applyNumberFormat="1" applyFont="1" applyFill="1" applyBorder="1" applyAlignment="1" applyProtection="1">
      <alignment horizontal="left"/>
      <protection locked="0"/>
    </xf>
    <xf numFmtId="1" fontId="2" fillId="6" borderId="83" xfId="1" applyNumberFormat="1" applyFont="1" applyFill="1" applyBorder="1" applyAlignment="1" applyProtection="1">
      <alignment horizontal="left"/>
      <protection locked="0"/>
    </xf>
    <xf numFmtId="1" fontId="2" fillId="6" borderId="81" xfId="1" applyNumberFormat="1" applyFont="1" applyFill="1" applyBorder="1" applyAlignment="1" applyProtection="1">
      <alignment horizontal="left"/>
      <protection locked="0"/>
    </xf>
    <xf numFmtId="1" fontId="2" fillId="9" borderId="81" xfId="1" applyNumberFormat="1" applyFont="1" applyFill="1" applyBorder="1" applyAlignment="1" applyProtection="1">
      <alignment horizontal="left"/>
    </xf>
    <xf numFmtId="1" fontId="2" fillId="6" borderId="56" xfId="1" applyNumberFormat="1" applyFont="1" applyFill="1" applyBorder="1" applyAlignment="1" applyProtection="1">
      <alignment horizontal="left"/>
      <protection locked="0"/>
    </xf>
    <xf numFmtId="0" fontId="11" fillId="2" borderId="0" xfId="4" applyFont="1" applyFill="1" applyProtection="1">
      <protection hidden="1"/>
    </xf>
    <xf numFmtId="1" fontId="2" fillId="6" borderId="77" xfId="1" applyNumberFormat="1" applyFont="1" applyFill="1" applyBorder="1" applyAlignment="1" applyProtection="1">
      <alignment horizontal="left"/>
      <protection locked="0"/>
    </xf>
    <xf numFmtId="1" fontId="2" fillId="9" borderId="76" xfId="1" applyNumberFormat="1" applyFont="1" applyFill="1" applyBorder="1" applyAlignment="1" applyProtection="1">
      <alignment horizontal="left"/>
    </xf>
    <xf numFmtId="1" fontId="2" fillId="6" borderId="75" xfId="1" applyNumberFormat="1" applyFont="1" applyFill="1" applyBorder="1" applyAlignment="1" applyProtection="1">
      <alignment horizontal="left"/>
      <protection locked="0"/>
    </xf>
    <xf numFmtId="1" fontId="2" fillId="9" borderId="75" xfId="4" applyNumberFormat="1" applyFont="1" applyFill="1" applyBorder="1" applyAlignment="1">
      <alignment horizontal="left"/>
    </xf>
    <xf numFmtId="1" fontId="2" fillId="9" borderId="75" xfId="1" applyNumberFormat="1" applyFont="1" applyFill="1" applyBorder="1" applyAlignment="1" applyProtection="1">
      <alignment horizontal="left"/>
    </xf>
    <xf numFmtId="1" fontId="2" fillId="9" borderId="77" xfId="1" applyNumberFormat="1" applyFont="1" applyFill="1" applyBorder="1" applyAlignment="1" applyProtection="1">
      <alignment horizontal="left"/>
    </xf>
    <xf numFmtId="1" fontId="2" fillId="9" borderId="61" xfId="1" applyNumberFormat="1" applyFont="1" applyFill="1" applyBorder="1" applyAlignment="1" applyProtection="1">
      <alignment horizontal="left"/>
    </xf>
    <xf numFmtId="1" fontId="2" fillId="6" borderId="24" xfId="1" applyNumberFormat="1" applyFont="1" applyFill="1" applyBorder="1" applyAlignment="1" applyProtection="1">
      <alignment horizontal="left"/>
      <protection locked="0"/>
    </xf>
    <xf numFmtId="1" fontId="2" fillId="6" borderId="25" xfId="1" applyNumberFormat="1" applyFont="1" applyFill="1" applyBorder="1" applyAlignment="1" applyProtection="1">
      <alignment horizontal="left"/>
      <protection locked="0"/>
    </xf>
    <xf numFmtId="1" fontId="2" fillId="10" borderId="29" xfId="6" applyNumberFormat="1" applyFont="1" applyFill="1" applyBorder="1" applyAlignment="1">
      <alignment horizontal="left"/>
      <protection locked="0"/>
    </xf>
    <xf numFmtId="1" fontId="2" fillId="9" borderId="23" xfId="1" applyNumberFormat="1" applyFont="1" applyFill="1" applyBorder="1" applyAlignment="1" applyProtection="1">
      <alignment horizontal="left"/>
    </xf>
    <xf numFmtId="1" fontId="2" fillId="9" borderId="71" xfId="1" applyNumberFormat="1" applyFont="1" applyFill="1" applyBorder="1" applyAlignment="1" applyProtection="1">
      <alignment horizontal="left"/>
    </xf>
    <xf numFmtId="1" fontId="2" fillId="9" borderId="24" xfId="1" applyNumberFormat="1" applyFont="1" applyFill="1" applyBorder="1" applyAlignment="1" applyProtection="1">
      <alignment horizontal="left"/>
    </xf>
    <xf numFmtId="1" fontId="2" fillId="9" borderId="25" xfId="1" applyNumberFormat="1" applyFont="1" applyFill="1" applyBorder="1" applyAlignment="1" applyProtection="1">
      <alignment horizontal="left"/>
    </xf>
    <xf numFmtId="1" fontId="2" fillId="9" borderId="41" xfId="1" applyNumberFormat="1" applyFont="1" applyFill="1" applyBorder="1" applyAlignment="1" applyProtection="1">
      <alignment horizontal="left"/>
    </xf>
    <xf numFmtId="1" fontId="2" fillId="2" borderId="54" xfId="1" applyNumberFormat="1" applyFont="1" applyFill="1" applyBorder="1" applyAlignment="1" applyProtection="1"/>
    <xf numFmtId="1" fontId="2" fillId="2" borderId="41" xfId="1" applyNumberFormat="1" applyFont="1" applyFill="1" applyBorder="1" applyAlignment="1" applyProtection="1"/>
    <xf numFmtId="1" fontId="2" fillId="2" borderId="24" xfId="1" applyNumberFormat="1" applyFont="1" applyFill="1" applyBorder="1" applyAlignment="1" applyProtection="1"/>
    <xf numFmtId="1" fontId="2" fillId="6" borderId="54" xfId="1" applyNumberFormat="1" applyFont="1" applyFill="1" applyBorder="1" applyAlignment="1" applyProtection="1">
      <alignment horizontal="left"/>
      <protection locked="0"/>
    </xf>
    <xf numFmtId="1" fontId="2" fillId="6" borderId="40" xfId="1" applyNumberFormat="1" applyFont="1" applyFill="1" applyBorder="1" applyAlignment="1" applyProtection="1">
      <alignment horizontal="left"/>
      <protection locked="0"/>
    </xf>
    <xf numFmtId="1" fontId="2" fillId="6" borderId="85" xfId="1" applyNumberFormat="1" applyFont="1" applyFill="1" applyBorder="1" applyAlignment="1" applyProtection="1">
      <alignment horizontal="left"/>
      <protection locked="0"/>
    </xf>
    <xf numFmtId="1" fontId="2" fillId="11" borderId="40" xfId="1" applyNumberFormat="1" applyFont="1" applyFill="1" applyBorder="1" applyAlignment="1" applyProtection="1">
      <alignment horizontal="left"/>
      <protection locked="0"/>
    </xf>
    <xf numFmtId="1" fontId="2" fillId="11" borderId="79" xfId="1" applyNumberFormat="1" applyFont="1" applyFill="1" applyBorder="1" applyAlignment="1" applyProtection="1">
      <alignment horizontal="left"/>
      <protection locked="0"/>
    </xf>
    <xf numFmtId="1" fontId="2" fillId="11" borderId="39" xfId="1" applyNumberFormat="1" applyFont="1" applyFill="1" applyBorder="1" applyAlignment="1" applyProtection="1">
      <alignment horizontal="left"/>
      <protection locked="0"/>
    </xf>
    <xf numFmtId="1" fontId="2" fillId="11" borderId="85" xfId="1" applyNumberFormat="1" applyFont="1" applyFill="1" applyBorder="1" applyAlignment="1" applyProtection="1">
      <alignment horizontal="left"/>
      <protection locked="0"/>
    </xf>
    <xf numFmtId="1" fontId="2" fillId="11" borderId="43" xfId="1" applyNumberFormat="1" applyFont="1" applyFill="1" applyBorder="1" applyAlignment="1" applyProtection="1">
      <alignment horizontal="left"/>
      <protection locked="0"/>
    </xf>
    <xf numFmtId="1" fontId="2" fillId="11" borderId="41" xfId="1" applyNumberFormat="1" applyFont="1" applyFill="1" applyBorder="1" applyAlignment="1" applyProtection="1">
      <alignment horizontal="left"/>
      <protection locked="0"/>
    </xf>
    <xf numFmtId="0" fontId="2" fillId="2" borderId="0" xfId="4" applyFont="1" applyFill="1" applyAlignment="1">
      <alignment horizontal="left" vertical="center" wrapText="1"/>
    </xf>
    <xf numFmtId="1" fontId="14" fillId="2" borderId="0" xfId="1" applyNumberFormat="1" applyFont="1" applyFill="1" applyBorder="1" applyAlignment="1" applyProtection="1"/>
    <xf numFmtId="1" fontId="14" fillId="2" borderId="0" xfId="1" applyNumberFormat="1" applyFont="1" applyFill="1" applyBorder="1" applyAlignment="1" applyProtection="1">
      <protection locked="0"/>
    </xf>
    <xf numFmtId="0" fontId="2" fillId="2" borderId="3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/>
    </xf>
    <xf numFmtId="0" fontId="2" fillId="2" borderId="60" xfId="4" applyFont="1" applyFill="1" applyBorder="1" applyAlignment="1">
      <alignment horizontal="left"/>
    </xf>
    <xf numFmtId="0" fontId="2" fillId="2" borderId="61" xfId="4" applyFont="1" applyFill="1" applyBorder="1" applyAlignment="1">
      <alignment horizontal="left"/>
    </xf>
    <xf numFmtId="1" fontId="2" fillId="6" borderId="48" xfId="6" applyNumberFormat="1" applyFont="1" applyFill="1" applyBorder="1" applyAlignment="1">
      <alignment horizontal="right"/>
      <protection locked="0"/>
    </xf>
    <xf numFmtId="1" fontId="2" fillId="6" borderId="62" xfId="6" applyNumberFormat="1" applyFont="1" applyFill="1" applyBorder="1" applyAlignment="1">
      <alignment horizontal="right"/>
      <protection locked="0"/>
    </xf>
    <xf numFmtId="1" fontId="2" fillId="6" borderId="75" xfId="6" applyNumberFormat="1" applyFont="1" applyFill="1" applyBorder="1" applyAlignment="1">
      <alignment horizontal="right"/>
      <protection locked="0"/>
    </xf>
    <xf numFmtId="1" fontId="2" fillId="3" borderId="30" xfId="6" applyNumberFormat="1" applyFont="1" applyFill="1" applyBorder="1" applyProtection="1"/>
    <xf numFmtId="1" fontId="2" fillId="3" borderId="32" xfId="6" applyNumberFormat="1" applyFont="1" applyFill="1" applyBorder="1" applyProtection="1"/>
    <xf numFmtId="1" fontId="2" fillId="3" borderId="33" xfId="6" applyNumberFormat="1" applyFont="1" applyFill="1" applyBorder="1" applyProtection="1"/>
    <xf numFmtId="1" fontId="2" fillId="3" borderId="38" xfId="6" applyNumberFormat="1" applyFont="1" applyFill="1" applyBorder="1" applyProtection="1"/>
    <xf numFmtId="1" fontId="2" fillId="6" borderId="32" xfId="6" applyNumberFormat="1" applyFont="1" applyFill="1" applyBorder="1">
      <protection locked="0"/>
    </xf>
    <xf numFmtId="1" fontId="2" fillId="6" borderId="33" xfId="6" applyNumberFormat="1" applyFont="1" applyFill="1" applyBorder="1">
      <protection locked="0"/>
    </xf>
    <xf numFmtId="1" fontId="2" fillId="6" borderId="38" xfId="6" applyNumberFormat="1" applyFont="1" applyFill="1" applyBorder="1">
      <protection locked="0"/>
    </xf>
    <xf numFmtId="165" fontId="2" fillId="3" borderId="30" xfId="6" applyNumberFormat="1" applyFont="1" applyFill="1" applyBorder="1" applyProtection="1"/>
    <xf numFmtId="165" fontId="2" fillId="3" borderId="32" xfId="6" applyNumberFormat="1" applyFont="1" applyFill="1" applyBorder="1" applyProtection="1"/>
    <xf numFmtId="165" fontId="2" fillId="3" borderId="33" xfId="6" applyNumberFormat="1" applyFont="1" applyFill="1" applyBorder="1" applyProtection="1"/>
    <xf numFmtId="165" fontId="2" fillId="3" borderId="38" xfId="6" applyNumberFormat="1" applyFont="1" applyFill="1" applyBorder="1" applyProtection="1"/>
    <xf numFmtId="165" fontId="2" fillId="3" borderId="48" xfId="6" applyNumberFormat="1" applyFont="1" applyFill="1" applyBorder="1" applyProtection="1"/>
    <xf numFmtId="2" fontId="2" fillId="3" borderId="86" xfId="1" applyNumberFormat="1" applyFont="1" applyFill="1" applyBorder="1" applyAlignment="1" applyProtection="1"/>
    <xf numFmtId="2" fontId="2" fillId="3" borderId="66" xfId="1" applyNumberFormat="1" applyFont="1" applyFill="1" applyBorder="1" applyAlignment="1" applyProtection="1"/>
    <xf numFmtId="2" fontId="2" fillId="3" borderId="67" xfId="1" applyNumberFormat="1" applyFont="1" applyFill="1" applyBorder="1" applyAlignment="1" applyProtection="1"/>
    <xf numFmtId="2" fontId="2" fillId="3" borderId="64" xfId="1" applyNumberFormat="1" applyFont="1" applyFill="1" applyBorder="1" applyAlignment="1" applyProtection="1">
      <alignment horizontal="right"/>
    </xf>
    <xf numFmtId="2" fontId="2" fillId="3" borderId="7" xfId="6" applyNumberFormat="1" applyFont="1" applyFill="1" applyBorder="1" applyProtection="1"/>
    <xf numFmtId="2" fontId="2" fillId="3" borderId="53" xfId="6" applyNumberFormat="1" applyFont="1" applyFill="1" applyBorder="1" applyProtection="1"/>
    <xf numFmtId="0" fontId="2" fillId="16" borderId="0" xfId="4" applyFont="1" applyFill="1"/>
    <xf numFmtId="2" fontId="2" fillId="6" borderId="57" xfId="6" applyNumberFormat="1" applyFont="1" applyFill="1" applyBorder="1">
      <protection locked="0"/>
    </xf>
    <xf numFmtId="2" fontId="2" fillId="6" borderId="59" xfId="6" applyNumberFormat="1" applyFont="1" applyFill="1" applyBorder="1" applyAlignment="1">
      <alignment horizontal="right"/>
      <protection locked="0"/>
    </xf>
    <xf numFmtId="2" fontId="2" fillId="6" borderId="81" xfId="6" applyNumberFormat="1" applyFont="1" applyFill="1" applyBorder="1" applyAlignment="1">
      <alignment horizontal="right"/>
      <protection locked="0"/>
    </xf>
    <xf numFmtId="2" fontId="2" fillId="3" borderId="56" xfId="6" applyNumberFormat="1" applyFont="1" applyFill="1" applyBorder="1" applyProtection="1"/>
    <xf numFmtId="2" fontId="2" fillId="3" borderId="59" xfId="1" applyNumberFormat="1" applyFont="1" applyFill="1" applyBorder="1" applyAlignment="1" applyProtection="1"/>
    <xf numFmtId="2" fontId="2" fillId="3" borderId="83" xfId="6" applyNumberFormat="1" applyFont="1" applyFill="1" applyBorder="1" applyProtection="1"/>
    <xf numFmtId="2" fontId="2" fillId="3" borderId="81" xfId="1" applyNumberFormat="1" applyFont="1" applyFill="1" applyBorder="1" applyAlignment="1" applyProtection="1">
      <alignment horizontal="right"/>
    </xf>
    <xf numFmtId="2" fontId="2" fillId="6" borderId="59" xfId="6" applyNumberFormat="1" applyFont="1" applyFill="1" applyBorder="1">
      <protection locked="0"/>
    </xf>
    <xf numFmtId="2" fontId="2" fillId="6" borderId="83" xfId="6" applyNumberFormat="1" applyFont="1" applyFill="1" applyBorder="1">
      <protection locked="0"/>
    </xf>
    <xf numFmtId="2" fontId="2" fillId="6" borderId="81" xfId="6" applyNumberFormat="1" applyFont="1" applyFill="1" applyBorder="1">
      <protection locked="0"/>
    </xf>
    <xf numFmtId="2" fontId="2" fillId="3" borderId="57" xfId="6" applyNumberFormat="1" applyFont="1" applyFill="1" applyBorder="1" applyProtection="1"/>
    <xf numFmtId="2" fontId="2" fillId="3" borderId="38" xfId="6" applyNumberFormat="1" applyFont="1" applyFill="1" applyBorder="1" applyProtection="1"/>
    <xf numFmtId="2" fontId="2" fillId="3" borderId="62" xfId="1" applyNumberFormat="1" applyFont="1" applyFill="1" applyBorder="1" applyAlignment="1" applyProtection="1"/>
    <xf numFmtId="2" fontId="2" fillId="3" borderId="77" xfId="6" applyNumberFormat="1" applyFont="1" applyFill="1" applyBorder="1" applyProtection="1"/>
    <xf numFmtId="2" fontId="2" fillId="3" borderId="75" xfId="1" applyNumberFormat="1" applyFont="1" applyFill="1" applyBorder="1" applyAlignment="1" applyProtection="1">
      <alignment horizontal="right"/>
    </xf>
    <xf numFmtId="2" fontId="2" fillId="3" borderId="48" xfId="6" applyNumberFormat="1" applyFont="1" applyFill="1" applyBorder="1" applyProtection="1"/>
    <xf numFmtId="2" fontId="2" fillId="3" borderId="61" xfId="6" applyNumberFormat="1" applyFont="1" applyFill="1" applyBorder="1" applyProtection="1"/>
    <xf numFmtId="2" fontId="2" fillId="3" borderId="65" xfId="1" applyNumberFormat="1" applyFont="1" applyFill="1" applyBorder="1" applyAlignment="1" applyProtection="1"/>
    <xf numFmtId="2" fontId="2" fillId="3" borderId="40" xfId="6" applyNumberFormat="1" applyFont="1" applyFill="1" applyBorder="1" applyProtection="1"/>
    <xf numFmtId="2" fontId="2" fillId="3" borderId="79" xfId="1" applyNumberFormat="1" applyFont="1" applyFill="1" applyBorder="1" applyAlignment="1" applyProtection="1">
      <alignment horizontal="right"/>
    </xf>
    <xf numFmtId="2" fontId="2" fillId="3" borderId="86" xfId="6" applyNumberFormat="1" applyFont="1" applyFill="1" applyBorder="1" applyProtection="1"/>
    <xf numFmtId="2" fontId="2" fillId="3" borderId="64" xfId="6" applyNumberFormat="1" applyFont="1" applyFill="1" applyBorder="1" applyProtection="1"/>
    <xf numFmtId="2" fontId="2" fillId="15" borderId="31" xfId="1" applyNumberFormat="1" applyFont="1" applyFill="1" applyBorder="1" applyAlignment="1" applyProtection="1"/>
    <xf numFmtId="2" fontId="2" fillId="15" borderId="46" xfId="1" applyNumberFormat="1" applyFont="1" applyFill="1" applyBorder="1" applyAlignment="1" applyProtection="1"/>
    <xf numFmtId="2" fontId="2" fillId="15" borderId="51" xfId="1" applyNumberFormat="1" applyFont="1" applyFill="1" applyBorder="1" applyAlignment="1" applyProtection="1"/>
    <xf numFmtId="2" fontId="2" fillId="15" borderId="42" xfId="1" applyNumberFormat="1" applyFont="1" applyFill="1" applyBorder="1" applyAlignment="1" applyProtection="1"/>
    <xf numFmtId="2" fontId="2" fillId="15" borderId="43" xfId="1" applyNumberFormat="1" applyFont="1" applyFill="1" applyBorder="1" applyAlignment="1" applyProtection="1"/>
    <xf numFmtId="2" fontId="2" fillId="15" borderId="47" xfId="1" applyNumberFormat="1" applyFont="1" applyFill="1" applyBorder="1" applyAlignment="1" applyProtection="1"/>
    <xf numFmtId="2" fontId="2" fillId="15" borderId="2" xfId="1" applyNumberFormat="1" applyFont="1" applyFill="1" applyBorder="1" applyAlignment="1" applyProtection="1"/>
    <xf numFmtId="1" fontId="0" fillId="17" borderId="0" xfId="0" applyNumberFormat="1" applyFill="1"/>
    <xf numFmtId="0" fontId="0" fillId="17" borderId="0" xfId="0" applyFill="1"/>
    <xf numFmtId="0" fontId="2" fillId="18" borderId="31" xfId="4" applyFont="1" applyFill="1" applyBorder="1" applyProtection="1">
      <protection hidden="1"/>
    </xf>
    <xf numFmtId="0" fontId="4" fillId="2" borderId="0" xfId="9" applyFont="1" applyFill="1"/>
    <xf numFmtId="0" fontId="4" fillId="2" borderId="0" xfId="9" applyFont="1" applyFill="1" applyAlignment="1">
      <alignment horizontal="center"/>
    </xf>
    <xf numFmtId="9" fontId="8" fillId="2" borderId="0" xfId="2" applyFont="1" applyFill="1" applyBorder="1" applyAlignment="1" applyProtection="1">
      <alignment horizontal="center" vertical="center" wrapText="1"/>
    </xf>
    <xf numFmtId="9" fontId="8" fillId="2" borderId="0" xfId="2" applyFont="1" applyFill="1" applyBorder="1" applyAlignment="1" applyProtection="1">
      <alignment vertical="center" wrapText="1"/>
    </xf>
    <xf numFmtId="0" fontId="2" fillId="2" borderId="0" xfId="9" applyFont="1" applyFill="1"/>
    <xf numFmtId="0" fontId="2" fillId="2" borderId="6" xfId="0" applyFont="1" applyFill="1" applyBorder="1" applyAlignment="1">
      <alignment horizontal="center" vertical="center" wrapText="1"/>
    </xf>
    <xf numFmtId="0" fontId="15" fillId="2" borderId="53" xfId="9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vertical="center" wrapText="1"/>
    </xf>
    <xf numFmtId="3" fontId="2" fillId="6" borderId="38" xfId="6" applyNumberFormat="1" applyFont="1" applyFill="1" applyBorder="1">
      <protection locked="0"/>
    </xf>
    <xf numFmtId="0" fontId="2" fillId="7" borderId="0" xfId="9" applyFont="1" applyFill="1"/>
    <xf numFmtId="0" fontId="2" fillId="14" borderId="0" xfId="9" applyFont="1" applyFill="1"/>
    <xf numFmtId="0" fontId="2" fillId="2" borderId="48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6" xfId="0" applyFont="1" applyFill="1" applyBorder="1" applyAlignment="1">
      <alignment vertical="center" wrapText="1"/>
    </xf>
    <xf numFmtId="0" fontId="2" fillId="2" borderId="87" xfId="0" applyFont="1" applyFill="1" applyBorder="1" applyAlignment="1">
      <alignment vertical="center" wrapText="1"/>
    </xf>
    <xf numFmtId="0" fontId="2" fillId="12" borderId="0" xfId="9" applyFont="1" applyFill="1"/>
    <xf numFmtId="0" fontId="4" fillId="2" borderId="31" xfId="9" applyFont="1" applyFill="1" applyBorder="1" applyAlignment="1">
      <alignment horizontal="center" vertical="center"/>
    </xf>
    <xf numFmtId="3" fontId="4" fillId="2" borderId="42" xfId="9" applyNumberFormat="1" applyFont="1" applyFill="1" applyBorder="1" applyAlignment="1">
      <alignment vertical="center"/>
    </xf>
    <xf numFmtId="3" fontId="4" fillId="2" borderId="6" xfId="9" applyNumberFormat="1" applyFont="1" applyFill="1" applyBorder="1" applyAlignment="1">
      <alignment vertical="center"/>
    </xf>
    <xf numFmtId="0" fontId="4" fillId="2" borderId="0" xfId="9" applyFont="1" applyFill="1" applyAlignment="1">
      <alignment horizontal="center" vertical="center"/>
    </xf>
    <xf numFmtId="2" fontId="4" fillId="2" borderId="0" xfId="9" applyNumberFormat="1" applyFont="1" applyFill="1" applyAlignment="1">
      <alignment vertical="center"/>
    </xf>
    <xf numFmtId="168" fontId="4" fillId="2" borderId="0" xfId="9" applyNumberFormat="1" applyFont="1" applyFill="1" applyAlignment="1">
      <alignment vertical="center"/>
    </xf>
    <xf numFmtId="0" fontId="2" fillId="2" borderId="31" xfId="9" applyFont="1" applyFill="1" applyBorder="1" applyAlignment="1">
      <alignment horizontal="center" vertical="center" wrapText="1"/>
    </xf>
    <xf numFmtId="0" fontId="2" fillId="2" borderId="46" xfId="9" applyFont="1" applyFill="1" applyBorder="1" applyAlignment="1">
      <alignment horizontal="center" vertical="center" wrapText="1"/>
    </xf>
    <xf numFmtId="0" fontId="2" fillId="2" borderId="41" xfId="9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wrapText="1"/>
    </xf>
    <xf numFmtId="1" fontId="2" fillId="3" borderId="1" xfId="6" applyNumberFormat="1" applyFont="1" applyFill="1" applyBorder="1" applyProtection="1"/>
    <xf numFmtId="3" fontId="2" fillId="6" borderId="83" xfId="6" applyNumberFormat="1" applyFont="1" applyFill="1" applyBorder="1">
      <protection locked="0"/>
    </xf>
    <xf numFmtId="0" fontId="2" fillId="2" borderId="61" xfId="0" applyFont="1" applyFill="1" applyBorder="1" applyAlignment="1">
      <alignment wrapText="1"/>
    </xf>
    <xf numFmtId="0" fontId="2" fillId="2" borderId="53" xfId="0" applyFont="1" applyFill="1" applyBorder="1" applyAlignment="1">
      <alignment wrapText="1"/>
    </xf>
    <xf numFmtId="0" fontId="2" fillId="2" borderId="64" xfId="0" applyFont="1" applyFill="1" applyBorder="1" applyAlignment="1">
      <alignment wrapText="1"/>
    </xf>
    <xf numFmtId="0" fontId="2" fillId="2" borderId="71" xfId="0" applyFont="1" applyFill="1" applyBorder="1" applyAlignment="1">
      <alignment wrapText="1"/>
    </xf>
    <xf numFmtId="169" fontId="4" fillId="3" borderId="31" xfId="9" applyNumberFormat="1" applyFont="1" applyFill="1" applyBorder="1" applyAlignment="1">
      <alignment vertical="center"/>
    </xf>
    <xf numFmtId="169" fontId="4" fillId="2" borderId="46" xfId="9" applyNumberFormat="1" applyFont="1" applyFill="1" applyBorder="1" applyAlignment="1">
      <alignment vertical="center"/>
    </xf>
    <xf numFmtId="169" fontId="4" fillId="2" borderId="6" xfId="9" applyNumberFormat="1" applyFont="1" applyFill="1" applyBorder="1" applyAlignment="1">
      <alignment vertical="center"/>
    </xf>
    <xf numFmtId="170" fontId="2" fillId="2" borderId="0" xfId="10" applyFont="1" applyFill="1" applyAlignment="1" applyProtection="1">
      <alignment vertical="center"/>
    </xf>
    <xf numFmtId="170" fontId="2" fillId="2" borderId="0" xfId="10" applyFont="1" applyFill="1" applyBorder="1" applyAlignment="1" applyProtection="1"/>
    <xf numFmtId="169" fontId="4" fillId="3" borderId="0" xfId="9" applyNumberFormat="1" applyFont="1" applyFill="1" applyAlignment="1">
      <alignment vertical="center"/>
    </xf>
    <xf numFmtId="169" fontId="4" fillId="2" borderId="0" xfId="9" applyNumberFormat="1" applyFont="1" applyFill="1" applyAlignment="1">
      <alignment vertical="center"/>
    </xf>
    <xf numFmtId="0" fontId="14" fillId="2" borderId="0" xfId="9" applyFont="1" applyFill="1"/>
    <xf numFmtId="0" fontId="2" fillId="2" borderId="57" xfId="0" applyFont="1" applyFill="1" applyBorder="1" applyAlignment="1">
      <alignment wrapText="1"/>
    </xf>
    <xf numFmtId="164" fontId="2" fillId="6" borderId="57" xfId="6" applyNumberFormat="1" applyFont="1" applyFill="1" applyBorder="1">
      <protection locked="0"/>
    </xf>
    <xf numFmtId="164" fontId="2" fillId="6" borderId="59" xfId="6" applyNumberFormat="1" applyFont="1" applyFill="1" applyBorder="1">
      <protection locked="0"/>
    </xf>
    <xf numFmtId="164" fontId="2" fillId="6" borderId="88" xfId="6" applyNumberFormat="1" applyFont="1" applyFill="1" applyBorder="1">
      <protection locked="0"/>
    </xf>
    <xf numFmtId="165" fontId="2" fillId="2" borderId="57" xfId="6" applyNumberFormat="1" applyFont="1" applyFill="1" applyBorder="1" applyProtection="1"/>
    <xf numFmtId="164" fontId="2" fillId="2" borderId="57" xfId="6" applyNumberFormat="1" applyFont="1" applyFill="1" applyBorder="1" applyProtection="1"/>
    <xf numFmtId="164" fontId="2" fillId="6" borderId="83" xfId="6" applyNumberFormat="1" applyFont="1" applyFill="1" applyBorder="1">
      <protection locked="0"/>
    </xf>
    <xf numFmtId="164" fontId="2" fillId="6" borderId="81" xfId="6" applyNumberFormat="1" applyFont="1" applyFill="1" applyBorder="1">
      <protection locked="0"/>
    </xf>
    <xf numFmtId="165" fontId="2" fillId="2" borderId="56" xfId="9" applyNumberFormat="1" applyFont="1" applyFill="1" applyBorder="1"/>
    <xf numFmtId="165" fontId="2" fillId="15" borderId="57" xfId="9" applyNumberFormat="1" applyFont="1" applyFill="1" applyBorder="1"/>
    <xf numFmtId="0" fontId="2" fillId="2" borderId="0" xfId="9" applyFont="1" applyFill="1" applyProtection="1">
      <protection hidden="1"/>
    </xf>
    <xf numFmtId="0" fontId="2" fillId="2" borderId="87" xfId="0" applyFont="1" applyFill="1" applyBorder="1" applyAlignment="1">
      <alignment wrapText="1"/>
    </xf>
    <xf numFmtId="1" fontId="2" fillId="2" borderId="87" xfId="6" applyNumberFormat="1" applyFont="1" applyFill="1" applyBorder="1" applyProtection="1"/>
    <xf numFmtId="1" fontId="2" fillId="2" borderId="71" xfId="9" applyNumberFormat="1" applyFont="1" applyFill="1" applyBorder="1"/>
    <xf numFmtId="1" fontId="2" fillId="15" borderId="87" xfId="9" applyNumberFormat="1" applyFont="1" applyFill="1" applyBorder="1"/>
    <xf numFmtId="0" fontId="2" fillId="2" borderId="0" xfId="0" applyFont="1" applyFill="1" applyAlignment="1">
      <alignment wrapText="1"/>
    </xf>
    <xf numFmtId="165" fontId="2" fillId="2" borderId="0" xfId="6" applyNumberFormat="1" applyFont="1" applyFill="1" applyBorder="1" applyAlignment="1">
      <alignment horizontal="right"/>
      <protection locked="0"/>
    </xf>
    <xf numFmtId="165" fontId="2" fillId="2" borderId="0" xfId="6" applyNumberFormat="1" applyFont="1" applyFill="1" applyBorder="1" applyProtection="1"/>
    <xf numFmtId="164" fontId="2" fillId="2" borderId="0" xfId="6" applyNumberFormat="1" applyFont="1" applyFill="1" applyBorder="1">
      <protection locked="0"/>
    </xf>
    <xf numFmtId="167" fontId="2" fillId="2" borderId="0" xfId="9" applyNumberFormat="1" applyFont="1" applyFill="1"/>
    <xf numFmtId="0" fontId="2" fillId="2" borderId="0" xfId="0" applyFont="1" applyFill="1" applyAlignment="1">
      <alignment vertical="center"/>
    </xf>
    <xf numFmtId="0" fontId="16" fillId="2" borderId="0" xfId="0" applyFont="1" applyFill="1"/>
    <xf numFmtId="49" fontId="15" fillId="2" borderId="53" xfId="9" applyNumberFormat="1" applyFont="1" applyFill="1" applyBorder="1" applyAlignment="1">
      <alignment horizontal="center" vertical="center"/>
    </xf>
    <xf numFmtId="1" fontId="2" fillId="6" borderId="9" xfId="6" applyNumberFormat="1" applyFont="1" applyFill="1" applyBorder="1">
      <protection locked="0"/>
    </xf>
    <xf numFmtId="1" fontId="2" fillId="6" borderId="56" xfId="6" applyNumberFormat="1" applyFont="1" applyFill="1" applyBorder="1">
      <protection locked="0"/>
    </xf>
    <xf numFmtId="169" fontId="4" fillId="3" borderId="31" xfId="9" applyNumberFormat="1" applyFont="1" applyFill="1" applyBorder="1" applyAlignment="1">
      <alignment horizontal="right" vertical="center"/>
    </xf>
    <xf numFmtId="169" fontId="2" fillId="2" borderId="0" xfId="9" applyNumberFormat="1" applyFont="1" applyFill="1"/>
    <xf numFmtId="3" fontId="2" fillId="18" borderId="31" xfId="9" applyNumberFormat="1" applyFont="1" applyFill="1" applyBorder="1" applyProtection="1">
      <protection hidden="1"/>
    </xf>
    <xf numFmtId="0" fontId="2" fillId="19" borderId="0" xfId="9" applyFont="1" applyFill="1"/>
    <xf numFmtId="0" fontId="4" fillId="2" borderId="0" xfId="5" applyFont="1" applyFill="1" applyAlignment="1">
      <alignment horizontal="center"/>
    </xf>
    <xf numFmtId="0" fontId="8" fillId="2" borderId="0" xfId="4" applyFont="1" applyFill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2" fillId="2" borderId="7" xfId="4" applyFont="1" applyFill="1" applyBorder="1" applyAlignment="1">
      <alignment horizontal="center" vertical="center" wrapText="1"/>
    </xf>
    <xf numFmtId="0" fontId="2" fillId="2" borderId="22" xfId="4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0" fontId="2" fillId="2" borderId="7" xfId="4" applyFont="1" applyFill="1" applyBorder="1" applyAlignment="1">
      <alignment horizontal="center" vertical="center"/>
    </xf>
    <xf numFmtId="0" fontId="2" fillId="2" borderId="22" xfId="4" applyFont="1" applyFill="1" applyBorder="1" applyAlignment="1">
      <alignment horizontal="center" vertical="center"/>
    </xf>
    <xf numFmtId="0" fontId="4" fillId="2" borderId="2" xfId="4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/>
    </xf>
    <xf numFmtId="0" fontId="4" fillId="2" borderId="4" xfId="4" applyFont="1" applyFill="1" applyBorder="1" applyAlignment="1">
      <alignment horizontal="center" vertical="center"/>
    </xf>
    <xf numFmtId="0" fontId="4" fillId="2" borderId="5" xfId="4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 wrapText="1"/>
    </xf>
    <xf numFmtId="0" fontId="4" fillId="2" borderId="6" xfId="4" applyFont="1" applyFill="1" applyBorder="1" applyAlignment="1">
      <alignment horizontal="center" vertical="center" wrapText="1"/>
    </xf>
    <xf numFmtId="0" fontId="2" fillId="2" borderId="8" xfId="4" quotePrefix="1" applyFont="1" applyFill="1" applyBorder="1" applyAlignment="1">
      <alignment horizontal="center" vertical="center"/>
    </xf>
    <xf numFmtId="0" fontId="2" fillId="2" borderId="15" xfId="4" quotePrefix="1" applyFont="1" applyFill="1" applyBorder="1" applyAlignment="1">
      <alignment horizontal="center" vertical="center"/>
    </xf>
    <xf numFmtId="0" fontId="2" fillId="2" borderId="23" xfId="4" quotePrefix="1" applyFont="1" applyFill="1" applyBorder="1" applyAlignment="1">
      <alignment horizontal="center" vertical="center"/>
    </xf>
    <xf numFmtId="0" fontId="2" fillId="2" borderId="9" xfId="4" quotePrefix="1" applyFont="1" applyFill="1" applyBorder="1" applyAlignment="1">
      <alignment horizontal="center" vertical="center"/>
    </xf>
    <xf numFmtId="0" fontId="2" fillId="2" borderId="16" xfId="4" quotePrefix="1" applyFont="1" applyFill="1" applyBorder="1" applyAlignment="1">
      <alignment horizontal="center" vertical="center"/>
    </xf>
    <xf numFmtId="0" fontId="2" fillId="2" borderId="24" xfId="4" quotePrefix="1" applyFont="1" applyFill="1" applyBorder="1" applyAlignment="1">
      <alignment horizontal="center" vertical="center"/>
    </xf>
    <xf numFmtId="0" fontId="2" fillId="2" borderId="14" xfId="4" applyFont="1" applyFill="1" applyBorder="1" applyAlignment="1">
      <alignment horizontal="center" vertical="center" wrapText="1"/>
    </xf>
    <xf numFmtId="0" fontId="2" fillId="2" borderId="21" xfId="4" applyFont="1" applyFill="1" applyBorder="1" applyAlignment="1">
      <alignment horizontal="center" vertical="center" wrapText="1"/>
    </xf>
    <xf numFmtId="0" fontId="2" fillId="2" borderId="29" xfId="4" applyFont="1" applyFill="1" applyBorder="1" applyAlignment="1">
      <alignment horizontal="center" vertical="center" wrapText="1"/>
    </xf>
    <xf numFmtId="0" fontId="2" fillId="2" borderId="10" xfId="4" quotePrefix="1" applyFont="1" applyFill="1" applyBorder="1" applyAlignment="1">
      <alignment horizontal="center" vertical="center"/>
    </xf>
    <xf numFmtId="0" fontId="2" fillId="2" borderId="17" xfId="4" quotePrefix="1" applyFont="1" applyFill="1" applyBorder="1" applyAlignment="1">
      <alignment horizontal="center" vertical="center"/>
    </xf>
    <xf numFmtId="0" fontId="2" fillId="2" borderId="25" xfId="4" quotePrefix="1" applyFont="1" applyFill="1" applyBorder="1" applyAlignment="1">
      <alignment horizontal="center" vertical="center"/>
    </xf>
    <xf numFmtId="0" fontId="2" fillId="2" borderId="10" xfId="4" applyFont="1" applyFill="1" applyBorder="1" applyAlignment="1">
      <alignment horizontal="center" vertical="center"/>
    </xf>
    <xf numFmtId="0" fontId="2" fillId="2" borderId="17" xfId="4" applyFont="1" applyFill="1" applyBorder="1" applyAlignment="1">
      <alignment horizontal="center" vertical="center"/>
    </xf>
    <xf numFmtId="0" fontId="2" fillId="2" borderId="25" xfId="4" applyFont="1" applyFill="1" applyBorder="1" applyAlignment="1">
      <alignment horizontal="center" vertical="center"/>
    </xf>
    <xf numFmtId="0" fontId="2" fillId="2" borderId="11" xfId="4" quotePrefix="1" applyFont="1" applyFill="1" applyBorder="1" applyAlignment="1">
      <alignment horizontal="center" vertical="center"/>
    </xf>
    <xf numFmtId="0" fontId="2" fillId="2" borderId="18" xfId="4" quotePrefix="1" applyFont="1" applyFill="1" applyBorder="1" applyAlignment="1">
      <alignment horizontal="center" vertical="center"/>
    </xf>
    <xf numFmtId="0" fontId="2" fillId="2" borderId="26" xfId="4" quotePrefix="1" applyFont="1" applyFill="1" applyBorder="1" applyAlignment="1">
      <alignment horizontal="center" vertical="center"/>
    </xf>
    <xf numFmtId="0" fontId="2" fillId="2" borderId="12" xfId="4" applyFont="1" applyFill="1" applyBorder="1" applyAlignment="1">
      <alignment horizontal="center" vertical="center" wrapText="1"/>
    </xf>
    <xf numFmtId="0" fontId="2" fillId="2" borderId="19" xfId="4" applyFont="1" applyFill="1" applyBorder="1" applyAlignment="1">
      <alignment horizontal="center" vertical="center" wrapText="1"/>
    </xf>
    <xf numFmtId="0" fontId="2" fillId="2" borderId="27" xfId="4" applyFont="1" applyFill="1" applyBorder="1" applyAlignment="1">
      <alignment horizontal="center" vertical="center" wrapText="1"/>
    </xf>
    <xf numFmtId="165" fontId="2" fillId="2" borderId="2" xfId="4" applyNumberFormat="1" applyFont="1" applyFill="1" applyBorder="1" applyAlignment="1">
      <alignment horizontal="center" vertical="center" wrapText="1"/>
    </xf>
    <xf numFmtId="165" fontId="2" fillId="2" borderId="3" xfId="4" applyNumberFormat="1" applyFont="1" applyFill="1" applyBorder="1" applyAlignment="1">
      <alignment horizontal="center" vertical="center" wrapText="1"/>
    </xf>
    <xf numFmtId="0" fontId="2" fillId="2" borderId="49" xfId="4" applyFont="1" applyFill="1" applyBorder="1" applyAlignment="1">
      <alignment horizontal="center" vertical="center" wrapText="1"/>
    </xf>
    <xf numFmtId="0" fontId="2" fillId="2" borderId="50" xfId="4" applyFont="1" applyFill="1" applyBorder="1" applyAlignment="1">
      <alignment horizontal="center" vertical="center" wrapText="1"/>
    </xf>
    <xf numFmtId="0" fontId="2" fillId="2" borderId="52" xfId="4" applyFont="1" applyFill="1" applyBorder="1" applyAlignment="1">
      <alignment horizontal="center" vertical="center" wrapText="1"/>
    </xf>
    <xf numFmtId="0" fontId="2" fillId="2" borderId="53" xfId="4" applyFont="1" applyFill="1" applyBorder="1" applyAlignment="1">
      <alignment horizontal="center" vertical="center" wrapText="1"/>
    </xf>
    <xf numFmtId="0" fontId="2" fillId="2" borderId="54" xfId="4" applyFont="1" applyFill="1" applyBorder="1" applyAlignment="1">
      <alignment horizontal="center" vertical="center" wrapText="1"/>
    </xf>
    <xf numFmtId="0" fontId="2" fillId="2" borderId="41" xfId="4" applyFont="1" applyFill="1" applyBorder="1" applyAlignment="1">
      <alignment horizontal="center" vertical="center" wrapText="1"/>
    </xf>
    <xf numFmtId="0" fontId="2" fillId="2" borderId="13" xfId="4" applyFont="1" applyFill="1" applyBorder="1" applyAlignment="1">
      <alignment horizontal="center" vertical="center"/>
    </xf>
    <xf numFmtId="0" fontId="2" fillId="2" borderId="20" xfId="4" applyFont="1" applyFill="1" applyBorder="1" applyAlignment="1">
      <alignment horizontal="center" vertical="center"/>
    </xf>
    <xf numFmtId="0" fontId="2" fillId="2" borderId="28" xfId="4" applyFont="1" applyFill="1" applyBorder="1" applyAlignment="1">
      <alignment horizontal="center" vertical="center"/>
    </xf>
    <xf numFmtId="0" fontId="2" fillId="2" borderId="9" xfId="4" applyFont="1" applyFill="1" applyBorder="1" applyAlignment="1">
      <alignment horizontal="center" vertical="center" wrapText="1"/>
    </xf>
    <xf numFmtId="0" fontId="2" fillId="2" borderId="16" xfId="4" applyFont="1" applyFill="1" applyBorder="1" applyAlignment="1">
      <alignment horizontal="center" vertical="center" wrapText="1"/>
    </xf>
    <xf numFmtId="0" fontId="2" fillId="2" borderId="24" xfId="4" applyFont="1" applyFill="1" applyBorder="1" applyAlignment="1">
      <alignment horizontal="center" vertical="center" wrapText="1"/>
    </xf>
    <xf numFmtId="0" fontId="2" fillId="2" borderId="10" xfId="4" applyFont="1" applyFill="1" applyBorder="1" applyAlignment="1">
      <alignment horizontal="center" vertical="center" wrapText="1"/>
    </xf>
    <xf numFmtId="0" fontId="2" fillId="2" borderId="17" xfId="4" applyFont="1" applyFill="1" applyBorder="1" applyAlignment="1">
      <alignment horizontal="center" vertical="center" wrapText="1"/>
    </xf>
    <xf numFmtId="0" fontId="2" fillId="2" borderId="25" xfId="4" applyFont="1" applyFill="1" applyBorder="1" applyAlignment="1">
      <alignment horizontal="center" vertical="center" wrapText="1"/>
    </xf>
    <xf numFmtId="0" fontId="4" fillId="2" borderId="46" xfId="4" applyFont="1" applyFill="1" applyBorder="1" applyAlignment="1">
      <alignment horizontal="center" vertical="center"/>
    </xf>
    <xf numFmtId="0" fontId="4" fillId="2" borderId="51" xfId="4" applyFont="1" applyFill="1" applyBorder="1" applyAlignment="1">
      <alignment horizontal="center" vertical="center"/>
    </xf>
    <xf numFmtId="0" fontId="4" fillId="2" borderId="2" xfId="4" applyFont="1" applyFill="1" applyBorder="1" applyAlignment="1">
      <alignment horizontal="center" vertical="center" wrapText="1"/>
    </xf>
    <xf numFmtId="0" fontId="2" fillId="2" borderId="55" xfId="4" applyFont="1" applyFill="1" applyBorder="1" applyAlignment="1">
      <alignment horizontal="left" vertical="center" wrapText="1"/>
    </xf>
    <xf numFmtId="0" fontId="2" fillId="2" borderId="56" xfId="4" applyFont="1" applyFill="1" applyBorder="1" applyAlignment="1">
      <alignment horizontal="left" vertical="center" wrapText="1"/>
    </xf>
    <xf numFmtId="0" fontId="2" fillId="2" borderId="63" xfId="0" applyFont="1" applyFill="1" applyBorder="1" applyAlignment="1">
      <alignment horizontal="left" vertical="center" wrapText="1"/>
    </xf>
    <xf numFmtId="0" fontId="2" fillId="2" borderId="64" xfId="0" applyFont="1" applyFill="1" applyBorder="1" applyAlignment="1">
      <alignment horizontal="left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left" vertical="center" wrapText="1"/>
    </xf>
    <xf numFmtId="0" fontId="2" fillId="2" borderId="3" xfId="4" applyFont="1" applyFill="1" applyBorder="1" applyAlignment="1">
      <alignment horizontal="left" vertical="center" wrapText="1"/>
    </xf>
    <xf numFmtId="0" fontId="2" fillId="2" borderId="50" xfId="4" applyFont="1" applyFill="1" applyBorder="1" applyAlignment="1">
      <alignment horizontal="center" vertical="center"/>
    </xf>
    <xf numFmtId="0" fontId="2" fillId="2" borderId="53" xfId="4" applyFont="1" applyFill="1" applyBorder="1" applyAlignment="1">
      <alignment horizontal="center" vertical="center"/>
    </xf>
    <xf numFmtId="0" fontId="2" fillId="2" borderId="41" xfId="4" applyFont="1" applyFill="1" applyBorder="1" applyAlignment="1">
      <alignment horizontal="center" vertical="center"/>
    </xf>
    <xf numFmtId="0" fontId="2" fillId="2" borderId="72" xfId="4" quotePrefix="1" applyFont="1" applyFill="1" applyBorder="1" applyAlignment="1">
      <alignment horizontal="center" vertical="center"/>
    </xf>
    <xf numFmtId="0" fontId="2" fillId="2" borderId="73" xfId="4" quotePrefix="1" applyFont="1" applyFill="1" applyBorder="1" applyAlignment="1">
      <alignment horizontal="center" vertical="center"/>
    </xf>
    <xf numFmtId="0" fontId="2" fillId="2" borderId="74" xfId="4" quotePrefix="1" applyFont="1" applyFill="1" applyBorder="1" applyAlignment="1">
      <alignment horizontal="center" vertical="center"/>
    </xf>
    <xf numFmtId="0" fontId="2" fillId="2" borderId="8" xfId="4" applyFont="1" applyFill="1" applyBorder="1" applyAlignment="1">
      <alignment horizontal="center" vertical="center" wrapText="1"/>
    </xf>
    <xf numFmtId="0" fontId="2" fillId="2" borderId="15" xfId="4" applyFont="1" applyFill="1" applyBorder="1" applyAlignment="1">
      <alignment horizontal="center" vertical="center" wrapText="1"/>
    </xf>
    <xf numFmtId="0" fontId="2" fillId="2" borderId="23" xfId="4" applyFont="1" applyFill="1" applyBorder="1" applyAlignment="1">
      <alignment horizontal="center" vertical="center" wrapText="1"/>
    </xf>
    <xf numFmtId="0" fontId="2" fillId="2" borderId="14" xfId="4" applyFont="1" applyFill="1" applyBorder="1" applyAlignment="1">
      <alignment horizontal="center" vertical="center"/>
    </xf>
    <xf numFmtId="0" fontId="2" fillId="2" borderId="21" xfId="4" applyFont="1" applyFill="1" applyBorder="1" applyAlignment="1">
      <alignment horizontal="center" vertical="center"/>
    </xf>
    <xf numFmtId="0" fontId="2" fillId="2" borderId="29" xfId="4" applyFont="1" applyFill="1" applyBorder="1" applyAlignment="1">
      <alignment horizontal="center" vertical="center"/>
    </xf>
    <xf numFmtId="0" fontId="4" fillId="2" borderId="6" xfId="4" applyFont="1" applyFill="1" applyBorder="1" applyAlignment="1">
      <alignment horizontal="center" vertical="center"/>
    </xf>
    <xf numFmtId="0" fontId="13" fillId="2" borderId="2" xfId="4" applyFont="1" applyFill="1" applyBorder="1" applyAlignment="1">
      <alignment horizontal="left" vertical="center" wrapText="1"/>
    </xf>
    <xf numFmtId="0" fontId="13" fillId="2" borderId="3" xfId="4" applyFont="1" applyFill="1" applyBorder="1" applyAlignment="1">
      <alignment horizontal="left" vertical="center" wrapText="1"/>
    </xf>
    <xf numFmtId="0" fontId="2" fillId="2" borderId="3" xfId="4" applyFont="1" applyFill="1" applyBorder="1" applyAlignment="1">
      <alignment horizontal="center" vertical="center"/>
    </xf>
    <xf numFmtId="0" fontId="2" fillId="2" borderId="6" xfId="4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left" vertical="center" wrapText="1"/>
    </xf>
    <xf numFmtId="0" fontId="2" fillId="2" borderId="61" xfId="0" applyFont="1" applyFill="1" applyBorder="1" applyAlignment="1">
      <alignment horizontal="left" vertical="center" wrapText="1"/>
    </xf>
    <xf numFmtId="0" fontId="2" fillId="2" borderId="54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14" xfId="4" quotePrefix="1" applyFont="1" applyFill="1" applyBorder="1" applyAlignment="1">
      <alignment horizontal="center" vertical="center"/>
    </xf>
    <xf numFmtId="0" fontId="2" fillId="2" borderId="21" xfId="4" quotePrefix="1" applyFont="1" applyFill="1" applyBorder="1" applyAlignment="1">
      <alignment horizontal="center" vertical="center"/>
    </xf>
    <xf numFmtId="0" fontId="2" fillId="2" borderId="29" xfId="4" quotePrefix="1" applyFont="1" applyFill="1" applyBorder="1" applyAlignment="1">
      <alignment horizontal="center" vertical="center"/>
    </xf>
    <xf numFmtId="0" fontId="2" fillId="2" borderId="22" xfId="4" applyFont="1" applyFill="1" applyBorder="1" applyAlignment="1">
      <alignment horizontal="center"/>
    </xf>
    <xf numFmtId="0" fontId="2" fillId="2" borderId="60" xfId="4" applyFont="1" applyFill="1" applyBorder="1" applyAlignment="1">
      <alignment horizontal="left"/>
    </xf>
    <xf numFmtId="0" fontId="2" fillId="2" borderId="61" xfId="4" applyFont="1" applyFill="1" applyBorder="1" applyAlignment="1">
      <alignment horizontal="left"/>
    </xf>
    <xf numFmtId="0" fontId="2" fillId="2" borderId="68" xfId="4" applyFont="1" applyFill="1" applyBorder="1" applyAlignment="1">
      <alignment horizontal="left"/>
    </xf>
    <xf numFmtId="0" fontId="2" fillId="2" borderId="71" xfId="4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31" xfId="4" applyFont="1" applyFill="1" applyBorder="1" applyAlignment="1">
      <alignment horizontal="center" vertical="center"/>
    </xf>
    <xf numFmtId="0" fontId="2" fillId="2" borderId="42" xfId="4" applyFont="1" applyFill="1" applyBorder="1" applyAlignment="1">
      <alignment horizontal="center" vertical="center" wrapText="1"/>
    </xf>
    <xf numFmtId="0" fontId="2" fillId="2" borderId="43" xfId="4" applyFont="1" applyFill="1" applyBorder="1" applyAlignment="1">
      <alignment horizontal="center" vertical="center" wrapText="1"/>
    </xf>
    <xf numFmtId="0" fontId="2" fillId="2" borderId="47" xfId="4" applyFont="1" applyFill="1" applyBorder="1" applyAlignment="1">
      <alignment horizontal="center" vertical="center" wrapText="1"/>
    </xf>
    <xf numFmtId="0" fontId="2" fillId="2" borderId="31" xfId="4" applyFont="1" applyFill="1" applyBorder="1" applyAlignment="1">
      <alignment horizontal="center" vertical="center" wrapText="1"/>
    </xf>
    <xf numFmtId="0" fontId="9" fillId="2" borderId="85" xfId="9" applyFont="1" applyFill="1" applyBorder="1" applyAlignment="1">
      <alignment horizontal="left"/>
    </xf>
    <xf numFmtId="9" fontId="8" fillId="2" borderId="0" xfId="2" applyFont="1" applyFill="1" applyBorder="1" applyAlignment="1" applyProtection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2" borderId="22" xfId="9" applyFont="1" applyFill="1" applyBorder="1" applyAlignment="1">
      <alignment horizontal="center" vertical="center" wrapText="1"/>
    </xf>
    <xf numFmtId="0" fontId="2" fillId="3" borderId="2" xfId="9" applyFont="1" applyFill="1" applyBorder="1" applyAlignment="1">
      <alignment horizontal="center" vertical="center" wrapText="1"/>
    </xf>
    <xf numFmtId="0" fontId="2" fillId="3" borderId="3" xfId="9" applyFont="1" applyFill="1" applyBorder="1" applyAlignment="1">
      <alignment horizontal="center" vertical="center" wrapText="1"/>
    </xf>
    <xf numFmtId="0" fontId="2" fillId="3" borderId="6" xfId="9" applyFont="1" applyFill="1" applyBorder="1" applyAlignment="1">
      <alignment horizontal="center" vertical="center" wrapText="1"/>
    </xf>
    <xf numFmtId="0" fontId="2" fillId="2" borderId="7" xfId="9" applyFont="1" applyFill="1" applyBorder="1" applyAlignment="1">
      <alignment horizontal="center" vertical="center"/>
    </xf>
    <xf numFmtId="0" fontId="2" fillId="2" borderId="22" xfId="9" applyFont="1" applyFill="1" applyBorder="1" applyAlignment="1">
      <alignment horizontal="center" vertical="center"/>
    </xf>
    <xf numFmtId="0" fontId="2" fillId="2" borderId="8" xfId="9" applyFont="1" applyFill="1" applyBorder="1" applyAlignment="1">
      <alignment horizontal="center" vertical="center" wrapText="1"/>
    </xf>
    <xf numFmtId="0" fontId="2" fillId="2" borderId="23" xfId="9" applyFont="1" applyFill="1" applyBorder="1" applyAlignment="1">
      <alignment horizontal="center" vertical="center" wrapText="1"/>
    </xf>
    <xf numFmtId="0" fontId="2" fillId="2" borderId="14" xfId="9" applyFont="1" applyFill="1" applyBorder="1" applyAlignment="1">
      <alignment horizontal="center" vertical="center" wrapText="1"/>
    </xf>
    <xf numFmtId="0" fontId="2" fillId="2" borderId="29" xfId="9" applyFont="1" applyFill="1" applyBorder="1" applyAlignment="1">
      <alignment horizontal="center" vertical="center" wrapText="1"/>
    </xf>
    <xf numFmtId="0" fontId="9" fillId="2" borderId="0" xfId="9" applyFont="1" applyFill="1" applyAlignment="1">
      <alignment horizontal="left"/>
    </xf>
    <xf numFmtId="0" fontId="2" fillId="2" borderId="7" xfId="9" applyFont="1" applyFill="1" applyBorder="1" applyAlignment="1">
      <alignment horizontal="center" vertical="center" wrapText="1"/>
    </xf>
    <xf numFmtId="0" fontId="4" fillId="2" borderId="2" xfId="9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" xfId="9" applyFont="1" applyFill="1" applyBorder="1" applyAlignment="1">
      <alignment horizontal="center" vertical="center"/>
    </xf>
    <xf numFmtId="0" fontId="4" fillId="2" borderId="3" xfId="9" applyFont="1" applyFill="1" applyBorder="1" applyAlignment="1">
      <alignment horizontal="center" vertical="center"/>
    </xf>
    <xf numFmtId="0" fontId="4" fillId="2" borderId="6" xfId="9" applyFont="1" applyFill="1" applyBorder="1" applyAlignment="1">
      <alignment horizontal="center" vertical="center"/>
    </xf>
    <xf numFmtId="0" fontId="0" fillId="20" borderId="0" xfId="0" applyFill="1"/>
    <xf numFmtId="0" fontId="0" fillId="20" borderId="0" xfId="0" applyFill="1" applyAlignment="1">
      <alignment horizontal="left"/>
    </xf>
  </cellXfs>
  <cellStyles count="11">
    <cellStyle name="Escribir" xfId="6" xr:uid="{D1C4F18C-C889-47F8-910A-48BCED03A499}"/>
    <cellStyle name="Escribir 2" xfId="7" xr:uid="{BB74F192-4C12-45AF-B45A-83D5DF59FEC0}"/>
    <cellStyle name="Euro" xfId="10" xr:uid="{A8872BD1-422D-4E6E-8733-CBA4603F4280}"/>
    <cellStyle name="Millares" xfId="1" builtinId="3"/>
    <cellStyle name="Normal" xfId="0" builtinId="0"/>
    <cellStyle name="Normal 2 2" xfId="8" xr:uid="{6E31E43B-0DFC-478F-86C0-EC75C5DC075B}"/>
    <cellStyle name="Normal_REM 05-2002" xfId="5" xr:uid="{A957EADF-6844-482C-BB6F-DE93BC2F1C51}"/>
    <cellStyle name="Normal_REM 15-2002" xfId="4" xr:uid="{DAF461BA-585B-4F0B-9ACC-01D70AB70840}"/>
    <cellStyle name="Normal_REM 16-2002" xfId="9" xr:uid="{6702EE44-4A9F-4EEB-90A9-AB7F2482A8C6}"/>
    <cellStyle name="Normal_RMC_0" xfId="3" xr:uid="{5FFC6185-949F-4AF9-A230-3DACF70A5331}"/>
    <cellStyle name="Porcentaje" xfId="2" builtinId="5"/>
  </cellStyles>
  <dxfs count="18"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2" tint="-9.9978637043366805E-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rchivos%20REM\REM%202026\cargas%20REM%202026\serie%20D\DICCIONARIO%20CODIGOS%20SD_26_V1.0.xlsm" TargetMode="External"/><Relationship Id="rId1" Type="http://schemas.openxmlformats.org/officeDocument/2006/relationships/externalLinkPath" Target="DICCIONARIO%20CODIGOS%20SD_26_V1.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rchivos%20REM\REM%202026\cargas%20REM%202026\serie%20D\Consolidado.serieD.ener-feb.2026.xlsx" TargetMode="External"/><Relationship Id="rId1" Type="http://schemas.openxmlformats.org/officeDocument/2006/relationships/externalLinkPath" Target="Consolidado.serieD.ener-feb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MBRE"/>
      <sheetName val="D15"/>
      <sheetName val="D16"/>
      <sheetName val="Control"/>
      <sheetName val="MACROS"/>
    </sheetNames>
    <sheetDataSet>
      <sheetData sheetId="0">
        <row r="2">
          <cell r="B2"/>
          <cell r="C2"/>
          <cell r="D2"/>
          <cell r="E2"/>
          <cell r="F2"/>
          <cell r="G2"/>
        </row>
        <row r="3">
          <cell r="B3"/>
          <cell r="C3"/>
          <cell r="D3"/>
          <cell r="E3"/>
          <cell r="F3"/>
          <cell r="G3"/>
          <cell r="H3"/>
        </row>
        <row r="6">
          <cell r="B6"/>
          <cell r="C6"/>
          <cell r="D6"/>
        </row>
        <row r="7">
          <cell r="B7" t="str">
            <v>2026-2027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MBRE"/>
      <sheetName val="D15"/>
      <sheetName val="D16"/>
      <sheetName val="Datos"/>
      <sheetName val="filtro"/>
      <sheetName val="BBDDenerfeb"/>
    </sheetNames>
    <sheetDataSet>
      <sheetData sheetId="0"/>
      <sheetData sheetId="1"/>
      <sheetData sheetId="2"/>
      <sheetData sheetId="3"/>
      <sheetData sheetId="4">
        <row r="1">
          <cell r="A1" t="str">
            <v>Mes</v>
          </cell>
          <cell r="B1" t="str">
            <v>(Todas)</v>
          </cell>
        </row>
        <row r="2">
          <cell r="A2" t="str">
            <v>establecimiento</v>
          </cell>
          <cell r="B2" t="str">
            <v>(Todas)</v>
          </cell>
        </row>
        <row r="3">
          <cell r="A3" t="str">
            <v>comuna</v>
          </cell>
          <cell r="B3" t="str">
            <v>(Todas)</v>
          </cell>
        </row>
        <row r="5">
          <cell r="A5" t="str">
            <v>Etiquetas de fila</v>
          </cell>
          <cell r="B5" t="str">
            <v>Suma de Col01</v>
          </cell>
          <cell r="C5" t="str">
            <v>Suma de Col02</v>
          </cell>
          <cell r="D5" t="str">
            <v>Suma de Col03</v>
          </cell>
          <cell r="E5" t="str">
            <v>Suma de Col04</v>
          </cell>
          <cell r="F5" t="str">
            <v>Suma de Col05</v>
          </cell>
          <cell r="G5" t="str">
            <v>Suma de Col06</v>
          </cell>
          <cell r="H5" t="str">
            <v>Suma de Col07</v>
          </cell>
          <cell r="I5" t="str">
            <v>Suma de Col08</v>
          </cell>
          <cell r="J5" t="str">
            <v>Suma de Col09</v>
          </cell>
          <cell r="K5" t="str">
            <v>Suma de Col10</v>
          </cell>
          <cell r="L5" t="str">
            <v>Suma de Col11</v>
          </cell>
          <cell r="M5" t="str">
            <v>Suma de Col12</v>
          </cell>
          <cell r="N5" t="str">
            <v>Suma de Col13</v>
          </cell>
          <cell r="O5" t="str">
            <v>Suma de Col14</v>
          </cell>
          <cell r="P5" t="str">
            <v>Suma de Col15</v>
          </cell>
          <cell r="Q5" t="str">
            <v>Suma de Col16</v>
          </cell>
        </row>
        <row r="6">
          <cell r="A6">
            <v>15010500</v>
          </cell>
          <cell r="B6">
            <v>1082</v>
          </cell>
          <cell r="D6">
            <v>6</v>
          </cell>
          <cell r="E6">
            <v>180</v>
          </cell>
          <cell r="F6">
            <v>116</v>
          </cell>
          <cell r="G6">
            <v>114</v>
          </cell>
          <cell r="H6">
            <v>418</v>
          </cell>
          <cell r="I6">
            <v>248</v>
          </cell>
        </row>
        <row r="7">
          <cell r="A7">
            <v>15020500</v>
          </cell>
          <cell r="B7">
            <v>6</v>
          </cell>
          <cell r="E7">
            <v>2</v>
          </cell>
          <cell r="H7">
            <v>2</v>
          </cell>
          <cell r="I7">
            <v>2</v>
          </cell>
        </row>
        <row r="8">
          <cell r="A8">
            <v>15030100</v>
          </cell>
          <cell r="B8">
            <v>310.60000000000002</v>
          </cell>
          <cell r="C8">
            <v>102.06000000000002</v>
          </cell>
          <cell r="D8">
            <v>105.08000000000001</v>
          </cell>
          <cell r="E8">
            <v>103.46000000000001</v>
          </cell>
        </row>
        <row r="9">
          <cell r="A9">
            <v>15040100</v>
          </cell>
          <cell r="B9">
            <v>3.05</v>
          </cell>
          <cell r="C9">
            <v>3.05</v>
          </cell>
        </row>
        <row r="10">
          <cell r="A10">
            <v>15050100</v>
          </cell>
          <cell r="B10">
            <v>26370</v>
          </cell>
          <cell r="C10">
            <v>10850</v>
          </cell>
          <cell r="D10">
            <v>15525</v>
          </cell>
          <cell r="E10">
            <v>333</v>
          </cell>
          <cell r="F10">
            <v>766</v>
          </cell>
          <cell r="G10">
            <v>2104</v>
          </cell>
          <cell r="H10">
            <v>2980</v>
          </cell>
          <cell r="I10">
            <v>3212</v>
          </cell>
          <cell r="J10">
            <v>6784</v>
          </cell>
          <cell r="K10">
            <v>4961</v>
          </cell>
          <cell r="L10">
            <v>3257</v>
          </cell>
          <cell r="N10">
            <v>772</v>
          </cell>
          <cell r="O10">
            <v>413</v>
          </cell>
          <cell r="P10">
            <v>788</v>
          </cell>
        </row>
        <row r="11">
          <cell r="A11">
            <v>15050200</v>
          </cell>
          <cell r="B11">
            <v>627</v>
          </cell>
          <cell r="C11">
            <v>318</v>
          </cell>
          <cell r="D11">
            <v>309</v>
          </cell>
          <cell r="E11">
            <v>15</v>
          </cell>
          <cell r="F11">
            <v>25</v>
          </cell>
          <cell r="G11">
            <v>92</v>
          </cell>
          <cell r="H11">
            <v>59</v>
          </cell>
          <cell r="I11">
            <v>65</v>
          </cell>
          <cell r="J11">
            <v>213</v>
          </cell>
          <cell r="K11">
            <v>124</v>
          </cell>
          <cell r="M11">
            <v>32</v>
          </cell>
          <cell r="N11">
            <v>1</v>
          </cell>
          <cell r="O11">
            <v>0</v>
          </cell>
          <cell r="P11">
            <v>1</v>
          </cell>
        </row>
        <row r="12">
          <cell r="A12">
            <v>15050500</v>
          </cell>
          <cell r="B12">
            <v>119</v>
          </cell>
          <cell r="C12">
            <v>42</v>
          </cell>
          <cell r="D12">
            <v>77</v>
          </cell>
          <cell r="E12">
            <v>23</v>
          </cell>
          <cell r="F12">
            <v>37</v>
          </cell>
          <cell r="G12">
            <v>59</v>
          </cell>
        </row>
        <row r="13">
          <cell r="A13">
            <v>15060100</v>
          </cell>
          <cell r="B13">
            <v>277</v>
          </cell>
          <cell r="C13">
            <v>128</v>
          </cell>
          <cell r="D13">
            <v>149</v>
          </cell>
          <cell r="E13">
            <v>4</v>
          </cell>
          <cell r="F13">
            <v>4</v>
          </cell>
          <cell r="G13">
            <v>25</v>
          </cell>
          <cell r="H13">
            <v>46</v>
          </cell>
          <cell r="I13">
            <v>56</v>
          </cell>
          <cell r="J13">
            <v>81</v>
          </cell>
          <cell r="K13">
            <v>57</v>
          </cell>
          <cell r="L13">
            <v>3</v>
          </cell>
          <cell r="N13">
            <v>1</v>
          </cell>
          <cell r="O13">
            <v>0</v>
          </cell>
          <cell r="P13">
            <v>0</v>
          </cell>
        </row>
        <row r="14">
          <cell r="A14">
            <v>15060200</v>
          </cell>
          <cell r="B14">
            <v>6</v>
          </cell>
          <cell r="C14">
            <v>5</v>
          </cell>
          <cell r="D14">
            <v>1</v>
          </cell>
          <cell r="G14">
            <v>1</v>
          </cell>
          <cell r="J14">
            <v>4</v>
          </cell>
          <cell r="K14">
            <v>1</v>
          </cell>
        </row>
        <row r="15">
          <cell r="A15">
            <v>15060600</v>
          </cell>
          <cell r="B15">
            <v>1</v>
          </cell>
          <cell r="C15">
            <v>1</v>
          </cell>
          <cell r="E15">
            <v>1</v>
          </cell>
        </row>
        <row r="16">
          <cell r="A16">
            <v>15080008</v>
          </cell>
          <cell r="B16">
            <v>5796</v>
          </cell>
          <cell r="J16">
            <v>3172</v>
          </cell>
          <cell r="L16">
            <v>1446</v>
          </cell>
          <cell r="M16">
            <v>410</v>
          </cell>
          <cell r="N16">
            <v>768</v>
          </cell>
        </row>
        <row r="17">
          <cell r="A17">
            <v>15080009</v>
          </cell>
          <cell r="B17">
            <v>152</v>
          </cell>
          <cell r="K17">
            <v>91</v>
          </cell>
          <cell r="L17">
            <v>41</v>
          </cell>
          <cell r="M17">
            <v>5</v>
          </cell>
          <cell r="N17">
            <v>15</v>
          </cell>
        </row>
        <row r="18">
          <cell r="A18">
            <v>15080010</v>
          </cell>
          <cell r="B18">
            <v>4</v>
          </cell>
          <cell r="J18">
            <v>2</v>
          </cell>
          <cell r="L18">
            <v>2</v>
          </cell>
          <cell r="M18">
            <v>0</v>
          </cell>
          <cell r="N18">
            <v>0</v>
          </cell>
        </row>
        <row r="19">
          <cell r="A19">
            <v>15080012</v>
          </cell>
          <cell r="B19">
            <v>2</v>
          </cell>
          <cell r="D19">
            <v>0</v>
          </cell>
          <cell r="E19">
            <v>2</v>
          </cell>
        </row>
        <row r="20">
          <cell r="A20">
            <v>15080014</v>
          </cell>
          <cell r="B20">
            <v>12386</v>
          </cell>
          <cell r="F20">
            <v>5984</v>
          </cell>
          <cell r="G20">
            <v>6402</v>
          </cell>
        </row>
        <row r="21">
          <cell r="A21">
            <v>15080015</v>
          </cell>
          <cell r="B21">
            <v>23503</v>
          </cell>
          <cell r="H21">
            <v>13557</v>
          </cell>
          <cell r="I21">
            <v>9780</v>
          </cell>
          <cell r="J21">
            <v>104</v>
          </cell>
          <cell r="L21">
            <v>46</v>
          </cell>
          <cell r="M21">
            <v>6</v>
          </cell>
          <cell r="N21">
            <v>10</v>
          </cell>
        </row>
        <row r="22">
          <cell r="A22">
            <v>15080016</v>
          </cell>
          <cell r="B22">
            <v>898</v>
          </cell>
          <cell r="F22">
            <v>118</v>
          </cell>
          <cell r="G22">
            <v>126</v>
          </cell>
          <cell r="H22">
            <v>410</v>
          </cell>
          <cell r="I22">
            <v>244</v>
          </cell>
        </row>
        <row r="23">
          <cell r="A23">
            <v>15080018</v>
          </cell>
          <cell r="B23">
            <v>266</v>
          </cell>
          <cell r="C23">
            <v>7</v>
          </cell>
          <cell r="D23">
            <v>8</v>
          </cell>
          <cell r="E23">
            <v>49</v>
          </cell>
          <cell r="F23">
            <v>92</v>
          </cell>
          <cell r="G23">
            <v>110</v>
          </cell>
        </row>
        <row r="24">
          <cell r="A24">
            <v>15080019</v>
          </cell>
          <cell r="B24">
            <v>274</v>
          </cell>
          <cell r="H24">
            <v>164</v>
          </cell>
          <cell r="I24">
            <v>109</v>
          </cell>
          <cell r="J24">
            <v>1</v>
          </cell>
        </row>
        <row r="25">
          <cell r="A25">
            <v>15080020</v>
          </cell>
          <cell r="B25">
            <v>6</v>
          </cell>
          <cell r="E25">
            <v>2</v>
          </cell>
          <cell r="H25">
            <v>2</v>
          </cell>
          <cell r="I25">
            <v>2</v>
          </cell>
        </row>
        <row r="26">
          <cell r="A26">
            <v>15900010</v>
          </cell>
          <cell r="B26">
            <v>8154.3999999999942</v>
          </cell>
          <cell r="C26">
            <v>709.6</v>
          </cell>
          <cell r="D26">
            <v>2063.2000000000003</v>
          </cell>
          <cell r="E26">
            <v>5381.5999999999949</v>
          </cell>
        </row>
        <row r="27">
          <cell r="A27">
            <v>15900020</v>
          </cell>
          <cell r="B27">
            <v>348.79999999999995</v>
          </cell>
          <cell r="C27">
            <v>33.6</v>
          </cell>
          <cell r="D27">
            <v>66.400000000000006</v>
          </cell>
          <cell r="E27">
            <v>248.79999999999995</v>
          </cell>
        </row>
        <row r="28">
          <cell r="A28">
            <v>15900030</v>
          </cell>
          <cell r="B28">
            <v>851.2</v>
          </cell>
          <cell r="C28">
            <v>21.6</v>
          </cell>
          <cell r="D28">
            <v>103.6</v>
          </cell>
          <cell r="E28">
            <v>398</v>
          </cell>
          <cell r="F28">
            <v>157.19999999999999</v>
          </cell>
          <cell r="G28">
            <v>139.6</v>
          </cell>
          <cell r="H28">
            <v>25.599999999999998</v>
          </cell>
          <cell r="I28">
            <v>5.6</v>
          </cell>
        </row>
        <row r="29">
          <cell r="A29">
            <v>15900040</v>
          </cell>
          <cell r="B29">
            <v>275.19999999999993</v>
          </cell>
          <cell r="C29">
            <v>10</v>
          </cell>
          <cell r="D29">
            <v>65.599999999999994</v>
          </cell>
          <cell r="E29">
            <v>113.6</v>
          </cell>
          <cell r="F29">
            <v>49.599999999999994</v>
          </cell>
          <cell r="G29">
            <v>33.6</v>
          </cell>
          <cell r="H29">
            <v>2.8</v>
          </cell>
          <cell r="I29">
            <v>0</v>
          </cell>
        </row>
        <row r="30">
          <cell r="A30">
            <v>15900050</v>
          </cell>
          <cell r="B30">
            <v>327</v>
          </cell>
          <cell r="C30">
            <v>154</v>
          </cell>
          <cell r="D30">
            <v>178</v>
          </cell>
          <cell r="E30">
            <v>9</v>
          </cell>
          <cell r="F30">
            <v>51</v>
          </cell>
          <cell r="G30">
            <v>134</v>
          </cell>
          <cell r="H30">
            <v>68</v>
          </cell>
          <cell r="I30">
            <v>52</v>
          </cell>
          <cell r="J30">
            <v>11</v>
          </cell>
          <cell r="K30">
            <v>2</v>
          </cell>
        </row>
        <row r="31">
          <cell r="A31">
            <v>15901200</v>
          </cell>
          <cell r="B31">
            <v>736</v>
          </cell>
          <cell r="C31">
            <v>48</v>
          </cell>
          <cell r="D31">
            <v>105.60000000000001</v>
          </cell>
          <cell r="E31">
            <v>259.20000000000005</v>
          </cell>
          <cell r="F31">
            <v>149.20000000000002</v>
          </cell>
          <cell r="G31">
            <v>162.40000000000003</v>
          </cell>
          <cell r="H31">
            <v>11.6</v>
          </cell>
          <cell r="I31">
            <v>0</v>
          </cell>
        </row>
        <row r="32">
          <cell r="A32">
            <v>15901300</v>
          </cell>
          <cell r="B32">
            <v>290.39999999999998</v>
          </cell>
          <cell r="C32">
            <v>5.6</v>
          </cell>
          <cell r="D32">
            <v>93.6</v>
          </cell>
          <cell r="E32">
            <v>135.20000000000002</v>
          </cell>
          <cell r="F32">
            <v>41.6</v>
          </cell>
          <cell r="G32">
            <v>14.4</v>
          </cell>
          <cell r="H32">
            <v>0</v>
          </cell>
          <cell r="I32">
            <v>0</v>
          </cell>
        </row>
        <row r="33">
          <cell r="A33">
            <v>15901400</v>
          </cell>
          <cell r="B33">
            <v>298</v>
          </cell>
          <cell r="C33">
            <v>155</v>
          </cell>
          <cell r="D33">
            <v>143</v>
          </cell>
          <cell r="E33">
            <v>16</v>
          </cell>
          <cell r="F33">
            <v>57</v>
          </cell>
          <cell r="G33">
            <v>121</v>
          </cell>
          <cell r="H33">
            <v>51</v>
          </cell>
          <cell r="I33">
            <v>50</v>
          </cell>
          <cell r="J33">
            <v>3</v>
          </cell>
          <cell r="K33">
            <v>0</v>
          </cell>
        </row>
        <row r="34">
          <cell r="A34">
            <v>15901500</v>
          </cell>
          <cell r="B34">
            <v>263.20000000000005</v>
          </cell>
          <cell r="C34">
            <v>8</v>
          </cell>
          <cell r="D34">
            <v>84.8</v>
          </cell>
          <cell r="E34">
            <v>170.40000000000006</v>
          </cell>
        </row>
        <row r="35">
          <cell r="A35">
            <v>16090100</v>
          </cell>
          <cell r="B35">
            <v>469</v>
          </cell>
          <cell r="C35">
            <v>469</v>
          </cell>
        </row>
        <row r="36">
          <cell r="A36">
            <v>16090300</v>
          </cell>
          <cell r="B36">
            <v>47999</v>
          </cell>
          <cell r="C36">
            <v>47997</v>
          </cell>
        </row>
        <row r="37">
          <cell r="A37">
            <v>16090500</v>
          </cell>
          <cell r="B37">
            <v>45</v>
          </cell>
          <cell r="C37">
            <v>45</v>
          </cell>
        </row>
        <row r="38">
          <cell r="A38">
            <v>16090600</v>
          </cell>
          <cell r="B38">
            <v>25</v>
          </cell>
          <cell r="C38">
            <v>25</v>
          </cell>
        </row>
        <row r="39">
          <cell r="A39">
            <v>16100100</v>
          </cell>
          <cell r="B39">
            <v>483</v>
          </cell>
          <cell r="C39">
            <v>225</v>
          </cell>
          <cell r="D39">
            <v>258</v>
          </cell>
        </row>
        <row r="40">
          <cell r="A40">
            <v>16100300</v>
          </cell>
          <cell r="B40">
            <v>48465</v>
          </cell>
          <cell r="C40">
            <v>20406</v>
          </cell>
          <cell r="D40">
            <v>28059</v>
          </cell>
        </row>
        <row r="41">
          <cell r="A41">
            <v>16100600</v>
          </cell>
          <cell r="B41">
            <v>45</v>
          </cell>
          <cell r="C41">
            <v>13</v>
          </cell>
          <cell r="D41">
            <v>32</v>
          </cell>
        </row>
        <row r="42">
          <cell r="A42">
            <v>16100700</v>
          </cell>
          <cell r="B42">
            <v>11</v>
          </cell>
          <cell r="C42">
            <v>9</v>
          </cell>
          <cell r="D42">
            <v>2</v>
          </cell>
        </row>
        <row r="43">
          <cell r="A43">
            <v>16200100</v>
          </cell>
          <cell r="B43">
            <v>846</v>
          </cell>
          <cell r="C43">
            <v>402</v>
          </cell>
          <cell r="D43">
            <v>444</v>
          </cell>
        </row>
        <row r="44">
          <cell r="A44">
            <v>16200210</v>
          </cell>
          <cell r="B44">
            <v>3764</v>
          </cell>
          <cell r="C44">
            <v>3764</v>
          </cell>
        </row>
        <row r="45">
          <cell r="A45">
            <v>16200220</v>
          </cell>
          <cell r="B45">
            <v>3774</v>
          </cell>
          <cell r="C45">
            <v>1383</v>
          </cell>
          <cell r="D45">
            <v>2391</v>
          </cell>
        </row>
        <row r="46">
          <cell r="A46">
            <v>16200230</v>
          </cell>
          <cell r="B46">
            <v>36</v>
          </cell>
          <cell r="C46">
            <v>12</v>
          </cell>
          <cell r="D46">
            <v>24</v>
          </cell>
        </row>
        <row r="47">
          <cell r="A47" t="str">
            <v>(en blanco)</v>
          </cell>
        </row>
        <row r="48">
          <cell r="A48" t="str">
            <v>Total general</v>
          </cell>
          <cell r="B48">
            <v>189594.84999999998</v>
          </cell>
          <cell r="C48">
            <v>87351.510000000009</v>
          </cell>
          <cell r="D48">
            <v>50293.87999999999</v>
          </cell>
          <cell r="E48">
            <v>7446.2599999999948</v>
          </cell>
          <cell r="F48">
            <v>7647.6</v>
          </cell>
          <cell r="G48">
            <v>9638</v>
          </cell>
          <cell r="H48">
            <v>17796.999999999996</v>
          </cell>
          <cell r="I48">
            <v>13825.6</v>
          </cell>
          <cell r="J48">
            <v>10375</v>
          </cell>
          <cell r="K48">
            <v>5236</v>
          </cell>
          <cell r="L48">
            <v>4795</v>
          </cell>
          <cell r="M48">
            <v>453</v>
          </cell>
          <cell r="N48">
            <v>1567</v>
          </cell>
          <cell r="O48">
            <v>413</v>
          </cell>
          <cell r="P48">
            <v>789</v>
          </cell>
        </row>
      </sheetData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nsolidado.serieD.ener-feb.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ca.baez" refreshedDate="46112.722515856483" createdVersion="8" refreshedVersion="8" minRefreshableVersion="3" recordCount="3097" xr:uid="{6A0603B8-9AE8-443E-BA09-9F1E9EDFA0E7}">
  <cacheSource type="worksheet">
    <worksheetSource ref="A1:BF1048576" sheet="BBDDenerfeb" r:id="rId2"/>
  </cacheSource>
  <cacheFields count="58">
    <cacheField name="Mes" numFmtId="0">
      <sharedItems containsString="0" containsBlank="1" containsNumber="1" containsInteger="1" minValue="1" maxValue="2" count="3">
        <n v="1"/>
        <n v="2"/>
        <m/>
      </sharedItems>
    </cacheField>
    <cacheField name="IdServicio" numFmtId="0">
      <sharedItems containsString="0" containsBlank="1" containsNumber="1" containsInteger="1" minValue="5" maxValue="5"/>
    </cacheField>
    <cacheField name="Ano" numFmtId="0">
      <sharedItems containsString="0" containsBlank="1" containsNumber="1" containsInteger="1" minValue="2026" maxValue="2026"/>
    </cacheField>
    <cacheField name="IdEstablecimiento" numFmtId="0">
      <sharedItems containsString="0" containsBlank="1" containsNumber="1" containsInteger="1" minValue="105104" maxValue="200607"/>
    </cacheField>
    <cacheField name="CodigoPrestacion" numFmtId="0">
      <sharedItems containsString="0" containsBlank="1" containsNumber="1" containsInteger="1" minValue="15010500" maxValue="16200230" count="42">
        <n v="15080014"/>
        <n v="15080015"/>
        <n v="15080008"/>
        <n v="15900010"/>
        <n v="15080016"/>
        <n v="15010500"/>
        <n v="15080009"/>
        <n v="15900030"/>
        <n v="15050100"/>
        <n v="15050200"/>
        <n v="15900050"/>
        <n v="15080018"/>
        <n v="15900020"/>
        <n v="15030100"/>
        <n v="15901500"/>
        <n v="15050500"/>
        <n v="15901200"/>
        <n v="15060100"/>
        <n v="15901400"/>
        <n v="15900040"/>
        <n v="15080019"/>
        <n v="16090300"/>
        <n v="16200210"/>
        <n v="16090100"/>
        <n v="16100300"/>
        <n v="16200220"/>
        <n v="16100100"/>
        <n v="16200100"/>
        <n v="16200230"/>
        <n v="15901300"/>
        <n v="16090500"/>
        <n v="16100600"/>
        <n v="16090600"/>
        <n v="16100700"/>
        <n v="15040100"/>
        <n v="15060600"/>
        <n v="15080020"/>
        <n v="15020500"/>
        <n v="15060200"/>
        <n v="15080010"/>
        <n v="15080012"/>
        <m/>
      </sharedItems>
    </cacheField>
    <cacheField name="establecimiento" numFmtId="0">
      <sharedItems containsBlank="1" count="138">
        <s v="105104-Hospital de Salamanca"/>
        <s v="105107-Hospital San Juan de Dios (Vicuña)"/>
        <s v="105108-Hospital San Pedro (Los Vilos)"/>
        <s v="105300-Centro de Salud Familiar Cardenal Caro"/>
        <s v="105304-Centro de Salud Familiar Santa Cecilia"/>
        <s v="105301-Centro de Salud Familiar Las Compañías"/>
        <s v="105305-Centro de Salud Familiar Tierras Blancas"/>
        <s v="105303-Centro de Salud Familiar San Juan"/>
        <s v="105308-Centro de Salud Familiar Punitaqui"/>
        <s v="105309-Centro de Salud Familiar Canela"/>
        <s v="105310-Centro de Salud Familiar Rio Hurtado"/>
        <s v="105313-Centro de Salud Familiar Dr. Emilio Schaffhauser"/>
        <s v="105306  Centro de Salud Familiar Jaime Thompson Rodríguez"/>
        <s v="105314-Centro de Salud Familiar La Higuera"/>
        <s v="105315-Centro de Salud Familiar Cerrillos de Tamaya"/>
        <s v="105317-Centro de Salud Familiar Jorge Jordán Domic"/>
        <s v="105319-Centro de Salud Familiar Cardenal Raúl Silva Henríquez de La Serena"/>
        <s v="105321-Centro de Salud Familiar Tongoy"/>
        <s v="105322-Centro de Salud Familiar Marcos Macuada"/>
        <s v="105323-Centro de Salud Familiar Dr. Sergio Aguilar Delgado"/>
        <s v="105325-Centro de Salud Familiar Juan Pablo II (La Serena)"/>
        <s v="105324-Centro de Salud Familiar Sotaquí"/>
        <s v="105400-Posta de Salud Rural Algarrobito"/>
        <s v="105401-Posta de Salud Rural Las Rojas"/>
        <s v="105405-Posta de Salud Rural Guanaqueros"/>
        <s v="105407-Posta de Salud Rural Tambillo"/>
        <s v="105409-Posta de Salud Rural El Chañar"/>
        <s v="105410-Posta de Salud Rural Hurtado"/>
        <s v="105411-Posta de Salud Rural Las Breas (Río Hurtado)"/>
        <s v="105413-Posta de Salud Rural Samo Alto"/>
        <s v="105414-Posta de Salud Rural Serón"/>
        <s v="105415-Posta de Salud Rural Barraza"/>
        <s v="105402-Posta de Salud Rural El Romero"/>
        <s v="105416-Posta de Salud Rural Camarico (Ovalle)"/>
        <s v="105417-Posta de Salud Rural Alcones Bajo"/>
        <s v="105422-Posta de Salud Rural Hornillos"/>
        <s v="105433-Posta de Salud Rural San Lorenzo (Combarbalá)"/>
        <s v="105434-Posta de Salud Rural San Marcos (Combarbalá)"/>
        <s v="105441-Posta de Salud Rural Manquehua"/>
        <s v="105442-Posta de Salud Rural San Pedro de Quiles"/>
        <s v="105443-Posta de Salud Rural Cárcamo"/>
        <s v="105447-Posta de Salud Rural Peralillo Illapel"/>
        <s v="105448-Posta de Salud Rural Santa Virginia"/>
        <s v="105449-Posta de Salud Rural Tunga Norte"/>
        <s v="105450-Posta de Salud Rural Mincha Norte"/>
        <s v="105451-Posta de Salud Rural Agua Fría"/>
        <s v="105452-Posta de Salud Rural Cuncumén(Salamanca)"/>
        <s v="105419-Posta de Salud Rural Las Sossas"/>
        <s v="105453-Posta de Salud Rural Tranquilla"/>
        <s v="105454-Posta de Salud Rural Cunlagua"/>
        <s v="105437-Posta de Salud Rural Chalinga"/>
        <s v="105439-Posta de Salud Rural Cerro Blanco"/>
        <s v="105440-Posta de Salud Rural Divisadero"/>
        <s v="105455-CESFAM Valle Alto"/>
        <s v="105444-Posta de Salud Rural Huintil"/>
        <s v="105445-Posta de Salud Rural Limáhuida"/>
        <s v="105446-Posta de Salud Rural Matancilla"/>
        <s v="105456-Posta de Salud Rural Llimpo"/>
        <s v="105457-Posta de Salud Rural San Agustín (Salamanca)"/>
        <s v="105458-Posta de Salud Rural Tahuinco"/>
        <s v="105459-Posta de Salud Rural Barrancas"/>
        <s v="105460-Centro Comunitario de Salud Familiar Cogotí 18"/>
        <s v="105461-Posta de Salud Rural El Huacho"/>
        <s v="105463-Posta de Salud Rural Quilitapia"/>
        <s v="105464-Posta de Salud Rural La Ligua"/>
        <s v="105465-Posta de Salud Rural Ramadilla"/>
        <s v="105466-Posta de Salud Rural Valle Hermoso"/>
        <s v="105467-Posta de Salud Rural Diaguitas"/>
        <s v="105468-Posta de Salud Rural El Molle"/>
        <s v="105469-Posta de Salud Rural El Tambo (Vicuña)"/>
        <s v="105462-Posta de Salud Rural El Sauce (Combarbalá)"/>
        <s v="105470-Posta de Salud Rural Huanta"/>
        <s v="105471-Posta de Salud Rural Peralillo Vicuña"/>
        <s v="105472-Posta de Salud Rural Rivadavia"/>
        <s v="105473-Posta de Salud Rural Talcuna"/>
        <s v="105474-Posta de Salud Rural Chapilca"/>
        <s v="105475-Posta de Salud Rural Horcón (Paiguano)"/>
        <s v="105476-Posta de Salud Rural Monte Grande"/>
        <s v="105477-Posta de Salud Rural Pisco Elqui"/>
        <s v="105479-Posta de Salud Rural Guangualí"/>
        <s v="105480-Posta de Salud Rural Quilimarí"/>
        <s v="105481-Posta de Salud Rural Tilama"/>
        <s v="105482-Posta de Salud Rural Canela Alta"/>
        <s v="105483-Posta de Salud Rural Los Rulos"/>
        <s v="105484-Posta de Salud Rural Huentelauquén"/>
        <s v="105485-Posta de Salud Rural Plan de Hornos"/>
        <s v="105486-Posta de Salud Rural Tunga Sur"/>
        <s v="105487-Posta de Salud Rural Cañas Uno"/>
        <s v="105488-Posta de Salud Rural Espíritu Santo"/>
        <s v="105478-Posta de Salud Rural Caimanes"/>
        <s v="105490-Posta de Salud Rural El Durazno(Combarbalá)"/>
        <s v="105491-Posta de Salud Rural Quelén Bajo"/>
        <s v="105492-Posta de Salud Rural Camisa"/>
        <s v="105493-Posta de Salud Rural Mincha Sur"/>
        <s v="105496-Posta de Salud Rural Pintacura Sur"/>
        <s v="105497-Posta de Salud Rural Jabonería"/>
        <s v="105499-Posta de Salud Rural Lambert"/>
        <s v="105500-Posta de Salud Rural Caleta Hornos"/>
        <s v="105501-Posta de Salud Rural Arboleda Grande"/>
        <s v="105503-Posta de Salud Rural Tabaqueros"/>
        <s v="105504-Posta de Salud Rural Socavón"/>
        <s v="105505-Posta de Salud Rural Los Choros"/>
        <s v="105506-Posta de Salud Rural El Trapiche"/>
        <s v="105498-Posta de Salud Rural Quebrada Linares"/>
        <s v="105507-Posta de Salud Rural Huamalata"/>
        <s v="105508-Posta de Salud Rural El Parral de Quiles"/>
        <s v="105509-Posta de Salud Rural Gualliguaica"/>
        <s v="105510-Posta de Salud Rural Recoleta"/>
        <s v="105511-Posta de Salud Rural Los Cóndores"/>
        <s v="105700-Centro Comunitario de Salud Familiar Villa el Indio"/>
        <s v="105701-Centro Comunitario de Salud Familiar Villa Alemania"/>
        <s v="105702-Centro Comunitario de Salud Familiar Lambert"/>
        <s v="105722-Centro Comunitario de Salud Familiar San José de la Dehesa"/>
        <s v="105723-Centro Comunitario de Salud Familiar Limarí"/>
        <s v="200258-Centro Comunitario de Salud Familiar Los Copihues"/>
        <s v="200273-Centro Comunitario de Salud Familiar Punta Mira"/>
        <s v="200367-Centro Comunitario de Salud Familiar Colonia Limarí"/>
        <s v="200494-Centro de Salud Familiar El Sauce"/>
        <s v="200499-Centro de Salud Familiar Rural Pan de Azúcar"/>
        <s v="200538-Centro de Salud Familiar San Isidro Calingasta"/>
        <s v="200569-Centro de Salud Familiar Fray Jorge"/>
        <s v="200607-Centro de Salud Familiar Lila Cortés Godoy"/>
        <s v="105307-Centro de Salud Familiar Monte Patria"/>
        <s v="105311-Centro de Salud Familiar Chañaral Alto"/>
        <s v="105312-Centro de Salud Familiar Carén"/>
        <s v="105318-Centro de Salud Familiar El Palqui"/>
        <s v="105302-Centro de Salud Familiar Pedro Aguirre Cerda"/>
        <s v="105428-Posta de Salud Rural Huatulame"/>
        <s v="105430-Posta de Salud Rural Mialqui"/>
        <s v="105432-Posta de Salud Rural Rapel (Monte Patria)"/>
        <s v="105435-Posta de Salud Rural Tulahuén"/>
        <s v="105436-Posta de Salud Rural El Maitén"/>
        <s v="200366-Centro de Salud Familiar Urbano de Illapel"/>
        <s v="105425-Posta de Salud Rural Chilecito"/>
        <s v="105427-Posta de Salud Rural Hacienda Valdivia"/>
        <s v="105431-Posta de Salud Rural Pedregal"/>
        <s v="105489-Posta de Salud Rural Ramadas de Tulahuén"/>
        <m/>
      </sharedItems>
    </cacheField>
    <cacheField name="comuna" numFmtId="0">
      <sharedItems containsBlank="1" count="18">
        <s v="105104-Hospital Salamanca"/>
        <s v="105107-Hospital Vicuña"/>
        <s v="105108-Hospital Los Vilos"/>
        <s v="04101-La Serena"/>
        <s v="04102-Coquimbo"/>
        <s v="04304-Punitaqui"/>
        <s v="04202-Canela"/>
        <s v="04305-Rio Hurtado"/>
        <s v="04105-Paihuano"/>
        <s v="04104-La Higuera"/>
        <s v="04301-Ovalle"/>
        <s v="04302-Combarbalá"/>
        <s v="04201-Illapel"/>
        <s v="04204-Salamanca"/>
        <s v="04106-Vicuña"/>
        <s v="04203-Los Vilos"/>
        <s v="04303-Monte Patria"/>
        <m/>
      </sharedItems>
    </cacheField>
    <cacheField name="fechaIngreso" numFmtId="14">
      <sharedItems containsNonDate="0" containsDate="1" containsString="0" containsBlank="1" minDate="2026-03-23T17:47:28" maxDate="2026-03-23T18:22:46"/>
    </cacheField>
    <cacheField name="Col01" numFmtId="0">
      <sharedItems containsString="0" containsBlank="1" containsNumber="1" minValue="0" maxValue="1384"/>
    </cacheField>
    <cacheField name="Col02" numFmtId="0">
      <sharedItems containsString="0" containsBlank="1" containsNumber="1" minValue="0" maxValue="1384"/>
    </cacheField>
    <cacheField name="Col03" numFmtId="0">
      <sharedItems containsString="0" containsBlank="1" containsNumber="1" minValue="0" maxValue="868"/>
    </cacheField>
    <cacheField name="Col04" numFmtId="0">
      <sharedItems containsString="0" containsBlank="1" containsNumber="1" minValue="0" maxValue="187.2"/>
    </cacheField>
    <cacheField name="Col05" numFmtId="0">
      <sharedItems containsString="0" containsBlank="1" containsNumber="1" minValue="0" maxValue="184"/>
    </cacheField>
    <cacheField name="Col06" numFmtId="0">
      <sharedItems containsString="0" containsBlank="1" containsNumber="1" minValue="0" maxValue="182"/>
    </cacheField>
    <cacheField name="Col07" numFmtId="0">
      <sharedItems containsString="0" containsBlank="1" containsNumber="1" minValue="0" maxValue="388"/>
    </cacheField>
    <cacheField name="Col08" numFmtId="0">
      <sharedItems containsString="0" containsBlank="1" containsNumber="1" minValue="0" maxValue="259"/>
    </cacheField>
    <cacheField name="Col09" numFmtId="0">
      <sharedItems containsString="0" containsBlank="1" containsNumber="1" containsInteger="1" minValue="0" maxValue="194"/>
    </cacheField>
    <cacheField name="Col10" numFmtId="0">
      <sharedItems containsString="0" containsBlank="1" containsNumber="1" containsInteger="1" minValue="0" maxValue="134"/>
    </cacheField>
    <cacheField name="Col11" numFmtId="0">
      <sharedItems containsString="0" containsBlank="1" containsNumber="1" containsInteger="1" minValue="0" maxValue="122"/>
    </cacheField>
    <cacheField name="Col12" numFmtId="0">
      <sharedItems containsString="0" containsBlank="1" containsNumber="1" containsInteger="1" minValue="0" maxValue="30"/>
    </cacheField>
    <cacheField name="Col13" numFmtId="0">
      <sharedItems containsString="0" containsBlank="1" containsNumber="1" containsInteger="1" minValue="0" maxValue="39"/>
    </cacheField>
    <cacheField name="Col14" numFmtId="0">
      <sharedItems containsString="0" containsBlank="1" containsNumber="1" containsInteger="1" minValue="0" maxValue="30"/>
    </cacheField>
    <cacheField name="Col15" numFmtId="0">
      <sharedItems containsString="0" containsBlank="1" containsNumber="1" containsInteger="1" minValue="0" maxValue="41"/>
    </cacheField>
    <cacheField name="Col16" numFmtId="0">
      <sharedItems containsNonDate="0" containsString="0" containsBlank="1"/>
    </cacheField>
    <cacheField name="Col17" numFmtId="0">
      <sharedItems containsNonDate="0" containsString="0" containsBlank="1"/>
    </cacheField>
    <cacheField name="Col18" numFmtId="0">
      <sharedItems containsNonDate="0" containsString="0" containsBlank="1"/>
    </cacheField>
    <cacheField name="Col19" numFmtId="0">
      <sharedItems containsNonDate="0" containsString="0" containsBlank="1"/>
    </cacheField>
    <cacheField name="Col20" numFmtId="0">
      <sharedItems containsNonDate="0" containsString="0" containsBlank="1"/>
    </cacheField>
    <cacheField name="Col21" numFmtId="0">
      <sharedItems containsNonDate="0" containsString="0" containsBlank="1"/>
    </cacheField>
    <cacheField name="Col22" numFmtId="0">
      <sharedItems containsNonDate="0" containsString="0" containsBlank="1"/>
    </cacheField>
    <cacheField name="Col23" numFmtId="0">
      <sharedItems containsNonDate="0" containsString="0" containsBlank="1"/>
    </cacheField>
    <cacheField name="Col24" numFmtId="0">
      <sharedItems containsNonDate="0" containsString="0" containsBlank="1"/>
    </cacheField>
    <cacheField name="Col25" numFmtId="0">
      <sharedItems containsNonDate="0" containsString="0" containsBlank="1"/>
    </cacheField>
    <cacheField name="Col26" numFmtId="0">
      <sharedItems containsNonDate="0" containsString="0" containsBlank="1"/>
    </cacheField>
    <cacheField name="Col27" numFmtId="0">
      <sharedItems containsNonDate="0" containsString="0" containsBlank="1"/>
    </cacheField>
    <cacheField name="Col28" numFmtId="0">
      <sharedItems containsNonDate="0" containsString="0" containsBlank="1"/>
    </cacheField>
    <cacheField name="Col29" numFmtId="0">
      <sharedItems containsNonDate="0" containsString="0" containsBlank="1"/>
    </cacheField>
    <cacheField name="Col30" numFmtId="0">
      <sharedItems containsNonDate="0" containsString="0" containsBlank="1"/>
    </cacheField>
    <cacheField name="Col31" numFmtId="0">
      <sharedItems containsNonDate="0" containsString="0" containsBlank="1"/>
    </cacheField>
    <cacheField name="Col32" numFmtId="0">
      <sharedItems containsNonDate="0" containsString="0" containsBlank="1"/>
    </cacheField>
    <cacheField name="Col33" numFmtId="0">
      <sharedItems containsNonDate="0" containsString="0" containsBlank="1"/>
    </cacheField>
    <cacheField name="Col34" numFmtId="0">
      <sharedItems containsNonDate="0" containsString="0" containsBlank="1"/>
    </cacheField>
    <cacheField name="Col35" numFmtId="0">
      <sharedItems containsNonDate="0" containsString="0" containsBlank="1"/>
    </cacheField>
    <cacheField name="Col36" numFmtId="0">
      <sharedItems containsNonDate="0" containsString="0" containsBlank="1"/>
    </cacheField>
    <cacheField name="Col37" numFmtId="0">
      <sharedItems containsNonDate="0" containsString="0" containsBlank="1"/>
    </cacheField>
    <cacheField name="Col38" numFmtId="0">
      <sharedItems containsNonDate="0" containsString="0" containsBlank="1"/>
    </cacheField>
    <cacheField name="Col39" numFmtId="0">
      <sharedItems containsNonDate="0" containsString="0" containsBlank="1"/>
    </cacheField>
    <cacheField name="Col40" numFmtId="0">
      <sharedItems containsNonDate="0" containsString="0" containsBlank="1"/>
    </cacheField>
    <cacheField name="Col41" numFmtId="0">
      <sharedItems containsNonDate="0" containsString="0" containsBlank="1"/>
    </cacheField>
    <cacheField name="col42" numFmtId="0">
      <sharedItems containsNonDate="0" containsString="0" containsBlank="1"/>
    </cacheField>
    <cacheField name="col43" numFmtId="0">
      <sharedItems containsNonDate="0" containsString="0" containsBlank="1"/>
    </cacheField>
    <cacheField name="col44" numFmtId="0">
      <sharedItems containsNonDate="0" containsString="0" containsBlank="1"/>
    </cacheField>
    <cacheField name="col45" numFmtId="0">
      <sharedItems containsNonDate="0" containsString="0" containsBlank="1"/>
    </cacheField>
    <cacheField name="col46" numFmtId="0">
      <sharedItems containsNonDate="0" containsString="0" containsBlank="1"/>
    </cacheField>
    <cacheField name="col47" numFmtId="0">
      <sharedItems containsNonDate="0" containsString="0" containsBlank="1"/>
    </cacheField>
    <cacheField name="col48" numFmtId="0">
      <sharedItems containsNonDate="0" containsString="0" containsBlank="1"/>
    </cacheField>
    <cacheField name="col49" numFmtId="0">
      <sharedItems containsNonDate="0" containsString="0" containsBlank="1"/>
    </cacheField>
    <cacheField name="col5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97">
  <r>
    <x v="0"/>
    <n v="5"/>
    <n v="2026"/>
    <n v="105104"/>
    <x v="0"/>
    <x v="0"/>
    <x v="0"/>
    <d v="2026-03-23T17:47:28"/>
    <n v="126"/>
    <m/>
    <m/>
    <m/>
    <n v="6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1"/>
    <x v="0"/>
    <x v="0"/>
    <d v="2026-03-23T17:47:28"/>
    <n v="268"/>
    <m/>
    <m/>
    <m/>
    <m/>
    <m/>
    <n v="168"/>
    <n v="9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"/>
    <x v="0"/>
    <x v="0"/>
    <d v="2026-03-23T17:47:28"/>
    <n v="53"/>
    <m/>
    <m/>
    <m/>
    <m/>
    <m/>
    <m/>
    <m/>
    <n v="42"/>
    <m/>
    <n v="6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3"/>
    <x v="0"/>
    <x v="0"/>
    <d v="2026-03-23T17:47:28"/>
    <n v="97.6"/>
    <n v="11.2"/>
    <n v="31.2"/>
    <n v="5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4"/>
    <x v="0"/>
    <x v="0"/>
    <d v="2026-03-23T17:47:28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5"/>
    <x v="0"/>
    <x v="0"/>
    <d v="2026-03-23T17:47:28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6"/>
    <x v="0"/>
    <x v="0"/>
    <d v="2026-03-23T17:47:2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7"/>
    <x v="0"/>
    <x v="0"/>
    <d v="2026-03-23T17:47:28"/>
    <n v="4"/>
    <m/>
    <m/>
    <n v="1.2"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8"/>
    <x v="0"/>
    <x v="0"/>
    <d v="2026-03-23T17:47:28"/>
    <n v="295"/>
    <n v="130"/>
    <n v="165"/>
    <n v="5"/>
    <n v="15"/>
    <n v="27"/>
    <n v="30"/>
    <n v="33"/>
    <n v="84"/>
    <n v="49"/>
    <n v="44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9"/>
    <x v="0"/>
    <x v="0"/>
    <d v="2026-03-23T17:47:28"/>
    <n v="4"/>
    <n v="2"/>
    <n v="2"/>
    <m/>
    <m/>
    <m/>
    <n v="1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10"/>
    <x v="0"/>
    <x v="0"/>
    <d v="2026-03-23T17:47:28"/>
    <n v="2"/>
    <n v="2"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11"/>
    <x v="0"/>
    <x v="0"/>
    <d v="2026-03-23T17:47:28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0"/>
    <x v="1"/>
    <x v="1"/>
    <d v="2026-03-23T17:47:29"/>
    <n v="164"/>
    <m/>
    <m/>
    <m/>
    <n v="7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"/>
    <x v="1"/>
    <x v="1"/>
    <d v="2026-03-23T17:47:29"/>
    <n v="264"/>
    <m/>
    <m/>
    <m/>
    <m/>
    <m/>
    <n v="158"/>
    <n v="1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2"/>
    <x v="1"/>
    <x v="1"/>
    <d v="2026-03-23T17:47:29"/>
    <n v="52"/>
    <m/>
    <m/>
    <m/>
    <m/>
    <m/>
    <m/>
    <m/>
    <n v="36"/>
    <m/>
    <n v="4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3"/>
    <x v="1"/>
    <x v="1"/>
    <d v="2026-03-23T17:47:29"/>
    <n v="68"/>
    <n v="2.4"/>
    <n v="22.4"/>
    <n v="4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4"/>
    <x v="1"/>
    <x v="1"/>
    <d v="2026-03-23T17:47:29"/>
    <n v="24"/>
    <m/>
    <m/>
    <m/>
    <n v="2"/>
    <n v="2"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0"/>
    <x v="2"/>
    <x v="2"/>
    <d v="2026-03-23T17:47:30"/>
    <n v="180"/>
    <m/>
    <m/>
    <m/>
    <n v="66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1"/>
    <x v="2"/>
    <x v="2"/>
    <d v="2026-03-23T17:47:30"/>
    <n v="377"/>
    <m/>
    <m/>
    <m/>
    <m/>
    <m/>
    <n v="224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2"/>
    <x v="2"/>
    <x v="2"/>
    <d v="2026-03-23T17:47:30"/>
    <n v="51"/>
    <m/>
    <m/>
    <m/>
    <m/>
    <m/>
    <m/>
    <m/>
    <n v="33"/>
    <m/>
    <n v="4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3"/>
    <x v="2"/>
    <x v="2"/>
    <d v="2026-03-23T17:47:30"/>
    <n v="195.2"/>
    <n v="12.8"/>
    <n v="52.8"/>
    <n v="12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4"/>
    <x v="2"/>
    <x v="2"/>
    <d v="2026-03-23T17:47:30"/>
    <n v="14"/>
    <m/>
    <m/>
    <m/>
    <n v="2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5"/>
    <x v="2"/>
    <x v="2"/>
    <d v="2026-03-23T17:47:30"/>
    <n v="22"/>
    <m/>
    <n v="0"/>
    <n v="8"/>
    <n v="2"/>
    <n v="0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12"/>
    <x v="2"/>
    <x v="2"/>
    <d v="2026-03-23T17:47:30"/>
    <n v="12"/>
    <n v="0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7"/>
    <x v="2"/>
    <x v="2"/>
    <d v="2026-03-23T17:47:30"/>
    <n v="18"/>
    <n v="0"/>
    <n v="2.8"/>
    <n v="8.8000000000000007"/>
    <n v="6.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0"/>
    <x v="3"/>
    <x v="3"/>
    <d v="2026-03-23T17:47:31"/>
    <n v="276"/>
    <m/>
    <m/>
    <m/>
    <n v="140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"/>
    <x v="3"/>
    <x v="3"/>
    <d v="2026-03-23T17:47:31"/>
    <n v="387"/>
    <m/>
    <m/>
    <m/>
    <m/>
    <m/>
    <n v="248"/>
    <n v="13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"/>
    <x v="3"/>
    <x v="3"/>
    <d v="2026-03-23T17:47:31"/>
    <n v="141"/>
    <m/>
    <m/>
    <m/>
    <m/>
    <m/>
    <m/>
    <m/>
    <n v="94"/>
    <m/>
    <n v="20"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3"/>
    <x v="3"/>
    <x v="3"/>
    <d v="2026-03-23T17:47:31"/>
    <n v="206.4"/>
    <n v="5.6"/>
    <n v="47.2"/>
    <n v="15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3"/>
    <x v="3"/>
    <x v="3"/>
    <d v="2026-03-23T17:47:31"/>
    <n v="20.72"/>
    <n v="11.84"/>
    <n v="4.4400000000000004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4"/>
    <x v="3"/>
    <x v="3"/>
    <d v="2026-03-23T17:47:31"/>
    <n v="9.6"/>
    <m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7"/>
    <x v="3"/>
    <x v="3"/>
    <d v="2026-03-23T17:47:31"/>
    <n v="4.8"/>
    <m/>
    <n v="1.2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8"/>
    <x v="4"/>
    <x v="4"/>
    <d v="2026-03-23T17:47:34"/>
    <n v="587"/>
    <n v="220"/>
    <n v="367"/>
    <n v="8"/>
    <n v="18"/>
    <n v="55"/>
    <n v="71"/>
    <n v="65"/>
    <n v="135"/>
    <n v="124"/>
    <n v="63"/>
    <m/>
    <n v="9"/>
    <n v="1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9"/>
    <x v="4"/>
    <x v="4"/>
    <d v="2026-03-23T17:47:34"/>
    <n v="16"/>
    <n v="8"/>
    <n v="8"/>
    <n v="0"/>
    <n v="1"/>
    <n v="6"/>
    <n v="2"/>
    <n v="2"/>
    <n v="3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5"/>
    <x v="4"/>
    <x v="4"/>
    <d v="2026-03-23T17:47:34"/>
    <n v="1"/>
    <n v="1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0"/>
    <x v="4"/>
    <x v="4"/>
    <d v="2026-03-23T17:47:34"/>
    <n v="1"/>
    <n v="1"/>
    <n v="0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1"/>
    <x v="4"/>
    <x v="4"/>
    <d v="2026-03-23T17:47:34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6"/>
    <x v="4"/>
    <x v="4"/>
    <d v="2026-03-23T17:47:34"/>
    <n v="7.2"/>
    <n v="0"/>
    <n v="0"/>
    <n v="2.4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7"/>
    <x v="4"/>
    <x v="4"/>
    <d v="2026-03-23T17:47:34"/>
    <n v="1"/>
    <n v="1"/>
    <n v="0"/>
    <n v="0"/>
    <n v="0"/>
    <n v="0"/>
    <n v="0"/>
    <n v="1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8"/>
    <x v="4"/>
    <x v="4"/>
    <d v="2026-03-23T17:47:34"/>
    <n v="2"/>
    <n v="1"/>
    <n v="1"/>
    <n v="0"/>
    <n v="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9"/>
    <x v="3"/>
    <x v="3"/>
    <d v="2026-03-23T17:47:31"/>
    <n v="6.8"/>
    <m/>
    <n v="2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8"/>
    <x v="3"/>
    <x v="3"/>
    <d v="2026-03-23T17:47:31"/>
    <n v="537"/>
    <n v="217"/>
    <n v="320"/>
    <n v="3"/>
    <n v="19"/>
    <n v="54"/>
    <n v="70"/>
    <n v="68"/>
    <n v="124"/>
    <n v="70"/>
    <n v="92"/>
    <m/>
    <n v="10"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9"/>
    <x v="3"/>
    <x v="3"/>
    <d v="2026-03-23T17:47:31"/>
    <n v="2"/>
    <n v="1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0"/>
    <x v="3"/>
    <x v="3"/>
    <d v="2026-03-23T17:47:31"/>
    <n v="4"/>
    <m/>
    <n v="4"/>
    <n v="1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1"/>
    <x v="3"/>
    <x v="3"/>
    <d v="2026-03-23T17:47:31"/>
    <n v="34"/>
    <m/>
    <n v="4"/>
    <n v="2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0"/>
    <x v="3"/>
    <x v="3"/>
    <d v="2026-03-23T17:47:31"/>
    <n v="42"/>
    <m/>
    <m/>
    <m/>
    <m/>
    <m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0"/>
    <x v="5"/>
    <x v="3"/>
    <d v="2026-03-23T17:47:32"/>
    <n v="190"/>
    <m/>
    <m/>
    <m/>
    <n v="9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"/>
    <x v="5"/>
    <x v="3"/>
    <d v="2026-03-23T17:47:32"/>
    <n v="396"/>
    <m/>
    <m/>
    <m/>
    <m/>
    <m/>
    <n v="228"/>
    <n v="167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1"/>
    <x v="4"/>
    <x v="4"/>
    <d v="2026-03-23T17:47:34"/>
    <n v="604"/>
    <n v="6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2"/>
    <x v="4"/>
    <x v="4"/>
    <d v="2026-03-23T17:47:34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3"/>
    <x v="4"/>
    <x v="4"/>
    <d v="2026-03-23T17:47:3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4"/>
    <x v="4"/>
    <x v="4"/>
    <d v="2026-03-23T17:47:34"/>
    <n v="604"/>
    <n v="228"/>
    <n v="3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5"/>
    <x v="4"/>
    <x v="4"/>
    <d v="2026-03-23T17:47:34"/>
    <n v="52"/>
    <n v="1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6"/>
    <x v="4"/>
    <x v="4"/>
    <d v="2026-03-23T17:47:3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7"/>
    <x v="4"/>
    <x v="4"/>
    <d v="2026-03-23T17:47:34"/>
    <n v="46"/>
    <n v="1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8"/>
    <x v="4"/>
    <x v="4"/>
    <d v="2026-03-23T17:47:3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3"/>
    <x v="6"/>
    <x v="4"/>
    <d v="2026-03-23T17:47:35"/>
    <n v="200"/>
    <n v="4"/>
    <n v="43.2"/>
    <n v="152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4"/>
    <x v="6"/>
    <x v="4"/>
    <d v="2026-03-23T17:47:35"/>
    <n v="24"/>
    <m/>
    <m/>
    <m/>
    <n v="2"/>
    <n v="4"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5"/>
    <x v="6"/>
    <x v="4"/>
    <d v="2026-03-23T17:47:35"/>
    <n v="26"/>
    <m/>
    <m/>
    <n v="2"/>
    <n v="2"/>
    <n v="4"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6"/>
    <x v="6"/>
    <x v="4"/>
    <d v="2026-03-23T17:47:35"/>
    <n v="9"/>
    <m/>
    <m/>
    <m/>
    <m/>
    <m/>
    <m/>
    <m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2"/>
    <x v="6"/>
    <x v="4"/>
    <d v="2026-03-23T17:47:3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3"/>
    <x v="6"/>
    <x v="4"/>
    <d v="2026-03-23T17:47:35"/>
    <n v="19.059999999999999"/>
    <n v="9.4499999999999993"/>
    <n v="4.8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4"/>
    <x v="6"/>
    <x v="4"/>
    <d v="2026-03-23T17:47:35"/>
    <n v="24"/>
    <m/>
    <n v="4.8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7"/>
    <x v="6"/>
    <x v="4"/>
    <d v="2026-03-23T17:47:35"/>
    <n v="13.6"/>
    <m/>
    <m/>
    <n v="0.8"/>
    <n v="6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"/>
    <x v="5"/>
    <x v="3"/>
    <d v="2026-03-23T17:47:32"/>
    <n v="95"/>
    <m/>
    <m/>
    <m/>
    <m/>
    <m/>
    <m/>
    <m/>
    <n v="51"/>
    <m/>
    <n v="18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4"/>
    <x v="5"/>
    <x v="3"/>
    <d v="2026-03-23T17:47:32"/>
    <n v="10"/>
    <m/>
    <m/>
    <m/>
    <n v="2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5"/>
    <x v="5"/>
    <x v="3"/>
    <d v="2026-03-23T17:47:32"/>
    <n v="10"/>
    <m/>
    <m/>
    <m/>
    <n v="2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0"/>
    <x v="7"/>
    <x v="4"/>
    <d v="2026-03-23T17:47:33"/>
    <n v="328"/>
    <m/>
    <m/>
    <m/>
    <n v="184"/>
    <n v="1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"/>
    <x v="7"/>
    <x v="4"/>
    <d v="2026-03-23T17:47:33"/>
    <n v="489"/>
    <m/>
    <m/>
    <m/>
    <m/>
    <m/>
    <n v="288"/>
    <n v="19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"/>
    <x v="7"/>
    <x v="4"/>
    <d v="2026-03-23T17:47:33"/>
    <n v="98"/>
    <m/>
    <m/>
    <m/>
    <m/>
    <m/>
    <m/>
    <m/>
    <n v="85"/>
    <m/>
    <n v="4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3"/>
    <x v="7"/>
    <x v="4"/>
    <d v="2026-03-23T17:47:33"/>
    <n v="197.6"/>
    <n v="14.4"/>
    <n v="57.6"/>
    <n v="12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4"/>
    <x v="7"/>
    <x v="4"/>
    <d v="2026-03-23T17:47:33"/>
    <n v="12"/>
    <m/>
    <m/>
    <m/>
    <n v="4"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9"/>
    <x v="6"/>
    <x v="4"/>
    <d v="2026-03-23T17:47:35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8"/>
    <x v="6"/>
    <x v="4"/>
    <d v="2026-03-23T17:47:35"/>
    <n v="675"/>
    <n v="297"/>
    <n v="378"/>
    <n v="2"/>
    <n v="15"/>
    <n v="56"/>
    <n v="81"/>
    <n v="75"/>
    <n v="177"/>
    <n v="125"/>
    <n v="93"/>
    <m/>
    <n v="34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9"/>
    <x v="6"/>
    <x v="4"/>
    <d v="2026-03-23T17:47:35"/>
    <n v="17"/>
    <n v="10"/>
    <n v="7"/>
    <m/>
    <m/>
    <n v="2"/>
    <n v="1"/>
    <n v="2"/>
    <n v="6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5"/>
    <x v="6"/>
    <x v="4"/>
    <d v="2026-03-23T17:47:35"/>
    <n v="9"/>
    <n v="3"/>
    <n v="6"/>
    <n v="2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0"/>
    <x v="6"/>
    <x v="4"/>
    <d v="2026-03-23T17:47:35"/>
    <n v="8"/>
    <n v="2"/>
    <n v="6"/>
    <m/>
    <m/>
    <n v="1"/>
    <n v="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1"/>
    <x v="6"/>
    <x v="4"/>
    <d v="2026-03-23T17:47:35"/>
    <n v="12"/>
    <m/>
    <n v="2"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0"/>
    <x v="6"/>
    <x v="4"/>
    <d v="2026-03-23T17:47:35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6"/>
    <x v="6"/>
    <x v="4"/>
    <d v="2026-03-23T17:47:35"/>
    <n v="60.8"/>
    <n v="6.4"/>
    <n v="3.2"/>
    <n v="27.6"/>
    <n v="14.8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9"/>
    <x v="6"/>
    <x v="4"/>
    <d v="2026-03-23T17:47:35"/>
    <n v="12"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7"/>
    <x v="6"/>
    <x v="4"/>
    <d v="2026-03-23T17:47:35"/>
    <n v="11"/>
    <n v="8"/>
    <n v="3"/>
    <m/>
    <n v="1"/>
    <m/>
    <n v="3"/>
    <n v="2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8"/>
    <x v="6"/>
    <x v="4"/>
    <d v="2026-03-23T17:47:35"/>
    <n v="20"/>
    <n v="13"/>
    <n v="7"/>
    <n v="2"/>
    <n v="1"/>
    <n v="11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1"/>
    <x v="6"/>
    <x v="4"/>
    <d v="2026-03-23T17:47:35"/>
    <n v="1077"/>
    <n v="10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2"/>
    <x v="6"/>
    <x v="4"/>
    <d v="2026-03-23T17:47:35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4"/>
    <x v="6"/>
    <x v="4"/>
    <d v="2026-03-23T17:47:35"/>
    <n v="1077"/>
    <n v="416"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5"/>
    <x v="6"/>
    <x v="4"/>
    <d v="2026-03-23T17:47:35"/>
    <n v="93"/>
    <n v="28"/>
    <n v="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7"/>
    <x v="6"/>
    <x v="4"/>
    <d v="2026-03-23T17:47:35"/>
    <n v="23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5"/>
    <x v="7"/>
    <x v="4"/>
    <d v="2026-03-23T17:47:33"/>
    <n v="15"/>
    <m/>
    <n v="1"/>
    <n v="2"/>
    <n v="4"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2"/>
    <x v="7"/>
    <x v="4"/>
    <d v="2026-03-23T17:47:33"/>
    <n v="11.2"/>
    <n v="4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3"/>
    <x v="7"/>
    <x v="4"/>
    <d v="2026-03-23T17:47:33"/>
    <n v="9.6199999999999992"/>
    <n v="4.8099999999999996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4"/>
    <x v="7"/>
    <x v="4"/>
    <d v="2026-03-23T17:47:33"/>
    <n v="16"/>
    <n v="4"/>
    <n v="1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0"/>
    <x v="4"/>
    <x v="4"/>
    <d v="2026-03-23T17:47:34"/>
    <n v="272"/>
    <m/>
    <m/>
    <m/>
    <n v="142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"/>
    <x v="4"/>
    <x v="4"/>
    <d v="2026-03-23T17:47:34"/>
    <n v="518"/>
    <m/>
    <m/>
    <m/>
    <m/>
    <m/>
    <n v="270"/>
    <n v="24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2"/>
    <x v="4"/>
    <x v="4"/>
    <d v="2026-03-23T17:47:34"/>
    <n v="117"/>
    <m/>
    <m/>
    <m/>
    <m/>
    <m/>
    <m/>
    <m/>
    <n v="60"/>
    <m/>
    <n v="18"/>
    <n v="10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3"/>
    <x v="4"/>
    <x v="4"/>
    <d v="2026-03-23T17:47:34"/>
    <n v="211.2"/>
    <n v="20"/>
    <n v="54.4"/>
    <n v="136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7"/>
    <x v="8"/>
    <x v="5"/>
    <d v="2026-03-23T17:47:38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8"/>
    <x v="8"/>
    <x v="5"/>
    <d v="2026-03-23T17:47:38"/>
    <n v="338"/>
    <n v="143"/>
    <n v="195"/>
    <n v="3"/>
    <n v="7"/>
    <n v="18"/>
    <n v="22"/>
    <n v="41"/>
    <n v="99"/>
    <n v="75"/>
    <n v="35"/>
    <m/>
    <n v="19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9"/>
    <x v="8"/>
    <x v="5"/>
    <d v="2026-03-23T17:47:38"/>
    <n v="10"/>
    <n v="7"/>
    <n v="3"/>
    <m/>
    <m/>
    <m/>
    <n v="3"/>
    <m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0"/>
    <x v="8"/>
    <x v="5"/>
    <d v="2026-03-23T17:47:38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1"/>
    <x v="8"/>
    <x v="5"/>
    <d v="2026-03-23T17:47:38"/>
    <n v="701"/>
    <n v="7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2"/>
    <x v="8"/>
    <x v="5"/>
    <d v="2026-03-23T17:47:3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4"/>
    <x v="8"/>
    <x v="5"/>
    <d v="2026-03-23T17:47:38"/>
    <n v="701"/>
    <n v="297"/>
    <n v="4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5"/>
    <x v="8"/>
    <x v="5"/>
    <d v="2026-03-23T17:47:38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9"/>
    <x v="9"/>
    <x v="6"/>
    <d v="2026-03-23T17:47:39"/>
    <n v="2"/>
    <n v="2"/>
    <n v="0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0"/>
    <x v="9"/>
    <x v="6"/>
    <d v="2026-03-23T17:47:39"/>
    <n v="1"/>
    <n v="0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1"/>
    <x v="9"/>
    <x v="6"/>
    <d v="2026-03-23T17:47:3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7"/>
    <x v="9"/>
    <x v="6"/>
    <d v="2026-03-23T17:47:39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1"/>
    <x v="9"/>
    <x v="6"/>
    <d v="2026-03-23T17:47:39"/>
    <n v="317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2"/>
    <x v="9"/>
    <x v="6"/>
    <d v="2026-03-23T17:47:39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4"/>
    <x v="9"/>
    <x v="6"/>
    <d v="2026-03-23T17:47:39"/>
    <n v="317"/>
    <n v="153"/>
    <n v="1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5"/>
    <x v="9"/>
    <x v="6"/>
    <d v="2026-03-23T17:47:39"/>
    <n v="19"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4"/>
    <x v="4"/>
    <x v="4"/>
    <d v="2026-03-23T17:47:34"/>
    <n v="18"/>
    <m/>
    <m/>
    <m/>
    <n v="4"/>
    <n v="4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5"/>
    <x v="4"/>
    <x v="4"/>
    <d v="2026-03-23T17:47:34"/>
    <n v="31"/>
    <m/>
    <n v="1"/>
    <n v="12"/>
    <n v="4"/>
    <n v="4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2"/>
    <x v="4"/>
    <x v="4"/>
    <d v="2026-03-23T17:47:34"/>
    <n v="19.2"/>
    <n v="0"/>
    <n v="4"/>
    <n v="1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13"/>
    <x v="4"/>
    <x v="4"/>
    <d v="2026-03-23T17:47:34"/>
    <n v="4.8"/>
    <n v="0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4"/>
    <x v="7"/>
    <x v="4"/>
    <x v="4"/>
    <d v="2026-03-23T17:47:34"/>
    <n v="2.8"/>
    <n v="0"/>
    <n v="0"/>
    <n v="0"/>
    <n v="0"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0"/>
    <x v="6"/>
    <x v="4"/>
    <d v="2026-03-23T17:47:35"/>
    <n v="312"/>
    <m/>
    <m/>
    <m/>
    <n v="162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1"/>
    <x v="6"/>
    <x v="4"/>
    <d v="2026-03-23T17:47:35"/>
    <n v="601"/>
    <m/>
    <m/>
    <m/>
    <m/>
    <m/>
    <n v="354"/>
    <n v="24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5"/>
    <x v="2"/>
    <x v="6"/>
    <x v="4"/>
    <d v="2026-03-23T17:47:35"/>
    <n v="176"/>
    <m/>
    <m/>
    <m/>
    <m/>
    <m/>
    <m/>
    <m/>
    <n v="91"/>
    <m/>
    <n v="68"/>
    <m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9"/>
    <x v="10"/>
    <x v="7"/>
    <d v="2026-03-23T17:47:40"/>
    <n v="2"/>
    <n v="2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10"/>
    <x v="10"/>
    <x v="7"/>
    <d v="2026-03-23T17:47:40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21"/>
    <x v="10"/>
    <x v="7"/>
    <d v="2026-03-23T17:47:40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22"/>
    <x v="10"/>
    <x v="7"/>
    <d v="2026-03-23T17:47:40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30"/>
    <x v="10"/>
    <x v="7"/>
    <d v="2026-03-23T17:47:4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24"/>
    <x v="10"/>
    <x v="7"/>
    <d v="2026-03-23T17:47:40"/>
    <n v="105"/>
    <n v="49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25"/>
    <x v="10"/>
    <x v="7"/>
    <d v="2026-03-23T17:47:40"/>
    <n v="18"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31"/>
    <x v="10"/>
    <x v="7"/>
    <d v="2026-03-23T17:47:4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5"/>
    <x v="11"/>
    <x v="3"/>
    <d v="2026-03-23T17:47:41"/>
    <n v="26"/>
    <m/>
    <n v="0"/>
    <n v="0"/>
    <n v="2"/>
    <n v="10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6"/>
    <x v="11"/>
    <x v="3"/>
    <d v="2026-03-23T17:47:41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3"/>
    <x v="11"/>
    <x v="3"/>
    <d v="2026-03-23T17:47:41"/>
    <n v="7.77"/>
    <n v="3.33"/>
    <n v="0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4"/>
    <x v="11"/>
    <x v="3"/>
    <d v="2026-03-23T17:47:41"/>
    <n v="19.2"/>
    <n v="0"/>
    <n v="0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7"/>
    <x v="11"/>
    <x v="3"/>
    <d v="2026-03-23T17:47:41"/>
    <n v="22.8"/>
    <n v="0"/>
    <n v="4"/>
    <n v="6"/>
    <n v="5.2"/>
    <n v="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9"/>
    <x v="11"/>
    <x v="3"/>
    <d v="2026-03-23T17:47:41"/>
    <n v="1.2"/>
    <n v="0"/>
    <n v="0"/>
    <n v="0"/>
    <n v="0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8"/>
    <x v="11"/>
    <x v="3"/>
    <d v="2026-03-23T17:47:41"/>
    <n v="750"/>
    <n v="284"/>
    <n v="466"/>
    <n v="12"/>
    <n v="32"/>
    <n v="67"/>
    <n v="84"/>
    <n v="78"/>
    <n v="194"/>
    <n v="95"/>
    <n v="115"/>
    <m/>
    <n v="15"/>
    <n v="3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9"/>
    <x v="11"/>
    <x v="3"/>
    <d v="2026-03-23T17:47:41"/>
    <n v="14"/>
    <n v="10"/>
    <n v="4"/>
    <n v="0"/>
    <n v="0"/>
    <n v="0"/>
    <n v="1"/>
    <n v="5"/>
    <n v="3"/>
    <n v="4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5"/>
    <x v="11"/>
    <x v="3"/>
    <d v="2026-03-23T17:47:41"/>
    <n v="6"/>
    <n v="0"/>
    <n v="6"/>
    <n v="1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0"/>
    <x v="11"/>
    <x v="3"/>
    <d v="2026-03-23T17:47:41"/>
    <n v="8"/>
    <n v="5"/>
    <n v="3"/>
    <n v="0"/>
    <n v="1"/>
    <n v="2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1"/>
    <x v="11"/>
    <x v="3"/>
    <d v="2026-03-23T17:47:41"/>
    <n v="14"/>
    <m/>
    <m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0"/>
    <x v="11"/>
    <x v="3"/>
    <d v="2026-03-23T17:47:41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6"/>
    <x v="11"/>
    <x v="3"/>
    <d v="2026-03-23T17:47:41"/>
    <n v="58.4"/>
    <n v="8.8000000000000007"/>
    <n v="1.2"/>
    <n v="23.2"/>
    <n v="11.6"/>
    <n v="8.8000000000000007"/>
    <n v="4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9"/>
    <x v="11"/>
    <x v="3"/>
    <d v="2026-03-23T17:47:41"/>
    <n v="4.8"/>
    <n v="0"/>
    <n v="3.6"/>
    <n v="1.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7"/>
    <x v="11"/>
    <x v="3"/>
    <d v="2026-03-23T17:47:41"/>
    <n v="10"/>
    <n v="4"/>
    <n v="6"/>
    <n v="0"/>
    <n v="0"/>
    <n v="1"/>
    <n v="4"/>
    <n v="2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8"/>
    <x v="11"/>
    <x v="3"/>
    <d v="2026-03-23T17:47:41"/>
    <n v="17"/>
    <n v="5"/>
    <n v="12"/>
    <n v="2"/>
    <n v="2"/>
    <n v="6"/>
    <n v="3"/>
    <n v="3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1"/>
    <x v="11"/>
    <x v="3"/>
    <d v="2026-03-23T17:47:41"/>
    <n v="1091"/>
    <n v="10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2"/>
    <x v="11"/>
    <x v="3"/>
    <d v="2026-03-23T17:47:41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2"/>
    <x v="11"/>
    <x v="3"/>
    <d v="2026-03-23T17:47:4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3"/>
    <x v="11"/>
    <x v="3"/>
    <d v="2026-03-23T17:47:41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4"/>
    <x v="11"/>
    <x v="3"/>
    <d v="2026-03-23T17:47:41"/>
    <n v="1091"/>
    <n v="409"/>
    <n v="6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5"/>
    <x v="11"/>
    <x v="3"/>
    <d v="2026-03-23T17:47:41"/>
    <n v="113"/>
    <n v="39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3"/>
    <x v="11"/>
    <x v="3"/>
    <d v="2026-03-23T17:47:41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6"/>
    <x v="11"/>
    <x v="3"/>
    <d v="2026-03-23T17:47:41"/>
    <n v="74"/>
    <n v="3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0"/>
    <x v="12"/>
    <x v="8"/>
    <d v="2026-03-23T17:47:37"/>
    <n v="12"/>
    <m/>
    <m/>
    <m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1"/>
    <x v="12"/>
    <x v="8"/>
    <d v="2026-03-23T17:47:37"/>
    <n v="51"/>
    <m/>
    <m/>
    <m/>
    <m/>
    <m/>
    <n v="40"/>
    <n v="1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"/>
    <x v="12"/>
    <x v="8"/>
    <d v="2026-03-23T17:47:37"/>
    <n v="13"/>
    <m/>
    <m/>
    <m/>
    <m/>
    <m/>
    <m/>
    <m/>
    <n v="12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0"/>
    <x v="8"/>
    <x v="5"/>
    <d v="2026-03-23T17:47:38"/>
    <n v="126"/>
    <m/>
    <m/>
    <m/>
    <n v="44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1"/>
    <x v="8"/>
    <x v="5"/>
    <d v="2026-03-23T17:47:38"/>
    <n v="348"/>
    <m/>
    <m/>
    <m/>
    <m/>
    <m/>
    <n v="198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2"/>
    <x v="8"/>
    <x v="5"/>
    <d v="2026-03-23T17:47:38"/>
    <n v="35"/>
    <m/>
    <m/>
    <m/>
    <m/>
    <m/>
    <m/>
    <m/>
    <n v="3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3"/>
    <x v="8"/>
    <x v="5"/>
    <d v="2026-03-23T17:47:38"/>
    <n v="76.8"/>
    <n v="5.6"/>
    <n v="19.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4"/>
    <x v="8"/>
    <x v="5"/>
    <d v="2026-03-23T17:47:38"/>
    <n v="18"/>
    <m/>
    <m/>
    <m/>
    <n v="6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4"/>
    <x v="13"/>
    <x v="9"/>
    <d v="2026-03-23T17:47:42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5"/>
    <x v="13"/>
    <x v="9"/>
    <d v="2026-03-23T17:47:42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8"/>
    <x v="13"/>
    <x v="9"/>
    <d v="2026-03-23T17:47:42"/>
    <n v="53"/>
    <n v="18"/>
    <n v="35"/>
    <n v="1"/>
    <n v="2"/>
    <n v="2"/>
    <n v="7"/>
    <n v="8"/>
    <n v="18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9"/>
    <x v="13"/>
    <x v="9"/>
    <d v="2026-03-23T17:47:42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1"/>
    <x v="13"/>
    <x v="9"/>
    <d v="2026-03-23T17:47:42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2"/>
    <x v="13"/>
    <x v="9"/>
    <d v="2026-03-23T17:47:4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4"/>
    <x v="13"/>
    <x v="9"/>
    <d v="2026-03-23T17:47:42"/>
    <n v="92"/>
    <n v="44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5"/>
    <x v="13"/>
    <x v="9"/>
    <d v="2026-03-23T17:47:42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5"/>
    <x v="8"/>
    <x v="5"/>
    <d v="2026-03-23T17:47:38"/>
    <n v="18"/>
    <m/>
    <m/>
    <m/>
    <n v="6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8"/>
    <x v="6"/>
    <x v="8"/>
    <x v="5"/>
    <d v="2026-03-23T17:47:38"/>
    <n v="60"/>
    <m/>
    <m/>
    <m/>
    <m/>
    <m/>
    <m/>
    <m/>
    <m/>
    <n v="3"/>
    <n v="38"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0"/>
    <x v="9"/>
    <x v="6"/>
    <d v="2026-03-23T17:47:39"/>
    <n v="50"/>
    <m/>
    <m/>
    <m/>
    <n v="28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"/>
    <x v="9"/>
    <x v="6"/>
    <d v="2026-03-23T17:47:39"/>
    <n v="136"/>
    <m/>
    <m/>
    <m/>
    <m/>
    <m/>
    <n v="84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2"/>
    <x v="9"/>
    <x v="6"/>
    <d v="2026-03-23T17:47:39"/>
    <n v="29"/>
    <m/>
    <m/>
    <m/>
    <m/>
    <m/>
    <m/>
    <m/>
    <n v="20"/>
    <m/>
    <n v="6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3"/>
    <x v="9"/>
    <x v="6"/>
    <d v="2026-03-23T17:47:39"/>
    <n v="33.6"/>
    <n v="6.4"/>
    <n v="6.4"/>
    <n v="2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4"/>
    <x v="9"/>
    <x v="6"/>
    <d v="2026-03-23T17:47:3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5"/>
    <x v="9"/>
    <x v="6"/>
    <d v="2026-03-23T17:47:39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9"/>
    <x v="14"/>
    <x v="10"/>
    <d v="2026-03-23T17:47:43"/>
    <n v="1"/>
    <n v="0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10"/>
    <x v="14"/>
    <x v="10"/>
    <d v="2026-03-23T17:47:43"/>
    <n v="3"/>
    <n v="2"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0"/>
    <x v="14"/>
    <x v="10"/>
    <d v="2026-03-23T17:47: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17"/>
    <x v="14"/>
    <x v="10"/>
    <d v="2026-03-23T17:47:43"/>
    <n v="1"/>
    <n v="0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1"/>
    <x v="14"/>
    <x v="10"/>
    <d v="2026-03-23T17:47:43"/>
    <n v="309"/>
    <n v="3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2"/>
    <x v="14"/>
    <x v="10"/>
    <d v="2026-03-23T17:47:43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4"/>
    <x v="14"/>
    <x v="10"/>
    <d v="2026-03-23T17:47:43"/>
    <n v="309"/>
    <n v="152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5"/>
    <x v="14"/>
    <x v="10"/>
    <d v="2026-03-23T17:47:43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12"/>
    <x v="9"/>
    <x v="6"/>
    <d v="2026-03-23T17:47:39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7"/>
    <x v="9"/>
    <x v="6"/>
    <d v="2026-03-23T17:47:39"/>
    <n v="3.6"/>
    <m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9"/>
    <x v="8"/>
    <x v="9"/>
    <x v="6"/>
    <d v="2026-03-23T17:47:39"/>
    <n v="133"/>
    <n v="54"/>
    <n v="79"/>
    <n v="3"/>
    <n v="2"/>
    <n v="9"/>
    <n v="14"/>
    <n v="11"/>
    <n v="42"/>
    <n v="26"/>
    <n v="20"/>
    <m/>
    <n v="3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0"/>
    <x v="10"/>
    <x v="7"/>
    <d v="2026-03-23T17:47:40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1"/>
    <x v="10"/>
    <x v="7"/>
    <d v="2026-03-23T17:47:40"/>
    <n v="30"/>
    <m/>
    <m/>
    <m/>
    <m/>
    <m/>
    <n v="1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2"/>
    <x v="10"/>
    <x v="7"/>
    <d v="2026-03-23T17:47:40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3"/>
    <x v="10"/>
    <x v="7"/>
    <d v="2026-03-23T17:47:40"/>
    <n v="9.6"/>
    <n v="1.6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4"/>
    <x v="10"/>
    <x v="7"/>
    <d v="2026-03-23T17:47:40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3"/>
    <x v="15"/>
    <x v="10"/>
    <d v="2026-03-23T17:47:44"/>
    <n v="7.18"/>
    <m/>
    <n v="2.96"/>
    <n v="4.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4"/>
    <x v="15"/>
    <x v="10"/>
    <d v="2026-03-23T17:47:44"/>
    <n v="8.8000000000000007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7"/>
    <x v="15"/>
    <x v="10"/>
    <d v="2026-03-23T17:47:44"/>
    <n v="46.8"/>
    <m/>
    <n v="12"/>
    <n v="16.8"/>
    <n v="13.6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9"/>
    <x v="15"/>
    <x v="10"/>
    <d v="2026-03-23T17:47:44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8"/>
    <x v="15"/>
    <x v="10"/>
    <d v="2026-03-23T17:47:44"/>
    <n v="616"/>
    <n v="230"/>
    <n v="386"/>
    <n v="4"/>
    <n v="15"/>
    <n v="47"/>
    <n v="54"/>
    <n v="77"/>
    <n v="145"/>
    <n v="120"/>
    <n v="78"/>
    <m/>
    <n v="30"/>
    <n v="1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9"/>
    <x v="15"/>
    <x v="10"/>
    <d v="2026-03-23T17:47:44"/>
    <n v="12"/>
    <n v="2"/>
    <n v="10"/>
    <m/>
    <m/>
    <m/>
    <n v="1"/>
    <n v="1"/>
    <n v="6"/>
    <n v="2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5"/>
    <x v="15"/>
    <x v="10"/>
    <d v="2026-03-23T17:47:44"/>
    <n v="5"/>
    <n v="2"/>
    <n v="3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0"/>
    <x v="15"/>
    <x v="10"/>
    <d v="2026-03-23T17:47:44"/>
    <n v="18"/>
    <n v="13"/>
    <n v="5"/>
    <m/>
    <n v="3"/>
    <n v="9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5"/>
    <x v="10"/>
    <x v="7"/>
    <d v="2026-03-23T17:47:40"/>
    <n v="4"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7"/>
    <x v="10"/>
    <x v="7"/>
    <d v="2026-03-23T17:47:40"/>
    <n v="4.4000000000000004"/>
    <m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0"/>
    <x v="8"/>
    <x v="10"/>
    <x v="7"/>
    <d v="2026-03-23T17:47:40"/>
    <n v="27"/>
    <n v="10"/>
    <n v="17"/>
    <n v="1"/>
    <m/>
    <n v="4"/>
    <n v="1"/>
    <n v="2"/>
    <n v="8"/>
    <n v="7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0"/>
    <x v="11"/>
    <x v="3"/>
    <d v="2026-03-23T17:47:41"/>
    <n v="324"/>
    <m/>
    <m/>
    <m/>
    <n v="168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1"/>
    <x v="11"/>
    <x v="3"/>
    <d v="2026-03-23T17:47:41"/>
    <n v="590"/>
    <m/>
    <m/>
    <m/>
    <m/>
    <m/>
    <n v="388"/>
    <n v="188"/>
    <n v="4"/>
    <m/>
    <n v="6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2"/>
    <x v="11"/>
    <x v="3"/>
    <d v="2026-03-23T17:47:41"/>
    <n v="189"/>
    <m/>
    <m/>
    <m/>
    <m/>
    <m/>
    <m/>
    <m/>
    <n v="111"/>
    <m/>
    <n v="24"/>
    <n v="3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3"/>
    <x v="11"/>
    <x v="3"/>
    <d v="2026-03-23T17:47:41"/>
    <n v="294.39999999999998"/>
    <n v="33.6"/>
    <n v="79.2"/>
    <n v="18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3"/>
    <x v="4"/>
    <x v="11"/>
    <x v="3"/>
    <d v="2026-03-23T17:47:41"/>
    <n v="26"/>
    <m/>
    <m/>
    <m/>
    <n v="2"/>
    <n v="10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1"/>
    <x v="15"/>
    <x v="10"/>
    <d v="2026-03-23T17:47:44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0"/>
    <x v="15"/>
    <x v="10"/>
    <d v="2026-03-23T17:47:44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7"/>
    <x v="15"/>
    <x v="10"/>
    <d v="2026-03-23T17:47:44"/>
    <n v="4"/>
    <n v="4"/>
    <m/>
    <m/>
    <m/>
    <m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1"/>
    <x v="15"/>
    <x v="10"/>
    <d v="2026-03-23T17:47:44"/>
    <n v="845"/>
    <n v="8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2"/>
    <x v="15"/>
    <x v="10"/>
    <d v="2026-03-23T17:47:44"/>
    <n v="104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4"/>
    <x v="15"/>
    <x v="10"/>
    <d v="2026-03-23T17:47:44"/>
    <n v="845"/>
    <n v="329"/>
    <n v="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5"/>
    <x v="15"/>
    <x v="10"/>
    <d v="2026-03-23T17:47:44"/>
    <n v="104"/>
    <n v="31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7"/>
    <x v="15"/>
    <x v="10"/>
    <d v="2026-03-23T17:47:44"/>
    <n v="40"/>
    <n v="2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7"/>
    <x v="16"/>
    <x v="3"/>
    <d v="2026-03-23T17:47:45"/>
    <n v="15.6"/>
    <m/>
    <m/>
    <n v="12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8"/>
    <x v="16"/>
    <x v="3"/>
    <d v="2026-03-23T17:47:45"/>
    <n v="656"/>
    <n v="272"/>
    <n v="384"/>
    <n v="12"/>
    <n v="18"/>
    <n v="56"/>
    <n v="69"/>
    <n v="73"/>
    <n v="167"/>
    <n v="132"/>
    <n v="80"/>
    <m/>
    <n v="12"/>
    <n v="1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9"/>
    <x v="16"/>
    <x v="3"/>
    <d v="2026-03-23T17:47:45"/>
    <n v="22"/>
    <n v="10"/>
    <n v="12"/>
    <m/>
    <m/>
    <n v="7"/>
    <n v="2"/>
    <n v="2"/>
    <n v="5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5"/>
    <x v="16"/>
    <x v="3"/>
    <d v="2026-03-23T17:47:45"/>
    <n v="4"/>
    <n v="2"/>
    <n v="2"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0"/>
    <x v="16"/>
    <x v="3"/>
    <d v="2026-03-23T17:47:45"/>
    <n v="4"/>
    <n v="2"/>
    <n v="2"/>
    <m/>
    <m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1"/>
    <x v="16"/>
    <x v="3"/>
    <d v="2026-03-23T17:47:45"/>
    <n v="8"/>
    <m/>
    <m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0"/>
    <x v="16"/>
    <x v="3"/>
    <d v="2026-03-23T17:47:4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4"/>
    <x v="16"/>
    <x v="3"/>
    <d v="2026-03-23T17:47:45"/>
    <n v="3.05"/>
    <n v="3.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7"/>
    <x v="16"/>
    <x v="3"/>
    <d v="2026-03-23T17:47:45"/>
    <n v="5"/>
    <n v="1"/>
    <n v="4"/>
    <m/>
    <m/>
    <n v="1"/>
    <n v="1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5"/>
    <x v="16"/>
    <x v="3"/>
    <d v="2026-03-23T17:47:45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1"/>
    <x v="16"/>
    <x v="3"/>
    <d v="2026-03-23T17:47:45"/>
    <n v="651"/>
    <n v="6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2"/>
    <x v="16"/>
    <x v="3"/>
    <d v="2026-03-23T17:47:45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3"/>
    <x v="16"/>
    <x v="3"/>
    <d v="2026-03-23T17:47:45"/>
    <n v="8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4"/>
    <x v="16"/>
    <x v="3"/>
    <d v="2026-03-23T17:47:45"/>
    <n v="651"/>
    <n v="272"/>
    <n v="3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5"/>
    <x v="16"/>
    <x v="3"/>
    <d v="2026-03-23T17:47:45"/>
    <n v="51"/>
    <n v="21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6"/>
    <x v="16"/>
    <x v="3"/>
    <d v="2026-03-23T17:47:45"/>
    <n v="83"/>
    <n v="36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2"/>
    <x v="17"/>
    <x v="4"/>
    <d v="2026-03-23T17:47:46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8"/>
    <x v="17"/>
    <x v="4"/>
    <d v="2026-03-23T17:47:46"/>
    <n v="213"/>
    <n v="89"/>
    <n v="124"/>
    <n v="3"/>
    <n v="13"/>
    <n v="23"/>
    <n v="17"/>
    <n v="31"/>
    <n v="47"/>
    <n v="33"/>
    <n v="32"/>
    <m/>
    <n v="4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9"/>
    <x v="17"/>
    <x v="4"/>
    <d v="2026-03-23T17:47:46"/>
    <n v="6"/>
    <n v="5"/>
    <n v="1"/>
    <n v="0"/>
    <n v="0"/>
    <n v="1"/>
    <n v="1"/>
    <n v="1"/>
    <n v="1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0"/>
    <x v="17"/>
    <x v="4"/>
    <d v="2026-03-23T17:47:46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1"/>
    <x v="17"/>
    <x v="4"/>
    <d v="2026-03-23T17:47:46"/>
    <n v="223"/>
    <n v="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2"/>
    <x v="17"/>
    <x v="4"/>
    <d v="2026-03-23T17:47:4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4"/>
    <x v="17"/>
    <x v="4"/>
    <d v="2026-03-23T17:47:46"/>
    <n v="223"/>
    <n v="92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5"/>
    <x v="17"/>
    <x v="4"/>
    <d v="2026-03-23T17:47:46"/>
    <n v="20"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0"/>
    <x v="13"/>
    <x v="9"/>
    <d v="2026-03-23T17:47:42"/>
    <n v="30"/>
    <m/>
    <m/>
    <m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1"/>
    <x v="13"/>
    <x v="9"/>
    <d v="2026-03-23T17:47:42"/>
    <n v="53"/>
    <m/>
    <m/>
    <m/>
    <m/>
    <m/>
    <n v="36"/>
    <n v="1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2"/>
    <x v="13"/>
    <x v="9"/>
    <d v="2026-03-23T17:47:42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4"/>
    <x v="3"/>
    <x v="13"/>
    <x v="9"/>
    <d v="2026-03-23T17:47:42"/>
    <n v="12"/>
    <n v="3.2"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0"/>
    <x v="14"/>
    <x v="10"/>
    <d v="2026-03-23T17:47:43"/>
    <n v="86"/>
    <m/>
    <m/>
    <m/>
    <n v="52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1"/>
    <x v="14"/>
    <x v="10"/>
    <d v="2026-03-23T17:47:43"/>
    <n v="181"/>
    <m/>
    <m/>
    <m/>
    <m/>
    <m/>
    <n v="114"/>
    <n v="6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2"/>
    <x v="14"/>
    <x v="10"/>
    <d v="2026-03-23T17:47:43"/>
    <n v="46"/>
    <m/>
    <m/>
    <m/>
    <m/>
    <m/>
    <m/>
    <m/>
    <n v="24"/>
    <m/>
    <n v="14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3"/>
    <x v="14"/>
    <x v="10"/>
    <d v="2026-03-23T17:47:43"/>
    <n v="33.6"/>
    <m/>
    <n v="10.4"/>
    <n v="2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9"/>
    <x v="18"/>
    <x v="10"/>
    <d v="2026-03-23T17:47:47"/>
    <n v="18.8"/>
    <m/>
    <n v="7.2"/>
    <n v="8"/>
    <n v="2.4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8"/>
    <x v="18"/>
    <x v="10"/>
    <d v="2026-03-23T17:47:47"/>
    <n v="506"/>
    <n v="197"/>
    <n v="309"/>
    <n v="6"/>
    <n v="12"/>
    <n v="43"/>
    <n v="47"/>
    <n v="62"/>
    <n v="146"/>
    <n v="90"/>
    <n v="51"/>
    <m/>
    <n v="26"/>
    <n v="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9"/>
    <x v="18"/>
    <x v="10"/>
    <d v="2026-03-23T17:47:47"/>
    <n v="7"/>
    <n v="3"/>
    <n v="4"/>
    <m/>
    <m/>
    <n v="1"/>
    <m/>
    <m/>
    <n v="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5"/>
    <x v="18"/>
    <x v="10"/>
    <d v="2026-03-23T17:47:47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0"/>
    <x v="18"/>
    <x v="10"/>
    <d v="2026-03-23T17:47:47"/>
    <n v="13"/>
    <n v="5"/>
    <n v="8"/>
    <n v="1"/>
    <n v="3"/>
    <n v="4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1"/>
    <x v="18"/>
    <x v="10"/>
    <d v="2026-03-23T17:47:47"/>
    <n v="5"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0"/>
    <x v="18"/>
    <x v="10"/>
    <d v="2026-03-23T17:47:47"/>
    <n v="6"/>
    <m/>
    <m/>
    <m/>
    <m/>
    <m/>
    <n v="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6"/>
    <x v="18"/>
    <x v="10"/>
    <d v="2026-03-23T17:47:4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4"/>
    <x v="14"/>
    <x v="10"/>
    <d v="2026-03-23T17:47: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5"/>
    <x v="14"/>
    <x v="10"/>
    <d v="2026-03-23T17:47:4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7"/>
    <x v="14"/>
    <x v="10"/>
    <d v="2026-03-23T17:47:43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19"/>
    <x v="14"/>
    <x v="10"/>
    <d v="2026-03-23T17:47:43"/>
    <n v="4.4000000000000004"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5"/>
    <x v="8"/>
    <x v="14"/>
    <x v="10"/>
    <d v="2026-03-23T17:47:43"/>
    <n v="181"/>
    <n v="61"/>
    <n v="120"/>
    <m/>
    <n v="4"/>
    <n v="8"/>
    <n v="26"/>
    <n v="17"/>
    <n v="57"/>
    <n v="33"/>
    <n v="14"/>
    <m/>
    <n v="14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0"/>
    <x v="15"/>
    <x v="10"/>
    <d v="2026-03-23T17:47:44"/>
    <n v="262"/>
    <m/>
    <m/>
    <m/>
    <n v="108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1"/>
    <x v="15"/>
    <x v="10"/>
    <d v="2026-03-23T17:47:44"/>
    <n v="532"/>
    <m/>
    <m/>
    <m/>
    <m/>
    <m/>
    <n v="290"/>
    <n v="237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2"/>
    <x v="15"/>
    <x v="10"/>
    <d v="2026-03-23T17:47:44"/>
    <n v="179"/>
    <m/>
    <m/>
    <m/>
    <m/>
    <m/>
    <m/>
    <m/>
    <n v="73"/>
    <m/>
    <n v="60"/>
    <n v="1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7"/>
    <x v="18"/>
    <x v="10"/>
    <d v="2026-03-23T17:47:4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7"/>
    <x v="18"/>
    <x v="10"/>
    <d v="2026-03-23T17:47:47"/>
    <n v="6"/>
    <n v="3"/>
    <n v="3"/>
    <m/>
    <m/>
    <n v="3"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8"/>
    <x v="18"/>
    <x v="10"/>
    <d v="2026-03-23T17:47:47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1"/>
    <x v="18"/>
    <x v="10"/>
    <d v="2026-03-23T17:47:47"/>
    <n v="1074"/>
    <n v="10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2"/>
    <x v="18"/>
    <x v="10"/>
    <d v="2026-03-23T17:47:47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4"/>
    <x v="18"/>
    <x v="10"/>
    <d v="2026-03-23T17:47:47"/>
    <n v="1074"/>
    <n v="440"/>
    <n v="6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5"/>
    <x v="18"/>
    <x v="10"/>
    <d v="2026-03-23T17:47:47"/>
    <n v="52"/>
    <n v="22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7"/>
    <x v="18"/>
    <x v="10"/>
    <d v="2026-03-23T17:47:47"/>
    <n v="4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5"/>
    <x v="19"/>
    <x v="4"/>
    <d v="2026-03-23T17:47:48"/>
    <n v="40"/>
    <m/>
    <n v="2"/>
    <n v="16"/>
    <n v="4"/>
    <n v="2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2"/>
    <x v="19"/>
    <x v="4"/>
    <d v="2026-03-23T17:47:48"/>
    <n v="34.4"/>
    <m/>
    <n v="16.8"/>
    <n v="17.60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3"/>
    <x v="19"/>
    <x v="4"/>
    <d v="2026-03-23T17:47:48"/>
    <n v="8.8800000000000008"/>
    <n v="8.88000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4"/>
    <x v="19"/>
    <x v="4"/>
    <d v="2026-03-23T17:47:48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7"/>
    <x v="19"/>
    <x v="4"/>
    <d v="2026-03-23T17:47:48"/>
    <n v="15.6"/>
    <m/>
    <m/>
    <n v="2.8"/>
    <n v="6.4"/>
    <n v="4.400000000000000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9"/>
    <x v="19"/>
    <x v="4"/>
    <d v="2026-03-23T17:47:48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8"/>
    <x v="19"/>
    <x v="4"/>
    <d v="2026-03-23T17:47:48"/>
    <n v="609"/>
    <n v="225"/>
    <n v="384"/>
    <n v="13"/>
    <n v="18"/>
    <n v="61"/>
    <n v="74"/>
    <n v="84"/>
    <n v="126"/>
    <n v="92"/>
    <n v="91"/>
    <m/>
    <n v="11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9"/>
    <x v="19"/>
    <x v="4"/>
    <d v="2026-03-23T17:47:48"/>
    <n v="22"/>
    <n v="9"/>
    <n v="13"/>
    <m/>
    <n v="5"/>
    <n v="6"/>
    <n v="2"/>
    <n v="1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3"/>
    <x v="15"/>
    <x v="10"/>
    <d v="2026-03-23T17:47:44"/>
    <n v="157.6"/>
    <n v="8.8000000000000007"/>
    <n v="36"/>
    <n v="1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4"/>
    <x v="15"/>
    <x v="10"/>
    <d v="2026-03-23T17:47:44"/>
    <n v="20"/>
    <m/>
    <m/>
    <m/>
    <n v="2"/>
    <n v="2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5"/>
    <x v="15"/>
    <x v="10"/>
    <d v="2026-03-23T17:47:44"/>
    <n v="24"/>
    <m/>
    <m/>
    <n v="4"/>
    <n v="2"/>
    <n v="2"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7"/>
    <x v="6"/>
    <x v="15"/>
    <x v="10"/>
    <d v="2026-03-23T17:47:44"/>
    <n v="6"/>
    <m/>
    <m/>
    <m/>
    <m/>
    <m/>
    <m/>
    <m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0"/>
    <x v="16"/>
    <x v="3"/>
    <d v="2026-03-23T17:47:45"/>
    <n v="284"/>
    <m/>
    <m/>
    <m/>
    <n v="138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"/>
    <x v="16"/>
    <x v="3"/>
    <d v="2026-03-23T17:47:45"/>
    <n v="591"/>
    <m/>
    <m/>
    <m/>
    <m/>
    <m/>
    <n v="332"/>
    <n v="257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2"/>
    <x v="16"/>
    <x v="3"/>
    <d v="2026-03-23T17:47:45"/>
    <n v="139"/>
    <m/>
    <m/>
    <m/>
    <m/>
    <m/>
    <m/>
    <m/>
    <n v="78"/>
    <m/>
    <n v="24"/>
    <n v="15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3"/>
    <x v="16"/>
    <x v="3"/>
    <d v="2026-03-23T17:47:45"/>
    <n v="218.4"/>
    <n v="25.6"/>
    <n v="49.6"/>
    <n v="143.1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5"/>
    <x v="19"/>
    <x v="4"/>
    <d v="2026-03-23T17:47:48"/>
    <n v="3"/>
    <n v="1"/>
    <n v="2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0"/>
    <x v="19"/>
    <x v="4"/>
    <d v="2026-03-23T17:47:48"/>
    <n v="8"/>
    <n v="4"/>
    <n v="4"/>
    <m/>
    <m/>
    <n v="4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1"/>
    <x v="19"/>
    <x v="4"/>
    <d v="2026-03-23T17:47:48"/>
    <n v="16"/>
    <m/>
    <m/>
    <n v="6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0"/>
    <x v="19"/>
    <x v="4"/>
    <d v="2026-03-23T17:47:48"/>
    <n v="10"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6"/>
    <x v="19"/>
    <x v="4"/>
    <d v="2026-03-23T17:47:48"/>
    <n v="25.2"/>
    <m/>
    <n v="6"/>
    <n v="12"/>
    <n v="4.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9"/>
    <x v="19"/>
    <x v="4"/>
    <d v="2026-03-23T17:47:48"/>
    <n v="10.4"/>
    <m/>
    <n v="3.2"/>
    <n v="4.8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7"/>
    <x v="19"/>
    <x v="4"/>
    <d v="2026-03-23T17:47:48"/>
    <n v="13"/>
    <n v="2"/>
    <n v="11"/>
    <m/>
    <m/>
    <n v="3"/>
    <n v="1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8"/>
    <x v="19"/>
    <x v="4"/>
    <d v="2026-03-23T17:47:48"/>
    <n v="11"/>
    <n v="7"/>
    <n v="4"/>
    <m/>
    <n v="3"/>
    <n v="5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1"/>
    <x v="19"/>
    <x v="4"/>
    <d v="2026-03-23T17:47:48"/>
    <n v="1384"/>
    <n v="13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2"/>
    <x v="19"/>
    <x v="4"/>
    <d v="2026-03-23T17:47:48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3"/>
    <x v="19"/>
    <x v="4"/>
    <d v="2026-03-23T17:47:4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4"/>
    <x v="19"/>
    <x v="4"/>
    <d v="2026-03-23T17:47:48"/>
    <n v="1384"/>
    <n v="538"/>
    <n v="8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5"/>
    <x v="19"/>
    <x v="4"/>
    <d v="2026-03-23T17:47:48"/>
    <n v="100"/>
    <n v="37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6"/>
    <x v="19"/>
    <x v="4"/>
    <d v="2026-03-23T17:47:4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7"/>
    <x v="19"/>
    <x v="4"/>
    <d v="2026-03-23T17:47:48"/>
    <n v="108"/>
    <n v="52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8"/>
    <x v="19"/>
    <x v="4"/>
    <d v="2026-03-23T17:47:48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4"/>
    <x v="16"/>
    <x v="3"/>
    <d v="2026-03-23T17:47:45"/>
    <n v="28"/>
    <m/>
    <m/>
    <m/>
    <n v="4"/>
    <n v="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5"/>
    <x v="16"/>
    <x v="3"/>
    <d v="2026-03-23T17:47:45"/>
    <n v="42"/>
    <m/>
    <m/>
    <n v="14"/>
    <n v="4"/>
    <n v="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6"/>
    <x v="16"/>
    <x v="3"/>
    <d v="2026-03-23T17:47:45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2"/>
    <x v="16"/>
    <x v="3"/>
    <d v="2026-03-23T17:47:45"/>
    <n v="14.4"/>
    <m/>
    <m/>
    <n v="14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3"/>
    <x v="16"/>
    <x v="3"/>
    <d v="2026-03-23T17:47:45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9"/>
    <x v="14"/>
    <x v="16"/>
    <x v="3"/>
    <d v="2026-03-23T17:47:45"/>
    <n v="14.4"/>
    <m/>
    <n v="4.8"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0"/>
    <x v="17"/>
    <x v="4"/>
    <d v="2026-03-23T17:47:46"/>
    <n v="96"/>
    <m/>
    <m/>
    <m/>
    <n v="34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1"/>
    <x v="17"/>
    <x v="4"/>
    <d v="2026-03-23T17:47:46"/>
    <n v="161"/>
    <m/>
    <m/>
    <m/>
    <m/>
    <m/>
    <n v="94"/>
    <n v="65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0"/>
    <x v="20"/>
    <x v="3"/>
    <d v="2026-03-23T17:47:51"/>
    <n v="260"/>
    <m/>
    <m/>
    <m/>
    <n v="102"/>
    <n v="1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"/>
    <x v="20"/>
    <x v="3"/>
    <d v="2026-03-23T17:47:51"/>
    <n v="537"/>
    <m/>
    <m/>
    <m/>
    <m/>
    <m/>
    <n v="312"/>
    <n v="215"/>
    <n v="6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"/>
    <x v="20"/>
    <x v="3"/>
    <d v="2026-03-23T17:47:51"/>
    <n v="148"/>
    <m/>
    <m/>
    <m/>
    <m/>
    <m/>
    <m/>
    <m/>
    <n v="86"/>
    <m/>
    <n v="40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"/>
    <x v="20"/>
    <x v="3"/>
    <d v="2026-03-23T17:47:51"/>
    <n v="215.2"/>
    <n v="26.4"/>
    <n v="36.799999999999997"/>
    <n v="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4"/>
    <x v="20"/>
    <x v="3"/>
    <d v="2026-03-23T17:47:51"/>
    <n v="10"/>
    <m/>
    <m/>
    <m/>
    <n v="2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0"/>
    <x v="21"/>
    <x v="10"/>
    <d v="2026-03-23T18:14:12"/>
    <n v="64"/>
    <m/>
    <m/>
    <m/>
    <n v="5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1"/>
    <x v="21"/>
    <x v="10"/>
    <d v="2026-03-23T18:14:12"/>
    <n v="108"/>
    <m/>
    <m/>
    <m/>
    <m/>
    <m/>
    <n v="62"/>
    <n v="4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2"/>
    <x v="21"/>
    <x v="10"/>
    <d v="2026-03-23T18:14:12"/>
    <n v="51"/>
    <m/>
    <m/>
    <m/>
    <m/>
    <m/>
    <m/>
    <m/>
    <n v="15"/>
    <m/>
    <n v="23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2"/>
    <x v="17"/>
    <x v="4"/>
    <d v="2026-03-23T17:47:46"/>
    <n v="48"/>
    <m/>
    <m/>
    <m/>
    <m/>
    <m/>
    <m/>
    <m/>
    <n v="30"/>
    <m/>
    <n v="8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3"/>
    <x v="17"/>
    <x v="4"/>
    <d v="2026-03-23T17:47:46"/>
    <n v="114.4"/>
    <n v="8"/>
    <n v="41.6"/>
    <n v="6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4"/>
    <x v="17"/>
    <x v="4"/>
    <d v="2026-03-23T17:47:46"/>
    <n v="10"/>
    <m/>
    <m/>
    <m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1"/>
    <x v="5"/>
    <x v="17"/>
    <x v="4"/>
    <d v="2026-03-23T17:47:46"/>
    <n v="12"/>
    <m/>
    <m/>
    <n v="2"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0"/>
    <x v="18"/>
    <x v="10"/>
    <d v="2026-03-23T17:47:47"/>
    <n v="218"/>
    <m/>
    <m/>
    <m/>
    <n v="9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"/>
    <x v="18"/>
    <x v="10"/>
    <d v="2026-03-23T17:47:47"/>
    <n v="483"/>
    <m/>
    <m/>
    <m/>
    <m/>
    <m/>
    <n v="292"/>
    <n v="178"/>
    <n v="3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2"/>
    <x v="18"/>
    <x v="10"/>
    <d v="2026-03-23T17:47:47"/>
    <n v="113"/>
    <m/>
    <m/>
    <m/>
    <m/>
    <m/>
    <m/>
    <m/>
    <n v="48"/>
    <m/>
    <n v="42"/>
    <n v="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3"/>
    <x v="18"/>
    <x v="10"/>
    <d v="2026-03-23T17:47:47"/>
    <n v="150.4"/>
    <n v="12"/>
    <n v="36"/>
    <n v="10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9"/>
    <x v="20"/>
    <x v="3"/>
    <d v="2026-03-23T17:47:51"/>
    <n v="6"/>
    <n v="4"/>
    <n v="2"/>
    <m/>
    <m/>
    <n v="1"/>
    <n v="1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5"/>
    <x v="20"/>
    <x v="3"/>
    <d v="2026-03-23T17:47:51"/>
    <n v="4"/>
    <n v="2"/>
    <n v="2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0"/>
    <x v="20"/>
    <x v="3"/>
    <d v="2026-03-23T17:47:51"/>
    <n v="7"/>
    <n v="1"/>
    <n v="6"/>
    <n v="1"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1"/>
    <x v="20"/>
    <x v="3"/>
    <d v="2026-03-23T17:47:51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0"/>
    <x v="20"/>
    <x v="3"/>
    <d v="2026-03-23T17:47:5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7"/>
    <x v="20"/>
    <x v="3"/>
    <d v="2026-03-23T17:47:51"/>
    <n v="2"/>
    <n v="2"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38"/>
    <x v="20"/>
    <x v="3"/>
    <d v="2026-03-23T17:47:51"/>
    <n v="2"/>
    <n v="1"/>
    <n v="1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1"/>
    <x v="20"/>
    <x v="3"/>
    <d v="2026-03-23T17:47:51"/>
    <n v="368"/>
    <n v="3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2"/>
    <x v="20"/>
    <x v="3"/>
    <d v="2026-03-23T17:47:51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4"/>
    <x v="20"/>
    <x v="3"/>
    <d v="2026-03-23T17:47:51"/>
    <n v="368"/>
    <n v="129"/>
    <n v="2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25"/>
    <x v="20"/>
    <x v="3"/>
    <d v="2026-03-23T17:47:51"/>
    <n v="66"/>
    <n v="19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0"/>
    <x v="22"/>
    <x v="3"/>
    <d v="2026-03-23T17:47:52"/>
    <n v="38"/>
    <m/>
    <m/>
    <m/>
    <n v="16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"/>
    <x v="22"/>
    <x v="3"/>
    <d v="2026-03-23T17:47:52"/>
    <n v="80"/>
    <m/>
    <m/>
    <m/>
    <m/>
    <m/>
    <n v="44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"/>
    <x v="22"/>
    <x v="3"/>
    <d v="2026-03-23T17:47:52"/>
    <n v="16"/>
    <m/>
    <m/>
    <m/>
    <m/>
    <m/>
    <m/>
    <m/>
    <n v="8"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"/>
    <x v="22"/>
    <x v="3"/>
    <d v="2026-03-23T17:47:52"/>
    <n v="56"/>
    <n v="8"/>
    <n v="32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5"/>
    <x v="22"/>
    <x v="3"/>
    <d v="2026-03-23T17:47:52"/>
    <n v="4"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4"/>
    <x v="18"/>
    <x v="10"/>
    <d v="2026-03-23T17:47:47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5"/>
    <x v="18"/>
    <x v="10"/>
    <d v="2026-03-23T17:47:47"/>
    <n v="12"/>
    <m/>
    <m/>
    <n v="2"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6"/>
    <x v="18"/>
    <x v="10"/>
    <d v="2026-03-23T17:47:47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2"/>
    <x v="18"/>
    <x v="10"/>
    <d v="2026-03-23T17:47:4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13"/>
    <x v="18"/>
    <x v="10"/>
    <d v="2026-03-23T17:47:47"/>
    <n v="4.0999999999999996"/>
    <m/>
    <n v="4.09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2"/>
    <x v="7"/>
    <x v="18"/>
    <x v="10"/>
    <d v="2026-03-23T17:47:47"/>
    <n v="22"/>
    <n v="4"/>
    <m/>
    <n v="7.2"/>
    <n v="2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0"/>
    <x v="19"/>
    <x v="4"/>
    <d v="2026-03-23T17:47:48"/>
    <n v="316"/>
    <m/>
    <m/>
    <m/>
    <n v="148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1"/>
    <x v="19"/>
    <x v="4"/>
    <d v="2026-03-23T17:47:48"/>
    <n v="434"/>
    <m/>
    <m/>
    <m/>
    <m/>
    <m/>
    <n v="252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12"/>
    <x v="22"/>
    <x v="3"/>
    <d v="2026-03-23T17:47:52"/>
    <n v="32"/>
    <m/>
    <m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8"/>
    <x v="22"/>
    <x v="3"/>
    <d v="2026-03-23T17:47:52"/>
    <n v="77"/>
    <n v="27"/>
    <n v="50"/>
    <n v="1"/>
    <n v="2"/>
    <n v="1"/>
    <n v="8"/>
    <n v="11"/>
    <n v="22"/>
    <n v="18"/>
    <n v="8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9"/>
    <x v="22"/>
    <x v="3"/>
    <d v="2026-03-23T17:47:52"/>
    <n v="3"/>
    <n v="3"/>
    <m/>
    <m/>
    <m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1"/>
    <x v="22"/>
    <x v="3"/>
    <d v="2026-03-23T17:47:52"/>
    <n v="359"/>
    <n v="3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2"/>
    <x v="22"/>
    <x v="3"/>
    <d v="2026-03-23T17:47:5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0"/>
    <x v="22"/>
    <x v="3"/>
    <d v="2026-03-23T17:47:5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3"/>
    <x v="22"/>
    <x v="3"/>
    <d v="2026-03-23T17:47:52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4"/>
    <x v="22"/>
    <x v="3"/>
    <d v="2026-03-23T17:47:52"/>
    <n v="359"/>
    <n v="145"/>
    <n v="2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5"/>
    <x v="22"/>
    <x v="3"/>
    <d v="2026-03-23T17:47:52"/>
    <n v="36"/>
    <n v="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31"/>
    <x v="22"/>
    <x v="3"/>
    <d v="2026-03-23T17:47:52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26"/>
    <x v="22"/>
    <x v="3"/>
    <d v="2026-03-23T17:47:52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0"/>
    <x v="23"/>
    <x v="3"/>
    <d v="2026-03-23T17:47:53"/>
    <n v="14"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"/>
    <x v="23"/>
    <x v="3"/>
    <d v="2026-03-23T17:47:53"/>
    <n v="34"/>
    <m/>
    <m/>
    <m/>
    <m/>
    <m/>
    <n v="2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"/>
    <x v="23"/>
    <x v="3"/>
    <d v="2026-03-23T17:47:53"/>
    <n v="10"/>
    <m/>
    <m/>
    <m/>
    <m/>
    <m/>
    <m/>
    <m/>
    <n v="5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"/>
    <x v="23"/>
    <x v="3"/>
    <d v="2026-03-23T17:47:53"/>
    <n v="64.8"/>
    <n v="0.8"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7"/>
    <x v="23"/>
    <x v="3"/>
    <d v="2026-03-23T17:47:53"/>
    <n v="44"/>
    <m/>
    <m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2"/>
    <x v="24"/>
    <x v="4"/>
    <d v="2026-03-23T17:47:5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4"/>
    <x v="24"/>
    <x v="4"/>
    <d v="2026-03-23T17:47:55"/>
    <n v="89"/>
    <n v="45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5"/>
    <x v="24"/>
    <x v="4"/>
    <d v="2026-03-23T17:47:55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0"/>
    <x v="25"/>
    <x v="4"/>
    <d v="2026-03-23T17:47:56"/>
    <n v="14"/>
    <m/>
    <m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1"/>
    <x v="25"/>
    <x v="4"/>
    <d v="2026-03-23T17:47:56"/>
    <n v="22"/>
    <m/>
    <m/>
    <m/>
    <m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2"/>
    <x v="25"/>
    <x v="4"/>
    <d v="2026-03-23T17:47:56"/>
    <n v="4"/>
    <m/>
    <m/>
    <m/>
    <m/>
    <m/>
    <m/>
    <m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3"/>
    <x v="25"/>
    <x v="4"/>
    <d v="2026-03-23T17:47:56"/>
    <n v="15.2"/>
    <n v="3.2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4"/>
    <x v="25"/>
    <x v="4"/>
    <d v="2026-03-23T17:47:5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2"/>
    <x v="19"/>
    <x v="4"/>
    <d v="2026-03-23T17:47:48"/>
    <n v="152"/>
    <m/>
    <m/>
    <m/>
    <m/>
    <m/>
    <m/>
    <m/>
    <n v="91"/>
    <m/>
    <n v="22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3"/>
    <x v="19"/>
    <x v="4"/>
    <d v="2026-03-23T17:47:48"/>
    <n v="276.8"/>
    <n v="33.6"/>
    <n v="60"/>
    <n v="18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3"/>
    <x v="4"/>
    <x v="19"/>
    <x v="4"/>
    <d v="2026-03-23T17:47:48"/>
    <n v="22"/>
    <m/>
    <m/>
    <m/>
    <n v="4"/>
    <n v="2"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3"/>
    <x v="21"/>
    <x v="10"/>
    <d v="2026-03-23T18:14:12"/>
    <n v="26.4"/>
    <m/>
    <n v="7.2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4"/>
    <x v="21"/>
    <x v="10"/>
    <d v="2026-03-23T18:14:12"/>
    <n v="8"/>
    <m/>
    <m/>
    <m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5"/>
    <x v="21"/>
    <x v="10"/>
    <d v="2026-03-23T18:14:12"/>
    <n v="8"/>
    <m/>
    <m/>
    <m/>
    <m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8"/>
    <x v="21"/>
    <x v="10"/>
    <d v="2026-03-23T18:14:12"/>
    <n v="138"/>
    <n v="53"/>
    <n v="87"/>
    <m/>
    <n v="4"/>
    <n v="8"/>
    <n v="25"/>
    <n v="7"/>
    <n v="31"/>
    <n v="23"/>
    <n v="15"/>
    <m/>
    <n v="12"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9"/>
    <x v="21"/>
    <x v="10"/>
    <d v="2026-03-23T18:14:12"/>
    <n v="4"/>
    <n v="2"/>
    <n v="2"/>
    <m/>
    <m/>
    <m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0"/>
    <x v="20"/>
    <x v="3"/>
    <d v="2026-03-23T18:16:02"/>
    <n v="16"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"/>
    <x v="20"/>
    <x v="3"/>
    <d v="2026-03-23T18:16:02"/>
    <n v="43"/>
    <m/>
    <m/>
    <m/>
    <m/>
    <m/>
    <n v="30"/>
    <n v="1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"/>
    <x v="20"/>
    <x v="3"/>
    <d v="2026-03-23T18:16:02"/>
    <n v="17"/>
    <m/>
    <m/>
    <m/>
    <m/>
    <m/>
    <m/>
    <m/>
    <n v="5"/>
    <m/>
    <n v="8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3"/>
    <x v="20"/>
    <x v="3"/>
    <d v="2026-03-23T18:16:02"/>
    <n v="15.2"/>
    <n v="2.4"/>
    <n v="6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4"/>
    <x v="20"/>
    <x v="3"/>
    <d v="2026-03-23T18:16:0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5"/>
    <x v="20"/>
    <x v="3"/>
    <d v="2026-03-23T18:16:0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9"/>
    <x v="20"/>
    <x v="3"/>
    <d v="2026-03-23T18:16:02"/>
    <n v="1.2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8"/>
    <x v="20"/>
    <x v="3"/>
    <d v="2026-03-23T18:16:02"/>
    <n v="51"/>
    <n v="17"/>
    <n v="34"/>
    <n v="2"/>
    <n v="2"/>
    <n v="4"/>
    <n v="3"/>
    <n v="5"/>
    <n v="15"/>
    <n v="6"/>
    <n v="6"/>
    <m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5"/>
    <x v="20"/>
    <x v="3"/>
    <d v="2026-03-23T17:47:51"/>
    <n v="12"/>
    <m/>
    <m/>
    <n v="2"/>
    <n v="2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3"/>
    <x v="20"/>
    <x v="3"/>
    <d v="2026-03-23T17:47:51"/>
    <n v="9.1199999999999992"/>
    <m/>
    <m/>
    <n v="9.1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4"/>
    <x v="20"/>
    <x v="3"/>
    <d v="2026-03-23T17:47:51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7"/>
    <x v="20"/>
    <x v="3"/>
    <d v="2026-03-23T17:47:51"/>
    <n v="20.8"/>
    <n v="4.8"/>
    <n v="4.4000000000000004"/>
    <n v="4"/>
    <n v="4.400000000000000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19"/>
    <x v="20"/>
    <x v="3"/>
    <d v="2026-03-23T17:47:51"/>
    <n v="2.4"/>
    <m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25"/>
    <x v="8"/>
    <x v="20"/>
    <x v="3"/>
    <d v="2026-03-23T17:47:51"/>
    <n v="615"/>
    <n v="254"/>
    <n v="361"/>
    <n v="11"/>
    <n v="14"/>
    <n v="56"/>
    <n v="51"/>
    <n v="79"/>
    <n v="156"/>
    <n v="111"/>
    <n v="92"/>
    <m/>
    <n v="21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21"/>
    <x v="21"/>
    <x v="10"/>
    <d v="2026-03-23T18:14:12"/>
    <n v="317"/>
    <n v="3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22"/>
    <x v="21"/>
    <x v="10"/>
    <d v="2026-03-23T18:14:12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9"/>
    <x v="25"/>
    <x v="4"/>
    <d v="2026-03-23T17:47:56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21"/>
    <x v="25"/>
    <x v="4"/>
    <d v="2026-03-23T17:47:56"/>
    <n v="4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24"/>
    <x v="25"/>
    <x v="4"/>
    <d v="2026-03-23T17:47:56"/>
    <n v="47"/>
    <n v="2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0"/>
    <x v="26"/>
    <x v="7"/>
    <d v="2026-03-23T17:47:57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"/>
    <x v="26"/>
    <x v="7"/>
    <d v="2026-03-23T17:47:5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8"/>
    <x v="26"/>
    <x v="7"/>
    <d v="2026-03-23T17:47:57"/>
    <n v="2"/>
    <m/>
    <n v="2"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1"/>
    <x v="26"/>
    <x v="7"/>
    <d v="2026-03-23T17:47:57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2"/>
    <x v="26"/>
    <x v="7"/>
    <d v="2026-03-23T17:47:5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22"/>
    <x v="27"/>
    <x v="7"/>
    <d v="2026-03-23T17:47:5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24"/>
    <x v="27"/>
    <x v="7"/>
    <d v="2026-03-23T17:47:58"/>
    <n v="37"/>
    <n v="16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25"/>
    <x v="27"/>
    <x v="7"/>
    <d v="2026-03-23T17:47:5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1"/>
    <x v="28"/>
    <x v="7"/>
    <d v="2026-03-23T17:47:59"/>
    <n v="14"/>
    <m/>
    <m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3"/>
    <x v="28"/>
    <x v="7"/>
    <d v="2026-03-23T17:47:59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8"/>
    <x v="28"/>
    <x v="7"/>
    <d v="2026-03-23T17:47:59"/>
    <n v="9"/>
    <n v="6"/>
    <n v="3"/>
    <m/>
    <m/>
    <n v="2"/>
    <m/>
    <m/>
    <n v="5"/>
    <n v="2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21"/>
    <x v="28"/>
    <x v="7"/>
    <d v="2026-03-23T17:47:59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22"/>
    <x v="28"/>
    <x v="7"/>
    <d v="2026-03-23T17:47:5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22"/>
    <x v="29"/>
    <x v="7"/>
    <d v="2026-03-23T17:48:0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24"/>
    <x v="29"/>
    <x v="7"/>
    <d v="2026-03-23T17:48:00"/>
    <n v="87"/>
    <n v="30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25"/>
    <x v="29"/>
    <x v="7"/>
    <d v="2026-03-23T17:48:00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0"/>
    <x v="30"/>
    <x v="7"/>
    <d v="2026-03-23T17:48:0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1"/>
    <x v="30"/>
    <x v="7"/>
    <d v="2026-03-23T17:48:01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"/>
    <x v="30"/>
    <x v="7"/>
    <d v="2026-03-23T17:48:0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8"/>
    <x v="30"/>
    <x v="7"/>
    <d v="2026-03-23T17:48:01"/>
    <n v="11"/>
    <n v="4"/>
    <n v="7"/>
    <m/>
    <m/>
    <m/>
    <n v="1"/>
    <m/>
    <n v="4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1"/>
    <x v="30"/>
    <x v="7"/>
    <d v="2026-03-23T17:48:01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2"/>
    <x v="30"/>
    <x v="7"/>
    <d v="2026-03-23T17:48:0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4"/>
    <x v="30"/>
    <x v="7"/>
    <d v="2026-03-23T17:48:01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4"/>
    <x v="25"/>
    <x v="30"/>
    <x v="7"/>
    <d v="2026-03-23T17:48:01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0"/>
    <x v="31"/>
    <x v="10"/>
    <d v="2026-03-23T17:48:02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1"/>
    <x v="31"/>
    <x v="10"/>
    <d v="2026-03-23T17:48:02"/>
    <n v="28"/>
    <m/>
    <m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2"/>
    <x v="31"/>
    <x v="10"/>
    <d v="2026-03-23T17:48:02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3"/>
    <x v="31"/>
    <x v="10"/>
    <d v="2026-03-23T17:48:0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8"/>
    <x v="31"/>
    <x v="10"/>
    <d v="2026-03-23T17:48:02"/>
    <n v="21"/>
    <n v="10"/>
    <n v="11"/>
    <m/>
    <m/>
    <n v="1"/>
    <n v="1"/>
    <n v="3"/>
    <n v="10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0"/>
    <x v="6"/>
    <x v="22"/>
    <x v="3"/>
    <d v="2026-03-23T17:47:52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8"/>
    <x v="23"/>
    <x v="3"/>
    <d v="2026-03-23T17:47:53"/>
    <n v="36"/>
    <n v="18"/>
    <n v="18"/>
    <n v="1"/>
    <m/>
    <n v="3"/>
    <n v="3"/>
    <n v="4"/>
    <n v="12"/>
    <n v="5"/>
    <n v="5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10"/>
    <x v="23"/>
    <x v="3"/>
    <d v="2026-03-23T17:47:53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1"/>
    <x v="23"/>
    <x v="3"/>
    <d v="2026-03-23T17:47:53"/>
    <n v="66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2"/>
    <x v="23"/>
    <x v="3"/>
    <d v="2026-03-23T17:47:53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0"/>
    <x v="23"/>
    <x v="3"/>
    <d v="2026-03-23T17:47: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4"/>
    <x v="23"/>
    <x v="3"/>
    <d v="2026-03-23T17:47:53"/>
    <n v="66"/>
    <n v="3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25"/>
    <x v="23"/>
    <x v="3"/>
    <d v="2026-03-23T17:47:53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1"/>
    <x v="31"/>
    <x v="23"/>
    <x v="3"/>
    <d v="2026-03-23T17:47:5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0"/>
    <x v="32"/>
    <x v="3"/>
    <d v="2026-03-23T17:47:54"/>
    <n v="14"/>
    <m/>
    <m/>
    <m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1"/>
    <x v="32"/>
    <x v="3"/>
    <d v="2026-03-23T17:47:54"/>
    <n v="46"/>
    <m/>
    <m/>
    <m/>
    <m/>
    <m/>
    <n v="3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"/>
    <x v="32"/>
    <x v="3"/>
    <d v="2026-03-23T17:47:54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3"/>
    <x v="32"/>
    <x v="3"/>
    <d v="2026-03-23T17:47:54"/>
    <n v="14.4"/>
    <m/>
    <n v="3.2"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8"/>
    <x v="32"/>
    <x v="3"/>
    <d v="2026-03-23T17:47:54"/>
    <n v="42"/>
    <n v="17"/>
    <n v="25"/>
    <m/>
    <n v="1"/>
    <n v="5"/>
    <n v="7"/>
    <m/>
    <n v="15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1"/>
    <x v="32"/>
    <x v="3"/>
    <d v="2026-03-23T17:47:54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2"/>
    <x v="32"/>
    <x v="3"/>
    <d v="2026-03-23T17:47:54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4"/>
    <x v="32"/>
    <x v="3"/>
    <d v="2026-03-23T17:47:54"/>
    <n v="70"/>
    <n v="38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2"/>
    <x v="25"/>
    <x v="32"/>
    <x v="3"/>
    <d v="2026-03-23T17:47:54"/>
    <n v="10"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0"/>
    <x v="24"/>
    <x v="4"/>
    <d v="2026-03-23T17:47:55"/>
    <n v="32"/>
    <m/>
    <m/>
    <m/>
    <n v="1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1"/>
    <x v="24"/>
    <x v="4"/>
    <d v="2026-03-23T17:47:55"/>
    <n v="56"/>
    <m/>
    <m/>
    <m/>
    <m/>
    <m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"/>
    <x v="24"/>
    <x v="4"/>
    <d v="2026-03-23T17:47:55"/>
    <n v="7"/>
    <m/>
    <m/>
    <m/>
    <m/>
    <m/>
    <m/>
    <m/>
    <n v="3"/>
    <m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3"/>
    <x v="24"/>
    <x v="4"/>
    <d v="2026-03-23T17:47:55"/>
    <n v="30.4"/>
    <n v="6.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8"/>
    <x v="24"/>
    <x v="4"/>
    <d v="2026-03-23T17:47:55"/>
    <n v="59"/>
    <n v="23"/>
    <n v="36"/>
    <n v="2"/>
    <n v="2"/>
    <n v="5"/>
    <n v="7"/>
    <n v="9"/>
    <n v="14"/>
    <n v="14"/>
    <n v="3"/>
    <m/>
    <n v="1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5"/>
    <x v="21"/>
    <x v="24"/>
    <x v="4"/>
    <d v="2026-03-23T17:47:55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5"/>
    <x v="33"/>
    <x v="10"/>
    <d v="2026-03-23T17:48:03"/>
    <n v="2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7"/>
    <x v="33"/>
    <x v="10"/>
    <d v="2026-03-23T17:48:03"/>
    <n v="11"/>
    <n v="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8"/>
    <x v="33"/>
    <x v="10"/>
    <d v="2026-03-23T17:48:03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0"/>
    <x v="34"/>
    <x v="10"/>
    <d v="2026-03-23T17:48:05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1"/>
    <x v="34"/>
    <x v="10"/>
    <d v="2026-03-23T17:48:05"/>
    <n v="24"/>
    <m/>
    <m/>
    <m/>
    <m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"/>
    <x v="34"/>
    <x v="10"/>
    <d v="2026-03-23T17:48:05"/>
    <n v="3"/>
    <m/>
    <m/>
    <m/>
    <m/>
    <m/>
    <m/>
    <m/>
    <n v="1"/>
    <m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3"/>
    <x v="34"/>
    <x v="10"/>
    <d v="2026-03-23T17:48:05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4"/>
    <x v="34"/>
    <x v="10"/>
    <d v="2026-03-23T17:48:0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8"/>
    <x v="35"/>
    <x v="10"/>
    <d v="2026-03-23T17:48:07"/>
    <n v="7"/>
    <n v="3"/>
    <n v="4"/>
    <m/>
    <m/>
    <m/>
    <m/>
    <m/>
    <n v="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21"/>
    <x v="35"/>
    <x v="10"/>
    <d v="2026-03-23T17:48:07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24"/>
    <x v="35"/>
    <x v="10"/>
    <d v="2026-03-23T17:48:07"/>
    <n v="42"/>
    <n v="2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21"/>
    <x v="36"/>
    <x v="11"/>
    <d v="2026-03-23T17:48:0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22"/>
    <x v="36"/>
    <x v="11"/>
    <d v="2026-03-23T17:48:0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24"/>
    <x v="36"/>
    <x v="11"/>
    <d v="2026-03-23T17:48:08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3"/>
    <x v="25"/>
    <x v="36"/>
    <x v="11"/>
    <d v="2026-03-23T17:48:08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0"/>
    <x v="37"/>
    <x v="11"/>
    <d v="2026-03-23T17:48:09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5"/>
    <x v="25"/>
    <x v="4"/>
    <d v="2026-03-23T17:47:5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7"/>
    <x v="8"/>
    <x v="25"/>
    <x v="4"/>
    <d v="2026-03-23T17:47:56"/>
    <n v="44"/>
    <n v="23"/>
    <n v="21"/>
    <n v="3"/>
    <n v="7"/>
    <n v="12"/>
    <n v="1"/>
    <n v="6"/>
    <n v="8"/>
    <n v="3"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4"/>
    <x v="26"/>
    <x v="7"/>
    <d v="2026-03-23T17:47:57"/>
    <n v="22"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09"/>
    <x v="25"/>
    <x v="26"/>
    <x v="7"/>
    <d v="2026-03-23T17:47:57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1"/>
    <x v="27"/>
    <x v="7"/>
    <d v="2026-03-23T17:47:58"/>
    <n v="10"/>
    <m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2"/>
    <x v="27"/>
    <x v="7"/>
    <d v="2026-03-23T17:47:58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3"/>
    <x v="27"/>
    <x v="7"/>
    <d v="2026-03-23T17:47:5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8"/>
    <x v="27"/>
    <x v="7"/>
    <d v="2026-03-23T17:47:58"/>
    <n v="8"/>
    <n v="2"/>
    <n v="6"/>
    <m/>
    <m/>
    <n v="1"/>
    <m/>
    <m/>
    <m/>
    <n v="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4"/>
    <x v="38"/>
    <x v="11"/>
    <d v="2026-03-23T17:48:13"/>
    <n v="109"/>
    <n v="46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5"/>
    <x v="38"/>
    <x v="11"/>
    <d v="2026-03-23T17:48:13"/>
    <n v="11"/>
    <n v="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7"/>
    <x v="38"/>
    <x v="11"/>
    <d v="2026-03-23T17:48:13"/>
    <n v="13"/>
    <n v="9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1"/>
    <x v="39"/>
    <x v="5"/>
    <d v="2026-03-23T17:48:1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8"/>
    <x v="39"/>
    <x v="5"/>
    <d v="2026-03-23T17:48:14"/>
    <n v="2"/>
    <n v="1"/>
    <n v="1"/>
    <m/>
    <m/>
    <m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21"/>
    <x v="39"/>
    <x v="5"/>
    <d v="2026-03-23T17:48:14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2"/>
    <x v="24"/>
    <x v="39"/>
    <x v="5"/>
    <d v="2026-03-23T17:48:14"/>
    <n v="30"/>
    <n v="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0"/>
    <x v="40"/>
    <x v="12"/>
    <d v="2026-03-23T17:48:15"/>
    <n v="16"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0"/>
    <x v="21"/>
    <x v="27"/>
    <x v="7"/>
    <d v="2026-03-23T17:47:58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24"/>
    <x v="28"/>
    <x v="7"/>
    <d v="2026-03-23T17:47:59"/>
    <n v="15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1"/>
    <x v="25"/>
    <x v="28"/>
    <x v="7"/>
    <d v="2026-03-23T17:47:5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0"/>
    <x v="29"/>
    <x v="7"/>
    <d v="2026-03-23T17:48:00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1"/>
    <x v="29"/>
    <x v="7"/>
    <d v="2026-03-23T17:48:00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2"/>
    <x v="29"/>
    <x v="7"/>
    <d v="2026-03-23T17:48:00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8"/>
    <x v="29"/>
    <x v="7"/>
    <d v="2026-03-23T17:48:00"/>
    <n v="8"/>
    <n v="5"/>
    <n v="3"/>
    <m/>
    <m/>
    <m/>
    <n v="1"/>
    <m/>
    <n v="3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3"/>
    <x v="21"/>
    <x v="29"/>
    <x v="7"/>
    <d v="2026-03-23T17:48:00"/>
    <n v="87"/>
    <n v="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2"/>
    <x v="41"/>
    <x v="12"/>
    <d v="2026-03-23T17:48:1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4"/>
    <x v="41"/>
    <x v="12"/>
    <d v="2026-03-23T17:48:19"/>
    <n v="31"/>
    <n v="1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5"/>
    <x v="41"/>
    <x v="12"/>
    <d v="2026-03-23T17:48:19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0"/>
    <x v="42"/>
    <x v="12"/>
    <d v="2026-03-23T17:48:21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1"/>
    <x v="42"/>
    <x v="12"/>
    <d v="2026-03-23T17:48:21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8"/>
    <x v="42"/>
    <x v="12"/>
    <d v="2026-03-23T17:48:21"/>
    <n v="12"/>
    <n v="8"/>
    <n v="4"/>
    <m/>
    <m/>
    <m/>
    <n v="1"/>
    <n v="3"/>
    <n v="3"/>
    <n v="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1"/>
    <x v="42"/>
    <x v="12"/>
    <d v="2026-03-23T17:48:21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2"/>
    <x v="42"/>
    <x v="12"/>
    <d v="2026-03-23T17:48:21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2"/>
    <x v="43"/>
    <x v="12"/>
    <d v="2026-03-23T17:48: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4"/>
    <x v="43"/>
    <x v="12"/>
    <d v="2026-03-23T17:48:22"/>
    <n v="24"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5"/>
    <x v="43"/>
    <x v="12"/>
    <d v="2026-03-23T17:48:2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0"/>
    <x v="44"/>
    <x v="6"/>
    <d v="2026-03-23T17:48:23"/>
    <n v="14"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1"/>
    <x v="44"/>
    <x v="6"/>
    <d v="2026-03-23T17:48:23"/>
    <n v="18"/>
    <m/>
    <m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3"/>
    <x v="44"/>
    <x v="6"/>
    <d v="2026-03-23T17:48:23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8"/>
    <x v="44"/>
    <x v="6"/>
    <d v="2026-03-23T17:48:23"/>
    <n v="17"/>
    <n v="8"/>
    <n v="9"/>
    <m/>
    <m/>
    <n v="1"/>
    <n v="5"/>
    <n v="2"/>
    <n v="6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21"/>
    <x v="44"/>
    <x v="6"/>
    <d v="2026-03-23T17:48:23"/>
    <n v="244"/>
    <n v="2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21"/>
    <x v="31"/>
    <x v="10"/>
    <d v="2026-03-23T17:48:02"/>
    <n v="185"/>
    <n v="1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5"/>
    <x v="24"/>
    <x v="31"/>
    <x v="10"/>
    <d v="2026-03-23T17:48:02"/>
    <n v="185"/>
    <n v="81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0"/>
    <x v="33"/>
    <x v="10"/>
    <d v="2026-03-23T17:48:03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1"/>
    <x v="33"/>
    <x v="10"/>
    <d v="2026-03-23T17:48:03"/>
    <n v="22"/>
    <m/>
    <m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"/>
    <x v="33"/>
    <x v="10"/>
    <d v="2026-03-23T17:48:03"/>
    <n v="3"/>
    <m/>
    <m/>
    <m/>
    <m/>
    <m/>
    <m/>
    <m/>
    <n v="1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3"/>
    <x v="33"/>
    <x v="10"/>
    <d v="2026-03-23T17:48:03"/>
    <n v="3.2"/>
    <n v="0.8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8"/>
    <x v="33"/>
    <x v="10"/>
    <d v="2026-03-23T17:48:03"/>
    <n v="20"/>
    <n v="6"/>
    <n v="14"/>
    <n v="1"/>
    <n v="0"/>
    <n v="1"/>
    <n v="3"/>
    <n v="2"/>
    <n v="5"/>
    <n v="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1"/>
    <x v="33"/>
    <x v="10"/>
    <d v="2026-03-23T17:48:03"/>
    <n v="115"/>
    <n v="1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22"/>
    <x v="45"/>
    <x v="6"/>
    <d v="2026-03-23T17:48:24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24"/>
    <x v="45"/>
    <x v="6"/>
    <d v="2026-03-23T17:48:24"/>
    <n v="95"/>
    <n v="48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25"/>
    <x v="45"/>
    <x v="6"/>
    <d v="2026-03-23T17:48:24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0"/>
    <x v="46"/>
    <x v="13"/>
    <d v="2026-03-23T17:48:2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1"/>
    <x v="46"/>
    <x v="13"/>
    <d v="2026-03-23T17:48:25"/>
    <n v="16"/>
    <m/>
    <m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2"/>
    <x v="46"/>
    <x v="13"/>
    <d v="2026-03-23T17:48:25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3"/>
    <x v="46"/>
    <x v="13"/>
    <d v="2026-03-23T17:48:25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4"/>
    <x v="46"/>
    <x v="13"/>
    <d v="2026-03-23T17:48:2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2"/>
    <x v="33"/>
    <x v="10"/>
    <d v="2026-03-23T17:48:03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6"/>
    <x v="24"/>
    <x v="33"/>
    <x v="10"/>
    <d v="2026-03-23T17:48:03"/>
    <n v="115"/>
    <n v="5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5"/>
    <x v="34"/>
    <x v="10"/>
    <d v="2026-03-23T17:48:0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8"/>
    <x v="34"/>
    <x v="10"/>
    <d v="2026-03-23T17:48:05"/>
    <n v="20"/>
    <n v="7"/>
    <n v="13"/>
    <m/>
    <m/>
    <n v="2"/>
    <n v="2"/>
    <n v="1"/>
    <n v="6"/>
    <n v="6"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9"/>
    <x v="34"/>
    <x v="10"/>
    <d v="2026-03-23T17:48:05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1"/>
    <x v="34"/>
    <x v="10"/>
    <d v="2026-03-23T17:48:05"/>
    <n v="120"/>
    <n v="1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2"/>
    <x v="34"/>
    <x v="10"/>
    <d v="2026-03-23T17:48:0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4"/>
    <x v="34"/>
    <x v="10"/>
    <d v="2026-03-23T17:48:05"/>
    <n v="120"/>
    <n v="56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5"/>
    <x v="34"/>
    <x v="10"/>
    <d v="2026-03-23T17:48:05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7"/>
    <x v="27"/>
    <x v="34"/>
    <x v="10"/>
    <d v="2026-03-23T17:48:0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0"/>
    <x v="47"/>
    <x v="10"/>
    <d v="2026-03-23T17:48:06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1"/>
    <x v="47"/>
    <x v="10"/>
    <d v="2026-03-23T17:48:06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8"/>
    <x v="47"/>
    <x v="10"/>
    <d v="2026-03-23T17:48:06"/>
    <n v="9"/>
    <n v="3"/>
    <n v="6"/>
    <m/>
    <m/>
    <m/>
    <m/>
    <n v="2"/>
    <n v="4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21"/>
    <x v="47"/>
    <x v="10"/>
    <d v="2026-03-23T17:48:06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19"/>
    <x v="24"/>
    <x v="47"/>
    <x v="10"/>
    <d v="2026-03-23T17:48:06"/>
    <n v="57"/>
    <n v="23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1"/>
    <x v="35"/>
    <x v="10"/>
    <d v="2026-03-23T17:48:07"/>
    <n v="9"/>
    <m/>
    <m/>
    <m/>
    <m/>
    <m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2"/>
    <x v="48"/>
    <x v="13"/>
    <d v="2026-03-23T17:48:2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4"/>
    <x v="48"/>
    <x v="13"/>
    <d v="2026-03-23T17:48:26"/>
    <n v="112"/>
    <n v="52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5"/>
    <x v="48"/>
    <x v="13"/>
    <d v="2026-03-23T17:48:26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1"/>
    <x v="49"/>
    <x v="13"/>
    <d v="2026-03-23T17:48:27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2"/>
    <x v="49"/>
    <x v="13"/>
    <d v="2026-03-23T17:48:27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3"/>
    <x v="49"/>
    <x v="13"/>
    <d v="2026-03-23T17:48:27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4"/>
    <x v="49"/>
    <x v="13"/>
    <d v="2026-03-23T17:48: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5"/>
    <x v="49"/>
    <x v="13"/>
    <d v="2026-03-23T17:48: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2"/>
    <x v="2"/>
    <x v="35"/>
    <x v="10"/>
    <d v="2026-03-23T17:48:0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1"/>
    <x v="37"/>
    <x v="11"/>
    <d v="2026-03-23T17:48:09"/>
    <n v="14"/>
    <m/>
    <m/>
    <m/>
    <m/>
    <m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"/>
    <x v="37"/>
    <x v="11"/>
    <d v="2026-03-23T17:48:09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8"/>
    <x v="37"/>
    <x v="11"/>
    <d v="2026-03-23T17:48:09"/>
    <n v="13"/>
    <n v="6"/>
    <n v="7"/>
    <m/>
    <m/>
    <m/>
    <n v="3"/>
    <n v="2"/>
    <n v="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1"/>
    <x v="37"/>
    <x v="11"/>
    <d v="2026-03-23T17:48:09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2"/>
    <x v="37"/>
    <x v="11"/>
    <d v="2026-03-23T17:48:0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4"/>
    <x v="37"/>
    <x v="11"/>
    <d v="2026-03-23T17:48:09"/>
    <n v="52"/>
    <n v="2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5"/>
    <x v="37"/>
    <x v="11"/>
    <d v="2026-03-23T17:48:09"/>
    <n v="6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4"/>
    <x v="27"/>
    <x v="37"/>
    <x v="11"/>
    <d v="2026-03-23T17:48:09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1"/>
    <x v="50"/>
    <x v="10"/>
    <d v="2026-03-23T17:48:10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2"/>
    <x v="50"/>
    <x v="10"/>
    <d v="2026-03-23T17:48:10"/>
    <n v="2"/>
    <m/>
    <m/>
    <m/>
    <m/>
    <m/>
    <m/>
    <m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3"/>
    <x v="50"/>
    <x v="10"/>
    <d v="2026-03-23T17:48:10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8"/>
    <x v="50"/>
    <x v="10"/>
    <d v="2026-03-23T17:48:10"/>
    <n v="5"/>
    <n v="1"/>
    <n v="4"/>
    <m/>
    <m/>
    <n v="1"/>
    <m/>
    <m/>
    <n v="2"/>
    <n v="1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21"/>
    <x v="50"/>
    <x v="10"/>
    <d v="2026-03-23T17:48:10"/>
    <n v="124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22"/>
    <x v="50"/>
    <x v="10"/>
    <d v="2026-03-23T17:48:1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24"/>
    <x v="50"/>
    <x v="10"/>
    <d v="2026-03-23T17:48:10"/>
    <n v="124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7"/>
    <x v="25"/>
    <x v="50"/>
    <x v="10"/>
    <d v="2026-03-23T17:48:10"/>
    <n v="20"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0"/>
    <x v="51"/>
    <x v="10"/>
    <d v="2026-03-23T17:48:1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1"/>
    <x v="51"/>
    <x v="10"/>
    <d v="2026-03-23T17:48:11"/>
    <n v="4"/>
    <m/>
    <m/>
    <m/>
    <m/>
    <m/>
    <n v="2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2"/>
    <x v="51"/>
    <x v="10"/>
    <d v="2026-03-23T17:48:11"/>
    <n v="1"/>
    <m/>
    <m/>
    <m/>
    <m/>
    <m/>
    <m/>
    <m/>
    <n v="0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8"/>
    <x v="51"/>
    <x v="10"/>
    <d v="2026-03-23T17:48:11"/>
    <n v="4"/>
    <m/>
    <n v="4"/>
    <m/>
    <m/>
    <m/>
    <m/>
    <n v="1"/>
    <n v="1"/>
    <n v="1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21"/>
    <x v="51"/>
    <x v="10"/>
    <d v="2026-03-23T17:48:11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22"/>
    <x v="51"/>
    <x v="10"/>
    <d v="2026-03-23T17:48:11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24"/>
    <x v="51"/>
    <x v="10"/>
    <d v="2026-03-23T17:48:11"/>
    <n v="50"/>
    <n v="24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9"/>
    <x v="25"/>
    <x v="51"/>
    <x v="10"/>
    <d v="2026-03-23T17:48:11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21"/>
    <x v="52"/>
    <x v="5"/>
    <d v="2026-03-23T17:48:12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0"/>
    <x v="24"/>
    <x v="52"/>
    <x v="5"/>
    <d v="2026-03-23T17:48:12"/>
    <n v="62"/>
    <n v="34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0"/>
    <x v="38"/>
    <x v="11"/>
    <d v="2026-03-23T17:48:13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1"/>
    <x v="38"/>
    <x v="11"/>
    <d v="2026-03-23T17:48:13"/>
    <n v="6"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"/>
    <x v="38"/>
    <x v="11"/>
    <d v="2026-03-23T17:48:13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3"/>
    <x v="38"/>
    <x v="11"/>
    <d v="2026-03-23T17:48:13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8"/>
    <x v="38"/>
    <x v="11"/>
    <d v="2026-03-23T17:48:13"/>
    <n v="10"/>
    <n v="6"/>
    <n v="4"/>
    <m/>
    <m/>
    <n v="1"/>
    <n v="2"/>
    <n v="2"/>
    <m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5"/>
    <x v="53"/>
    <x v="13"/>
    <d v="2026-03-23T17:48:28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2"/>
    <x v="53"/>
    <x v="13"/>
    <d v="2026-03-23T17:48:28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8"/>
    <x v="53"/>
    <x v="13"/>
    <d v="2026-03-23T17:48:28"/>
    <n v="36"/>
    <n v="11"/>
    <n v="25"/>
    <m/>
    <m/>
    <n v="1"/>
    <n v="6"/>
    <n v="9"/>
    <n v="8"/>
    <n v="3"/>
    <n v="6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9"/>
    <x v="53"/>
    <x v="13"/>
    <d v="2026-03-23T17:48:28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1"/>
    <x v="53"/>
    <x v="13"/>
    <d v="2026-03-23T17:48:28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0"/>
    <x v="53"/>
    <x v="13"/>
    <d v="2026-03-23T17:48:28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7"/>
    <x v="53"/>
    <x v="13"/>
    <d v="2026-03-23T17:48:28"/>
    <n v="6"/>
    <n v="2"/>
    <n v="4"/>
    <m/>
    <m/>
    <m/>
    <n v="1"/>
    <n v="1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1"/>
    <x v="53"/>
    <x v="13"/>
    <d v="2026-03-23T17:48:28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1"/>
    <x v="38"/>
    <x v="11"/>
    <d v="2026-03-23T17:48:13"/>
    <n v="109"/>
    <n v="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1"/>
    <x v="22"/>
    <x v="38"/>
    <x v="11"/>
    <d v="2026-03-23T17:48:13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1"/>
    <x v="40"/>
    <x v="12"/>
    <d v="2026-03-23T17:48:15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3"/>
    <x v="40"/>
    <x v="12"/>
    <d v="2026-03-23T17:48:1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8"/>
    <x v="40"/>
    <x v="12"/>
    <d v="2026-03-23T17:48:15"/>
    <n v="14"/>
    <n v="7"/>
    <n v="7"/>
    <m/>
    <m/>
    <n v="1"/>
    <n v="6"/>
    <n v="2"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1"/>
    <x v="40"/>
    <x v="12"/>
    <d v="2026-03-23T17:48:15"/>
    <n v="94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2"/>
    <x v="40"/>
    <x v="12"/>
    <d v="2026-03-23T17:48:1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4"/>
    <x v="40"/>
    <x v="12"/>
    <d v="2026-03-23T17:48:15"/>
    <n v="94"/>
    <n v="45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3"/>
    <x v="25"/>
    <x v="40"/>
    <x v="12"/>
    <d v="2026-03-23T17:48:15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0"/>
    <x v="54"/>
    <x v="12"/>
    <d v="2026-03-23T17:48:16"/>
    <n v="4"/>
    <m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1"/>
    <x v="54"/>
    <x v="12"/>
    <d v="2026-03-23T17:48:16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"/>
    <x v="54"/>
    <x v="12"/>
    <d v="2026-03-23T17:48:16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3"/>
    <x v="54"/>
    <x v="12"/>
    <d v="2026-03-23T17:48:1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8"/>
    <x v="54"/>
    <x v="12"/>
    <d v="2026-03-23T17:48:16"/>
    <n v="12"/>
    <n v="5"/>
    <n v="7"/>
    <m/>
    <m/>
    <n v="2"/>
    <n v="2"/>
    <n v="0"/>
    <n v="4"/>
    <n v="3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1"/>
    <x v="54"/>
    <x v="12"/>
    <d v="2026-03-23T17:48:16"/>
    <n v="72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2"/>
    <x v="54"/>
    <x v="12"/>
    <d v="2026-03-23T17:48:1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4"/>
    <x v="54"/>
    <x v="12"/>
    <d v="2026-03-23T17:48:16"/>
    <n v="72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4"/>
    <x v="25"/>
    <x v="54"/>
    <x v="12"/>
    <d v="2026-03-23T17:48:16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0"/>
    <x v="55"/>
    <x v="12"/>
    <d v="2026-03-23T17:48:17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1"/>
    <x v="55"/>
    <x v="12"/>
    <d v="2026-03-23T17:48:17"/>
    <n v="18"/>
    <m/>
    <m/>
    <m/>
    <m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"/>
    <x v="55"/>
    <x v="12"/>
    <d v="2026-03-23T17:48:17"/>
    <n v="5"/>
    <m/>
    <m/>
    <m/>
    <m/>
    <m/>
    <m/>
    <m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8"/>
    <x v="55"/>
    <x v="12"/>
    <d v="2026-03-23T17:48:17"/>
    <n v="18"/>
    <n v="5"/>
    <n v="13"/>
    <m/>
    <m/>
    <m/>
    <n v="3"/>
    <n v="2"/>
    <n v="3"/>
    <n v="6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1"/>
    <x v="55"/>
    <x v="12"/>
    <d v="2026-03-23T17:48:1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2"/>
    <x v="55"/>
    <x v="12"/>
    <d v="2026-03-23T17:48:1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4"/>
    <x v="55"/>
    <x v="12"/>
    <d v="2026-03-23T17:48:17"/>
    <n v="56"/>
    <n v="2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5"/>
    <x v="25"/>
    <x v="55"/>
    <x v="12"/>
    <d v="2026-03-23T17:48:17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1"/>
    <x v="56"/>
    <x v="12"/>
    <d v="2026-03-23T17:48:18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2"/>
    <x v="56"/>
    <x v="12"/>
    <d v="2026-03-23T17:48:1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4"/>
    <x v="56"/>
    <x v="12"/>
    <d v="2026-03-23T17:48:18"/>
    <n v="11"/>
    <n v="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6"/>
    <x v="25"/>
    <x v="56"/>
    <x v="12"/>
    <d v="2026-03-23T17:48:18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0"/>
    <x v="41"/>
    <x v="12"/>
    <d v="2026-03-23T17:48:1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1"/>
    <x v="41"/>
    <x v="12"/>
    <d v="2026-03-23T17:48:19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2"/>
    <x v="53"/>
    <x v="13"/>
    <d v="2026-03-23T17:48:2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4"/>
    <x v="53"/>
    <x v="13"/>
    <d v="2026-03-23T17:48:28"/>
    <n v="71"/>
    <n v="32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5"/>
    <x v="53"/>
    <x v="13"/>
    <d v="2026-03-23T17:48:28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0"/>
    <x v="57"/>
    <x v="13"/>
    <d v="2026-03-23T17:48:29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1"/>
    <x v="57"/>
    <x v="13"/>
    <d v="2026-03-23T17:48:29"/>
    <n v="24"/>
    <m/>
    <m/>
    <m/>
    <m/>
    <m/>
    <n v="1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2"/>
    <x v="57"/>
    <x v="13"/>
    <d v="2026-03-23T17:48:29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4"/>
    <x v="57"/>
    <x v="13"/>
    <d v="2026-03-23T17:48:29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5"/>
    <x v="57"/>
    <x v="13"/>
    <d v="2026-03-23T17:48:29"/>
    <n v="8"/>
    <m/>
    <m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"/>
    <x v="41"/>
    <x v="12"/>
    <d v="2026-03-23T17:48:19"/>
    <n v="5"/>
    <m/>
    <m/>
    <m/>
    <m/>
    <m/>
    <m/>
    <m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3"/>
    <x v="41"/>
    <x v="12"/>
    <d v="2026-03-23T17:48:1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8"/>
    <x v="41"/>
    <x v="12"/>
    <d v="2026-03-23T17:48:19"/>
    <n v="13"/>
    <n v="5"/>
    <n v="8"/>
    <m/>
    <m/>
    <n v="1"/>
    <m/>
    <n v="1"/>
    <n v="3"/>
    <n v="3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7"/>
    <x v="21"/>
    <x v="41"/>
    <x v="12"/>
    <d v="2026-03-23T17:48:19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4"/>
    <x v="42"/>
    <x v="12"/>
    <d v="2026-03-23T17:48:21"/>
    <n v="56"/>
    <n v="3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8"/>
    <x v="25"/>
    <x v="42"/>
    <x v="12"/>
    <d v="2026-03-23T17:48:21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"/>
    <x v="43"/>
    <x v="12"/>
    <d v="2026-03-23T17:48:2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3"/>
    <x v="43"/>
    <x v="12"/>
    <d v="2026-03-23T17:48:22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22"/>
    <x v="57"/>
    <x v="13"/>
    <d v="2026-03-23T17:48:2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24"/>
    <x v="57"/>
    <x v="13"/>
    <d v="2026-03-23T17:48:29"/>
    <n v="25"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25"/>
    <x v="57"/>
    <x v="13"/>
    <d v="2026-03-23T17:48:29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1"/>
    <x v="58"/>
    <x v="13"/>
    <d v="2026-03-23T17:48:30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3"/>
    <x v="58"/>
    <x v="13"/>
    <d v="2026-03-23T17:48:30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8"/>
    <x v="58"/>
    <x v="13"/>
    <d v="2026-03-23T17:48:30"/>
    <n v="6"/>
    <n v="3"/>
    <n v="3"/>
    <m/>
    <m/>
    <n v="1"/>
    <m/>
    <m/>
    <n v="3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21"/>
    <x v="58"/>
    <x v="13"/>
    <d v="2026-03-23T17:48:30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22"/>
    <x v="58"/>
    <x v="13"/>
    <d v="2026-03-23T17:48:3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8"/>
    <x v="43"/>
    <x v="12"/>
    <d v="2026-03-23T17:48:22"/>
    <n v="2"/>
    <m/>
    <n v="2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49"/>
    <x v="21"/>
    <x v="43"/>
    <x v="12"/>
    <d v="2026-03-23T17:48:22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22"/>
    <x v="44"/>
    <x v="6"/>
    <d v="2026-03-23T17:48:23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24"/>
    <x v="44"/>
    <x v="6"/>
    <d v="2026-03-23T17:48:23"/>
    <n v="244"/>
    <n v="117"/>
    <n v="1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0"/>
    <x v="25"/>
    <x v="44"/>
    <x v="6"/>
    <d v="2026-03-23T17:48:23"/>
    <n v="26"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0"/>
    <x v="45"/>
    <x v="6"/>
    <d v="2026-03-23T17:48:24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1"/>
    <x v="45"/>
    <x v="6"/>
    <d v="2026-03-23T17:48:24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2"/>
    <x v="45"/>
    <x v="6"/>
    <d v="2026-03-23T17:48:24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22"/>
    <x v="59"/>
    <x v="13"/>
    <d v="2026-03-23T17:48:3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24"/>
    <x v="59"/>
    <x v="13"/>
    <d v="2026-03-23T17:48:31"/>
    <n v="192"/>
    <n v="93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25"/>
    <x v="59"/>
    <x v="13"/>
    <d v="2026-03-23T17:48:31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0"/>
    <x v="60"/>
    <x v="11"/>
    <d v="2026-03-23T17:48:32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1"/>
    <x v="60"/>
    <x v="11"/>
    <d v="2026-03-23T17:48:3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8"/>
    <x v="60"/>
    <x v="11"/>
    <d v="2026-03-23T17:48:32"/>
    <n v="2"/>
    <m/>
    <n v="2"/>
    <m/>
    <m/>
    <m/>
    <n v="1"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21"/>
    <x v="60"/>
    <x v="11"/>
    <d v="2026-03-23T17:48:32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30"/>
    <x v="60"/>
    <x v="11"/>
    <d v="2026-03-23T17:48:32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8"/>
    <x v="45"/>
    <x v="6"/>
    <d v="2026-03-23T17:48:24"/>
    <n v="6"/>
    <n v="4"/>
    <n v="2"/>
    <m/>
    <m/>
    <m/>
    <m/>
    <n v="2"/>
    <n v="2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1"/>
    <x v="21"/>
    <x v="45"/>
    <x v="6"/>
    <d v="2026-03-23T17:48:24"/>
    <n v="95"/>
    <n v="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5"/>
    <x v="46"/>
    <x v="13"/>
    <d v="2026-03-23T17:48:2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8"/>
    <x v="46"/>
    <x v="13"/>
    <d v="2026-03-23T17:48:25"/>
    <n v="12"/>
    <n v="9"/>
    <n v="3"/>
    <n v="1"/>
    <m/>
    <m/>
    <m/>
    <n v="1"/>
    <n v="6"/>
    <n v="2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9"/>
    <x v="46"/>
    <x v="13"/>
    <d v="2026-03-23T17:48:25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21"/>
    <x v="46"/>
    <x v="13"/>
    <d v="2026-03-23T17:48:25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22"/>
    <x v="46"/>
    <x v="13"/>
    <d v="2026-03-23T17:48:2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24"/>
    <x v="46"/>
    <x v="13"/>
    <d v="2026-03-23T17:48:25"/>
    <n v="49"/>
    <n v="24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2"/>
    <x v="25"/>
    <x v="46"/>
    <x v="13"/>
    <d v="2026-03-23T17:48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0"/>
    <x v="48"/>
    <x v="13"/>
    <d v="2026-03-23T17:48:26"/>
    <n v="14"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1"/>
    <x v="48"/>
    <x v="13"/>
    <d v="2026-03-23T17:48:26"/>
    <n v="30"/>
    <m/>
    <m/>
    <m/>
    <m/>
    <m/>
    <n v="1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"/>
    <x v="48"/>
    <x v="13"/>
    <d v="2026-03-23T17:48:26"/>
    <n v="3"/>
    <m/>
    <m/>
    <m/>
    <m/>
    <m/>
    <m/>
    <m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3"/>
    <x v="48"/>
    <x v="13"/>
    <d v="2026-03-23T17:48:26"/>
    <n v="2.4"/>
    <n v="1.6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8"/>
    <x v="48"/>
    <x v="13"/>
    <d v="2026-03-23T17:48:26"/>
    <n v="27"/>
    <n v="14"/>
    <n v="13"/>
    <n v="1"/>
    <m/>
    <n v="1"/>
    <n v="3"/>
    <n v="4"/>
    <n v="5"/>
    <n v="10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0"/>
    <x v="48"/>
    <x v="13"/>
    <d v="2026-03-23T17:48:2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17"/>
    <x v="48"/>
    <x v="13"/>
    <d v="2026-03-23T17:48:26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22"/>
    <x v="61"/>
    <x v="11"/>
    <d v="2026-03-23T17:48:33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24"/>
    <x v="61"/>
    <x v="11"/>
    <d v="2026-03-23T17:48:33"/>
    <n v="156"/>
    <n v="72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25"/>
    <x v="61"/>
    <x v="11"/>
    <d v="2026-03-23T17:48:33"/>
    <n v="22"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0"/>
    <x v="62"/>
    <x v="11"/>
    <d v="2026-03-23T17:48:34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1"/>
    <x v="62"/>
    <x v="11"/>
    <d v="2026-03-23T17:48:34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8"/>
    <x v="62"/>
    <x v="11"/>
    <d v="2026-03-23T17:48:34"/>
    <n v="3"/>
    <m/>
    <n v="3"/>
    <m/>
    <m/>
    <m/>
    <m/>
    <n v="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21"/>
    <x v="62"/>
    <x v="11"/>
    <d v="2026-03-23T17:48:34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22"/>
    <x v="62"/>
    <x v="11"/>
    <d v="2026-03-23T17:48:3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3"/>
    <x v="21"/>
    <x v="48"/>
    <x v="13"/>
    <d v="2026-03-23T17:48:26"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8"/>
    <x v="49"/>
    <x v="13"/>
    <d v="2026-03-23T17:48:27"/>
    <n v="3"/>
    <n v="2"/>
    <n v="2"/>
    <m/>
    <m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9"/>
    <x v="49"/>
    <x v="13"/>
    <d v="2026-03-23T17:48:27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21"/>
    <x v="49"/>
    <x v="13"/>
    <d v="2026-03-23T17:48:27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22"/>
    <x v="49"/>
    <x v="13"/>
    <d v="2026-03-23T17:48:2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24"/>
    <x v="49"/>
    <x v="13"/>
    <d v="2026-03-23T17:48:27"/>
    <n v="48"/>
    <n v="2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4"/>
    <x v="25"/>
    <x v="49"/>
    <x v="13"/>
    <d v="2026-03-23T17:48:2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0"/>
    <x v="53"/>
    <x v="13"/>
    <d v="2026-03-23T17:48:28"/>
    <n v="30"/>
    <m/>
    <m/>
    <m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22"/>
    <x v="63"/>
    <x v="11"/>
    <d v="2026-03-23T17:48:37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24"/>
    <x v="63"/>
    <x v="11"/>
    <d v="2026-03-23T17:48:37"/>
    <n v="136"/>
    <n v="5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25"/>
    <x v="63"/>
    <x v="11"/>
    <d v="2026-03-23T17:48:37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0"/>
    <x v="64"/>
    <x v="11"/>
    <d v="2026-03-23T17:48:38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1"/>
    <x v="64"/>
    <x v="11"/>
    <d v="2026-03-23T17:48:38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2"/>
    <x v="64"/>
    <x v="11"/>
    <d v="2026-03-23T17:48:38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4"/>
    <x v="64"/>
    <x v="11"/>
    <d v="2026-03-23T17:48:3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5"/>
    <x v="64"/>
    <x v="11"/>
    <d v="2026-03-23T17:48:3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24"/>
    <x v="64"/>
    <x v="11"/>
    <d v="2026-03-23T17:48:38"/>
    <n v="68"/>
    <n v="31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25"/>
    <x v="64"/>
    <x v="11"/>
    <d v="2026-03-23T17:48:38"/>
    <n v="1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31"/>
    <x v="64"/>
    <x v="11"/>
    <d v="2026-03-23T17:48:38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1"/>
    <x v="65"/>
    <x v="11"/>
    <d v="2026-03-23T17:48:39"/>
    <n v="6"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2"/>
    <x v="65"/>
    <x v="11"/>
    <d v="2026-03-23T17:48:39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8"/>
    <x v="65"/>
    <x v="11"/>
    <d v="2026-03-23T17:48:39"/>
    <n v="4"/>
    <n v="2"/>
    <n v="2"/>
    <m/>
    <m/>
    <m/>
    <m/>
    <m/>
    <m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21"/>
    <x v="65"/>
    <x v="11"/>
    <d v="2026-03-23T17:48:39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22"/>
    <x v="65"/>
    <x v="11"/>
    <d v="2026-03-23T17:48:39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1"/>
    <x v="53"/>
    <x v="13"/>
    <d v="2026-03-23T17:48:28"/>
    <n v="22"/>
    <m/>
    <m/>
    <m/>
    <m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2"/>
    <x v="53"/>
    <x v="13"/>
    <d v="2026-03-23T17:48:28"/>
    <n v="12"/>
    <m/>
    <m/>
    <m/>
    <m/>
    <m/>
    <m/>
    <m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3"/>
    <x v="53"/>
    <x v="13"/>
    <d v="2026-03-23T17:48:2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5"/>
    <x v="4"/>
    <x v="53"/>
    <x v="13"/>
    <d v="2026-03-23T17:48:2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7"/>
    <x v="57"/>
    <x v="13"/>
    <d v="2026-03-23T17:48:29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8"/>
    <x v="57"/>
    <x v="13"/>
    <d v="2026-03-23T17:48:29"/>
    <n v="17"/>
    <n v="7"/>
    <n v="10"/>
    <m/>
    <m/>
    <m/>
    <n v="2"/>
    <n v="2"/>
    <n v="9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9"/>
    <x v="57"/>
    <x v="13"/>
    <d v="2026-03-23T17:48:29"/>
    <n v="4"/>
    <n v="3"/>
    <n v="1"/>
    <m/>
    <m/>
    <m/>
    <m/>
    <n v="1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10"/>
    <x v="57"/>
    <x v="13"/>
    <d v="2026-03-23T17:48:2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22"/>
    <x v="66"/>
    <x v="11"/>
    <d v="2026-03-23T17:48:4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24"/>
    <x v="66"/>
    <x v="11"/>
    <d v="2026-03-23T17:48:40"/>
    <n v="33"/>
    <n v="1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25"/>
    <x v="66"/>
    <x v="11"/>
    <d v="2026-03-23T17:48:40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0"/>
    <x v="67"/>
    <x v="14"/>
    <d v="2026-03-23T17:48:41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1"/>
    <x v="67"/>
    <x v="14"/>
    <d v="2026-03-23T17:48:41"/>
    <n v="39"/>
    <m/>
    <m/>
    <m/>
    <m/>
    <m/>
    <n v="18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"/>
    <x v="67"/>
    <x v="14"/>
    <d v="2026-03-23T17:48:41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3"/>
    <x v="67"/>
    <x v="14"/>
    <d v="2026-03-23T17:48:41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8"/>
    <x v="67"/>
    <x v="14"/>
    <d v="2026-03-23T17:48:41"/>
    <n v="32"/>
    <n v="13"/>
    <n v="19"/>
    <m/>
    <m/>
    <n v="1"/>
    <n v="4"/>
    <n v="3"/>
    <n v="9"/>
    <n v="1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6"/>
    <x v="21"/>
    <x v="57"/>
    <x v="13"/>
    <d v="2026-03-23T17:48:29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24"/>
    <x v="58"/>
    <x v="13"/>
    <d v="2026-03-23T17:48:30"/>
    <n v="74"/>
    <n v="4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7"/>
    <x v="25"/>
    <x v="58"/>
    <x v="13"/>
    <d v="2026-03-23T17:48:30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0"/>
    <x v="59"/>
    <x v="13"/>
    <d v="2026-03-23T17:48:31"/>
    <n v="26"/>
    <m/>
    <m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1"/>
    <x v="59"/>
    <x v="13"/>
    <d v="2026-03-23T17:48:31"/>
    <n v="66"/>
    <m/>
    <m/>
    <m/>
    <m/>
    <m/>
    <n v="2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2"/>
    <x v="59"/>
    <x v="13"/>
    <d v="2026-03-23T17:48:31"/>
    <n v="6"/>
    <m/>
    <m/>
    <m/>
    <m/>
    <m/>
    <m/>
    <m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3"/>
    <x v="59"/>
    <x v="13"/>
    <d v="2026-03-23T17:48:31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5"/>
    <x v="59"/>
    <x v="13"/>
    <d v="2026-03-23T17:48:31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3"/>
    <x v="68"/>
    <x v="14"/>
    <d v="2026-03-23T17:48:42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4"/>
    <x v="68"/>
    <x v="14"/>
    <d v="2026-03-23T17:48:4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5"/>
    <x v="68"/>
    <x v="14"/>
    <d v="2026-03-23T17:48:4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3"/>
    <x v="68"/>
    <x v="14"/>
    <d v="2026-03-23T17:48:42"/>
    <n v="4.07"/>
    <m/>
    <m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8"/>
    <x v="68"/>
    <x v="14"/>
    <d v="2026-03-23T17:48:42"/>
    <n v="14"/>
    <n v="5"/>
    <n v="9"/>
    <m/>
    <m/>
    <n v="2"/>
    <n v="2"/>
    <n v="3"/>
    <n v="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9"/>
    <x v="68"/>
    <x v="14"/>
    <d v="2026-03-23T17:48:42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5"/>
    <x v="68"/>
    <x v="14"/>
    <d v="2026-03-23T17:48:42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1"/>
    <x v="68"/>
    <x v="14"/>
    <d v="2026-03-23T17:48:42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12"/>
    <x v="59"/>
    <x v="13"/>
    <d v="2026-03-23T17:48:31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8"/>
    <x v="59"/>
    <x v="13"/>
    <d v="2026-03-23T17:48:31"/>
    <n v="55"/>
    <n v="29"/>
    <n v="26"/>
    <m/>
    <m/>
    <n v="2"/>
    <n v="5"/>
    <n v="8"/>
    <n v="14"/>
    <n v="20"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9"/>
    <x v="59"/>
    <x v="13"/>
    <d v="2026-03-23T17:48:31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8"/>
    <x v="21"/>
    <x v="59"/>
    <x v="13"/>
    <d v="2026-03-23T17:48:31"/>
    <n v="192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24"/>
    <x v="60"/>
    <x v="11"/>
    <d v="2026-03-23T17:48:32"/>
    <n v="68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59"/>
    <x v="31"/>
    <x v="60"/>
    <x v="11"/>
    <d v="2026-03-23T17:48:32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0"/>
    <x v="61"/>
    <x v="11"/>
    <d v="2026-03-23T17:48:33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1"/>
    <x v="61"/>
    <x v="11"/>
    <d v="2026-03-23T17:48:33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2"/>
    <x v="68"/>
    <x v="14"/>
    <d v="2026-03-23T17:48:4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4"/>
    <x v="68"/>
    <x v="14"/>
    <d v="2026-03-23T17:48:42"/>
    <n v="56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5"/>
    <x v="68"/>
    <x v="14"/>
    <d v="2026-03-23T17:48:42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0"/>
    <x v="69"/>
    <x v="14"/>
    <d v="2026-03-23T17:48:43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"/>
    <x v="69"/>
    <x v="14"/>
    <d v="2026-03-23T17:48:43"/>
    <n v="44"/>
    <m/>
    <m/>
    <m/>
    <m/>
    <m/>
    <n v="2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"/>
    <x v="69"/>
    <x v="14"/>
    <d v="2026-03-23T17:48:43"/>
    <n v="4"/>
    <m/>
    <m/>
    <m/>
    <m/>
    <m/>
    <m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3"/>
    <x v="69"/>
    <x v="14"/>
    <d v="2026-03-23T17:48:43"/>
    <n v="4"/>
    <m/>
    <n v="0.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8"/>
    <x v="69"/>
    <x v="14"/>
    <d v="2026-03-23T17:48:43"/>
    <n v="36"/>
    <n v="16"/>
    <n v="20"/>
    <m/>
    <n v="1"/>
    <n v="1"/>
    <n v="5"/>
    <n v="3"/>
    <n v="13"/>
    <n v="9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2"/>
    <x v="61"/>
    <x v="11"/>
    <d v="2026-03-23T17:48:33"/>
    <n v="9"/>
    <m/>
    <m/>
    <m/>
    <m/>
    <m/>
    <m/>
    <m/>
    <n v="4"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3"/>
    <x v="61"/>
    <x v="11"/>
    <d v="2026-03-23T17:48:33"/>
    <n v="10.4"/>
    <m/>
    <n v="2.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4"/>
    <x v="61"/>
    <x v="11"/>
    <d v="2026-03-23T17:48:33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5"/>
    <x v="61"/>
    <x v="11"/>
    <d v="2026-03-23T17:48:33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8"/>
    <x v="61"/>
    <x v="11"/>
    <d v="2026-03-23T17:48:33"/>
    <n v="15"/>
    <n v="5"/>
    <n v="10"/>
    <m/>
    <n v="1"/>
    <n v="2"/>
    <n v="1"/>
    <n v="1"/>
    <n v="2"/>
    <n v="1"/>
    <n v="4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9"/>
    <x v="61"/>
    <x v="11"/>
    <d v="2026-03-23T17:48:33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0"/>
    <x v="21"/>
    <x v="61"/>
    <x v="11"/>
    <d v="2026-03-23T17:48:33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24"/>
    <x v="62"/>
    <x v="11"/>
    <d v="2026-03-23T17:48:34"/>
    <n v="40"/>
    <n v="16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1"/>
    <x v="25"/>
    <x v="62"/>
    <x v="11"/>
    <d v="2026-03-23T17:48:34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1"/>
    <x v="70"/>
    <x v="11"/>
    <d v="2026-03-23T17:48:36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2"/>
    <x v="70"/>
    <x v="11"/>
    <d v="2026-03-23T17:48:36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3"/>
    <x v="70"/>
    <x v="11"/>
    <d v="2026-03-23T17:48:3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8"/>
    <x v="70"/>
    <x v="11"/>
    <d v="2026-03-23T17:48:36"/>
    <n v="9"/>
    <n v="4"/>
    <n v="5"/>
    <m/>
    <m/>
    <n v="1"/>
    <m/>
    <m/>
    <n v="4"/>
    <n v="3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21"/>
    <x v="70"/>
    <x v="11"/>
    <d v="2026-03-23T17:48:36"/>
    <n v="61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22"/>
    <x v="70"/>
    <x v="11"/>
    <d v="2026-03-23T17:48:36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24"/>
    <x v="70"/>
    <x v="11"/>
    <d v="2026-03-23T17:48:36"/>
    <n v="61"/>
    <n v="2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2"/>
    <x v="25"/>
    <x v="70"/>
    <x v="11"/>
    <d v="2026-03-23T17:48:36"/>
    <n v="9"/>
    <n v="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1"/>
    <x v="63"/>
    <x v="11"/>
    <d v="2026-03-23T17:48:37"/>
    <n v="10"/>
    <m/>
    <m/>
    <m/>
    <m/>
    <m/>
    <n v="2"/>
    <n v="6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2"/>
    <x v="63"/>
    <x v="11"/>
    <d v="2026-03-23T17:48:37"/>
    <n v="4"/>
    <m/>
    <m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4"/>
    <x v="63"/>
    <x v="11"/>
    <d v="2026-03-23T17:48:37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5"/>
    <x v="63"/>
    <x v="11"/>
    <d v="2026-03-23T17:48:37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8"/>
    <x v="63"/>
    <x v="11"/>
    <d v="2026-03-23T17:48:37"/>
    <n v="8"/>
    <n v="3"/>
    <n v="5"/>
    <m/>
    <m/>
    <m/>
    <m/>
    <m/>
    <n v="1"/>
    <n v="3"/>
    <n v="0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9"/>
    <x v="63"/>
    <x v="11"/>
    <d v="2026-03-23T17:48:37"/>
    <n v="3"/>
    <n v="2"/>
    <n v="1"/>
    <m/>
    <m/>
    <m/>
    <m/>
    <m/>
    <n v="3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3"/>
    <x v="21"/>
    <x v="63"/>
    <x v="11"/>
    <d v="2026-03-23T17:48:37"/>
    <n v="136"/>
    <n v="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8"/>
    <x v="71"/>
    <x v="14"/>
    <d v="2026-03-23T17:48:44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1"/>
    <x v="71"/>
    <x v="14"/>
    <d v="2026-03-23T17:48:44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24"/>
    <x v="71"/>
    <x v="14"/>
    <d v="2026-03-23T17:48:44"/>
    <n v="17"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0"/>
    <x v="72"/>
    <x v="14"/>
    <d v="2026-03-23T17:48:45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1"/>
    <x v="72"/>
    <x v="14"/>
    <d v="2026-03-23T17:48:45"/>
    <n v="42"/>
    <m/>
    <m/>
    <m/>
    <m/>
    <m/>
    <n v="22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"/>
    <x v="72"/>
    <x v="14"/>
    <d v="2026-03-23T17:48:45"/>
    <n v="7"/>
    <m/>
    <m/>
    <m/>
    <m/>
    <m/>
    <m/>
    <m/>
    <n v="3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8"/>
    <x v="72"/>
    <x v="14"/>
    <d v="2026-03-23T17:48:45"/>
    <n v="31"/>
    <n v="15"/>
    <n v="16"/>
    <m/>
    <m/>
    <m/>
    <n v="2"/>
    <n v="2"/>
    <n v="11"/>
    <n v="11"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1"/>
    <x v="72"/>
    <x v="14"/>
    <d v="2026-03-23T17:48:45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2"/>
    <x v="72"/>
    <x v="14"/>
    <d v="2026-03-23T17:48:4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4"/>
    <x v="72"/>
    <x v="14"/>
    <d v="2026-03-23T17:48:45"/>
    <n v="75"/>
    <n v="33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1"/>
    <x v="25"/>
    <x v="72"/>
    <x v="14"/>
    <d v="2026-03-23T17:48:45"/>
    <n v="12"/>
    <n v="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0"/>
    <x v="73"/>
    <x v="14"/>
    <d v="2026-03-23T17:48:4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1"/>
    <x v="73"/>
    <x v="14"/>
    <d v="2026-03-23T17:48:46"/>
    <n v="24"/>
    <m/>
    <m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"/>
    <x v="73"/>
    <x v="14"/>
    <d v="2026-03-23T17:48:46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6"/>
    <x v="73"/>
    <x v="14"/>
    <d v="2026-03-23T17:48:4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8"/>
    <x v="73"/>
    <x v="14"/>
    <d v="2026-03-23T17:48:46"/>
    <n v="15"/>
    <n v="5"/>
    <n v="10"/>
    <m/>
    <m/>
    <m/>
    <n v="1"/>
    <m/>
    <n v="5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8"/>
    <x v="64"/>
    <x v="11"/>
    <d v="2026-03-23T17:48:38"/>
    <n v="9"/>
    <n v="6"/>
    <n v="3"/>
    <m/>
    <m/>
    <m/>
    <n v="3"/>
    <m/>
    <n v="1"/>
    <n v="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9"/>
    <x v="64"/>
    <x v="11"/>
    <d v="2026-03-23T17:48:38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21"/>
    <x v="64"/>
    <x v="11"/>
    <d v="2026-03-23T17:48:38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22"/>
    <x v="64"/>
    <x v="11"/>
    <d v="2026-03-23T17:48:3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4"/>
    <x v="30"/>
    <x v="64"/>
    <x v="11"/>
    <d v="2026-03-23T17:48: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24"/>
    <x v="65"/>
    <x v="11"/>
    <d v="2026-03-23T17:48:39"/>
    <n v="81"/>
    <n v="35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5"/>
    <x v="25"/>
    <x v="65"/>
    <x v="11"/>
    <d v="2026-03-23T17:48:39"/>
    <n v="21"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1"/>
    <x v="66"/>
    <x v="11"/>
    <d v="2026-03-23T17:48:40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4"/>
    <x v="73"/>
    <x v="14"/>
    <d v="2026-03-23T17:48:46"/>
    <n v="56"/>
    <n v="2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5"/>
    <x v="73"/>
    <x v="14"/>
    <d v="2026-03-23T17:48:46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31"/>
    <x v="73"/>
    <x v="14"/>
    <d v="2026-03-23T17:48:46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0"/>
    <x v="74"/>
    <x v="14"/>
    <d v="2026-03-23T17:48:47"/>
    <n v="16"/>
    <m/>
    <m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"/>
    <x v="74"/>
    <x v="14"/>
    <d v="2026-03-23T17:48:47"/>
    <n v="52"/>
    <m/>
    <m/>
    <m/>
    <m/>
    <m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"/>
    <x v="74"/>
    <x v="14"/>
    <d v="2026-03-23T17:48:47"/>
    <n v="5"/>
    <m/>
    <m/>
    <m/>
    <m/>
    <m/>
    <m/>
    <m/>
    <m/>
    <m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3"/>
    <x v="74"/>
    <x v="14"/>
    <d v="2026-03-23T17:48:47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7"/>
    <x v="74"/>
    <x v="14"/>
    <d v="2026-03-23T17:48:47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8"/>
    <x v="66"/>
    <x v="11"/>
    <d v="2026-03-23T17:48:40"/>
    <n v="4"/>
    <n v="2"/>
    <n v="2"/>
    <m/>
    <m/>
    <m/>
    <m/>
    <m/>
    <n v="1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6"/>
    <x v="21"/>
    <x v="66"/>
    <x v="11"/>
    <d v="2026-03-23T17:48:40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1"/>
    <x v="67"/>
    <x v="14"/>
    <d v="2026-03-23T17:48:41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2"/>
    <x v="67"/>
    <x v="14"/>
    <d v="2026-03-23T17:48:4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4"/>
    <x v="67"/>
    <x v="14"/>
    <d v="2026-03-23T17:48:41"/>
    <n v="43"/>
    <n v="2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7"/>
    <x v="25"/>
    <x v="67"/>
    <x v="14"/>
    <d v="2026-03-23T17:48:41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0"/>
    <x v="68"/>
    <x v="14"/>
    <d v="2026-03-23T17:48:42"/>
    <n v="10"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1"/>
    <x v="68"/>
    <x v="14"/>
    <d v="2026-03-23T17:48:42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2"/>
    <x v="74"/>
    <x v="14"/>
    <d v="2026-03-23T17:48:47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4"/>
    <x v="74"/>
    <x v="14"/>
    <d v="2026-03-23T17:48:47"/>
    <n v="76"/>
    <n v="37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5"/>
    <x v="74"/>
    <x v="14"/>
    <d v="2026-03-23T17:48:47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1"/>
    <x v="75"/>
    <x v="14"/>
    <d v="2026-03-23T17:48:4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2"/>
    <x v="75"/>
    <x v="14"/>
    <d v="2026-03-23T17:48:48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3"/>
    <x v="75"/>
    <x v="14"/>
    <d v="2026-03-23T17:48:48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8"/>
    <x v="75"/>
    <x v="14"/>
    <d v="2026-03-23T17:48:48"/>
    <n v="3"/>
    <n v="1"/>
    <n v="2"/>
    <m/>
    <m/>
    <n v="1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21"/>
    <x v="75"/>
    <x v="14"/>
    <d v="2026-03-23T17:48:48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22"/>
    <x v="75"/>
    <x v="14"/>
    <d v="2026-03-23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24"/>
    <x v="75"/>
    <x v="14"/>
    <d v="2026-03-23T17:48:48"/>
    <n v="20"/>
    <n v="7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4"/>
    <x v="25"/>
    <x v="75"/>
    <x v="14"/>
    <d v="2026-03-23T17:48:4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0"/>
    <x v="76"/>
    <x v="8"/>
    <d v="2026-03-23T17:48:49"/>
    <n v="4"/>
    <m/>
    <m/>
    <m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1"/>
    <x v="76"/>
    <x v="8"/>
    <d v="2026-03-23T17:48:49"/>
    <n v="16"/>
    <m/>
    <m/>
    <m/>
    <m/>
    <m/>
    <n v="10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2"/>
    <x v="76"/>
    <x v="8"/>
    <d v="2026-03-23T17:48:49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4"/>
    <x v="76"/>
    <x v="8"/>
    <d v="2026-03-23T17:48:49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5"/>
    <x v="76"/>
    <x v="8"/>
    <d v="2026-03-23T17:48:49"/>
    <n v="2"/>
    <m/>
    <n v="0"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8"/>
    <x v="2"/>
    <x v="68"/>
    <x v="14"/>
    <d v="2026-03-23T17:48:42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0"/>
    <x v="69"/>
    <x v="14"/>
    <d v="2026-03-23T17:48:43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17"/>
    <x v="69"/>
    <x v="14"/>
    <d v="2026-03-23T17:48:43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1"/>
    <x v="69"/>
    <x v="14"/>
    <d v="2026-03-23T17:48:43"/>
    <n v="83"/>
    <n v="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2"/>
    <x v="69"/>
    <x v="14"/>
    <d v="2026-03-23T17:48:4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4"/>
    <x v="69"/>
    <x v="14"/>
    <d v="2026-03-23T17:48:43"/>
    <n v="83"/>
    <n v="33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69"/>
    <x v="25"/>
    <x v="69"/>
    <x v="14"/>
    <d v="2026-03-23T17:48:43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0"/>
    <x v="1"/>
    <x v="71"/>
    <x v="14"/>
    <d v="2026-03-23T17:48:44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9"/>
    <x v="76"/>
    <x v="8"/>
    <d v="2026-03-23T17:48:49"/>
    <n v="1"/>
    <n v="0"/>
    <n v="1"/>
    <n v="0"/>
    <n v="0"/>
    <n v="0"/>
    <n v="0"/>
    <n v="0"/>
    <n v="1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21"/>
    <x v="76"/>
    <x v="8"/>
    <d v="2026-03-23T17:48:4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24"/>
    <x v="76"/>
    <x v="8"/>
    <d v="2026-03-23T17:48:49"/>
    <n v="17"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21"/>
    <x v="77"/>
    <x v="8"/>
    <d v="2026-03-23T17:48:51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6"/>
    <x v="24"/>
    <x v="77"/>
    <x v="8"/>
    <d v="2026-03-23T17:48:51"/>
    <n v="14"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0"/>
    <x v="78"/>
    <x v="8"/>
    <d v="2026-03-23T17:48:52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1"/>
    <x v="78"/>
    <x v="8"/>
    <d v="2026-03-23T17:48:52"/>
    <n v="20"/>
    <m/>
    <m/>
    <m/>
    <m/>
    <m/>
    <n v="10"/>
    <n v="1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4"/>
    <x v="78"/>
    <x v="8"/>
    <d v="2026-03-23T17:48:52"/>
    <n v="2"/>
    <m/>
    <m/>
    <m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2"/>
    <x v="79"/>
    <x v="15"/>
    <d v="2026-03-23T17:48:54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4"/>
    <x v="79"/>
    <x v="15"/>
    <d v="2026-03-23T17:48:54"/>
    <n v="70"/>
    <n v="3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5"/>
    <x v="79"/>
    <x v="15"/>
    <d v="2026-03-23T17:48:54"/>
    <n v="11"/>
    <n v="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0"/>
    <x v="80"/>
    <x v="15"/>
    <d v="2026-03-23T17:48:55"/>
    <n v="40"/>
    <m/>
    <m/>
    <m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1"/>
    <x v="80"/>
    <x v="15"/>
    <d v="2026-03-23T17:48:55"/>
    <n v="80"/>
    <m/>
    <m/>
    <m/>
    <m/>
    <m/>
    <n v="50"/>
    <n v="3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"/>
    <x v="80"/>
    <x v="15"/>
    <d v="2026-03-23T17:48:55"/>
    <n v="15"/>
    <m/>
    <m/>
    <m/>
    <m/>
    <m/>
    <m/>
    <m/>
    <n v="13"/>
    <m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"/>
    <x v="80"/>
    <x v="15"/>
    <d v="2026-03-23T17:48:55"/>
    <n v="35.200000000000003"/>
    <m/>
    <n v="15.2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8"/>
    <x v="80"/>
    <x v="15"/>
    <d v="2026-03-23T17:48:55"/>
    <n v="89"/>
    <n v="36"/>
    <n v="53"/>
    <m/>
    <n v="7"/>
    <n v="7"/>
    <n v="10"/>
    <n v="10"/>
    <n v="25"/>
    <n v="15"/>
    <n v="13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4"/>
    <x v="80"/>
    <x v="15"/>
    <d v="2026-03-23T17:48:55"/>
    <n v="153"/>
    <n v="62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5"/>
    <x v="80"/>
    <x v="15"/>
    <d v="2026-03-23T17:48:55"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1"/>
    <x v="80"/>
    <x v="15"/>
    <d v="2026-03-23T17:48:5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0"/>
    <x v="81"/>
    <x v="15"/>
    <d v="2026-03-23T17:48:5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1"/>
    <x v="81"/>
    <x v="15"/>
    <d v="2026-03-23T17:48:56"/>
    <n v="4"/>
    <m/>
    <m/>
    <m/>
    <m/>
    <m/>
    <m/>
    <n v="4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8"/>
    <x v="81"/>
    <x v="15"/>
    <d v="2026-03-23T17:48:56"/>
    <n v="3"/>
    <n v="1"/>
    <n v="2"/>
    <m/>
    <m/>
    <m/>
    <n v="1"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1"/>
    <x v="81"/>
    <x v="15"/>
    <d v="2026-03-23T17:48:56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2"/>
    <x v="81"/>
    <x v="15"/>
    <d v="2026-03-23T17:48:5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9"/>
    <x v="73"/>
    <x v="14"/>
    <d v="2026-03-23T17:48:46"/>
    <n v="1"/>
    <n v="0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1"/>
    <x v="73"/>
    <x v="14"/>
    <d v="2026-03-23T17:48:4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22"/>
    <x v="73"/>
    <x v="14"/>
    <d v="2026-03-23T17:48:4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2"/>
    <x v="30"/>
    <x v="73"/>
    <x v="14"/>
    <d v="2026-03-23T17:48: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9"/>
    <x v="74"/>
    <x v="14"/>
    <d v="2026-03-23T17:48:47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8"/>
    <x v="74"/>
    <x v="14"/>
    <d v="2026-03-23T17:48:47"/>
    <n v="40"/>
    <n v="20"/>
    <n v="20"/>
    <m/>
    <m/>
    <n v="3"/>
    <n v="7"/>
    <n v="1"/>
    <n v="13"/>
    <n v="13"/>
    <n v="0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10"/>
    <x v="74"/>
    <x v="14"/>
    <d v="2026-03-23T17:48:47"/>
    <n v="2"/>
    <n v="1"/>
    <n v="1"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3"/>
    <x v="21"/>
    <x v="74"/>
    <x v="14"/>
    <d v="2026-03-23T17:48:47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22"/>
    <x v="82"/>
    <x v="6"/>
    <d v="2026-03-23T17:48:5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24"/>
    <x v="82"/>
    <x v="6"/>
    <d v="2026-03-23T17:48:57"/>
    <n v="98"/>
    <n v="47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25"/>
    <x v="82"/>
    <x v="6"/>
    <d v="2026-03-23T17:48:57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1"/>
    <x v="83"/>
    <x v="6"/>
    <d v="2026-03-23T17:48:58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8"/>
    <x v="83"/>
    <x v="6"/>
    <d v="2026-03-23T17:48:58"/>
    <n v="1"/>
    <n v="1"/>
    <n v="0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21"/>
    <x v="83"/>
    <x v="6"/>
    <d v="2026-03-23T17:48:58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3"/>
    <x v="24"/>
    <x v="83"/>
    <x v="6"/>
    <d v="2026-03-23T17:48:58"/>
    <n v="41"/>
    <n v="13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0"/>
    <x v="84"/>
    <x v="6"/>
    <d v="2026-03-23T17:48:59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2"/>
    <x v="85"/>
    <x v="12"/>
    <d v="2026-03-23T17:49:0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4"/>
    <x v="85"/>
    <x v="12"/>
    <d v="2026-03-23T17:49:00"/>
    <n v="82"/>
    <n v="37"/>
    <n v="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5"/>
    <x v="85"/>
    <x v="12"/>
    <d v="2026-03-23T17:49:00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1"/>
    <x v="86"/>
    <x v="12"/>
    <d v="2026-03-23T17:49:01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3"/>
    <x v="86"/>
    <x v="12"/>
    <d v="2026-03-23T17:49:01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8"/>
    <x v="86"/>
    <x v="12"/>
    <d v="2026-03-23T17:49:01"/>
    <n v="7"/>
    <n v="4"/>
    <n v="3"/>
    <m/>
    <m/>
    <n v="2"/>
    <m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1"/>
    <x v="86"/>
    <x v="12"/>
    <d v="2026-03-23T17:49:01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2"/>
    <x v="86"/>
    <x v="12"/>
    <d v="2026-03-23T17:49:01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2"/>
    <x v="87"/>
    <x v="12"/>
    <d v="2026-03-23T17:49:02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4"/>
    <x v="87"/>
    <x v="12"/>
    <d v="2026-03-23T17:49:02"/>
    <n v="143"/>
    <n v="69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5"/>
    <x v="87"/>
    <x v="12"/>
    <d v="2026-03-23T17:49:02"/>
    <n v="41"/>
    <n v="17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1"/>
    <x v="88"/>
    <x v="6"/>
    <d v="2026-03-23T17:49:03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4"/>
    <x v="88"/>
    <x v="6"/>
    <d v="2026-03-23T17:49:0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5"/>
    <x v="88"/>
    <x v="6"/>
    <d v="2026-03-23T17:49:03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8"/>
    <x v="88"/>
    <x v="6"/>
    <d v="2026-03-23T17:49:03"/>
    <n v="2"/>
    <n v="2"/>
    <n v="0"/>
    <m/>
    <m/>
    <m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9"/>
    <x v="88"/>
    <x v="6"/>
    <d v="2026-03-23T17:49:03"/>
    <n v="1"/>
    <n v="1"/>
    <n v="0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5"/>
    <x v="8"/>
    <x v="76"/>
    <x v="8"/>
    <d v="2026-03-23T17:48:49"/>
    <n v="11"/>
    <n v="4"/>
    <n v="7"/>
    <n v="0"/>
    <n v="0"/>
    <n v="0"/>
    <n v="0"/>
    <n v="2"/>
    <n v="5"/>
    <n v="3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5"/>
    <x v="78"/>
    <x v="8"/>
    <d v="2026-03-23T17:48:52"/>
    <n v="2"/>
    <m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8"/>
    <x v="78"/>
    <x v="8"/>
    <d v="2026-03-23T17:48:52"/>
    <n v="15"/>
    <n v="10"/>
    <n v="5"/>
    <n v="0"/>
    <n v="0"/>
    <n v="0"/>
    <n v="4"/>
    <n v="1"/>
    <n v="5"/>
    <n v="5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9"/>
    <x v="78"/>
    <x v="8"/>
    <d v="2026-03-23T17:48:52"/>
    <n v="1"/>
    <n v="0"/>
    <n v="1"/>
    <n v="0"/>
    <n v="0"/>
    <n v="0"/>
    <n v="0"/>
    <n v="0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21"/>
    <x v="78"/>
    <x v="8"/>
    <d v="2026-03-23T17:48:5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7"/>
    <x v="24"/>
    <x v="78"/>
    <x v="8"/>
    <d v="2026-03-23T17:48:52"/>
    <n v="31"/>
    <n v="1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0"/>
    <x v="89"/>
    <x v="15"/>
    <d v="2026-03-23T17:48:53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1"/>
    <x v="89"/>
    <x v="15"/>
    <d v="2026-03-23T17:48:53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22"/>
    <x v="90"/>
    <x v="11"/>
    <d v="2026-03-23T17:49:0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24"/>
    <x v="90"/>
    <x v="11"/>
    <d v="2026-03-23T17:49:04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25"/>
    <x v="90"/>
    <x v="11"/>
    <d v="2026-03-23T17:49:04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0"/>
    <x v="91"/>
    <x v="13"/>
    <d v="2026-03-23T17:49:06"/>
    <n v="18"/>
    <m/>
    <m/>
    <m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1"/>
    <x v="91"/>
    <x v="13"/>
    <d v="2026-03-23T17:49:06"/>
    <n v="46"/>
    <m/>
    <m/>
    <m/>
    <m/>
    <m/>
    <n v="22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2"/>
    <x v="91"/>
    <x v="13"/>
    <d v="2026-03-23T17:49:06"/>
    <n v="7"/>
    <m/>
    <m/>
    <m/>
    <m/>
    <m/>
    <m/>
    <m/>
    <n v="3"/>
    <m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3"/>
    <x v="91"/>
    <x v="13"/>
    <d v="2026-03-23T17:49:06"/>
    <n v="16.8"/>
    <n v="0.8"/>
    <n v="9.6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4"/>
    <x v="91"/>
    <x v="13"/>
    <d v="2026-03-23T17:49:06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"/>
    <x v="89"/>
    <x v="15"/>
    <d v="2026-03-23T17:48:5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3"/>
    <x v="89"/>
    <x v="15"/>
    <d v="2026-03-23T17:48:53"/>
    <n v="4.8"/>
    <m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4"/>
    <x v="89"/>
    <x v="15"/>
    <d v="2026-03-23T17:48:53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5"/>
    <x v="89"/>
    <x v="15"/>
    <d v="2026-03-23T17:48:53"/>
    <n v="6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8"/>
    <x v="89"/>
    <x v="15"/>
    <d v="2026-03-23T17:48:53"/>
    <n v="14"/>
    <n v="7"/>
    <n v="7"/>
    <m/>
    <n v="1"/>
    <n v="1"/>
    <n v="3"/>
    <m/>
    <n v="3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9"/>
    <x v="89"/>
    <x v="15"/>
    <d v="2026-03-23T17:48:53"/>
    <n v="3"/>
    <n v="2"/>
    <n v="1"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1"/>
    <x v="89"/>
    <x v="15"/>
    <d v="2026-03-23T17:48:53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0"/>
    <x v="79"/>
    <x v="15"/>
    <d v="2026-03-23T17:48:54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22"/>
    <x v="92"/>
    <x v="13"/>
    <d v="2026-03-23T17:49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24"/>
    <x v="92"/>
    <x v="13"/>
    <d v="2026-03-23T17:49:07"/>
    <n v="56"/>
    <n v="2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25"/>
    <x v="92"/>
    <x v="13"/>
    <d v="2026-03-23T17:49:0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1"/>
    <x v="93"/>
    <x v="6"/>
    <d v="2026-03-23T17:49:0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8"/>
    <x v="93"/>
    <x v="6"/>
    <d v="2026-03-23T17:49:08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21"/>
    <x v="93"/>
    <x v="6"/>
    <d v="2026-03-23T17:49:08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22"/>
    <x v="93"/>
    <x v="6"/>
    <d v="2026-03-23T17:49:0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24"/>
    <x v="93"/>
    <x v="6"/>
    <d v="2026-03-23T17:49:08"/>
    <n v="25"/>
    <n v="11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2"/>
    <x v="94"/>
    <x v="12"/>
    <d v="2026-03-23T17:49:0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4"/>
    <x v="94"/>
    <x v="12"/>
    <d v="2026-03-23T17:49:09"/>
    <n v="41"/>
    <n v="19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5"/>
    <x v="94"/>
    <x v="12"/>
    <d v="2026-03-23T17:49:09"/>
    <n v="7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1"/>
    <x v="95"/>
    <x v="6"/>
    <d v="2026-03-23T17:49:10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8"/>
    <x v="95"/>
    <x v="6"/>
    <d v="2026-03-23T17:49:10"/>
    <n v="1"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21"/>
    <x v="95"/>
    <x v="6"/>
    <d v="2026-03-23T17:49:1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22"/>
    <x v="95"/>
    <x v="6"/>
    <d v="2026-03-23T17:49:1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24"/>
    <x v="95"/>
    <x v="6"/>
    <d v="2026-03-23T17:49:10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1"/>
    <x v="80"/>
    <x v="15"/>
    <d v="2026-03-23T17:48:55"/>
    <n v="153"/>
    <n v="1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22"/>
    <x v="80"/>
    <x v="15"/>
    <d v="2026-03-23T17:48:5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0"/>
    <x v="30"/>
    <x v="80"/>
    <x v="15"/>
    <d v="2026-03-23T17:48:5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4"/>
    <x v="81"/>
    <x v="15"/>
    <d v="2026-03-23T17:48:56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1"/>
    <x v="25"/>
    <x v="81"/>
    <x v="15"/>
    <d v="2026-03-23T17:48:56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0"/>
    <x v="82"/>
    <x v="6"/>
    <d v="2026-03-23T17:48:57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1"/>
    <x v="82"/>
    <x v="6"/>
    <d v="2026-03-23T17:48:5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4"/>
    <x v="82"/>
    <x v="6"/>
    <d v="2026-03-23T17:48:5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2"/>
    <x v="96"/>
    <x v="3"/>
    <d v="2026-03-23T17:49:1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4"/>
    <x v="96"/>
    <x v="3"/>
    <d v="2026-03-23T17:49:12"/>
    <n v="31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5"/>
    <x v="96"/>
    <x v="3"/>
    <d v="2026-03-23T17:49:12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0"/>
    <x v="97"/>
    <x v="9"/>
    <d v="2026-03-23T17:49:13"/>
    <n v="18"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1"/>
    <x v="97"/>
    <x v="9"/>
    <d v="2026-03-23T17:49:13"/>
    <n v="32"/>
    <m/>
    <m/>
    <m/>
    <m/>
    <m/>
    <n v="1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2"/>
    <x v="97"/>
    <x v="9"/>
    <d v="2026-03-23T17:49:13"/>
    <n v="9"/>
    <m/>
    <m/>
    <m/>
    <m/>
    <m/>
    <m/>
    <m/>
    <n v="4"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3"/>
    <x v="97"/>
    <x v="9"/>
    <d v="2026-03-23T17:49:13"/>
    <n v="12"/>
    <n v="0"/>
    <n v="6.4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8"/>
    <x v="97"/>
    <x v="9"/>
    <d v="2026-03-23T17:49:13"/>
    <n v="36"/>
    <n v="23"/>
    <n v="13"/>
    <n v="0"/>
    <n v="2"/>
    <n v="2"/>
    <n v="6"/>
    <n v="3"/>
    <n v="9"/>
    <n v="7"/>
    <n v="4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5"/>
    <x v="82"/>
    <x v="6"/>
    <d v="2026-03-23T17:48:5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8"/>
    <x v="82"/>
    <x v="6"/>
    <d v="2026-03-23T17:48:57"/>
    <n v="2"/>
    <n v="1"/>
    <n v="1"/>
    <m/>
    <m/>
    <m/>
    <n v="1"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9"/>
    <x v="82"/>
    <x v="6"/>
    <d v="2026-03-23T17:48:57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2"/>
    <x v="21"/>
    <x v="82"/>
    <x v="6"/>
    <d v="2026-03-23T17:48:57"/>
    <n v="98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1"/>
    <x v="84"/>
    <x v="6"/>
    <d v="2026-03-23T17:48:59"/>
    <n v="14"/>
    <m/>
    <m/>
    <m/>
    <m/>
    <m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8"/>
    <x v="84"/>
    <x v="6"/>
    <d v="2026-03-23T17:48:59"/>
    <n v="8"/>
    <n v="4"/>
    <n v="4"/>
    <m/>
    <m/>
    <m/>
    <m/>
    <n v="1"/>
    <n v="3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21"/>
    <x v="84"/>
    <x v="6"/>
    <d v="2026-03-23T17:48:59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22"/>
    <x v="84"/>
    <x v="6"/>
    <d v="2026-03-23T17:48:5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24"/>
    <x v="84"/>
    <x v="6"/>
    <d v="2026-03-23T17:48:59"/>
    <n v="74"/>
    <n v="3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4"/>
    <x v="25"/>
    <x v="84"/>
    <x v="6"/>
    <d v="2026-03-23T17:48:59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0"/>
    <x v="85"/>
    <x v="12"/>
    <d v="2026-03-23T17:49:00"/>
    <n v="8"/>
    <m/>
    <m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1"/>
    <x v="85"/>
    <x v="12"/>
    <d v="2026-03-23T17:49:00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"/>
    <x v="85"/>
    <x v="12"/>
    <d v="2026-03-23T17:49:00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3"/>
    <x v="85"/>
    <x v="12"/>
    <d v="2026-03-23T17:49:00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8"/>
    <x v="85"/>
    <x v="12"/>
    <d v="2026-03-23T17:49:00"/>
    <n v="13"/>
    <n v="6"/>
    <n v="7"/>
    <m/>
    <m/>
    <n v="1"/>
    <n v="4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5"/>
    <x v="21"/>
    <x v="85"/>
    <x v="12"/>
    <d v="2026-03-23T17:49:00"/>
    <n v="82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1"/>
    <x v="98"/>
    <x v="13"/>
    <d v="2026-03-23T17:49:14"/>
    <n v="18"/>
    <m/>
    <m/>
    <m/>
    <m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2"/>
    <x v="98"/>
    <x v="13"/>
    <d v="2026-03-23T17:49:14"/>
    <n v="4"/>
    <m/>
    <m/>
    <m/>
    <m/>
    <m/>
    <m/>
    <m/>
    <n v="1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3"/>
    <x v="98"/>
    <x v="13"/>
    <d v="2026-03-23T17:49:14"/>
    <n v="5.6"/>
    <m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4"/>
    <x v="98"/>
    <x v="13"/>
    <d v="2026-03-23T17:49:1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5"/>
    <x v="98"/>
    <x v="13"/>
    <d v="2026-03-23T17:49:1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8"/>
    <x v="98"/>
    <x v="13"/>
    <d v="2026-03-23T17:49:14"/>
    <n v="19"/>
    <n v="9"/>
    <n v="10"/>
    <m/>
    <n v="2"/>
    <n v="1"/>
    <m/>
    <n v="4"/>
    <n v="4"/>
    <n v="5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9"/>
    <x v="98"/>
    <x v="13"/>
    <d v="2026-03-23T17:49:14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21"/>
    <x v="98"/>
    <x v="13"/>
    <d v="2026-03-23T17:49:14"/>
    <n v="119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4"/>
    <x v="86"/>
    <x v="12"/>
    <d v="2026-03-23T17:49:01"/>
    <n v="56"/>
    <n v="27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6"/>
    <x v="25"/>
    <x v="86"/>
    <x v="12"/>
    <d v="2026-03-23T17:49:01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0"/>
    <x v="87"/>
    <x v="12"/>
    <d v="2026-03-23T17:49:02"/>
    <n v="26"/>
    <m/>
    <m/>
    <m/>
    <n v="1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1"/>
    <x v="87"/>
    <x v="12"/>
    <d v="2026-03-23T17:49:02"/>
    <n v="67"/>
    <m/>
    <m/>
    <m/>
    <m/>
    <m/>
    <n v="40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"/>
    <x v="87"/>
    <x v="12"/>
    <d v="2026-03-23T17:49:02"/>
    <n v="8"/>
    <m/>
    <m/>
    <m/>
    <m/>
    <m/>
    <m/>
    <m/>
    <n v="5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3"/>
    <x v="87"/>
    <x v="12"/>
    <d v="2026-03-23T17:49:02"/>
    <n v="14.4"/>
    <n v="2.4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4"/>
    <x v="87"/>
    <x v="12"/>
    <d v="2026-03-23T17:49:02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5"/>
    <x v="87"/>
    <x v="12"/>
    <d v="2026-03-23T17:49:02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22"/>
    <x v="98"/>
    <x v="13"/>
    <d v="2026-03-23T17:49:1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24"/>
    <x v="98"/>
    <x v="13"/>
    <d v="2026-03-23T17:49:14"/>
    <n v="119"/>
    <n v="45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25"/>
    <x v="98"/>
    <x v="13"/>
    <d v="2026-03-23T17:49:14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0"/>
    <x v="99"/>
    <x v="7"/>
    <d v="2026-03-23T17:49:15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1"/>
    <x v="99"/>
    <x v="7"/>
    <d v="2026-03-23T17:49:15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"/>
    <x v="99"/>
    <x v="7"/>
    <d v="2026-03-23T17:49:15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4"/>
    <x v="99"/>
    <x v="7"/>
    <d v="2026-03-23T17:49:1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5"/>
    <x v="99"/>
    <x v="7"/>
    <d v="2026-03-23T17:49:1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8"/>
    <x v="87"/>
    <x v="12"/>
    <d v="2026-03-23T17:49:02"/>
    <n v="59"/>
    <n v="31"/>
    <n v="28"/>
    <n v="1"/>
    <m/>
    <n v="4"/>
    <n v="8"/>
    <n v="5"/>
    <n v="20"/>
    <n v="14"/>
    <n v="5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9"/>
    <x v="87"/>
    <x v="12"/>
    <d v="2026-03-23T17:49:02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7"/>
    <x v="21"/>
    <x v="87"/>
    <x v="12"/>
    <d v="2026-03-23T17:49:02"/>
    <n v="143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21"/>
    <x v="88"/>
    <x v="6"/>
    <d v="2026-03-23T17:49:03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8"/>
    <x v="24"/>
    <x v="88"/>
    <x v="6"/>
    <d v="2026-03-23T17:49:03"/>
    <n v="16"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1"/>
    <x v="90"/>
    <x v="11"/>
    <d v="2026-03-23T17:49:0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2"/>
    <x v="90"/>
    <x v="11"/>
    <d v="2026-03-23T17:49:04"/>
    <n v="4"/>
    <m/>
    <m/>
    <m/>
    <m/>
    <m/>
    <m/>
    <m/>
    <n v="0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8"/>
    <x v="90"/>
    <x v="11"/>
    <d v="2026-03-23T17:49:04"/>
    <n v="3"/>
    <n v="1"/>
    <n v="2"/>
    <m/>
    <m/>
    <m/>
    <m/>
    <m/>
    <m/>
    <n v="1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2"/>
    <x v="99"/>
    <x v="7"/>
    <d v="2026-03-23T17:49:1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4"/>
    <x v="99"/>
    <x v="7"/>
    <d v="2026-03-23T17:49:15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5"/>
    <x v="99"/>
    <x v="7"/>
    <d v="2026-03-23T17:49:15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0"/>
    <x v="100"/>
    <x v="12"/>
    <d v="2026-03-23T17:49:1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"/>
    <x v="100"/>
    <x v="12"/>
    <d v="2026-03-23T17:49:16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"/>
    <x v="100"/>
    <x v="12"/>
    <d v="2026-03-23T17:49:16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3"/>
    <x v="100"/>
    <x v="12"/>
    <d v="2026-03-23T17:49:16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14"/>
    <x v="100"/>
    <x v="12"/>
    <d v="2026-03-23T17:49:16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0"/>
    <x v="21"/>
    <x v="90"/>
    <x v="11"/>
    <d v="2026-03-23T17:49:04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5"/>
    <x v="91"/>
    <x v="13"/>
    <d v="2026-03-23T17:49:06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8"/>
    <x v="91"/>
    <x v="13"/>
    <d v="2026-03-23T17:49:06"/>
    <n v="44"/>
    <n v="25"/>
    <n v="19"/>
    <n v="1"/>
    <n v="3"/>
    <n v="2"/>
    <n v="7"/>
    <n v="2"/>
    <n v="11"/>
    <n v="12"/>
    <n v="3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1"/>
    <x v="9"/>
    <x v="91"/>
    <x v="13"/>
    <d v="2026-03-23T17:49:06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0"/>
    <x v="92"/>
    <x v="13"/>
    <d v="2026-03-23T17:49:0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1"/>
    <x v="92"/>
    <x v="13"/>
    <d v="2026-03-23T17:49:07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2"/>
    <x v="92"/>
    <x v="13"/>
    <d v="2026-03-23T17:49:07"/>
    <n v="5"/>
    <m/>
    <m/>
    <m/>
    <m/>
    <m/>
    <m/>
    <m/>
    <n v="2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3"/>
    <x v="92"/>
    <x v="13"/>
    <d v="2026-03-23T17:49:0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0"/>
    <x v="101"/>
    <x v="9"/>
    <d v="2026-03-23T17:49:17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1"/>
    <x v="101"/>
    <x v="9"/>
    <d v="2026-03-23T17:49:17"/>
    <n v="24"/>
    <m/>
    <m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3"/>
    <x v="101"/>
    <x v="9"/>
    <d v="2026-03-23T17:49:17"/>
    <n v="8"/>
    <n v="4.8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4"/>
    <x v="101"/>
    <x v="9"/>
    <d v="2026-03-23T17:49:1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5"/>
    <x v="101"/>
    <x v="9"/>
    <d v="2026-03-23T17:49:1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8"/>
    <x v="101"/>
    <x v="9"/>
    <d v="2026-03-23T17:49:17"/>
    <n v="19"/>
    <n v="12"/>
    <n v="7"/>
    <n v="2"/>
    <n v="0"/>
    <n v="1"/>
    <n v="2"/>
    <n v="2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9"/>
    <x v="101"/>
    <x v="9"/>
    <d v="2026-03-23T17:49:17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21"/>
    <x v="101"/>
    <x v="9"/>
    <d v="2026-03-23T17:49:17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8"/>
    <x v="92"/>
    <x v="13"/>
    <d v="2026-03-23T17:49:07"/>
    <n v="13"/>
    <n v="5"/>
    <n v="8"/>
    <m/>
    <m/>
    <n v="2"/>
    <n v="1"/>
    <n v="2"/>
    <n v="3"/>
    <n v="1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2"/>
    <x v="21"/>
    <x v="92"/>
    <x v="13"/>
    <d v="2026-03-23T17:49:0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3"/>
    <x v="25"/>
    <x v="93"/>
    <x v="6"/>
    <d v="2026-03-23T17:49:08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0"/>
    <x v="94"/>
    <x v="12"/>
    <d v="2026-03-23T17:49:09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1"/>
    <x v="94"/>
    <x v="12"/>
    <d v="2026-03-23T17:49:09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"/>
    <x v="94"/>
    <x v="12"/>
    <d v="2026-03-23T17:49:09"/>
    <n v="4"/>
    <m/>
    <m/>
    <m/>
    <m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3"/>
    <x v="94"/>
    <x v="12"/>
    <d v="2026-03-23T17:49:09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8"/>
    <x v="94"/>
    <x v="12"/>
    <d v="2026-03-23T17:49:09"/>
    <n v="9"/>
    <n v="3"/>
    <n v="6"/>
    <m/>
    <m/>
    <n v="1"/>
    <m/>
    <n v="2"/>
    <n v="1"/>
    <n v="2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22"/>
    <x v="101"/>
    <x v="9"/>
    <d v="2026-03-23T17:49:1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24"/>
    <x v="101"/>
    <x v="9"/>
    <d v="2026-03-23T17:49:17"/>
    <n v="30"/>
    <n v="11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5"/>
    <x v="25"/>
    <x v="101"/>
    <x v="9"/>
    <d v="2026-03-23T17:49:17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1"/>
    <x v="102"/>
    <x v="9"/>
    <d v="2026-03-23T17:49:18"/>
    <n v="10"/>
    <m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2"/>
    <x v="102"/>
    <x v="9"/>
    <d v="2026-03-23T17:49:18"/>
    <n v="2"/>
    <m/>
    <m/>
    <m/>
    <m/>
    <m/>
    <m/>
    <m/>
    <m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3"/>
    <x v="102"/>
    <x v="9"/>
    <d v="2026-03-23T17:49:18"/>
    <n v="3.2"/>
    <n v="0"/>
    <n v="3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8"/>
    <x v="102"/>
    <x v="9"/>
    <d v="2026-03-23T17:49:18"/>
    <n v="7"/>
    <n v="4"/>
    <n v="3"/>
    <m/>
    <n v="1"/>
    <m/>
    <m/>
    <m/>
    <n v="5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21"/>
    <x v="102"/>
    <x v="9"/>
    <d v="2026-03-23T17:49:18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6"/>
    <x v="21"/>
    <x v="94"/>
    <x v="12"/>
    <d v="2026-03-23T17:49:09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7"/>
    <x v="25"/>
    <x v="95"/>
    <x v="6"/>
    <d v="2026-03-23T17:49:10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21"/>
    <x v="103"/>
    <x v="6"/>
    <d v="2026-03-23T17:49:11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22"/>
    <x v="103"/>
    <x v="6"/>
    <d v="2026-03-23T17:49:11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24"/>
    <x v="103"/>
    <x v="6"/>
    <d v="2026-03-23T17:49:11"/>
    <n v="20"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8"/>
    <x v="25"/>
    <x v="103"/>
    <x v="6"/>
    <d v="2026-03-23T17:49:11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0"/>
    <x v="96"/>
    <x v="3"/>
    <d v="2026-03-23T17:49:12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1"/>
    <x v="96"/>
    <x v="3"/>
    <d v="2026-03-23T17:49:12"/>
    <n v="30"/>
    <m/>
    <m/>
    <m/>
    <m/>
    <m/>
    <n v="2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22"/>
    <x v="102"/>
    <x v="9"/>
    <d v="2026-03-23T17:49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24"/>
    <x v="102"/>
    <x v="9"/>
    <d v="2026-03-23T17:49:18"/>
    <n v="22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6"/>
    <x v="25"/>
    <x v="102"/>
    <x v="9"/>
    <d v="2026-03-23T17:49:1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0"/>
    <x v="104"/>
    <x v="10"/>
    <d v="2026-03-23T17:49:19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1"/>
    <x v="104"/>
    <x v="10"/>
    <d v="2026-03-23T17:49:19"/>
    <n v="27"/>
    <m/>
    <m/>
    <m/>
    <m/>
    <m/>
    <n v="12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"/>
    <x v="104"/>
    <x v="10"/>
    <d v="2026-03-23T17:49:19"/>
    <n v="4"/>
    <m/>
    <m/>
    <m/>
    <m/>
    <m/>
    <m/>
    <m/>
    <n v="1"/>
    <m/>
    <n v="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3"/>
    <x v="104"/>
    <x v="10"/>
    <d v="2026-03-23T17:49:19"/>
    <n v="7.2"/>
    <m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4"/>
    <x v="104"/>
    <x v="10"/>
    <d v="2026-03-23T17:49:1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3"/>
    <x v="96"/>
    <x v="3"/>
    <d v="2026-03-23T17:49:12"/>
    <n v="8.8000000000000007"/>
    <m/>
    <n v="6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8"/>
    <x v="96"/>
    <x v="3"/>
    <d v="2026-03-23T17:49:12"/>
    <n v="26"/>
    <n v="14"/>
    <n v="12"/>
    <m/>
    <n v="3"/>
    <n v="1"/>
    <n v="4"/>
    <m/>
    <n v="11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99"/>
    <x v="21"/>
    <x v="96"/>
    <x v="3"/>
    <d v="2026-03-23T17:49:12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21"/>
    <x v="97"/>
    <x v="9"/>
    <d v="2026-03-23T17:49:13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22"/>
    <x v="97"/>
    <x v="9"/>
    <d v="2026-03-23T17:49:13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24"/>
    <x v="97"/>
    <x v="9"/>
    <d v="2026-03-23T17:49:13"/>
    <n v="42"/>
    <n v="19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0"/>
    <x v="25"/>
    <x v="97"/>
    <x v="9"/>
    <d v="2026-03-23T17:49:13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1"/>
    <x v="0"/>
    <x v="98"/>
    <x v="13"/>
    <d v="2026-03-23T17:49:14"/>
    <n v="8"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12"/>
    <x v="104"/>
    <x v="10"/>
    <d v="2026-03-23T17:49:1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8"/>
    <x v="104"/>
    <x v="10"/>
    <d v="2026-03-23T17:49:19"/>
    <n v="27"/>
    <n v="13"/>
    <n v="14"/>
    <m/>
    <n v="1"/>
    <n v="3"/>
    <n v="4"/>
    <n v="2"/>
    <n v="6"/>
    <n v="8"/>
    <n v="1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9"/>
    <x v="104"/>
    <x v="10"/>
    <d v="2026-03-23T17:49:19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0"/>
    <x v="104"/>
    <x v="10"/>
    <d v="2026-03-23T17:49:1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17"/>
    <x v="104"/>
    <x v="10"/>
    <d v="2026-03-23T17:49:19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1"/>
    <x v="104"/>
    <x v="10"/>
    <d v="2026-03-23T17:49:19"/>
    <n v="122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2"/>
    <x v="104"/>
    <x v="10"/>
    <d v="2026-03-23T17:49:19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4"/>
    <x v="104"/>
    <x v="10"/>
    <d v="2026-03-23T17:49:19"/>
    <n v="122"/>
    <n v="43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5"/>
    <x v="104"/>
    <x v="10"/>
    <d v="2026-03-23T17:49:19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7"/>
    <x v="104"/>
    <x v="10"/>
    <d v="2026-03-23T17:49:19"/>
    <n v="26"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28"/>
    <x v="104"/>
    <x v="10"/>
    <d v="2026-03-23T17:49:19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1"/>
    <x v="105"/>
    <x v="5"/>
    <d v="2026-03-23T17:49:20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8"/>
    <x v="105"/>
    <x v="5"/>
    <d v="2026-03-23T17:49:20"/>
    <n v="1"/>
    <n v="1"/>
    <m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21"/>
    <x v="105"/>
    <x v="5"/>
    <d v="2026-03-23T17:49:20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8"/>
    <x v="24"/>
    <x v="105"/>
    <x v="5"/>
    <d v="2026-03-23T17:49:20"/>
    <n v="51"/>
    <n v="17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0"/>
    <x v="106"/>
    <x v="14"/>
    <d v="2026-03-23T17:49:21"/>
    <n v="14"/>
    <m/>
    <m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22"/>
    <x v="107"/>
    <x v="10"/>
    <d v="2026-03-23T17:49:23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24"/>
    <x v="107"/>
    <x v="10"/>
    <d v="2026-03-23T17:49:23"/>
    <n v="147"/>
    <n v="75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25"/>
    <x v="107"/>
    <x v="10"/>
    <d v="2026-03-23T17:49:23"/>
    <n v="19"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0"/>
    <x v="108"/>
    <x v="15"/>
    <d v="2026-03-23T17:49:24"/>
    <n v="8"/>
    <m/>
    <m/>
    <m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"/>
    <x v="108"/>
    <x v="15"/>
    <d v="2026-03-23T17:49:24"/>
    <n v="34"/>
    <m/>
    <m/>
    <m/>
    <m/>
    <m/>
    <n v="14"/>
    <n v="2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"/>
    <x v="108"/>
    <x v="15"/>
    <d v="2026-03-23T17:49:24"/>
    <n v="8"/>
    <m/>
    <m/>
    <m/>
    <m/>
    <m/>
    <m/>
    <m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"/>
    <x v="108"/>
    <x v="15"/>
    <d v="2026-03-23T17:49:24"/>
    <n v="13.6"/>
    <n v="3.2"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9"/>
    <x v="108"/>
    <x v="15"/>
    <d v="2026-03-23T17:49:24"/>
    <n v="3.6"/>
    <n v="0"/>
    <n v="0"/>
    <n v="0"/>
    <n v="3.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8"/>
    <x v="99"/>
    <x v="7"/>
    <d v="2026-03-23T17:49:15"/>
    <n v="7"/>
    <n v="3"/>
    <n v="4"/>
    <m/>
    <m/>
    <m/>
    <m/>
    <n v="2"/>
    <n v="2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9"/>
    <x v="99"/>
    <x v="7"/>
    <d v="2026-03-23T17:49:15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3"/>
    <x v="21"/>
    <x v="99"/>
    <x v="7"/>
    <d v="2026-03-23T17:49:15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8"/>
    <x v="100"/>
    <x v="12"/>
    <d v="2026-03-23T17:49:16"/>
    <n v="10"/>
    <n v="6"/>
    <n v="4"/>
    <m/>
    <n v="1"/>
    <n v="1"/>
    <n v="1"/>
    <n v="1"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1"/>
    <x v="100"/>
    <x v="12"/>
    <d v="2026-03-23T17:49:16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2"/>
    <x v="100"/>
    <x v="12"/>
    <d v="2026-03-23T17:49:16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4"/>
    <x v="100"/>
    <x v="12"/>
    <d v="2026-03-23T17:49:16"/>
    <n v="36"/>
    <n v="16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4"/>
    <x v="25"/>
    <x v="100"/>
    <x v="12"/>
    <d v="2026-03-23T17:49:16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5"/>
    <x v="108"/>
    <x v="15"/>
    <d v="2026-03-23T17:49:24"/>
    <n v="13"/>
    <n v="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1"/>
    <x v="108"/>
    <x v="15"/>
    <d v="2026-03-23T17:49:2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3"/>
    <x v="108"/>
    <x v="15"/>
    <d v="2026-03-23T17:49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0"/>
    <x v="109"/>
    <x v="3"/>
    <d v="2026-03-23T17:49:25"/>
    <n v="30"/>
    <m/>
    <m/>
    <m/>
    <n v="1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"/>
    <x v="109"/>
    <x v="3"/>
    <d v="2026-03-23T17:49:25"/>
    <n v="28"/>
    <m/>
    <m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"/>
    <x v="109"/>
    <x v="3"/>
    <d v="2026-03-23T17:49:25"/>
    <n v="14"/>
    <m/>
    <m/>
    <m/>
    <m/>
    <m/>
    <m/>
    <m/>
    <n v="7"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3"/>
    <x v="109"/>
    <x v="3"/>
    <d v="2026-03-23T17:49:25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3"/>
    <x v="109"/>
    <x v="3"/>
    <d v="2026-03-23T17:49:25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8"/>
    <x v="109"/>
    <x v="3"/>
    <d v="2026-03-23T17:49:25"/>
    <n v="3"/>
    <n v="2"/>
    <n v="1"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1"/>
    <x v="109"/>
    <x v="3"/>
    <d v="2026-03-23T17:49:25"/>
    <n v="107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4"/>
    <x v="109"/>
    <x v="3"/>
    <d v="2026-03-23T17:49:25"/>
    <n v="107"/>
    <n v="40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0"/>
    <x v="110"/>
    <x v="3"/>
    <d v="2026-03-23T17:49:26"/>
    <n v="28"/>
    <m/>
    <m/>
    <m/>
    <n v="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"/>
    <x v="110"/>
    <x v="3"/>
    <d v="2026-03-23T17:49:26"/>
    <n v="44"/>
    <m/>
    <m/>
    <m/>
    <m/>
    <m/>
    <n v="18"/>
    <n v="2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"/>
    <x v="110"/>
    <x v="3"/>
    <d v="2026-03-23T17:49:26"/>
    <n v="17"/>
    <m/>
    <m/>
    <m/>
    <m/>
    <m/>
    <m/>
    <m/>
    <n v="6"/>
    <m/>
    <n v="6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3"/>
    <x v="110"/>
    <x v="3"/>
    <d v="2026-03-23T17:49:26"/>
    <n v="16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4"/>
    <x v="110"/>
    <x v="3"/>
    <d v="2026-03-23T17:49:2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2"/>
    <x v="110"/>
    <x v="3"/>
    <d v="2026-03-23T17:49:26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4"/>
    <x v="110"/>
    <x v="3"/>
    <d v="2026-03-23T17:49:26"/>
    <n v="56"/>
    <n v="2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5"/>
    <x v="110"/>
    <x v="3"/>
    <d v="2026-03-23T17:49:26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0"/>
    <x v="111"/>
    <x v="3"/>
    <d v="2026-03-23T17:49:27"/>
    <n v="26"/>
    <m/>
    <m/>
    <m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"/>
    <x v="111"/>
    <x v="3"/>
    <d v="2026-03-23T17:49:27"/>
    <n v="54"/>
    <m/>
    <m/>
    <m/>
    <m/>
    <m/>
    <n v="3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"/>
    <x v="111"/>
    <x v="3"/>
    <d v="2026-03-23T17:49:27"/>
    <n v="7"/>
    <m/>
    <m/>
    <m/>
    <m/>
    <m/>
    <m/>
    <m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3"/>
    <x v="111"/>
    <x v="3"/>
    <d v="2026-03-23T17:49:27"/>
    <n v="28.8"/>
    <n v="3.2"/>
    <n v="6.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4"/>
    <x v="111"/>
    <x v="3"/>
    <d v="2026-03-23T17:49: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2"/>
    <x v="111"/>
    <x v="3"/>
    <d v="2026-03-23T17:49:27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4"/>
    <x v="111"/>
    <x v="3"/>
    <d v="2026-03-23T17:49:27"/>
    <n v="71"/>
    <n v="27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5"/>
    <x v="111"/>
    <x v="3"/>
    <d v="2026-03-23T17:49:27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0"/>
    <x v="112"/>
    <x v="10"/>
    <d v="2026-03-23T17:49:28"/>
    <n v="80"/>
    <m/>
    <m/>
    <m/>
    <n v="44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1"/>
    <x v="112"/>
    <x v="10"/>
    <d v="2026-03-23T17:49:28"/>
    <n v="126"/>
    <m/>
    <m/>
    <m/>
    <m/>
    <m/>
    <n v="60"/>
    <n v="6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"/>
    <x v="112"/>
    <x v="10"/>
    <d v="2026-03-23T17:49:28"/>
    <n v="31"/>
    <m/>
    <m/>
    <m/>
    <m/>
    <m/>
    <m/>
    <m/>
    <n v="15"/>
    <m/>
    <n v="1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3"/>
    <x v="112"/>
    <x v="10"/>
    <d v="2026-03-23T17:49:28"/>
    <n v="55.2"/>
    <n v="1.6"/>
    <n v="12"/>
    <n v="4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4"/>
    <x v="112"/>
    <x v="10"/>
    <d v="2026-03-23T17:49:28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6"/>
    <x v="112"/>
    <x v="10"/>
    <d v="2026-03-23T17:49:28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7"/>
    <x v="112"/>
    <x v="10"/>
    <d v="2026-03-23T17:49:28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8"/>
    <x v="112"/>
    <x v="10"/>
    <d v="2026-03-23T17:49:28"/>
    <n v="153"/>
    <n v="57"/>
    <n v="96"/>
    <n v="2"/>
    <n v="5"/>
    <n v="16"/>
    <n v="22"/>
    <n v="18"/>
    <n v="30"/>
    <n v="32"/>
    <n v="17"/>
    <m/>
    <n v="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9"/>
    <x v="112"/>
    <x v="10"/>
    <d v="2026-03-23T17:49:28"/>
    <n v="4"/>
    <n v="1"/>
    <n v="3"/>
    <m/>
    <m/>
    <m/>
    <m/>
    <m/>
    <n v="1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10"/>
    <x v="112"/>
    <x v="10"/>
    <d v="2026-03-23T17:49:28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0"/>
    <x v="112"/>
    <x v="10"/>
    <d v="2026-03-23T17:49:28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17"/>
    <x v="112"/>
    <x v="10"/>
    <d v="2026-03-23T17:49:28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1"/>
    <x v="112"/>
    <x v="10"/>
    <d v="2026-03-23T17:49:28"/>
    <n v="194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7"/>
    <x v="5"/>
    <x v="104"/>
    <x v="10"/>
    <d v="2026-03-23T17:49:19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1"/>
    <x v="106"/>
    <x v="14"/>
    <d v="2026-03-23T17:49:21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8"/>
    <x v="106"/>
    <x v="14"/>
    <d v="2026-03-23T17:49:21"/>
    <n v="13"/>
    <n v="7"/>
    <n v="6"/>
    <m/>
    <m/>
    <m/>
    <n v="5"/>
    <n v="2"/>
    <n v="3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21"/>
    <x v="106"/>
    <x v="14"/>
    <d v="2026-03-23T17:49:21"/>
    <n v="2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09"/>
    <x v="24"/>
    <x v="106"/>
    <x v="14"/>
    <d v="2026-03-23T17:49:21"/>
    <n v="28"/>
    <n v="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0"/>
    <x v="107"/>
    <x v="10"/>
    <d v="2026-03-23T17:49:23"/>
    <n v="22"/>
    <m/>
    <m/>
    <m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1"/>
    <x v="107"/>
    <x v="10"/>
    <d v="2026-03-23T17:49:23"/>
    <n v="28"/>
    <m/>
    <m/>
    <m/>
    <m/>
    <m/>
    <n v="14"/>
    <n v="14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2"/>
    <x v="107"/>
    <x v="10"/>
    <d v="2026-03-23T17:49:23"/>
    <n v="13"/>
    <m/>
    <m/>
    <m/>
    <m/>
    <m/>
    <m/>
    <m/>
    <n v="6"/>
    <m/>
    <n v="2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2"/>
    <x v="112"/>
    <x v="10"/>
    <d v="2026-03-23T17:49:28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4"/>
    <x v="112"/>
    <x v="10"/>
    <d v="2026-03-23T17:49:28"/>
    <n v="194"/>
    <n v="75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25"/>
    <x v="112"/>
    <x v="10"/>
    <d v="2026-03-23T17:49:28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0"/>
    <x v="113"/>
    <x v="10"/>
    <d v="2026-03-23T17:49:29"/>
    <n v="40"/>
    <m/>
    <m/>
    <m/>
    <n v="18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1"/>
    <x v="113"/>
    <x v="10"/>
    <d v="2026-03-23T17:49:29"/>
    <n v="97"/>
    <m/>
    <m/>
    <m/>
    <m/>
    <m/>
    <n v="40"/>
    <n v="5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"/>
    <x v="113"/>
    <x v="10"/>
    <d v="2026-03-23T17:49:29"/>
    <n v="13"/>
    <m/>
    <m/>
    <m/>
    <m/>
    <m/>
    <m/>
    <m/>
    <n v="8"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3"/>
    <x v="113"/>
    <x v="10"/>
    <d v="2026-03-23T17:49:29"/>
    <n v="5.6"/>
    <n v="2.4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4"/>
    <x v="113"/>
    <x v="10"/>
    <d v="2026-03-23T17:49:2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3"/>
    <x v="107"/>
    <x v="10"/>
    <d v="2026-03-23T17:49:23"/>
    <n v="6.4"/>
    <m/>
    <n v="0.8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13"/>
    <x v="107"/>
    <x v="10"/>
    <d v="2026-03-23T17:49:23"/>
    <n v="4.8099999999999996"/>
    <m/>
    <m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8"/>
    <x v="107"/>
    <x v="10"/>
    <d v="2026-03-23T17:49:23"/>
    <n v="40"/>
    <n v="11"/>
    <n v="29"/>
    <m/>
    <n v="1"/>
    <n v="2"/>
    <n v="6"/>
    <n v="5"/>
    <n v="7"/>
    <n v="7"/>
    <n v="6"/>
    <m/>
    <n v="1"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15"/>
    <x v="107"/>
    <x v="10"/>
    <d v="2026-03-23T17:49:23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0"/>
    <x v="21"/>
    <x v="107"/>
    <x v="10"/>
    <d v="2026-03-23T17:49:23"/>
    <n v="147"/>
    <n v="1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8"/>
    <x v="108"/>
    <x v="15"/>
    <d v="2026-03-23T17:49:24"/>
    <n v="35"/>
    <n v="14"/>
    <n v="21"/>
    <n v="2"/>
    <n v="1"/>
    <n v="2"/>
    <n v="4"/>
    <n v="0"/>
    <n v="7"/>
    <n v="11"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10"/>
    <x v="108"/>
    <x v="15"/>
    <d v="2026-03-23T17:49:24"/>
    <n v="1"/>
    <n v="1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1"/>
    <x v="108"/>
    <x v="15"/>
    <d v="2026-03-23T17:49:24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2"/>
    <x v="113"/>
    <x v="10"/>
    <d v="2026-03-23T17:49:2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4"/>
    <x v="113"/>
    <x v="10"/>
    <d v="2026-03-23T17:49:29"/>
    <n v="272"/>
    <n v="101"/>
    <n v="1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5"/>
    <x v="113"/>
    <x v="10"/>
    <d v="2026-03-23T17:49:29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0"/>
    <x v="114"/>
    <x v="10"/>
    <d v="2026-03-23T17:49:30"/>
    <n v="20"/>
    <m/>
    <m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1"/>
    <x v="114"/>
    <x v="10"/>
    <d v="2026-03-23T17:49:30"/>
    <n v="88"/>
    <m/>
    <m/>
    <m/>
    <m/>
    <m/>
    <n v="40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2"/>
    <x v="114"/>
    <x v="10"/>
    <d v="2026-03-23T17:49:30"/>
    <n v="14"/>
    <m/>
    <m/>
    <m/>
    <m/>
    <m/>
    <m/>
    <m/>
    <n v="5"/>
    <m/>
    <n v="6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3"/>
    <x v="114"/>
    <x v="10"/>
    <d v="2026-03-23T17:49:30"/>
    <n v="25.6"/>
    <n v="1.6"/>
    <n v="5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8"/>
    <x v="114"/>
    <x v="10"/>
    <d v="2026-03-23T17:49:30"/>
    <n v="74"/>
    <n v="33"/>
    <n v="41"/>
    <n v="1"/>
    <n v="2"/>
    <n v="6"/>
    <n v="6"/>
    <n v="4"/>
    <n v="20"/>
    <n v="24"/>
    <n v="5"/>
    <m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2"/>
    <x v="108"/>
    <x v="15"/>
    <d v="2026-03-23T17:49:24"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0"/>
    <x v="108"/>
    <x v="15"/>
    <d v="2026-03-23T17:49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32"/>
    <x v="108"/>
    <x v="15"/>
    <d v="2026-03-23T17:49:2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511"/>
    <x v="24"/>
    <x v="108"/>
    <x v="15"/>
    <d v="2026-03-23T17:49:24"/>
    <n v="59"/>
    <n v="2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8"/>
    <x v="109"/>
    <x v="3"/>
    <d v="2026-03-23T17:49:25"/>
    <n v="42"/>
    <n v="16"/>
    <n v="26"/>
    <m/>
    <m/>
    <n v="2"/>
    <n v="5"/>
    <n v="10"/>
    <n v="9"/>
    <n v="5"/>
    <n v="7"/>
    <m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5"/>
    <x v="109"/>
    <x v="3"/>
    <d v="2026-03-23T17:49:25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16"/>
    <x v="109"/>
    <x v="3"/>
    <d v="2026-03-23T17:49:25"/>
    <n v="6.4"/>
    <m/>
    <n v="2.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0"/>
    <x v="29"/>
    <x v="109"/>
    <x v="3"/>
    <d v="2026-03-23T17:49:25"/>
    <n v="5.6"/>
    <m/>
    <m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22"/>
    <x v="114"/>
    <x v="10"/>
    <d v="2026-03-23T17:49:30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24"/>
    <x v="114"/>
    <x v="10"/>
    <d v="2026-03-23T17:49:30"/>
    <n v="167"/>
    <n v="65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25"/>
    <x v="114"/>
    <x v="10"/>
    <d v="2026-03-23T17:49:30"/>
    <n v="27"/>
    <n v="7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0"/>
    <x v="115"/>
    <x v="4"/>
    <d v="2026-03-23T17:49:31"/>
    <n v="24"/>
    <m/>
    <m/>
    <m/>
    <n v="1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"/>
    <x v="115"/>
    <x v="4"/>
    <d v="2026-03-23T17:49:31"/>
    <n v="85"/>
    <m/>
    <m/>
    <m/>
    <m/>
    <m/>
    <n v="46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"/>
    <x v="115"/>
    <x v="4"/>
    <d v="2026-03-23T17:49:31"/>
    <n v="23"/>
    <m/>
    <m/>
    <m/>
    <m/>
    <m/>
    <m/>
    <m/>
    <n v="11"/>
    <m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"/>
    <x v="115"/>
    <x v="4"/>
    <d v="2026-03-23T17:49:31"/>
    <n v="10.4"/>
    <n v="0.8"/>
    <m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7"/>
    <x v="115"/>
    <x v="4"/>
    <d v="2026-03-23T17:49:31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4"/>
    <x v="115"/>
    <x v="4"/>
    <d v="2026-03-23T17:49:31"/>
    <n v="67"/>
    <n v="21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5"/>
    <x v="115"/>
    <x v="4"/>
    <d v="2026-03-23T17:49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7"/>
    <x v="115"/>
    <x v="4"/>
    <d v="2026-03-23T17:49:31"/>
    <n v="17"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0"/>
    <x v="116"/>
    <x v="10"/>
    <d v="2026-03-23T17:49:32"/>
    <n v="28"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1"/>
    <x v="116"/>
    <x v="10"/>
    <d v="2026-03-23T17:49:32"/>
    <n v="43"/>
    <m/>
    <m/>
    <m/>
    <m/>
    <m/>
    <n v="14"/>
    <n v="26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"/>
    <x v="116"/>
    <x v="10"/>
    <d v="2026-03-23T17:49:32"/>
    <n v="9"/>
    <m/>
    <m/>
    <m/>
    <m/>
    <m/>
    <m/>
    <m/>
    <n v="7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3"/>
    <x v="116"/>
    <x v="10"/>
    <d v="2026-03-23T17:49:32"/>
    <n v="9.6"/>
    <n v="5.6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7"/>
    <x v="116"/>
    <x v="10"/>
    <d v="2026-03-23T17:49:32"/>
    <n v="2.8"/>
    <m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5"/>
    <x v="110"/>
    <x v="3"/>
    <d v="2026-03-23T17:49:2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8"/>
    <x v="110"/>
    <x v="3"/>
    <d v="2026-03-23T17:49:26"/>
    <n v="58"/>
    <n v="15"/>
    <n v="43"/>
    <m/>
    <n v="3"/>
    <n v="4"/>
    <n v="4"/>
    <n v="10"/>
    <n v="9"/>
    <n v="12"/>
    <n v="8"/>
    <m/>
    <n v="3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9"/>
    <x v="110"/>
    <x v="3"/>
    <d v="2026-03-23T17:49:26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1"/>
    <x v="110"/>
    <x v="3"/>
    <d v="2026-03-23T17:49:2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17"/>
    <x v="110"/>
    <x v="3"/>
    <d v="2026-03-23T17:49:26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1"/>
    <x v="21"/>
    <x v="110"/>
    <x v="3"/>
    <d v="2026-03-23T17:49:26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5"/>
    <x v="111"/>
    <x v="3"/>
    <d v="2026-03-23T17:49:2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3"/>
    <x v="111"/>
    <x v="3"/>
    <d v="2026-03-23T17:49:27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4"/>
    <x v="116"/>
    <x v="10"/>
    <d v="2026-03-23T17:49:32"/>
    <n v="192"/>
    <n v="78"/>
    <n v="1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5"/>
    <x v="116"/>
    <x v="10"/>
    <d v="2026-03-23T17:49:32"/>
    <n v="17"/>
    <n v="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7"/>
    <x v="116"/>
    <x v="10"/>
    <d v="2026-03-23T17:49:32"/>
    <n v="16"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0"/>
    <x v="117"/>
    <x v="4"/>
    <d v="2026-03-23T17:49:33"/>
    <n v="276"/>
    <m/>
    <m/>
    <m/>
    <n v="152"/>
    <n v="1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"/>
    <x v="117"/>
    <x v="4"/>
    <d v="2026-03-23T17:49:33"/>
    <n v="535"/>
    <m/>
    <m/>
    <m/>
    <m/>
    <m/>
    <n v="300"/>
    <n v="231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"/>
    <x v="117"/>
    <x v="4"/>
    <d v="2026-03-23T17:49:33"/>
    <n v="109"/>
    <m/>
    <m/>
    <m/>
    <m/>
    <m/>
    <m/>
    <m/>
    <n v="55"/>
    <m/>
    <n v="22"/>
    <n v="1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3"/>
    <x v="117"/>
    <x v="4"/>
    <d v="2026-03-23T17:49:33"/>
    <n v="108"/>
    <n v="7.2"/>
    <n v="33.6"/>
    <n v="6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4"/>
    <x v="117"/>
    <x v="4"/>
    <d v="2026-03-23T17:49:33"/>
    <n v="14"/>
    <m/>
    <m/>
    <m/>
    <n v="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7"/>
    <x v="111"/>
    <x v="3"/>
    <d v="2026-03-23T17:49:27"/>
    <n v="8.8000000000000007"/>
    <n v="4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9"/>
    <x v="111"/>
    <x v="3"/>
    <d v="2026-03-23T17:49:27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8"/>
    <x v="111"/>
    <x v="3"/>
    <d v="2026-03-23T17:49:27"/>
    <n v="57"/>
    <n v="24"/>
    <n v="33"/>
    <n v="1"/>
    <n v="2"/>
    <n v="7"/>
    <n v="4"/>
    <n v="9"/>
    <n v="17"/>
    <n v="10"/>
    <n v="6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9"/>
    <x v="111"/>
    <x v="3"/>
    <d v="2026-03-23T17:49:27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5"/>
    <x v="111"/>
    <x v="3"/>
    <d v="2026-03-23T17:49:27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10"/>
    <x v="111"/>
    <x v="3"/>
    <d v="2026-03-23T17:49:27"/>
    <n v="2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02"/>
    <x v="21"/>
    <x v="111"/>
    <x v="3"/>
    <d v="2026-03-23T17:49:27"/>
    <n v="71"/>
    <n v="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2"/>
    <x v="5"/>
    <x v="112"/>
    <x v="10"/>
    <d v="2026-03-23T17:49:28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0"/>
    <x v="117"/>
    <x v="4"/>
    <d v="2026-03-23T17:49:33"/>
    <n v="24"/>
    <m/>
    <m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6"/>
    <x v="117"/>
    <x v="4"/>
    <d v="2026-03-23T17:49:33"/>
    <n v="16"/>
    <m/>
    <m/>
    <n v="6.4"/>
    <n v="5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9"/>
    <x v="117"/>
    <x v="4"/>
    <d v="2026-03-23T17:49:33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7"/>
    <x v="117"/>
    <x v="4"/>
    <d v="2026-03-23T17:49:33"/>
    <n v="16"/>
    <n v="7"/>
    <n v="9"/>
    <m/>
    <m/>
    <n v="2"/>
    <n v="2"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8"/>
    <x v="117"/>
    <x v="4"/>
    <d v="2026-03-23T17:49:33"/>
    <n v="7"/>
    <n v="2"/>
    <n v="5"/>
    <m/>
    <n v="1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1"/>
    <x v="117"/>
    <x v="4"/>
    <d v="2026-03-23T17:49:33"/>
    <n v="444"/>
    <n v="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2"/>
    <x v="117"/>
    <x v="4"/>
    <d v="2026-03-23T17:49:33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4"/>
    <x v="117"/>
    <x v="4"/>
    <d v="2026-03-23T17:49:33"/>
    <n v="444"/>
    <n v="181"/>
    <n v="2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5"/>
    <x v="117"/>
    <x v="4"/>
    <d v="2026-03-23T17:49:33"/>
    <n v="24"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7"/>
    <x v="117"/>
    <x v="4"/>
    <d v="2026-03-23T17:49:33"/>
    <n v="71"/>
    <n v="24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28"/>
    <x v="117"/>
    <x v="4"/>
    <d v="2026-03-23T17:49:33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0"/>
    <x v="118"/>
    <x v="4"/>
    <d v="2026-03-23T17:49:34"/>
    <n v="134"/>
    <m/>
    <m/>
    <m/>
    <n v="78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"/>
    <x v="118"/>
    <x v="4"/>
    <d v="2026-03-23T17:49:34"/>
    <n v="292"/>
    <m/>
    <m/>
    <m/>
    <m/>
    <m/>
    <n v="170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"/>
    <x v="118"/>
    <x v="4"/>
    <d v="2026-03-23T17:49:34"/>
    <n v="89"/>
    <m/>
    <m/>
    <m/>
    <m/>
    <m/>
    <m/>
    <m/>
    <n v="56"/>
    <m/>
    <n v="3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3"/>
    <x v="118"/>
    <x v="4"/>
    <d v="2026-03-23T17:49:34"/>
    <n v="191.2"/>
    <n v="13.6"/>
    <n v="56.8"/>
    <n v="12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4"/>
    <x v="118"/>
    <x v="4"/>
    <d v="2026-03-23T17:49:34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2"/>
    <x v="118"/>
    <x v="4"/>
    <d v="2026-03-23T17:49:34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4"/>
    <x v="118"/>
    <x v="4"/>
    <d v="2026-03-23T17:49:34"/>
    <n v="491"/>
    <n v="234"/>
    <n v="2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5"/>
    <x v="118"/>
    <x v="4"/>
    <d v="2026-03-23T17:49:34"/>
    <n v="52"/>
    <n v="20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0"/>
    <x v="119"/>
    <x v="14"/>
    <d v="2026-03-23T17:49:36"/>
    <n v="62"/>
    <m/>
    <m/>
    <m/>
    <n v="2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"/>
    <x v="119"/>
    <x v="14"/>
    <d v="2026-03-23T17:49:36"/>
    <n v="115"/>
    <m/>
    <m/>
    <m/>
    <m/>
    <m/>
    <n v="5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"/>
    <x v="119"/>
    <x v="14"/>
    <d v="2026-03-23T17:49:36"/>
    <n v="19"/>
    <m/>
    <m/>
    <m/>
    <m/>
    <m/>
    <m/>
    <m/>
    <n v="8"/>
    <m/>
    <n v="4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3"/>
    <x v="119"/>
    <x v="14"/>
    <d v="2026-03-23T17:49:36"/>
    <n v="36"/>
    <n v="12"/>
    <n v="11.2"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4"/>
    <x v="119"/>
    <x v="14"/>
    <d v="2026-03-23T17:49:36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5"/>
    <x v="113"/>
    <x v="10"/>
    <d v="2026-03-23T17:49:29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12"/>
    <x v="113"/>
    <x v="10"/>
    <d v="2026-03-23T17:49:2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7"/>
    <x v="113"/>
    <x v="10"/>
    <d v="2026-03-23T17:49:29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8"/>
    <x v="113"/>
    <x v="10"/>
    <d v="2026-03-23T17:49:29"/>
    <n v="85"/>
    <n v="36"/>
    <n v="49"/>
    <n v="1"/>
    <m/>
    <n v="2"/>
    <n v="9"/>
    <n v="11"/>
    <n v="20"/>
    <n v="27"/>
    <n v="10"/>
    <m/>
    <m/>
    <m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9"/>
    <x v="113"/>
    <x v="10"/>
    <d v="2026-03-23T17:49:29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10"/>
    <x v="113"/>
    <x v="10"/>
    <d v="2026-03-23T17:49:2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723"/>
    <x v="21"/>
    <x v="113"/>
    <x v="10"/>
    <d v="2026-03-23T17:49:29"/>
    <n v="272"/>
    <n v="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10"/>
    <x v="114"/>
    <x v="10"/>
    <d v="2026-03-23T17:49:30"/>
    <n v="0"/>
    <n v="0"/>
    <n v="1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2"/>
    <x v="119"/>
    <x v="14"/>
    <d v="2026-03-23T17:49:36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4"/>
    <x v="119"/>
    <x v="14"/>
    <d v="2026-03-23T17:49:36"/>
    <n v="166"/>
    <n v="100"/>
    <n v="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5"/>
    <x v="119"/>
    <x v="14"/>
    <d v="2026-03-23T17:49:36"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0"/>
    <x v="120"/>
    <x v="10"/>
    <d v="2026-03-23T17:49:37"/>
    <n v="298"/>
    <m/>
    <m/>
    <m/>
    <n v="144"/>
    <n v="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"/>
    <x v="120"/>
    <x v="10"/>
    <d v="2026-03-23T17:49:37"/>
    <n v="565"/>
    <m/>
    <m/>
    <m/>
    <m/>
    <m/>
    <n v="304"/>
    <n v="25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"/>
    <x v="120"/>
    <x v="10"/>
    <d v="2026-03-23T17:49:37"/>
    <n v="182"/>
    <m/>
    <m/>
    <m/>
    <m/>
    <m/>
    <m/>
    <m/>
    <n v="76"/>
    <m/>
    <n v="58"/>
    <n v="13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3"/>
    <x v="120"/>
    <x v="10"/>
    <d v="2026-03-23T17:49:37"/>
    <n v="184"/>
    <n v="22.4"/>
    <n v="40"/>
    <n v="12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4"/>
    <x v="120"/>
    <x v="10"/>
    <d v="2026-03-23T17:49:37"/>
    <n v="20"/>
    <m/>
    <m/>
    <m/>
    <n v="8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17"/>
    <x v="114"/>
    <x v="10"/>
    <d v="2026-03-23T17:49:30"/>
    <n v="1"/>
    <n v="1"/>
    <n v="0"/>
    <n v="0"/>
    <n v="0"/>
    <n v="0"/>
    <n v="0"/>
    <n v="1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58"/>
    <x v="21"/>
    <x v="114"/>
    <x v="10"/>
    <d v="2026-03-23T17:49:30"/>
    <n v="167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8"/>
    <x v="115"/>
    <x v="4"/>
    <d v="2026-03-23T17:49:31"/>
    <n v="80"/>
    <n v="33"/>
    <n v="47"/>
    <n v="1"/>
    <m/>
    <n v="4"/>
    <n v="8"/>
    <n v="4"/>
    <n v="23"/>
    <n v="20"/>
    <n v="11"/>
    <m/>
    <n v="3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0"/>
    <x v="115"/>
    <x v="4"/>
    <d v="2026-03-23T17:49:31"/>
    <n v="2"/>
    <n v="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39"/>
    <x v="115"/>
    <x v="4"/>
    <d v="2026-03-23T17:49:3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17"/>
    <x v="115"/>
    <x v="4"/>
    <d v="2026-03-23T17:49:31"/>
    <n v="1"/>
    <m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1"/>
    <x v="115"/>
    <x v="4"/>
    <d v="2026-03-23T17:49:31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273"/>
    <x v="22"/>
    <x v="115"/>
    <x v="4"/>
    <d v="2026-03-23T17:49:3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1"/>
    <x v="120"/>
    <x v="10"/>
    <d v="2026-03-23T17:49:37"/>
    <n v="8"/>
    <n v="2"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0"/>
    <x v="120"/>
    <x v="10"/>
    <d v="2026-03-23T17:49:37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6"/>
    <x v="120"/>
    <x v="10"/>
    <d v="2026-03-23T17:49:37"/>
    <n v="31.6"/>
    <m/>
    <n v="3.6"/>
    <n v="10.8"/>
    <n v="6.8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9"/>
    <x v="120"/>
    <x v="10"/>
    <d v="2026-03-23T17:49:37"/>
    <n v="8"/>
    <m/>
    <m/>
    <n v="4.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7"/>
    <x v="120"/>
    <x v="10"/>
    <d v="2026-03-23T17:49:37"/>
    <n v="6"/>
    <n v="3"/>
    <n v="3"/>
    <n v="1"/>
    <m/>
    <n v="2"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8"/>
    <x v="120"/>
    <x v="10"/>
    <d v="2026-03-23T17:49:37"/>
    <n v="14"/>
    <n v="6"/>
    <n v="8"/>
    <m/>
    <n v="1"/>
    <n v="5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1"/>
    <x v="120"/>
    <x v="10"/>
    <d v="2026-03-23T17:49:37"/>
    <n v="665"/>
    <n v="6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2"/>
    <x v="120"/>
    <x v="10"/>
    <d v="2026-03-23T17:49:37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4"/>
    <x v="120"/>
    <x v="10"/>
    <d v="2026-03-23T17:49:37"/>
    <n v="665"/>
    <n v="257"/>
    <n v="4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5"/>
    <x v="120"/>
    <x v="10"/>
    <d v="2026-03-23T17:49:37"/>
    <n v="7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27"/>
    <x v="120"/>
    <x v="10"/>
    <d v="2026-03-23T17:49:3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0"/>
    <x v="121"/>
    <x v="4"/>
    <d v="2026-03-23T17:49:38"/>
    <n v="312"/>
    <m/>
    <m/>
    <m/>
    <n v="130"/>
    <n v="1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"/>
    <x v="121"/>
    <x v="4"/>
    <d v="2026-03-23T17:49:38"/>
    <n v="584"/>
    <m/>
    <m/>
    <m/>
    <m/>
    <m/>
    <n v="324"/>
    <n v="259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"/>
    <x v="121"/>
    <x v="4"/>
    <d v="2026-03-23T17:49:38"/>
    <n v="126"/>
    <m/>
    <m/>
    <m/>
    <m/>
    <m/>
    <m/>
    <m/>
    <n v="79"/>
    <m/>
    <n v="26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3"/>
    <x v="121"/>
    <x v="4"/>
    <d v="2026-03-23T17:49:38"/>
    <n v="144"/>
    <n v="13.6"/>
    <n v="24.8"/>
    <n v="10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4"/>
    <x v="121"/>
    <x v="4"/>
    <d v="2026-03-23T17:49:38"/>
    <n v="32"/>
    <m/>
    <m/>
    <m/>
    <n v="2"/>
    <n v="8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8"/>
    <x v="116"/>
    <x v="10"/>
    <d v="2026-03-23T17:49:32"/>
    <n v="49"/>
    <n v="21"/>
    <n v="28"/>
    <n v="2"/>
    <m/>
    <n v="2"/>
    <n v="10"/>
    <n v="4"/>
    <n v="7"/>
    <n v="13"/>
    <n v="8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10"/>
    <x v="116"/>
    <x v="10"/>
    <d v="2026-03-23T17:49:32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1"/>
    <x v="116"/>
    <x v="10"/>
    <d v="2026-03-23T17:49:32"/>
    <n v="192"/>
    <n v="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7"/>
    <x v="22"/>
    <x v="116"/>
    <x v="10"/>
    <d v="2026-03-23T17:49:3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5"/>
    <x v="117"/>
    <x v="4"/>
    <d v="2026-03-23T17:49:33"/>
    <n v="14"/>
    <m/>
    <m/>
    <m/>
    <n v="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2"/>
    <x v="117"/>
    <x v="4"/>
    <d v="2026-03-23T17:49:33"/>
    <n v="2.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4"/>
    <x v="117"/>
    <x v="4"/>
    <d v="2026-03-23T17:49:33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7"/>
    <x v="117"/>
    <x v="4"/>
    <d v="2026-03-23T17:49:33"/>
    <n v="6.4"/>
    <m/>
    <m/>
    <n v="0.8"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1"/>
    <x v="121"/>
    <x v="4"/>
    <d v="2026-03-23T17:49:38"/>
    <n v="6"/>
    <n v="0"/>
    <n v="0"/>
    <n v="0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6"/>
    <x v="121"/>
    <x v="4"/>
    <d v="2026-03-23T17:49:38"/>
    <n v="8.8000000000000007"/>
    <n v="0"/>
    <n v="8.8000000000000007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9"/>
    <x v="121"/>
    <x v="4"/>
    <d v="2026-03-23T17:49:38"/>
    <n v="10.4"/>
    <n v="0"/>
    <n v="0"/>
    <n v="10.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7"/>
    <x v="121"/>
    <x v="4"/>
    <d v="2026-03-23T17:49:38"/>
    <n v="6"/>
    <n v="1"/>
    <n v="5"/>
    <n v="0"/>
    <n v="0"/>
    <n v="0"/>
    <n v="1"/>
    <n v="2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8"/>
    <x v="121"/>
    <x v="4"/>
    <d v="2026-03-23T17:49:38"/>
    <n v="5"/>
    <n v="3"/>
    <n v="2"/>
    <n v="0"/>
    <n v="2"/>
    <n v="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1"/>
    <x v="121"/>
    <x v="4"/>
    <d v="2026-03-23T17:49:38"/>
    <n v="327"/>
    <n v="3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2"/>
    <x v="121"/>
    <x v="4"/>
    <d v="2026-03-23T17:49:38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4"/>
    <x v="121"/>
    <x v="4"/>
    <d v="2026-03-23T17:49:38"/>
    <n v="327"/>
    <n v="117"/>
    <n v="2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5"/>
    <x v="121"/>
    <x v="4"/>
    <d v="2026-03-23T17:49:38"/>
    <n v="46"/>
    <n v="18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7"/>
    <x v="121"/>
    <x v="4"/>
    <d v="2026-03-23T17:49:38"/>
    <n v="41"/>
    <n v="1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28"/>
    <x v="121"/>
    <x v="4"/>
    <d v="2026-03-23T17:49:3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0"/>
    <x v="122"/>
    <x v="16"/>
    <d v="2026-03-23T17:49:39"/>
    <n v="120"/>
    <m/>
    <m/>
    <m/>
    <n v="42"/>
    <n v="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"/>
    <x v="122"/>
    <x v="16"/>
    <d v="2026-03-23T17:49:39"/>
    <n v="277"/>
    <m/>
    <m/>
    <m/>
    <m/>
    <m/>
    <n v="144"/>
    <n v="130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"/>
    <x v="122"/>
    <x v="16"/>
    <d v="2026-03-23T17:49:39"/>
    <n v="91"/>
    <m/>
    <m/>
    <m/>
    <m/>
    <m/>
    <m/>
    <m/>
    <n v="31"/>
    <m/>
    <n v="42"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3"/>
    <x v="122"/>
    <x v="16"/>
    <d v="2026-03-23T17:49:39"/>
    <n v="52"/>
    <n v="12"/>
    <n v="21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4"/>
    <x v="122"/>
    <x v="16"/>
    <d v="2026-03-23T17:49:39"/>
    <n v="10"/>
    <m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9"/>
    <x v="117"/>
    <x v="4"/>
    <d v="2026-03-23T17:49:33"/>
    <n v="7.2"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8"/>
    <x v="117"/>
    <x v="4"/>
    <d v="2026-03-23T17:49:33"/>
    <n v="560"/>
    <n v="234"/>
    <n v="326"/>
    <n v="6"/>
    <n v="17"/>
    <n v="32"/>
    <n v="76"/>
    <n v="62"/>
    <n v="150"/>
    <n v="117"/>
    <n v="56"/>
    <m/>
    <n v="12"/>
    <n v="13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9"/>
    <x v="117"/>
    <x v="4"/>
    <d v="2026-03-23T17:49:33"/>
    <n v="8"/>
    <n v="4"/>
    <n v="4"/>
    <n v="1"/>
    <m/>
    <m/>
    <n v="1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5"/>
    <x v="117"/>
    <x v="4"/>
    <d v="2026-03-23T17:49:33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0"/>
    <x v="117"/>
    <x v="4"/>
    <d v="2026-03-23T17:49:33"/>
    <n v="5"/>
    <n v="2"/>
    <n v="3"/>
    <m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4"/>
    <x v="11"/>
    <x v="117"/>
    <x v="4"/>
    <d v="2026-03-23T17:49:33"/>
    <n v="8"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7"/>
    <x v="118"/>
    <x v="4"/>
    <d v="2026-03-23T17:49:34"/>
    <n v="12"/>
    <n v="2.4"/>
    <n v="2"/>
    <n v="4.400000000000000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19"/>
    <x v="118"/>
    <x v="4"/>
    <d v="2026-03-23T17:49:34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5"/>
    <x v="122"/>
    <x v="16"/>
    <d v="2026-03-23T17:49:39"/>
    <n v="12"/>
    <m/>
    <m/>
    <n v="2"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2"/>
    <x v="122"/>
    <x v="16"/>
    <d v="2026-03-23T17:49:39"/>
    <n v="12"/>
    <n v="4.8"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3"/>
    <x v="122"/>
    <x v="16"/>
    <d v="2026-03-23T17:49:39"/>
    <n v="3.73"/>
    <m/>
    <m/>
    <n v="3.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7"/>
    <x v="122"/>
    <x v="16"/>
    <d v="2026-03-23T17:49:39"/>
    <n v="10.4"/>
    <m/>
    <m/>
    <n v="7.6"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9"/>
    <x v="122"/>
    <x v="16"/>
    <d v="2026-03-23T17:49:39"/>
    <n v="1.2"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8"/>
    <x v="122"/>
    <x v="16"/>
    <d v="2026-03-23T17:49:39"/>
    <n v="293"/>
    <n v="91"/>
    <n v="202"/>
    <n v="5"/>
    <n v="8"/>
    <n v="9"/>
    <n v="21"/>
    <n v="39"/>
    <n v="72"/>
    <n v="66"/>
    <n v="33"/>
    <m/>
    <n v="21"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9"/>
    <x v="122"/>
    <x v="16"/>
    <d v="2026-03-23T17:49:39"/>
    <n v="9"/>
    <n v="3"/>
    <n v="6"/>
    <n v="2"/>
    <n v="1"/>
    <n v="1"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5"/>
    <x v="122"/>
    <x v="16"/>
    <d v="2026-03-23T17:49:39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8"/>
    <x v="118"/>
    <x v="4"/>
    <d v="2026-03-23T17:49:34"/>
    <n v="348"/>
    <n v="148"/>
    <n v="200"/>
    <n v="8"/>
    <n v="15"/>
    <n v="39"/>
    <n v="42"/>
    <n v="25"/>
    <n v="87"/>
    <n v="59"/>
    <n v="56"/>
    <m/>
    <n v="16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9"/>
    <x v="118"/>
    <x v="4"/>
    <d v="2026-03-23T17:49:34"/>
    <n v="3"/>
    <n v="2"/>
    <n v="1"/>
    <m/>
    <m/>
    <m/>
    <m/>
    <m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499"/>
    <x v="21"/>
    <x v="118"/>
    <x v="4"/>
    <d v="2026-03-23T17:49:34"/>
    <n v="491"/>
    <n v="4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5"/>
    <x v="119"/>
    <x v="14"/>
    <d v="2026-03-23T17:49:36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7"/>
    <x v="119"/>
    <x v="14"/>
    <d v="2026-03-23T17:49:36"/>
    <n v="12"/>
    <n v="3.2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9"/>
    <x v="119"/>
    <x v="14"/>
    <d v="2026-03-23T17:49:36"/>
    <n v="9.6"/>
    <m/>
    <m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8"/>
    <x v="119"/>
    <x v="14"/>
    <d v="2026-03-23T17:49:36"/>
    <n v="120"/>
    <n v="61"/>
    <n v="59"/>
    <n v="6"/>
    <n v="3"/>
    <n v="5"/>
    <n v="14"/>
    <n v="17"/>
    <n v="29"/>
    <n v="29"/>
    <n v="8"/>
    <m/>
    <n v="2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9"/>
    <x v="119"/>
    <x v="14"/>
    <d v="2026-03-23T17:49:36"/>
    <n v="2"/>
    <n v="1"/>
    <n v="1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10"/>
    <x v="122"/>
    <x v="16"/>
    <d v="2026-03-23T17:49:39"/>
    <n v="4"/>
    <n v="2"/>
    <n v="2"/>
    <m/>
    <m/>
    <n v="3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1"/>
    <x v="122"/>
    <x v="16"/>
    <d v="2026-03-23T17:49:39"/>
    <n v="406"/>
    <n v="4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2"/>
    <x v="122"/>
    <x v="16"/>
    <d v="2026-03-23T17:49:39"/>
    <n v="5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4"/>
    <x v="122"/>
    <x v="16"/>
    <d v="2026-03-23T17:49:39"/>
    <n v="406"/>
    <n v="176"/>
    <n v="2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5"/>
    <x v="122"/>
    <x v="16"/>
    <d v="2026-03-23T17:49:39"/>
    <n v="50"/>
    <n v="17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7"/>
    <x v="27"/>
    <x v="122"/>
    <x v="16"/>
    <d v="2026-03-23T17:49:39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0"/>
    <x v="123"/>
    <x v="16"/>
    <d v="2026-03-23T17:49:40"/>
    <n v="60"/>
    <m/>
    <m/>
    <m/>
    <n v="36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1"/>
    <x v="123"/>
    <x v="16"/>
    <d v="2026-03-23T17:49:40"/>
    <n v="104"/>
    <m/>
    <m/>
    <m/>
    <m/>
    <m/>
    <n v="70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10"/>
    <x v="119"/>
    <x v="14"/>
    <d v="2026-03-23T17:49:36"/>
    <n v="4"/>
    <n v="1"/>
    <n v="3"/>
    <n v="1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38"/>
    <x v="21"/>
    <x v="119"/>
    <x v="14"/>
    <d v="2026-03-23T17:49:36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5"/>
    <x v="120"/>
    <x v="10"/>
    <d v="2026-03-23T17:49:37"/>
    <n v="28"/>
    <m/>
    <m/>
    <n v="8"/>
    <n v="8"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6"/>
    <x v="120"/>
    <x v="10"/>
    <d v="2026-03-23T17:49:37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2"/>
    <x v="120"/>
    <x v="10"/>
    <d v="2026-03-23T17:49:37"/>
    <n v="12.8"/>
    <m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3"/>
    <x v="120"/>
    <x v="10"/>
    <d v="2026-03-23T17:49:37"/>
    <n v="12.76"/>
    <n v="3.7"/>
    <n v="4.8099999999999996"/>
    <n v="4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7"/>
    <x v="120"/>
    <x v="10"/>
    <d v="2026-03-23T17:49:37"/>
    <n v="21.6"/>
    <m/>
    <n v="4.4000000000000004"/>
    <n v="7.6"/>
    <n v="5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9"/>
    <x v="120"/>
    <x v="10"/>
    <d v="2026-03-23T17:49:37"/>
    <n v="7.6"/>
    <m/>
    <m/>
    <n v="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"/>
    <x v="123"/>
    <x v="16"/>
    <d v="2026-03-23T17:49:40"/>
    <n v="23"/>
    <m/>
    <m/>
    <m/>
    <m/>
    <m/>
    <m/>
    <m/>
    <n v="10"/>
    <m/>
    <n v="1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3"/>
    <x v="123"/>
    <x v="16"/>
    <d v="2026-03-23T17:49:40"/>
    <n v="8"/>
    <n v="2.4"/>
    <n v="1.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4"/>
    <x v="123"/>
    <x v="16"/>
    <d v="2026-03-23T17:49:40"/>
    <n v="6"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5"/>
    <x v="123"/>
    <x v="16"/>
    <d v="2026-03-23T17:49:40"/>
    <n v="6"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8"/>
    <x v="123"/>
    <x v="16"/>
    <d v="2026-03-23T17:49:40"/>
    <n v="104"/>
    <n v="39"/>
    <n v="65"/>
    <n v="1"/>
    <n v="1"/>
    <n v="2"/>
    <n v="18"/>
    <n v="12"/>
    <n v="35"/>
    <n v="17"/>
    <n v="10"/>
    <m/>
    <n v="5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9"/>
    <x v="123"/>
    <x v="16"/>
    <d v="2026-03-23T17:49:40"/>
    <n v="3"/>
    <n v="2"/>
    <n v="1"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10"/>
    <x v="123"/>
    <x v="16"/>
    <d v="2026-03-23T17:49:4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1"/>
    <x v="123"/>
    <x v="16"/>
    <d v="2026-03-23T17:49:40"/>
    <n v="271"/>
    <n v="2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2"/>
    <x v="123"/>
    <x v="16"/>
    <d v="2026-03-23T17:49:40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4"/>
    <x v="123"/>
    <x v="16"/>
    <d v="2026-03-23T17:49:40"/>
    <n v="271"/>
    <n v="121"/>
    <n v="1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1"/>
    <x v="25"/>
    <x v="123"/>
    <x v="16"/>
    <d v="2026-03-23T17:49:40"/>
    <n v="51"/>
    <n v="2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0"/>
    <x v="124"/>
    <x v="16"/>
    <d v="2026-03-23T17:49:41"/>
    <n v="26"/>
    <m/>
    <m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"/>
    <x v="124"/>
    <x v="16"/>
    <d v="2026-03-23T17:49:41"/>
    <n v="67"/>
    <m/>
    <m/>
    <m/>
    <m/>
    <m/>
    <n v="44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"/>
    <x v="124"/>
    <x v="16"/>
    <d v="2026-03-23T17:49:41"/>
    <n v="22"/>
    <m/>
    <m/>
    <m/>
    <m/>
    <m/>
    <m/>
    <m/>
    <n v="8"/>
    <m/>
    <n v="8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3"/>
    <x v="124"/>
    <x v="16"/>
    <d v="2026-03-23T17:49:41"/>
    <n v="16.8"/>
    <n v="4"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7"/>
    <x v="124"/>
    <x v="16"/>
    <d v="2026-03-23T17:49:41"/>
    <n v="4.8"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8"/>
    <x v="120"/>
    <x v="10"/>
    <d v="2026-03-23T17:49:37"/>
    <n v="662"/>
    <n v="269"/>
    <n v="393"/>
    <n v="11"/>
    <n v="14"/>
    <n v="48"/>
    <n v="72"/>
    <n v="77"/>
    <n v="152"/>
    <n v="129"/>
    <n v="82"/>
    <m/>
    <n v="29"/>
    <n v="13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9"/>
    <x v="120"/>
    <x v="10"/>
    <d v="2026-03-23T17:49:37"/>
    <n v="15"/>
    <n v="9"/>
    <n v="6"/>
    <m/>
    <m/>
    <n v="4"/>
    <n v="4"/>
    <m/>
    <n v="4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5"/>
    <x v="120"/>
    <x v="10"/>
    <d v="2026-03-23T17:49:37"/>
    <n v="3"/>
    <n v="1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569"/>
    <x v="10"/>
    <x v="120"/>
    <x v="10"/>
    <d v="2026-03-23T17:49:37"/>
    <n v="11"/>
    <n v="4"/>
    <n v="7"/>
    <m/>
    <n v="1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5"/>
    <x v="121"/>
    <x v="4"/>
    <d v="2026-03-23T17:49:38"/>
    <n v="34"/>
    <m/>
    <n v="0"/>
    <n v="2"/>
    <n v="2"/>
    <n v="8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6"/>
    <x v="121"/>
    <x v="4"/>
    <d v="2026-03-23T17:49:38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2"/>
    <x v="121"/>
    <x v="4"/>
    <d v="2026-03-23T17:49:38"/>
    <n v="4"/>
    <n v="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3"/>
    <x v="121"/>
    <x v="4"/>
    <d v="2026-03-23T17:49:38"/>
    <n v="13.32"/>
    <n v="0"/>
    <n v="8.8800000000000008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9"/>
    <x v="124"/>
    <x v="16"/>
    <d v="2026-03-23T17:49:41"/>
    <n v="1.2"/>
    <m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8"/>
    <x v="124"/>
    <x v="16"/>
    <d v="2026-03-23T17:49:41"/>
    <n v="72"/>
    <n v="27"/>
    <n v="45"/>
    <n v="2"/>
    <m/>
    <n v="5"/>
    <n v="6"/>
    <n v="7"/>
    <n v="22"/>
    <n v="12"/>
    <n v="8"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10"/>
    <x v="124"/>
    <x v="16"/>
    <d v="2026-03-23T17:49:41"/>
    <n v="2"/>
    <n v="1"/>
    <n v="1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1"/>
    <x v="124"/>
    <x v="16"/>
    <d v="2026-03-23T17:49:41"/>
    <n v="215"/>
    <n v="2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2"/>
    <x v="124"/>
    <x v="16"/>
    <d v="2026-03-23T17:49:41"/>
    <n v="1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4"/>
    <x v="124"/>
    <x v="16"/>
    <d v="2026-03-23T17:49:41"/>
    <n v="215"/>
    <n v="107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2"/>
    <x v="25"/>
    <x v="124"/>
    <x v="16"/>
    <d v="2026-03-23T17:49:41"/>
    <n v="18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0"/>
    <x v="125"/>
    <x v="16"/>
    <d v="2026-03-23T17:49:42"/>
    <n v="148"/>
    <m/>
    <m/>
    <m/>
    <n v="66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"/>
    <x v="125"/>
    <x v="16"/>
    <d v="2026-03-23T17:49:42"/>
    <n v="270"/>
    <m/>
    <m/>
    <m/>
    <m/>
    <m/>
    <n v="142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"/>
    <x v="125"/>
    <x v="16"/>
    <d v="2026-03-23T17:49:42"/>
    <n v="58"/>
    <m/>
    <m/>
    <m/>
    <m/>
    <m/>
    <m/>
    <m/>
    <n v="27"/>
    <m/>
    <n v="22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3"/>
    <x v="125"/>
    <x v="16"/>
    <d v="2026-03-23T17:49:42"/>
    <n v="48.8"/>
    <n v="4"/>
    <n v="12.8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4"/>
    <x v="125"/>
    <x v="16"/>
    <d v="2026-03-23T17:49:42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5"/>
    <x v="125"/>
    <x v="16"/>
    <d v="2026-03-23T17:49:42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6"/>
    <x v="125"/>
    <x v="16"/>
    <d v="2026-03-23T17:49:42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7"/>
    <x v="125"/>
    <x v="16"/>
    <d v="2026-03-23T17:49:42"/>
    <n v="4.4000000000000004"/>
    <m/>
    <m/>
    <m/>
    <n v="2.8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8"/>
    <x v="125"/>
    <x v="16"/>
    <d v="2026-03-23T17:49:42"/>
    <n v="279"/>
    <n v="123"/>
    <n v="156"/>
    <n v="4"/>
    <n v="4"/>
    <n v="12"/>
    <n v="33"/>
    <n v="41"/>
    <n v="71"/>
    <n v="67"/>
    <n v="27"/>
    <m/>
    <n v="11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7"/>
    <x v="121"/>
    <x v="4"/>
    <d v="2026-03-23T17:49:38"/>
    <n v="14.8"/>
    <n v="0"/>
    <n v="0"/>
    <n v="7.6"/>
    <n v="7.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9"/>
    <x v="121"/>
    <x v="4"/>
    <d v="2026-03-23T17:49:38"/>
    <n v="11.2"/>
    <n v="2.8"/>
    <n v="0"/>
    <n v="4.4000000000000004"/>
    <n v="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8"/>
    <x v="121"/>
    <x v="4"/>
    <d v="2026-03-23T17:49:38"/>
    <n v="630"/>
    <n v="248"/>
    <n v="382"/>
    <n v="6"/>
    <n v="10"/>
    <n v="49"/>
    <n v="64"/>
    <n v="91"/>
    <n v="162"/>
    <n v="134"/>
    <n v="80"/>
    <m/>
    <n v="13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9"/>
    <x v="121"/>
    <x v="4"/>
    <d v="2026-03-23T17:49:38"/>
    <n v="18"/>
    <n v="5"/>
    <n v="13"/>
    <n v="0"/>
    <n v="0"/>
    <n v="1"/>
    <n v="1"/>
    <n v="4"/>
    <n v="6"/>
    <n v="5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5"/>
    <x v="121"/>
    <x v="4"/>
    <d v="2026-03-23T17:49:38"/>
    <n v="3"/>
    <n v="1"/>
    <n v="2"/>
    <n v="0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607"/>
    <x v="10"/>
    <x v="121"/>
    <x v="4"/>
    <d v="2026-03-23T17:49:38"/>
    <n v="8"/>
    <n v="1"/>
    <n v="7"/>
    <n v="1"/>
    <n v="0"/>
    <n v="4"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0"/>
    <x v="0"/>
    <x v="0"/>
    <d v="2026-03-23T18:13:46"/>
    <n v="128"/>
    <m/>
    <m/>
    <m/>
    <n v="58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1"/>
    <x v="0"/>
    <x v="0"/>
    <d v="2026-03-23T18:13:46"/>
    <n v="262"/>
    <m/>
    <m/>
    <m/>
    <m/>
    <m/>
    <n v="158"/>
    <n v="10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0"/>
    <x v="2"/>
    <x v="2"/>
    <d v="2026-03-23T18:13:48"/>
    <n v="168"/>
    <m/>
    <m/>
    <m/>
    <n v="60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1"/>
    <x v="2"/>
    <x v="2"/>
    <d v="2026-03-23T18:13:48"/>
    <n v="387"/>
    <m/>
    <m/>
    <m/>
    <m/>
    <m/>
    <n v="238"/>
    <n v="1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2"/>
    <x v="2"/>
    <x v="2"/>
    <d v="2026-03-23T18:13:48"/>
    <n v="44"/>
    <m/>
    <m/>
    <m/>
    <m/>
    <m/>
    <m/>
    <m/>
    <n v="30"/>
    <m/>
    <n v="0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3"/>
    <x v="2"/>
    <x v="2"/>
    <d v="2026-03-23T18:13:48"/>
    <n v="173.6"/>
    <n v="24"/>
    <n v="52"/>
    <n v="9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4"/>
    <x v="2"/>
    <x v="2"/>
    <d v="2026-03-23T18:13:48"/>
    <n v="12"/>
    <m/>
    <m/>
    <m/>
    <n v="2"/>
    <n v="2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5"/>
    <x v="2"/>
    <x v="2"/>
    <d v="2026-03-23T18:13:48"/>
    <n v="16"/>
    <m/>
    <n v="0"/>
    <n v="4"/>
    <n v="2"/>
    <n v="2"/>
    <n v="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12"/>
    <x v="2"/>
    <x v="2"/>
    <d v="2026-03-23T18:13:48"/>
    <n v="6.4"/>
    <n v="0"/>
    <n v="0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0"/>
    <x v="3"/>
    <x v="3"/>
    <d v="2026-03-23T18:13:49"/>
    <n v="254"/>
    <m/>
    <m/>
    <m/>
    <n v="136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8"/>
    <x v="5"/>
    <x v="3"/>
    <d v="2026-03-23T18:13:51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1"/>
    <x v="5"/>
    <x v="3"/>
    <d v="2026-03-23T18:13:51"/>
    <n v="669"/>
    <n v="6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2"/>
    <x v="5"/>
    <x v="3"/>
    <d v="2026-03-23T18:13:51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4"/>
    <x v="5"/>
    <x v="3"/>
    <d v="2026-03-23T18:13:51"/>
    <n v="669"/>
    <n v="241"/>
    <n v="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5"/>
    <x v="5"/>
    <x v="3"/>
    <d v="2026-03-23T18:13:51"/>
    <n v="76"/>
    <n v="19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0"/>
    <x v="126"/>
    <x v="3"/>
    <d v="2026-03-23T18:13:52"/>
    <n v="256"/>
    <m/>
    <m/>
    <m/>
    <n v="134"/>
    <n v="1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"/>
    <x v="126"/>
    <x v="3"/>
    <d v="2026-03-23T18:13:52"/>
    <n v="449"/>
    <m/>
    <m/>
    <m/>
    <m/>
    <m/>
    <n v="300"/>
    <n v="14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"/>
    <x v="126"/>
    <x v="3"/>
    <d v="2026-03-23T18:13:52"/>
    <n v="169"/>
    <m/>
    <m/>
    <m/>
    <m/>
    <m/>
    <m/>
    <m/>
    <n v="93"/>
    <m/>
    <n v="50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"/>
    <x v="0"/>
    <x v="0"/>
    <d v="2026-03-23T18:13:46"/>
    <n v="42"/>
    <m/>
    <m/>
    <m/>
    <m/>
    <m/>
    <m/>
    <m/>
    <n v="31"/>
    <m/>
    <n v="6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0"/>
    <x v="1"/>
    <x v="1"/>
    <d v="2026-03-23T18:13:47"/>
    <n v="142"/>
    <m/>
    <m/>
    <m/>
    <n v="54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1"/>
    <x v="1"/>
    <x v="1"/>
    <d v="2026-03-23T18:13:47"/>
    <n v="208"/>
    <m/>
    <m/>
    <m/>
    <m/>
    <m/>
    <n v="118"/>
    <n v="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2"/>
    <x v="1"/>
    <x v="1"/>
    <d v="2026-03-23T18:13:47"/>
    <n v="49"/>
    <m/>
    <m/>
    <m/>
    <m/>
    <m/>
    <m/>
    <m/>
    <n v="30"/>
    <m/>
    <n v="6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3"/>
    <x v="1"/>
    <x v="1"/>
    <d v="2026-03-23T18:13:47"/>
    <n v="64.8"/>
    <n v="4"/>
    <n v="12"/>
    <n v="48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4"/>
    <x v="1"/>
    <x v="1"/>
    <d v="2026-03-23T18:13:47"/>
    <n v="24"/>
    <m/>
    <m/>
    <m/>
    <n v="0"/>
    <n v="2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5"/>
    <x v="1"/>
    <x v="1"/>
    <d v="2026-03-23T18:13:47"/>
    <n v="26"/>
    <m/>
    <n v="0"/>
    <n v="2"/>
    <n v="0"/>
    <n v="2"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6"/>
    <x v="1"/>
    <x v="1"/>
    <d v="2026-03-23T18:13:47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"/>
    <x v="3"/>
    <x v="3"/>
    <d v="2026-03-23T18:13:49"/>
    <n v="374"/>
    <m/>
    <m/>
    <m/>
    <m/>
    <m/>
    <n v="264"/>
    <n v="10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"/>
    <x v="3"/>
    <x v="3"/>
    <d v="2026-03-23T18:13:49"/>
    <n v="104"/>
    <m/>
    <m/>
    <m/>
    <m/>
    <m/>
    <m/>
    <m/>
    <n v="61"/>
    <m/>
    <n v="20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"/>
    <x v="3"/>
    <x v="3"/>
    <d v="2026-03-23T18:13:49"/>
    <n v="173.6"/>
    <n v="12"/>
    <n v="32.799999999999997"/>
    <n v="128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6"/>
    <x v="3"/>
    <x v="3"/>
    <d v="2026-03-23T18:13:49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3"/>
    <x v="3"/>
    <x v="3"/>
    <d v="2026-03-23T18:13:49"/>
    <n v="26.27"/>
    <n v="16.649999999999999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4"/>
    <x v="3"/>
    <x v="3"/>
    <d v="2026-03-23T18:13:49"/>
    <n v="14.4"/>
    <m/>
    <n v="9.6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7"/>
    <x v="3"/>
    <x v="3"/>
    <d v="2026-03-23T18:13:49"/>
    <n v="6.4"/>
    <m/>
    <m/>
    <m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0"/>
    <x v="5"/>
    <x v="3"/>
    <d v="2026-03-23T18:13:51"/>
    <n v="174"/>
    <m/>
    <m/>
    <m/>
    <n v="80"/>
    <n v="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12"/>
    <x v="1"/>
    <x v="1"/>
    <d v="2026-03-23T18:13:47"/>
    <n v="13.6"/>
    <n v="2.4"/>
    <n v="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7"/>
    <x v="1"/>
    <x v="1"/>
    <d v="2026-03-23T18:13:47"/>
    <n v="22.4"/>
    <n v="0"/>
    <n v="4"/>
    <n v="18.399999999999999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8"/>
    <x v="1"/>
    <x v="1"/>
    <d v="2026-03-23T18:13:47"/>
    <n v="250"/>
    <n v="104"/>
    <n v="146"/>
    <n v="2"/>
    <n v="6"/>
    <n v="20"/>
    <n v="27"/>
    <n v="44"/>
    <n v="59"/>
    <n v="46"/>
    <n v="30"/>
    <m/>
    <n v="3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7"/>
    <x v="2"/>
    <x v="2"/>
    <d v="2026-03-23T18:13:48"/>
    <n v="17.600000000000001"/>
    <n v="0"/>
    <n v="3.6"/>
    <n v="8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19"/>
    <x v="2"/>
    <x v="2"/>
    <d v="2026-03-23T18:13:48"/>
    <n v="6"/>
    <n v="3.6"/>
    <n v="0"/>
    <n v="0"/>
    <n v="2.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8"/>
    <x v="2"/>
    <x v="2"/>
    <d v="2026-03-23T18:13:48"/>
    <n v="380"/>
    <n v="183"/>
    <n v="197"/>
    <n v="11"/>
    <n v="15"/>
    <n v="33"/>
    <n v="30"/>
    <n v="54"/>
    <n v="119"/>
    <n v="75"/>
    <n v="30"/>
    <m/>
    <n v="0"/>
    <n v="8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9"/>
    <x v="2"/>
    <x v="2"/>
    <d v="2026-03-23T18:13:48"/>
    <n v="8"/>
    <n v="4"/>
    <n v="4"/>
    <n v="0"/>
    <n v="0"/>
    <n v="2"/>
    <n v="1"/>
    <n v="1"/>
    <n v="4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10"/>
    <x v="2"/>
    <x v="2"/>
    <d v="2026-03-23T18:13:48"/>
    <n v="8"/>
    <n v="3"/>
    <n v="5"/>
    <n v="1"/>
    <n v="1"/>
    <n v="3"/>
    <n v="1"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1"/>
    <x v="6"/>
    <x v="4"/>
    <d v="2026-03-23T18:13:55"/>
    <n v="1026"/>
    <n v="10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2"/>
    <x v="6"/>
    <x v="4"/>
    <d v="2026-03-23T18:13:55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4"/>
    <x v="6"/>
    <x v="4"/>
    <d v="2026-03-23T18:13:55"/>
    <n v="1026"/>
    <n v="402"/>
    <n v="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5"/>
    <x v="6"/>
    <x v="4"/>
    <d v="2026-03-23T18:13:55"/>
    <n v="75"/>
    <n v="22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7"/>
    <x v="6"/>
    <x v="4"/>
    <d v="2026-03-23T18:13:55"/>
    <n v="17"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0"/>
    <x v="12"/>
    <x v="8"/>
    <d v="2026-03-23T18:13:5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1"/>
    <x v="12"/>
    <x v="8"/>
    <d v="2026-03-23T18:13:57"/>
    <n v="26"/>
    <m/>
    <m/>
    <m/>
    <m/>
    <m/>
    <n v="14"/>
    <n v="1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"/>
    <x v="12"/>
    <x v="8"/>
    <d v="2026-03-23T18:13:57"/>
    <n v="14"/>
    <m/>
    <m/>
    <m/>
    <m/>
    <m/>
    <m/>
    <m/>
    <n v="13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21"/>
    <x v="2"/>
    <x v="2"/>
    <d v="2026-03-23T18:13:48"/>
    <n v="468"/>
    <n v="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22"/>
    <x v="2"/>
    <x v="2"/>
    <d v="2026-03-23T18:13:4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24"/>
    <x v="2"/>
    <x v="2"/>
    <d v="2026-03-23T18:13:48"/>
    <n v="936"/>
    <n v="468"/>
    <n v="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9"/>
    <x v="3"/>
    <x v="3"/>
    <d v="2026-03-23T18:13:49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8"/>
    <x v="3"/>
    <x v="3"/>
    <d v="2026-03-23T18:13:49"/>
    <n v="474"/>
    <n v="208"/>
    <n v="266"/>
    <n v="5"/>
    <n v="12"/>
    <n v="47"/>
    <n v="68"/>
    <n v="59"/>
    <n v="132"/>
    <n v="55"/>
    <n v="63"/>
    <m/>
    <n v="10"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9"/>
    <x v="3"/>
    <x v="3"/>
    <d v="2026-03-23T18:13:49"/>
    <n v="1"/>
    <m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5"/>
    <x v="3"/>
    <x v="3"/>
    <d v="2026-03-23T18:13:49"/>
    <n v="9"/>
    <n v="2"/>
    <n v="7"/>
    <n v="4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0"/>
    <x v="3"/>
    <x v="3"/>
    <d v="2026-03-23T18:13:49"/>
    <n v="3"/>
    <m/>
    <n v="3"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"/>
    <x v="126"/>
    <x v="3"/>
    <d v="2026-03-23T18:13:52"/>
    <n v="208"/>
    <n v="20.8"/>
    <n v="54.4"/>
    <n v="132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4"/>
    <x v="126"/>
    <x v="3"/>
    <d v="2026-03-23T18:13:52"/>
    <n v="10"/>
    <m/>
    <m/>
    <m/>
    <n v="6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5"/>
    <x v="126"/>
    <x v="3"/>
    <d v="2026-03-23T18:13:52"/>
    <n v="20"/>
    <m/>
    <n v="0"/>
    <n v="8"/>
    <n v="8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2"/>
    <x v="126"/>
    <x v="3"/>
    <d v="2026-03-23T18:13:52"/>
    <n v="11.2"/>
    <n v="0"/>
    <n v="0"/>
    <n v="1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3"/>
    <x v="126"/>
    <x v="3"/>
    <d v="2026-03-23T18:13:52"/>
    <n v="8.8800000000000008"/>
    <n v="4.07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4"/>
    <x v="126"/>
    <x v="3"/>
    <d v="2026-03-23T18:13:52"/>
    <n v="13.6"/>
    <n v="0"/>
    <n v="0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7"/>
    <x v="126"/>
    <x v="3"/>
    <d v="2026-03-23T18:13:52"/>
    <n v="37.200000000000003"/>
    <n v="0"/>
    <n v="9.1999999999999993"/>
    <n v="15.2"/>
    <n v="12.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0"/>
    <x v="7"/>
    <x v="4"/>
    <d v="2026-03-23T18:13:53"/>
    <n v="296"/>
    <m/>
    <m/>
    <m/>
    <n v="150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2"/>
    <x v="122"/>
    <x v="16"/>
    <d v="2026-03-23T18:13:58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4"/>
    <x v="122"/>
    <x v="16"/>
    <d v="2026-03-23T18:13:58"/>
    <n v="385"/>
    <n v="162"/>
    <n v="2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5"/>
    <x v="122"/>
    <x v="16"/>
    <d v="2026-03-23T18:13:58"/>
    <n v="52"/>
    <n v="19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7"/>
    <x v="122"/>
    <x v="16"/>
    <d v="2026-03-23T18:13:58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8"/>
    <x v="122"/>
    <x v="16"/>
    <d v="2026-03-23T18:13:5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0"/>
    <x v="8"/>
    <x v="5"/>
    <d v="2026-03-23T18:13:59"/>
    <n v="106"/>
    <m/>
    <m/>
    <m/>
    <n v="36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"/>
    <x v="8"/>
    <x v="5"/>
    <d v="2026-03-23T18:13:59"/>
    <n v="280"/>
    <m/>
    <m/>
    <m/>
    <m/>
    <m/>
    <n v="178"/>
    <n v="1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"/>
    <x v="8"/>
    <x v="5"/>
    <d v="2026-03-23T18:13:59"/>
    <n v="67"/>
    <m/>
    <m/>
    <m/>
    <m/>
    <m/>
    <m/>
    <m/>
    <n v="25"/>
    <m/>
    <n v="28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1"/>
    <x v="3"/>
    <x v="3"/>
    <d v="2026-03-23T18:13:49"/>
    <n v="20"/>
    <m/>
    <m/>
    <n v="2"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0"/>
    <x v="3"/>
    <x v="3"/>
    <d v="2026-03-23T18:13:49"/>
    <n v="30"/>
    <m/>
    <m/>
    <m/>
    <m/>
    <m/>
    <n v="2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6"/>
    <x v="3"/>
    <x v="3"/>
    <d v="2026-03-23T18:13:49"/>
    <n v="111.2"/>
    <n v="14.4"/>
    <n v="12.4"/>
    <n v="43.6"/>
    <n v="14.8"/>
    <n v="19.2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9"/>
    <x v="3"/>
    <x v="3"/>
    <d v="2026-03-23T18:13:49"/>
    <n v="69.2"/>
    <n v="5.6"/>
    <n v="16.8"/>
    <n v="30.8"/>
    <n v="8.8000000000000007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"/>
    <x v="5"/>
    <x v="3"/>
    <d v="2026-03-23T18:13:51"/>
    <n v="266"/>
    <m/>
    <m/>
    <m/>
    <m/>
    <m/>
    <n v="156"/>
    <n v="109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"/>
    <x v="5"/>
    <x v="3"/>
    <d v="2026-03-23T18:13:51"/>
    <n v="62"/>
    <m/>
    <m/>
    <m/>
    <m/>
    <m/>
    <m/>
    <m/>
    <n v="37"/>
    <m/>
    <n v="6"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4"/>
    <x v="5"/>
    <x v="3"/>
    <d v="2026-03-23T18:13:5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5"/>
    <x v="5"/>
    <x v="3"/>
    <d v="2026-03-23T18:13:51"/>
    <n v="6"/>
    <m/>
    <m/>
    <n v="2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"/>
    <x v="7"/>
    <x v="4"/>
    <d v="2026-03-23T18:13:53"/>
    <n v="497"/>
    <m/>
    <m/>
    <m/>
    <m/>
    <m/>
    <n v="314"/>
    <n v="179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"/>
    <x v="7"/>
    <x v="4"/>
    <d v="2026-03-23T18:13:53"/>
    <n v="75"/>
    <m/>
    <m/>
    <m/>
    <m/>
    <m/>
    <m/>
    <m/>
    <n v="66"/>
    <m/>
    <n v="4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3"/>
    <x v="7"/>
    <x v="4"/>
    <d v="2026-03-23T18:13:53"/>
    <n v="192.8"/>
    <n v="3.2"/>
    <n v="70.400000000000006"/>
    <n v="1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"/>
    <x v="7"/>
    <x v="4"/>
    <d v="2026-03-23T18:13:53"/>
    <n v="4"/>
    <m/>
    <m/>
    <m/>
    <n v="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5"/>
    <x v="7"/>
    <x v="4"/>
    <d v="2026-03-23T18:13:53"/>
    <n v="8"/>
    <m/>
    <n v="0"/>
    <n v="4"/>
    <n v="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2"/>
    <x v="7"/>
    <x v="4"/>
    <d v="2026-03-23T18:13:53"/>
    <n v="10.4"/>
    <m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3"/>
    <x v="7"/>
    <x v="4"/>
    <d v="2026-03-23T18:13:53"/>
    <n v="9.6199999999999992"/>
    <n v="4.8099999999999996"/>
    <n v="0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0"/>
    <x v="4"/>
    <x v="4"/>
    <d v="2026-03-23T18:13:54"/>
    <n v="244"/>
    <m/>
    <m/>
    <m/>
    <n v="126"/>
    <n v="1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7"/>
    <x v="9"/>
    <x v="6"/>
    <d v="2026-03-23T18:14:00"/>
    <n v="1"/>
    <m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1"/>
    <x v="9"/>
    <x v="6"/>
    <d v="2026-03-23T18:14:00"/>
    <n v="293"/>
    <n v="2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2"/>
    <x v="9"/>
    <x v="6"/>
    <d v="2026-03-23T18:14:0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4"/>
    <x v="9"/>
    <x v="6"/>
    <d v="2026-03-23T18:14:00"/>
    <n v="293"/>
    <n v="126"/>
    <n v="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5"/>
    <x v="9"/>
    <x v="6"/>
    <d v="2026-03-23T18:14:00"/>
    <n v="24"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0"/>
    <x v="10"/>
    <x v="7"/>
    <d v="2026-03-23T18:14:01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1"/>
    <x v="10"/>
    <x v="7"/>
    <d v="2026-03-23T18:14:01"/>
    <n v="28"/>
    <m/>
    <m/>
    <m/>
    <m/>
    <m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2"/>
    <x v="10"/>
    <x v="7"/>
    <d v="2026-03-23T18:14:01"/>
    <n v="8"/>
    <m/>
    <m/>
    <m/>
    <m/>
    <m/>
    <m/>
    <m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2"/>
    <x v="5"/>
    <x v="3"/>
    <d v="2026-03-23T18:13:51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4"/>
    <x v="5"/>
    <x v="3"/>
    <d v="2026-03-23T18:13:51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9"/>
    <x v="126"/>
    <x v="3"/>
    <d v="2026-03-23T18:13:52"/>
    <n v="24.4"/>
    <n v="0"/>
    <n v="2.4"/>
    <n v="9.1999999999999993"/>
    <n v="4.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8"/>
    <x v="126"/>
    <x v="3"/>
    <d v="2026-03-23T18:13:52"/>
    <n v="574"/>
    <n v="224"/>
    <n v="350"/>
    <n v="8"/>
    <n v="18"/>
    <n v="49"/>
    <n v="67"/>
    <n v="61"/>
    <n v="152"/>
    <n v="75"/>
    <n v="93"/>
    <m/>
    <n v="25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9"/>
    <x v="126"/>
    <x v="3"/>
    <d v="2026-03-23T18:13:52"/>
    <n v="10"/>
    <n v="5"/>
    <n v="5"/>
    <n v="0"/>
    <n v="0"/>
    <n v="4"/>
    <n v="4"/>
    <n v="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5"/>
    <x v="126"/>
    <x v="3"/>
    <d v="2026-03-23T18:13:52"/>
    <n v="5"/>
    <n v="3"/>
    <n v="2"/>
    <n v="0"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0"/>
    <x v="126"/>
    <x v="3"/>
    <d v="2026-03-23T18:13:52"/>
    <n v="16"/>
    <n v="7"/>
    <n v="9"/>
    <n v="0"/>
    <n v="3"/>
    <n v="7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1"/>
    <x v="126"/>
    <x v="3"/>
    <d v="2026-03-23T18:13:52"/>
    <n v="12"/>
    <n v="0"/>
    <n v="0"/>
    <n v="2"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0"/>
    <x v="6"/>
    <x v="4"/>
    <d v="2026-03-23T18:13:55"/>
    <n v="284"/>
    <m/>
    <m/>
    <m/>
    <n v="158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"/>
    <x v="6"/>
    <x v="4"/>
    <d v="2026-03-23T18:13:55"/>
    <n v="474"/>
    <m/>
    <m/>
    <m/>
    <m/>
    <m/>
    <n v="256"/>
    <n v="2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"/>
    <x v="6"/>
    <x v="4"/>
    <d v="2026-03-23T18:13:55"/>
    <n v="143"/>
    <m/>
    <m/>
    <m/>
    <m/>
    <m/>
    <m/>
    <m/>
    <n v="81"/>
    <m/>
    <n v="54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3"/>
    <x v="6"/>
    <x v="4"/>
    <d v="2026-03-23T18:13:55"/>
    <n v="188.8"/>
    <n v="4"/>
    <n v="34.4"/>
    <n v="15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4"/>
    <x v="6"/>
    <x v="4"/>
    <d v="2026-03-23T18:13:55"/>
    <n v="24"/>
    <m/>
    <m/>
    <m/>
    <m/>
    <n v="2"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5"/>
    <x v="6"/>
    <x v="4"/>
    <d v="2026-03-23T18:13:55"/>
    <n v="24"/>
    <m/>
    <m/>
    <m/>
    <m/>
    <n v="2"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6"/>
    <x v="6"/>
    <x v="4"/>
    <d v="2026-03-23T18:13:55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3"/>
    <x v="6"/>
    <x v="4"/>
    <d v="2026-03-23T18:13:55"/>
    <n v="21.46"/>
    <n v="11.84"/>
    <n v="4.8099999999999996"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4"/>
    <x v="6"/>
    <x v="4"/>
    <d v="2026-03-23T18:13:55"/>
    <n v="24"/>
    <m/>
    <m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7"/>
    <x v="6"/>
    <x v="4"/>
    <d v="2026-03-23T18:13:55"/>
    <n v="13.6"/>
    <m/>
    <m/>
    <n v="0.8"/>
    <n v="9.1999999999999993"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9"/>
    <x v="6"/>
    <x v="4"/>
    <d v="2026-03-23T18:13:55"/>
    <n v="3.2"/>
    <m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8"/>
    <x v="6"/>
    <x v="4"/>
    <d v="2026-03-23T18:13:55"/>
    <n v="562"/>
    <n v="255"/>
    <n v="307"/>
    <n v="2"/>
    <n v="11"/>
    <n v="55"/>
    <n v="63"/>
    <n v="75"/>
    <n v="128"/>
    <n v="108"/>
    <n v="85"/>
    <m/>
    <n v="27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9"/>
    <x v="6"/>
    <x v="4"/>
    <d v="2026-03-23T18:13:55"/>
    <n v="14"/>
    <n v="7"/>
    <n v="7"/>
    <n v="0"/>
    <n v="0"/>
    <n v="0"/>
    <n v="0"/>
    <n v="1"/>
    <n v="5"/>
    <n v="6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5"/>
    <x v="6"/>
    <x v="4"/>
    <d v="2026-03-23T18:13:55"/>
    <n v="10"/>
    <n v="3"/>
    <n v="7"/>
    <n v="3"/>
    <n v="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0"/>
    <x v="6"/>
    <x v="4"/>
    <d v="2026-03-23T18:13:55"/>
    <n v="6"/>
    <n v="0"/>
    <n v="6"/>
    <n v="0"/>
    <n v="0"/>
    <n v="1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3"/>
    <x v="12"/>
    <x v="8"/>
    <d v="2026-03-23T18:13:57"/>
    <n v="12"/>
    <n v="0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0"/>
    <x v="126"/>
    <x v="3"/>
    <d v="2026-03-23T18:13:52"/>
    <n v="5"/>
    <m/>
    <m/>
    <m/>
    <m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39"/>
    <x v="126"/>
    <x v="3"/>
    <d v="2026-03-23T18:13:52"/>
    <n v="1"/>
    <m/>
    <m/>
    <m/>
    <m/>
    <m/>
    <m/>
    <m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6"/>
    <x v="126"/>
    <x v="3"/>
    <d v="2026-03-23T18:13:52"/>
    <n v="7.2"/>
    <n v="0"/>
    <n v="0"/>
    <n v="0"/>
    <n v="7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7"/>
    <x v="126"/>
    <x v="3"/>
    <d v="2026-03-23T18:13:52"/>
    <n v="10"/>
    <n v="3"/>
    <n v="7"/>
    <n v="0"/>
    <n v="0"/>
    <n v="1"/>
    <n v="1"/>
    <n v="4"/>
    <n v="1"/>
    <n v="2"/>
    <n v="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4"/>
    <x v="7"/>
    <x v="4"/>
    <d v="2026-03-23T18:13:53"/>
    <n v="15.2"/>
    <n v="0"/>
    <n v="15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40"/>
    <x v="7"/>
    <x v="4"/>
    <d v="2026-03-23T18:13:53"/>
    <n v="2"/>
    <m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7"/>
    <x v="7"/>
    <x v="4"/>
    <d v="2026-03-23T18:13:53"/>
    <n v="9.6"/>
    <n v="0"/>
    <n v="0"/>
    <n v="3.6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8"/>
    <x v="7"/>
    <x v="4"/>
    <d v="2026-03-23T18:13:53"/>
    <n v="529"/>
    <n v="252"/>
    <n v="277"/>
    <n v="1"/>
    <n v="18"/>
    <n v="38"/>
    <n v="75"/>
    <n v="73"/>
    <n v="157"/>
    <n v="90"/>
    <n v="70"/>
    <m/>
    <n v="2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4"/>
    <x v="12"/>
    <x v="8"/>
    <d v="2026-03-23T18:13:57"/>
    <n v="4"/>
    <m/>
    <m/>
    <m/>
    <n v="0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5"/>
    <x v="12"/>
    <x v="8"/>
    <d v="2026-03-23T18:13:57"/>
    <n v="6"/>
    <m/>
    <n v="0"/>
    <n v="2"/>
    <n v="0"/>
    <n v="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12"/>
    <x v="12"/>
    <x v="8"/>
    <d v="2026-03-23T18:13:57"/>
    <n v="3.2"/>
    <n v="0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7"/>
    <x v="12"/>
    <x v="8"/>
    <d v="2026-03-23T18:13:57"/>
    <n v="4.8"/>
    <n v="0"/>
    <n v="4.8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8"/>
    <x v="12"/>
    <x v="8"/>
    <d v="2026-03-23T18:13:57"/>
    <n v="34"/>
    <n v="10"/>
    <n v="24"/>
    <n v="0"/>
    <n v="0"/>
    <n v="4"/>
    <n v="1"/>
    <n v="2"/>
    <n v="7"/>
    <n v="6"/>
    <n v="13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9"/>
    <x v="12"/>
    <x v="8"/>
    <d v="2026-03-23T18:13:57"/>
    <n v="3"/>
    <n v="2"/>
    <n v="1"/>
    <n v="0"/>
    <n v="0"/>
    <n v="1"/>
    <n v="0"/>
    <n v="0"/>
    <n v="1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10"/>
    <x v="12"/>
    <x v="8"/>
    <d v="2026-03-23T18:13:57"/>
    <n v="1"/>
    <n v="1"/>
    <n v="0"/>
    <n v="0"/>
    <n v="1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3"/>
    <x v="8"/>
    <x v="5"/>
    <d v="2026-03-23T18:13:59"/>
    <n v="81.599999999999994"/>
    <n v="8"/>
    <n v="8"/>
    <n v="65.599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4"/>
    <x v="8"/>
    <x v="5"/>
    <d v="2026-03-23T18:13:59"/>
    <n v="20"/>
    <m/>
    <m/>
    <m/>
    <n v="6"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5"/>
    <x v="8"/>
    <x v="5"/>
    <d v="2026-03-23T18:13:59"/>
    <n v="20"/>
    <m/>
    <m/>
    <m/>
    <n v="6"/>
    <m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6"/>
    <x v="8"/>
    <x v="5"/>
    <d v="2026-03-23T18:13:59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7"/>
    <x v="8"/>
    <x v="5"/>
    <d v="2026-03-23T18:13:59"/>
    <n v="5.6"/>
    <m/>
    <m/>
    <n v="3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9"/>
    <x v="8"/>
    <x v="5"/>
    <d v="2026-03-23T18:13:59"/>
    <n v="1.6"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8"/>
    <x v="8"/>
    <x v="5"/>
    <d v="2026-03-23T18:13:59"/>
    <n v="277"/>
    <n v="135"/>
    <n v="142"/>
    <n v="4"/>
    <n v="4"/>
    <n v="23"/>
    <n v="18"/>
    <n v="35"/>
    <n v="89"/>
    <n v="51"/>
    <n v="25"/>
    <m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9"/>
    <x v="8"/>
    <x v="5"/>
    <d v="2026-03-23T18:13:59"/>
    <n v="11"/>
    <n v="6"/>
    <n v="5"/>
    <m/>
    <m/>
    <m/>
    <n v="3"/>
    <m/>
    <n v="5"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0"/>
    <x v="9"/>
    <x v="6"/>
    <d v="2026-03-23T18:14:00"/>
    <n v="58"/>
    <m/>
    <m/>
    <m/>
    <n v="4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9"/>
    <x v="7"/>
    <x v="4"/>
    <d v="2026-03-23T18:13:53"/>
    <n v="5"/>
    <n v="3"/>
    <n v="2"/>
    <n v="0"/>
    <n v="1"/>
    <n v="2"/>
    <n v="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5"/>
    <x v="7"/>
    <x v="4"/>
    <d v="2026-03-23T18:13:53"/>
    <n v="2"/>
    <n v="1"/>
    <n v="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0"/>
    <x v="7"/>
    <x v="4"/>
    <d v="2026-03-23T18:13:53"/>
    <n v="3"/>
    <n v="1"/>
    <n v="2"/>
    <n v="0"/>
    <n v="0"/>
    <n v="1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1"/>
    <x v="7"/>
    <x v="4"/>
    <d v="2026-03-23T18:13:53"/>
    <n v="6"/>
    <n v="0"/>
    <n v="0"/>
    <n v="0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0"/>
    <x v="7"/>
    <x v="4"/>
    <d v="2026-03-23T18:13:53"/>
    <n v="11"/>
    <m/>
    <m/>
    <m/>
    <m/>
    <m/>
    <n v="8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"/>
    <x v="4"/>
    <x v="4"/>
    <d v="2026-03-23T18:13:54"/>
    <n v="390"/>
    <m/>
    <m/>
    <m/>
    <m/>
    <m/>
    <n v="240"/>
    <n v="14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"/>
    <x v="4"/>
    <x v="4"/>
    <d v="2026-03-23T18:13:54"/>
    <n v="88"/>
    <m/>
    <m/>
    <m/>
    <m/>
    <m/>
    <m/>
    <m/>
    <n v="48"/>
    <m/>
    <n v="14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3"/>
    <x v="4"/>
    <x v="4"/>
    <d v="2026-03-23T18:13:54"/>
    <n v="214.4"/>
    <n v="8"/>
    <n v="74.400000000000006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"/>
    <x v="9"/>
    <x v="6"/>
    <d v="2026-03-23T18:14:00"/>
    <n v="139"/>
    <m/>
    <m/>
    <m/>
    <m/>
    <m/>
    <n v="76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2"/>
    <x v="9"/>
    <x v="6"/>
    <d v="2026-03-23T18:14:00"/>
    <n v="15"/>
    <m/>
    <m/>
    <m/>
    <m/>
    <m/>
    <m/>
    <m/>
    <n v="1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3"/>
    <x v="9"/>
    <x v="6"/>
    <d v="2026-03-23T18:14:00"/>
    <n v="26.4"/>
    <n v="4.8"/>
    <n v="2.4"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4"/>
    <x v="9"/>
    <x v="6"/>
    <d v="2026-03-23T18:14:00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5"/>
    <x v="9"/>
    <x v="6"/>
    <d v="2026-03-23T18:14:00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7"/>
    <x v="9"/>
    <x v="6"/>
    <d v="2026-03-23T18:14:00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8"/>
    <x v="9"/>
    <x v="6"/>
    <d v="2026-03-23T18:14:00"/>
    <n v="125"/>
    <n v="53"/>
    <n v="72"/>
    <n v="2"/>
    <n v="1"/>
    <n v="8"/>
    <n v="22"/>
    <n v="7"/>
    <n v="38"/>
    <n v="32"/>
    <n v="15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3"/>
    <x v="10"/>
    <x v="7"/>
    <d v="2026-03-23T18:14:01"/>
    <n v="14.4"/>
    <n v="3.2"/>
    <n v="1.6"/>
    <n v="9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4"/>
    <x v="10"/>
    <x v="7"/>
    <d v="2026-03-23T18:14:0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5"/>
    <x v="10"/>
    <x v="7"/>
    <d v="2026-03-23T18:14:0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7"/>
    <x v="10"/>
    <x v="7"/>
    <d v="2026-03-23T18:14:01"/>
    <n v="7.6"/>
    <m/>
    <m/>
    <n v="3.6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8"/>
    <x v="10"/>
    <x v="7"/>
    <d v="2026-03-23T18:14:01"/>
    <n v="30"/>
    <n v="13"/>
    <n v="17"/>
    <n v="2"/>
    <n v="1"/>
    <n v="3"/>
    <n v="1"/>
    <n v="3"/>
    <n v="10"/>
    <n v="4"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9"/>
    <x v="10"/>
    <x v="7"/>
    <d v="2026-03-23T18:14:01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10"/>
    <x v="10"/>
    <x v="7"/>
    <d v="2026-03-23T18:14:01"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21"/>
    <x v="10"/>
    <x v="7"/>
    <d v="2026-03-23T18:14:01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0"/>
    <x v="11"/>
    <x v="3"/>
    <d v="2026-03-23T18:14:03"/>
    <n v="322"/>
    <m/>
    <m/>
    <m/>
    <n v="160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1"/>
    <x v="15"/>
    <x v="10"/>
    <d v="2026-03-23T18:14:06"/>
    <n v="849"/>
    <n v="8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2"/>
    <x v="15"/>
    <x v="10"/>
    <d v="2026-03-23T18:14:06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4"/>
    <x v="15"/>
    <x v="10"/>
    <d v="2026-03-23T18:14:06"/>
    <n v="849"/>
    <n v="339"/>
    <n v="5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5"/>
    <x v="15"/>
    <x v="10"/>
    <d v="2026-03-23T18:14:06"/>
    <n v="113"/>
    <n v="33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7"/>
    <x v="15"/>
    <x v="10"/>
    <d v="2026-03-23T18:14:06"/>
    <n v="32"/>
    <n v="2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0"/>
    <x v="16"/>
    <x v="3"/>
    <d v="2026-03-23T18:14:08"/>
    <n v="296"/>
    <m/>
    <m/>
    <m/>
    <n v="15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"/>
    <x v="16"/>
    <x v="3"/>
    <d v="2026-03-23T18:14:08"/>
    <n v="509"/>
    <m/>
    <m/>
    <m/>
    <m/>
    <m/>
    <n v="298"/>
    <n v="21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"/>
    <x v="16"/>
    <x v="3"/>
    <d v="2026-03-23T18:14:08"/>
    <n v="136"/>
    <m/>
    <m/>
    <m/>
    <m/>
    <m/>
    <m/>
    <m/>
    <n v="71"/>
    <m/>
    <n v="24"/>
    <n v="18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2"/>
    <x v="16"/>
    <x v="3"/>
    <d v="2026-03-23T18:14:08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3"/>
    <x v="16"/>
    <x v="3"/>
    <d v="2026-03-23T18:14:08"/>
    <n v="148"/>
    <n v="1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4"/>
    <x v="16"/>
    <x v="3"/>
    <d v="2026-03-23T18:14:08"/>
    <n v="575"/>
    <n v="286"/>
    <n v="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5"/>
    <x v="16"/>
    <x v="3"/>
    <d v="2026-03-23T18:14:08"/>
    <n v="54"/>
    <n v="2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6"/>
    <x v="16"/>
    <x v="3"/>
    <d v="2026-03-23T18:14:08"/>
    <n v="148"/>
    <n v="87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0"/>
    <x v="17"/>
    <x v="4"/>
    <d v="2026-03-23T18:14:09"/>
    <n v="90"/>
    <m/>
    <m/>
    <m/>
    <n v="40"/>
    <n v="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"/>
    <x v="17"/>
    <x v="4"/>
    <d v="2026-03-23T18:14:09"/>
    <n v="149"/>
    <m/>
    <m/>
    <m/>
    <m/>
    <m/>
    <n v="92"/>
    <n v="5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"/>
    <x v="17"/>
    <x v="4"/>
    <d v="2026-03-23T18:14:09"/>
    <n v="53"/>
    <m/>
    <m/>
    <m/>
    <m/>
    <m/>
    <m/>
    <m/>
    <n v="24"/>
    <m/>
    <n v="20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"/>
    <x v="11"/>
    <x v="3"/>
    <d v="2026-03-23T18:14:03"/>
    <n v="490"/>
    <m/>
    <m/>
    <m/>
    <m/>
    <m/>
    <n v="312"/>
    <n v="166"/>
    <n v="4"/>
    <m/>
    <n v="6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"/>
    <x v="11"/>
    <x v="3"/>
    <d v="2026-03-23T18:14:03"/>
    <n v="212"/>
    <m/>
    <m/>
    <m/>
    <m/>
    <m/>
    <m/>
    <m/>
    <n v="118"/>
    <m/>
    <n v="36"/>
    <n v="1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"/>
    <x v="11"/>
    <x v="3"/>
    <d v="2026-03-23T18:14:03"/>
    <n v="298.39999999999998"/>
    <n v="31.2"/>
    <n v="80"/>
    <n v="18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4"/>
    <x v="11"/>
    <x v="3"/>
    <d v="2026-03-23T18:14:03"/>
    <n v="22"/>
    <m/>
    <m/>
    <m/>
    <n v="0"/>
    <n v="10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5"/>
    <x v="11"/>
    <x v="3"/>
    <d v="2026-03-23T18:14:03"/>
    <n v="22"/>
    <m/>
    <n v="0"/>
    <n v="0"/>
    <n v="0"/>
    <n v="10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6"/>
    <x v="11"/>
    <x v="3"/>
    <d v="2026-03-23T18:14:03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3"/>
    <x v="11"/>
    <x v="3"/>
    <d v="2026-03-23T18:14:03"/>
    <n v="11.1"/>
    <n v="4.4400000000000004"/>
    <n v="4.4400000000000004"/>
    <n v="2.220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0"/>
    <x v="13"/>
    <x v="9"/>
    <d v="2026-03-23T18:14:04"/>
    <n v="34"/>
    <m/>
    <m/>
    <m/>
    <n v="1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1"/>
    <x v="13"/>
    <x v="9"/>
    <d v="2026-03-23T18:14:04"/>
    <n v="32"/>
    <m/>
    <m/>
    <m/>
    <m/>
    <m/>
    <n v="2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"/>
    <x v="13"/>
    <x v="9"/>
    <d v="2026-03-23T18:14:04"/>
    <n v="7"/>
    <m/>
    <m/>
    <m/>
    <m/>
    <m/>
    <m/>
    <m/>
    <n v="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3"/>
    <x v="13"/>
    <x v="9"/>
    <d v="2026-03-23T18:14:04"/>
    <n v="20"/>
    <n v="0"/>
    <n v="9.6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4"/>
    <x v="13"/>
    <x v="9"/>
    <d v="2026-03-23T18:14:04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5"/>
    <x v="13"/>
    <x v="9"/>
    <d v="2026-03-23T18:14:04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8"/>
    <x v="13"/>
    <x v="9"/>
    <d v="2026-03-23T18:14:04"/>
    <n v="47"/>
    <n v="18"/>
    <n v="29"/>
    <n v="0"/>
    <n v="3"/>
    <n v="4"/>
    <n v="9"/>
    <n v="8"/>
    <n v="11"/>
    <n v="5"/>
    <n v="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9"/>
    <x v="13"/>
    <x v="9"/>
    <d v="2026-03-23T18:14:04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0"/>
    <x v="14"/>
    <x v="10"/>
    <d v="2026-03-23T18:14:05"/>
    <n v="92"/>
    <m/>
    <m/>
    <m/>
    <n v="54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1"/>
    <x v="6"/>
    <x v="4"/>
    <d v="2026-03-23T18:13:55"/>
    <n v="8"/>
    <m/>
    <n v="2"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0"/>
    <x v="6"/>
    <x v="4"/>
    <d v="2026-03-23T18:13:55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1"/>
    <x v="12"/>
    <x v="8"/>
    <d v="2026-03-23T18:13:57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2"/>
    <x v="12"/>
    <x v="8"/>
    <d v="2026-03-23T18:13:5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4"/>
    <x v="12"/>
    <x v="8"/>
    <d v="2026-03-23T18:13:57"/>
    <n v="75"/>
    <n v="32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6"/>
    <x v="25"/>
    <x v="12"/>
    <x v="8"/>
    <d v="2026-03-23T18:13:5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0"/>
    <x v="122"/>
    <x v="16"/>
    <d v="2026-03-23T18:13:58"/>
    <n v="116"/>
    <m/>
    <m/>
    <m/>
    <n v="4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"/>
    <x v="122"/>
    <x v="16"/>
    <d v="2026-03-23T18:13:58"/>
    <n v="244"/>
    <m/>
    <m/>
    <m/>
    <m/>
    <m/>
    <n v="132"/>
    <n v="110"/>
    <n v="2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1"/>
    <x v="14"/>
    <x v="10"/>
    <d v="2026-03-23T18:14:05"/>
    <n v="177"/>
    <m/>
    <m/>
    <m/>
    <m/>
    <m/>
    <n v="98"/>
    <n v="78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2"/>
    <x v="14"/>
    <x v="10"/>
    <d v="2026-03-23T18:14:05"/>
    <n v="50"/>
    <m/>
    <m/>
    <m/>
    <m/>
    <m/>
    <m/>
    <m/>
    <n v="23"/>
    <m/>
    <n v="18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3"/>
    <x v="14"/>
    <x v="10"/>
    <d v="2026-03-23T18:14:05"/>
    <n v="21.6"/>
    <m/>
    <n v="6.4"/>
    <n v="1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4"/>
    <x v="14"/>
    <x v="10"/>
    <d v="2026-03-23T18:14:0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5"/>
    <x v="14"/>
    <x v="10"/>
    <d v="2026-03-23T18:14:05"/>
    <n v="4"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12"/>
    <x v="14"/>
    <x v="10"/>
    <d v="2026-03-23T18:14:0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7"/>
    <x v="14"/>
    <x v="10"/>
    <d v="2026-03-23T18:14:05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0"/>
    <x v="15"/>
    <x v="10"/>
    <d v="2026-03-23T18:14:06"/>
    <n v="216"/>
    <m/>
    <m/>
    <m/>
    <n v="100"/>
    <n v="1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"/>
    <x v="122"/>
    <x v="16"/>
    <d v="2026-03-23T18:13:58"/>
    <n v="95"/>
    <m/>
    <m/>
    <m/>
    <m/>
    <m/>
    <m/>
    <m/>
    <n v="33"/>
    <m/>
    <n v="40"/>
    <n v="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10"/>
    <x v="8"/>
    <x v="5"/>
    <d v="2026-03-23T18:13:59"/>
    <n v="3"/>
    <n v="1"/>
    <n v="2"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1"/>
    <x v="8"/>
    <x v="5"/>
    <d v="2026-03-23T18:13:59"/>
    <n v="626"/>
    <n v="6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2"/>
    <x v="8"/>
    <x v="5"/>
    <d v="2026-03-23T18:13:5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4"/>
    <x v="8"/>
    <x v="5"/>
    <d v="2026-03-23T18:13:59"/>
    <n v="626"/>
    <n v="266"/>
    <n v="3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8"/>
    <x v="25"/>
    <x v="8"/>
    <x v="5"/>
    <d v="2026-03-23T18:13:59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9"/>
    <x v="9"/>
    <x v="6"/>
    <d v="2026-03-23T18:14:00"/>
    <n v="2"/>
    <n v="2"/>
    <m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0"/>
    <x v="9"/>
    <x v="6"/>
    <d v="2026-03-23T18:14:00"/>
    <n v="1"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1"/>
    <x v="18"/>
    <x v="10"/>
    <d v="2026-03-23T18:14:10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0"/>
    <x v="18"/>
    <x v="10"/>
    <d v="2026-03-23T18:14:10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6"/>
    <x v="18"/>
    <x v="10"/>
    <d v="2026-03-23T18:14:10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7"/>
    <x v="18"/>
    <x v="10"/>
    <d v="2026-03-23T18:14:10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7"/>
    <x v="18"/>
    <x v="10"/>
    <d v="2026-03-23T18:14:10"/>
    <n v="3"/>
    <m/>
    <n v="3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8"/>
    <x v="18"/>
    <x v="10"/>
    <d v="2026-03-23T18:14:10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1"/>
    <x v="18"/>
    <x v="10"/>
    <d v="2026-03-23T18:14:10"/>
    <n v="1001"/>
    <n v="1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2"/>
    <x v="18"/>
    <x v="10"/>
    <d v="2026-03-23T18:14:10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3"/>
    <x v="18"/>
    <x v="10"/>
    <d v="2026-03-23T18:14:10"/>
    <n v="35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4"/>
    <x v="18"/>
    <x v="10"/>
    <d v="2026-03-23T18:14:10"/>
    <n v="1001"/>
    <n v="381"/>
    <n v="6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5"/>
    <x v="18"/>
    <x v="10"/>
    <d v="2026-03-23T18:14:10"/>
    <n v="52"/>
    <n v="1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6"/>
    <x v="18"/>
    <x v="10"/>
    <d v="2026-03-23T18:14:10"/>
    <n v="35"/>
    <n v="16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7"/>
    <x v="18"/>
    <x v="10"/>
    <d v="2026-03-23T18:14:10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0"/>
    <x v="19"/>
    <x v="4"/>
    <d v="2026-03-23T18:14:11"/>
    <n v="320"/>
    <m/>
    <m/>
    <m/>
    <n v="152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"/>
    <x v="19"/>
    <x v="4"/>
    <d v="2026-03-23T18:14:11"/>
    <n v="436"/>
    <m/>
    <m/>
    <m/>
    <m/>
    <m/>
    <n v="262"/>
    <n v="17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"/>
    <x v="19"/>
    <x v="4"/>
    <d v="2026-03-23T18:14:11"/>
    <n v="149"/>
    <m/>
    <m/>
    <m/>
    <m/>
    <m/>
    <m/>
    <m/>
    <n v="75"/>
    <m/>
    <n v="40"/>
    <n v="11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"/>
    <x v="15"/>
    <x v="10"/>
    <d v="2026-03-23T18:14:06"/>
    <n v="540"/>
    <m/>
    <m/>
    <m/>
    <m/>
    <m/>
    <n v="322"/>
    <n v="21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"/>
    <x v="15"/>
    <x v="10"/>
    <d v="2026-03-23T18:14:06"/>
    <n v="156"/>
    <m/>
    <m/>
    <m/>
    <m/>
    <m/>
    <m/>
    <m/>
    <n v="57"/>
    <m/>
    <n v="54"/>
    <n v="11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3"/>
    <x v="15"/>
    <x v="10"/>
    <d v="2026-03-23T18:14:06"/>
    <n v="174.4"/>
    <n v="11.2"/>
    <n v="41.6"/>
    <n v="12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4"/>
    <x v="15"/>
    <x v="10"/>
    <d v="2026-03-23T18:14:06"/>
    <n v="18"/>
    <m/>
    <m/>
    <m/>
    <n v="2"/>
    <n v="2"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5"/>
    <x v="15"/>
    <x v="10"/>
    <d v="2026-03-23T18:14:06"/>
    <n v="20"/>
    <m/>
    <m/>
    <n v="2"/>
    <n v="2"/>
    <n v="2"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6"/>
    <x v="15"/>
    <x v="10"/>
    <d v="2026-03-23T18:14:0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3"/>
    <x v="15"/>
    <x v="10"/>
    <d v="2026-03-23T18:14:06"/>
    <n v="7.4"/>
    <m/>
    <n v="3.33"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"/>
    <x v="16"/>
    <x v="3"/>
    <d v="2026-03-23T18:14:08"/>
    <n v="238.4"/>
    <n v="17.600000000000001"/>
    <n v="56"/>
    <n v="16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9"/>
    <x v="11"/>
    <x v="9"/>
    <x v="6"/>
    <d v="2026-03-23T18:14:00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22"/>
    <x v="10"/>
    <x v="7"/>
    <d v="2026-03-23T18:14:01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30"/>
    <x v="10"/>
    <x v="7"/>
    <d v="2026-03-23T18:14:0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24"/>
    <x v="10"/>
    <x v="7"/>
    <d v="2026-03-23T18:14:01"/>
    <n v="88"/>
    <n v="25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25"/>
    <x v="10"/>
    <x v="7"/>
    <d v="2026-03-23T18:14:01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0"/>
    <x v="31"/>
    <x v="10"/>
    <x v="7"/>
    <d v="2026-03-23T18:14:0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4"/>
    <x v="11"/>
    <x v="3"/>
    <d v="2026-03-23T18:14:03"/>
    <n v="19.2"/>
    <m/>
    <m/>
    <n v="19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7"/>
    <x v="11"/>
    <x v="3"/>
    <d v="2026-03-23T18:14:03"/>
    <n v="47.6"/>
    <n v="0"/>
    <n v="4.8"/>
    <n v="21.6"/>
    <n v="13.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9"/>
    <x v="19"/>
    <x v="4"/>
    <d v="2026-03-23T18:14:11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6"/>
    <x v="19"/>
    <x v="4"/>
    <d v="2026-03-23T18:14:11"/>
    <n v="18.399999999999999"/>
    <m/>
    <n v="2.4"/>
    <n v="8.8000000000000007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9"/>
    <x v="19"/>
    <x v="4"/>
    <d v="2026-03-23T18:14:11"/>
    <n v="21.2"/>
    <m/>
    <n v="4"/>
    <n v="1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7"/>
    <x v="19"/>
    <x v="4"/>
    <d v="2026-03-23T18:14:11"/>
    <n v="19"/>
    <n v="6"/>
    <n v="13"/>
    <m/>
    <m/>
    <n v="2"/>
    <n v="2"/>
    <n v="4"/>
    <n v="3"/>
    <n v="7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8"/>
    <x v="19"/>
    <x v="4"/>
    <d v="2026-03-23T18:14:11"/>
    <n v="12"/>
    <n v="9"/>
    <n v="3"/>
    <m/>
    <n v="2"/>
    <n v="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1"/>
    <x v="19"/>
    <x v="4"/>
    <d v="2026-03-23T18:14:11"/>
    <n v="1374"/>
    <n v="13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2"/>
    <x v="19"/>
    <x v="4"/>
    <d v="2026-03-23T18:14:11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3"/>
    <x v="19"/>
    <x v="4"/>
    <d v="2026-03-23T18:14:1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4"/>
    <x v="19"/>
    <x v="4"/>
    <d v="2026-03-23T18:14:11"/>
    <n v="1374"/>
    <n v="506"/>
    <n v="8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5"/>
    <x v="19"/>
    <x v="4"/>
    <d v="2026-03-23T18:14:11"/>
    <n v="81"/>
    <n v="30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6"/>
    <x v="19"/>
    <x v="4"/>
    <d v="2026-03-23T18:14:1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7"/>
    <x v="19"/>
    <x v="4"/>
    <d v="2026-03-23T18:14:11"/>
    <n v="101"/>
    <n v="40"/>
    <n v="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8"/>
    <x v="19"/>
    <x v="4"/>
    <d v="2026-03-23T18:14:1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24"/>
    <x v="21"/>
    <x v="10"/>
    <d v="2026-03-23T18:14:12"/>
    <n v="317"/>
    <n v="182"/>
    <n v="1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4"/>
    <x v="25"/>
    <x v="21"/>
    <x v="10"/>
    <d v="2026-03-23T18:14:12"/>
    <n v="15"/>
    <n v="1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9"/>
    <x v="20"/>
    <x v="3"/>
    <d v="2026-03-23T18:16:02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4"/>
    <x v="16"/>
    <x v="3"/>
    <d v="2026-03-23T18:14:08"/>
    <n v="18"/>
    <m/>
    <m/>
    <m/>
    <m/>
    <n v="16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5"/>
    <x v="16"/>
    <x v="3"/>
    <d v="2026-03-23T18:14:08"/>
    <n v="28"/>
    <m/>
    <m/>
    <n v="10"/>
    <m/>
    <n v="6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3"/>
    <x v="16"/>
    <x v="3"/>
    <d v="2026-03-23T18:14:08"/>
    <n v="9.25"/>
    <n v="9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4"/>
    <x v="16"/>
    <x v="3"/>
    <d v="2026-03-23T18:14:08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7"/>
    <x v="16"/>
    <x v="3"/>
    <d v="2026-03-23T18:14:08"/>
    <n v="21.2"/>
    <m/>
    <n v="6"/>
    <n v="14"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9"/>
    <x v="16"/>
    <x v="3"/>
    <d v="2026-03-23T18:14:08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8"/>
    <x v="16"/>
    <x v="3"/>
    <d v="2026-03-23T18:14:08"/>
    <n v="627"/>
    <n v="284"/>
    <n v="343"/>
    <n v="8"/>
    <n v="23"/>
    <n v="66"/>
    <n v="79"/>
    <n v="69"/>
    <n v="149"/>
    <n v="108"/>
    <n v="72"/>
    <m/>
    <n v="12"/>
    <n v="18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3"/>
    <x v="17"/>
    <x v="4"/>
    <d v="2026-03-23T18:14:09"/>
    <n v="110.4"/>
    <n v="13.6"/>
    <n v="38.4"/>
    <n v="58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4"/>
    <x v="17"/>
    <x v="4"/>
    <d v="2026-03-23T18:14:09"/>
    <n v="10"/>
    <m/>
    <m/>
    <m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5"/>
    <x v="17"/>
    <x v="4"/>
    <d v="2026-03-23T18:14:09"/>
    <n v="14"/>
    <m/>
    <n v="0"/>
    <n v="4"/>
    <n v="2"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6"/>
    <x v="17"/>
    <x v="4"/>
    <d v="2026-03-23T18:14:09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2"/>
    <x v="17"/>
    <x v="4"/>
    <d v="2026-03-23T18:14:09"/>
    <n v="4.8"/>
    <n v="0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8"/>
    <x v="17"/>
    <x v="4"/>
    <d v="2026-03-23T18:14:09"/>
    <n v="203"/>
    <n v="79"/>
    <n v="124"/>
    <n v="6"/>
    <n v="13"/>
    <n v="21"/>
    <n v="20"/>
    <n v="25"/>
    <n v="46"/>
    <n v="28"/>
    <n v="25"/>
    <m/>
    <n v="10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9"/>
    <x v="17"/>
    <x v="4"/>
    <d v="2026-03-23T18:14:09"/>
    <n v="8"/>
    <n v="5"/>
    <n v="3"/>
    <n v="0"/>
    <n v="0"/>
    <n v="2"/>
    <n v="1"/>
    <n v="1"/>
    <n v="1"/>
    <n v="2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0"/>
    <x v="17"/>
    <x v="4"/>
    <d v="2026-03-23T18:14:09"/>
    <n v="2"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0"/>
    <x v="18"/>
    <x v="10"/>
    <d v="2026-03-23T18:14:10"/>
    <n v="214"/>
    <m/>
    <m/>
    <m/>
    <n v="88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9"/>
    <x v="11"/>
    <x v="3"/>
    <d v="2026-03-23T18:14:03"/>
    <n v="10.4"/>
    <n v="0"/>
    <n v="0"/>
    <n v="0"/>
    <n v="6.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8"/>
    <x v="11"/>
    <x v="3"/>
    <d v="2026-03-23T18:14:03"/>
    <n v="715"/>
    <n v="260"/>
    <n v="455"/>
    <n v="11"/>
    <n v="29"/>
    <n v="72"/>
    <n v="80"/>
    <n v="81"/>
    <n v="156"/>
    <n v="83"/>
    <n v="122"/>
    <m/>
    <n v="21"/>
    <n v="19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9"/>
    <x v="11"/>
    <x v="3"/>
    <d v="2026-03-23T18:14:03"/>
    <n v="14"/>
    <n v="8"/>
    <n v="6"/>
    <n v="0"/>
    <n v="0"/>
    <n v="0"/>
    <n v="0"/>
    <n v="5"/>
    <n v="2"/>
    <n v="4"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5"/>
    <x v="11"/>
    <x v="3"/>
    <d v="2026-03-23T18:14:03"/>
    <n v="7"/>
    <n v="1"/>
    <n v="6"/>
    <n v="1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0"/>
    <x v="11"/>
    <x v="3"/>
    <d v="2026-03-23T18:14:03"/>
    <n v="17"/>
    <n v="10"/>
    <n v="7"/>
    <n v="0"/>
    <n v="1"/>
    <n v="6"/>
    <n v="7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1"/>
    <x v="11"/>
    <x v="3"/>
    <d v="2026-03-23T18:14:03"/>
    <n v="10"/>
    <n v="2"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1"/>
    <x v="13"/>
    <x v="9"/>
    <d v="2026-03-23T18:14:04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2"/>
    <x v="13"/>
    <x v="9"/>
    <d v="2026-03-23T18:14:0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0"/>
    <x v="22"/>
    <x v="3"/>
    <d v="2026-03-23T18:14:15"/>
    <n v="28"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1"/>
    <x v="22"/>
    <x v="3"/>
    <d v="2026-03-23T18:14:15"/>
    <n v="66"/>
    <m/>
    <m/>
    <m/>
    <m/>
    <m/>
    <n v="26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"/>
    <x v="22"/>
    <x v="3"/>
    <d v="2026-03-23T18:14:15"/>
    <n v="10"/>
    <m/>
    <m/>
    <m/>
    <m/>
    <m/>
    <m/>
    <m/>
    <n v="4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3"/>
    <x v="22"/>
    <x v="3"/>
    <d v="2026-03-23T18:14:15"/>
    <n v="10.4"/>
    <n v="2.4"/>
    <n v="3.2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4"/>
    <x v="22"/>
    <x v="3"/>
    <d v="2026-03-23T18:14:15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5"/>
    <x v="22"/>
    <x v="3"/>
    <d v="2026-03-23T18:14:15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8"/>
    <x v="22"/>
    <x v="3"/>
    <d v="2026-03-23T18:14:15"/>
    <n v="62"/>
    <n v="27"/>
    <n v="35"/>
    <n v="1"/>
    <n v="2"/>
    <n v="2"/>
    <n v="10"/>
    <n v="5"/>
    <n v="13"/>
    <n v="20"/>
    <n v="4"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0"/>
    <x v="20"/>
    <x v="3"/>
    <d v="2026-03-23T18:16:02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4"/>
    <x v="13"/>
    <x v="9"/>
    <d v="2026-03-23T18:14:04"/>
    <n v="70"/>
    <n v="32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4"/>
    <x v="25"/>
    <x v="13"/>
    <x v="9"/>
    <d v="2026-03-23T18:14:04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19"/>
    <x v="14"/>
    <x v="10"/>
    <d v="2026-03-23T18:14:05"/>
    <n v="3.2"/>
    <m/>
    <n v="2.4"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8"/>
    <x v="14"/>
    <x v="10"/>
    <d v="2026-03-23T18:14:05"/>
    <n v="184"/>
    <n v="59"/>
    <n v="125"/>
    <m/>
    <n v="2"/>
    <n v="6"/>
    <n v="27"/>
    <n v="19"/>
    <n v="49"/>
    <n v="39"/>
    <n v="24"/>
    <m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9"/>
    <x v="14"/>
    <x v="10"/>
    <d v="2026-03-23T18:14:05"/>
    <n v="2"/>
    <n v="1"/>
    <n v="1"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10"/>
    <x v="14"/>
    <x v="10"/>
    <d v="2026-03-23T18:14:05"/>
    <n v="3"/>
    <n v="2"/>
    <n v="1"/>
    <m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21"/>
    <x v="14"/>
    <x v="10"/>
    <d v="2026-03-23T18:14:05"/>
    <n v="315"/>
    <n v="3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22"/>
    <x v="14"/>
    <x v="10"/>
    <d v="2026-03-23T18:14:05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"/>
    <x v="18"/>
    <x v="10"/>
    <d v="2026-03-23T18:14:10"/>
    <n v="382"/>
    <m/>
    <m/>
    <m/>
    <m/>
    <m/>
    <n v="174"/>
    <n v="196"/>
    <n v="2"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2"/>
    <x v="18"/>
    <x v="10"/>
    <d v="2026-03-23T18:14:10"/>
    <n v="107"/>
    <m/>
    <m/>
    <m/>
    <m/>
    <m/>
    <m/>
    <m/>
    <n v="53"/>
    <m/>
    <n v="38"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3"/>
    <x v="18"/>
    <x v="10"/>
    <d v="2026-03-23T18:14:10"/>
    <n v="144.80000000000001"/>
    <n v="14.4"/>
    <n v="44"/>
    <n v="8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4"/>
    <x v="18"/>
    <x v="10"/>
    <d v="2026-03-23T18:14:10"/>
    <n v="12"/>
    <m/>
    <m/>
    <m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5"/>
    <x v="18"/>
    <x v="10"/>
    <d v="2026-03-23T18:14:10"/>
    <n v="14"/>
    <m/>
    <m/>
    <n v="2"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6"/>
    <x v="18"/>
    <x v="10"/>
    <d v="2026-03-23T18:14:10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2"/>
    <x v="18"/>
    <x v="10"/>
    <d v="2026-03-23T18:14:10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3"/>
    <x v="19"/>
    <x v="4"/>
    <d v="2026-03-23T18:14:11"/>
    <n v="256.8"/>
    <n v="29.6"/>
    <n v="66.400000000000006"/>
    <n v="160.80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24"/>
    <x v="14"/>
    <x v="10"/>
    <d v="2026-03-23T18:14:05"/>
    <n v="315"/>
    <n v="155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5"/>
    <x v="25"/>
    <x v="14"/>
    <x v="10"/>
    <d v="2026-03-23T18:14:05"/>
    <n v="20"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4"/>
    <x v="15"/>
    <x v="10"/>
    <d v="2026-03-23T18:14:06"/>
    <n v="14.4"/>
    <n v="4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7"/>
    <x v="15"/>
    <x v="10"/>
    <d v="2026-03-23T18:14:06"/>
    <n v="31.6"/>
    <m/>
    <n v="4.4000000000000004"/>
    <n v="16"/>
    <n v="8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9"/>
    <x v="15"/>
    <x v="10"/>
    <d v="2026-03-23T18:14:06"/>
    <n v="9.1999999999999993"/>
    <m/>
    <m/>
    <n v="4"/>
    <n v="2.4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8"/>
    <x v="15"/>
    <x v="10"/>
    <d v="2026-03-23T18:14:06"/>
    <n v="584"/>
    <n v="223"/>
    <n v="361"/>
    <n v="6"/>
    <n v="15"/>
    <n v="51"/>
    <n v="50"/>
    <n v="58"/>
    <n v="161"/>
    <n v="111"/>
    <n v="60"/>
    <m/>
    <n v="27"/>
    <n v="11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9"/>
    <x v="15"/>
    <x v="10"/>
    <d v="2026-03-23T18:14:06"/>
    <n v="10"/>
    <m/>
    <n v="10"/>
    <m/>
    <m/>
    <m/>
    <n v="1"/>
    <n v="1"/>
    <n v="6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5"/>
    <x v="15"/>
    <x v="10"/>
    <d v="2026-03-23T18:14:06"/>
    <n v="7"/>
    <n v="3"/>
    <n v="4"/>
    <n v="1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6"/>
    <x v="22"/>
    <x v="3"/>
    <d v="2026-03-23T18:14:15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0"/>
    <x v="23"/>
    <x v="3"/>
    <d v="2026-03-23T18:14:16"/>
    <n v="10"/>
    <m/>
    <m/>
    <m/>
    <n v="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"/>
    <x v="23"/>
    <x v="3"/>
    <d v="2026-03-23T18:14:16"/>
    <n v="8"/>
    <m/>
    <m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"/>
    <x v="23"/>
    <x v="3"/>
    <d v="2026-03-23T18:14:16"/>
    <n v="7"/>
    <m/>
    <m/>
    <m/>
    <m/>
    <m/>
    <m/>
    <m/>
    <n v="2"/>
    <m/>
    <n v="2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3"/>
    <x v="23"/>
    <x v="3"/>
    <d v="2026-03-23T18:14:16"/>
    <n v="8"/>
    <n v="0.8"/>
    <n v="0.8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7"/>
    <x v="23"/>
    <x v="3"/>
    <d v="2026-03-23T18:14:16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8"/>
    <x v="23"/>
    <x v="3"/>
    <d v="2026-03-23T18:14:16"/>
    <n v="20"/>
    <n v="4"/>
    <n v="16"/>
    <n v="1"/>
    <n v="1"/>
    <n v="3"/>
    <n v="1"/>
    <n v="4"/>
    <n v="1"/>
    <n v="3"/>
    <n v="2"/>
    <m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10"/>
    <x v="23"/>
    <x v="3"/>
    <d v="2026-03-23T18:14:16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1"/>
    <x v="32"/>
    <x v="3"/>
    <d v="2026-03-23T18:14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0"/>
    <x v="24"/>
    <x v="4"/>
    <d v="2026-03-23T18:14:18"/>
    <n v="44"/>
    <m/>
    <m/>
    <m/>
    <n v="24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1"/>
    <x v="24"/>
    <x v="4"/>
    <d v="2026-03-23T18:14:18"/>
    <n v="44"/>
    <m/>
    <m/>
    <m/>
    <m/>
    <m/>
    <n v="20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"/>
    <x v="24"/>
    <x v="4"/>
    <d v="2026-03-23T18:14:18"/>
    <n v="5"/>
    <m/>
    <m/>
    <m/>
    <m/>
    <m/>
    <m/>
    <m/>
    <n v="2"/>
    <m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3"/>
    <x v="24"/>
    <x v="4"/>
    <d v="2026-03-23T18:14:18"/>
    <n v="24"/>
    <n v="3.2"/>
    <n v="8"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8"/>
    <x v="24"/>
    <x v="4"/>
    <d v="2026-03-23T18:14:18"/>
    <n v="56"/>
    <n v="26"/>
    <n v="30"/>
    <n v="1"/>
    <n v="2"/>
    <n v="4"/>
    <n v="12"/>
    <n v="10"/>
    <n v="10"/>
    <n v="12"/>
    <n v="2"/>
    <m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1"/>
    <x v="24"/>
    <x v="4"/>
    <d v="2026-03-23T18:14:18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2"/>
    <x v="24"/>
    <x v="4"/>
    <d v="2026-03-23T18:14:18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0"/>
    <x v="15"/>
    <x v="10"/>
    <d v="2026-03-23T18:14:06"/>
    <n v="14"/>
    <n v="11"/>
    <n v="3"/>
    <m/>
    <n v="1"/>
    <n v="7"/>
    <n v="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9"/>
    <x v="16"/>
    <x v="3"/>
    <d v="2026-03-23T18:14:08"/>
    <n v="26"/>
    <n v="13"/>
    <n v="13"/>
    <m/>
    <m/>
    <n v="5"/>
    <m/>
    <n v="11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5"/>
    <x v="16"/>
    <x v="3"/>
    <d v="2026-03-23T18:14:08"/>
    <n v="2"/>
    <n v="1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0"/>
    <x v="16"/>
    <x v="3"/>
    <d v="2026-03-23T18:14:08"/>
    <n v="8"/>
    <n v="3"/>
    <n v="5"/>
    <m/>
    <n v="3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1"/>
    <x v="16"/>
    <x v="3"/>
    <d v="2026-03-23T18:14:0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0"/>
    <x v="16"/>
    <x v="3"/>
    <d v="2026-03-23T18:14:0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17"/>
    <x v="16"/>
    <x v="3"/>
    <d v="2026-03-23T18:14:08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38"/>
    <x v="16"/>
    <x v="3"/>
    <d v="2026-03-23T18:14:08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4"/>
    <x v="19"/>
    <x v="4"/>
    <d v="2026-03-23T18:14:11"/>
    <n v="18"/>
    <m/>
    <m/>
    <m/>
    <n v="6"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5"/>
    <x v="19"/>
    <x v="4"/>
    <d v="2026-03-23T18:14:11"/>
    <n v="31"/>
    <m/>
    <n v="1"/>
    <n v="12"/>
    <n v="6"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2"/>
    <x v="19"/>
    <x v="4"/>
    <d v="2026-03-23T18:14:11"/>
    <n v="28"/>
    <m/>
    <n v="9.6"/>
    <n v="18.3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3"/>
    <x v="19"/>
    <x v="4"/>
    <d v="2026-03-23T18:14:11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4"/>
    <x v="19"/>
    <x v="4"/>
    <d v="2026-03-23T18:14:11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7"/>
    <x v="19"/>
    <x v="4"/>
    <d v="2026-03-23T18:14:11"/>
    <n v="6"/>
    <m/>
    <m/>
    <n v="3.2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9"/>
    <x v="19"/>
    <x v="4"/>
    <d v="2026-03-23T18:14:11"/>
    <n v="7.2"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1"/>
    <x v="20"/>
    <x v="3"/>
    <d v="2026-03-23T18:16:02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0"/>
    <x v="112"/>
    <x v="10"/>
    <d v="2026-03-23T18:16:05"/>
    <n v="64"/>
    <m/>
    <m/>
    <m/>
    <n v="3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1"/>
    <x v="112"/>
    <x v="10"/>
    <d v="2026-03-23T18:16:05"/>
    <n v="128"/>
    <m/>
    <m/>
    <m/>
    <m/>
    <m/>
    <n v="72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"/>
    <x v="112"/>
    <x v="10"/>
    <d v="2026-03-23T18:16:05"/>
    <n v="24"/>
    <m/>
    <m/>
    <m/>
    <m/>
    <m/>
    <m/>
    <m/>
    <n v="9"/>
    <m/>
    <n v="10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3"/>
    <x v="112"/>
    <x v="10"/>
    <d v="2026-03-23T18:16:05"/>
    <n v="60.8"/>
    <n v="6.4"/>
    <n v="12"/>
    <n v="4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4"/>
    <x v="112"/>
    <x v="10"/>
    <d v="2026-03-23T18:16:05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5"/>
    <x v="112"/>
    <x v="10"/>
    <d v="2026-03-23T18:16:05"/>
    <n v="12"/>
    <m/>
    <m/>
    <m/>
    <m/>
    <n v="2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13"/>
    <x v="112"/>
    <x v="10"/>
    <d v="2026-03-23T18:16:05"/>
    <n v="3.2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8"/>
    <x v="112"/>
    <x v="10"/>
    <d v="2026-03-23T18:16:05"/>
    <n v="140"/>
    <n v="50"/>
    <n v="90"/>
    <n v="4"/>
    <n v="5"/>
    <n v="17"/>
    <n v="18"/>
    <n v="14"/>
    <n v="36"/>
    <n v="28"/>
    <n v="9"/>
    <m/>
    <n v="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9"/>
    <x v="21"/>
    <x v="16"/>
    <x v="3"/>
    <d v="2026-03-23T18:14:08"/>
    <n v="575"/>
    <n v="5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6"/>
    <x v="17"/>
    <x v="4"/>
    <d v="2026-03-23T18:14:09"/>
    <n v="4.8"/>
    <n v="0"/>
    <n v="4.8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7"/>
    <x v="17"/>
    <x v="4"/>
    <d v="2026-03-23T18:14:09"/>
    <n v="1"/>
    <n v="1"/>
    <n v="0"/>
    <n v="0"/>
    <n v="0"/>
    <n v="0"/>
    <n v="0"/>
    <n v="0"/>
    <n v="1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18"/>
    <x v="17"/>
    <x v="4"/>
    <d v="2026-03-23T18:14:09"/>
    <n v="1"/>
    <n v="0"/>
    <n v="1"/>
    <n v="0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1"/>
    <x v="17"/>
    <x v="4"/>
    <d v="2026-03-23T18:14:09"/>
    <n v="194"/>
    <n v="1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2"/>
    <x v="17"/>
    <x v="4"/>
    <d v="2026-03-23T18:14:0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4"/>
    <x v="17"/>
    <x v="4"/>
    <d v="2026-03-23T18:14:09"/>
    <n v="194"/>
    <n v="75"/>
    <n v="1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1"/>
    <x v="25"/>
    <x v="17"/>
    <x v="4"/>
    <d v="2026-03-23T18:14:09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25"/>
    <x v="25"/>
    <x v="4"/>
    <d v="2026-03-23T18:14:19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1"/>
    <x v="26"/>
    <x v="7"/>
    <d v="2026-03-23T18:14:20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8"/>
    <x v="26"/>
    <x v="7"/>
    <d v="2026-03-23T18:14:20"/>
    <n v="1"/>
    <m/>
    <n v="1"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1"/>
    <x v="26"/>
    <x v="7"/>
    <d v="2026-03-23T18:14:2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2"/>
    <x v="26"/>
    <x v="7"/>
    <d v="2026-03-23T18:14:2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4"/>
    <x v="26"/>
    <x v="7"/>
    <d v="2026-03-23T18:14:20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9"/>
    <x v="25"/>
    <x v="26"/>
    <x v="7"/>
    <d v="2026-03-23T18:14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1"/>
    <x v="27"/>
    <x v="7"/>
    <d v="2026-03-23T18:14:22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5"/>
    <x v="27"/>
    <x v="7"/>
    <d v="2026-03-23T18:14:2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0"/>
    <x v="28"/>
    <x v="7"/>
    <d v="2026-03-23T18:14:23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1"/>
    <x v="28"/>
    <x v="7"/>
    <d v="2026-03-23T18:14:23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3"/>
    <x v="28"/>
    <x v="7"/>
    <d v="2026-03-23T18:14:23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8"/>
    <x v="28"/>
    <x v="7"/>
    <d v="2026-03-23T18:14:23"/>
    <n v="7"/>
    <n v="4"/>
    <n v="3"/>
    <m/>
    <m/>
    <n v="1"/>
    <n v="2"/>
    <m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1"/>
    <x v="28"/>
    <x v="7"/>
    <d v="2026-03-23T18:14:23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2"/>
    <x v="28"/>
    <x v="7"/>
    <d v="2026-03-23T18:14:2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4"/>
    <x v="28"/>
    <x v="7"/>
    <d v="2026-03-23T18:14:23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0"/>
    <x v="32"/>
    <x v="3"/>
    <d v="2026-03-23T18:14:17"/>
    <n v="18"/>
    <m/>
    <m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1"/>
    <x v="32"/>
    <x v="3"/>
    <d v="2026-03-23T18:14:17"/>
    <n v="16"/>
    <m/>
    <m/>
    <m/>
    <m/>
    <m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"/>
    <x v="32"/>
    <x v="3"/>
    <d v="2026-03-23T18:14:17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"/>
    <x v="32"/>
    <x v="3"/>
    <d v="2026-03-23T18:14:17"/>
    <n v="4.8"/>
    <m/>
    <n v="4"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4"/>
    <x v="32"/>
    <x v="3"/>
    <d v="2026-03-23T18:14:1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5"/>
    <x v="32"/>
    <x v="3"/>
    <d v="2026-03-23T18:14:1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8"/>
    <x v="32"/>
    <x v="3"/>
    <d v="2026-03-23T18:14:17"/>
    <n v="23"/>
    <n v="13"/>
    <n v="10"/>
    <m/>
    <m/>
    <n v="2"/>
    <n v="6"/>
    <n v="3"/>
    <n v="8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9"/>
    <x v="32"/>
    <x v="3"/>
    <d v="2026-03-23T18:14:17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0"/>
    <x v="25"/>
    <x v="4"/>
    <d v="2026-03-23T18:14:19"/>
    <n v="16"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1"/>
    <x v="25"/>
    <x v="4"/>
    <d v="2026-03-23T18:14:19"/>
    <n v="18"/>
    <m/>
    <m/>
    <m/>
    <m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2"/>
    <x v="25"/>
    <x v="4"/>
    <d v="2026-03-23T18:14:19"/>
    <n v="6"/>
    <m/>
    <m/>
    <m/>
    <m/>
    <m/>
    <m/>
    <m/>
    <n v="3"/>
    <m/>
    <n v="0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3"/>
    <x v="25"/>
    <x v="4"/>
    <d v="2026-03-23T18:14:19"/>
    <n v="6.4"/>
    <m/>
    <n v="1.6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4"/>
    <x v="25"/>
    <x v="4"/>
    <d v="2026-03-23T18:14:19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5"/>
    <x v="25"/>
    <x v="4"/>
    <d v="2026-03-23T18:14:19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8"/>
    <x v="25"/>
    <x v="4"/>
    <d v="2026-03-23T18:14:19"/>
    <n v="30"/>
    <n v="7"/>
    <n v="23"/>
    <m/>
    <n v="1"/>
    <n v="6"/>
    <n v="2"/>
    <n v="6"/>
    <n v="3"/>
    <n v="6"/>
    <n v="3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9"/>
    <x v="25"/>
    <x v="4"/>
    <d v="2026-03-23T18:14:19"/>
    <n v="2"/>
    <n v="1"/>
    <n v="1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3"/>
    <x v="18"/>
    <x v="10"/>
    <d v="2026-03-23T18:14:10"/>
    <n v="4.07"/>
    <m/>
    <m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7"/>
    <x v="18"/>
    <x v="10"/>
    <d v="2026-03-23T18:14:10"/>
    <n v="24.8"/>
    <m/>
    <n v="4"/>
    <n v="6.8"/>
    <n v="5.2"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9"/>
    <x v="18"/>
    <x v="10"/>
    <d v="2026-03-23T18:14:10"/>
    <n v="13.6"/>
    <m/>
    <n v="4"/>
    <n v="4"/>
    <n v="0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8"/>
    <x v="18"/>
    <x v="10"/>
    <d v="2026-03-23T18:14:10"/>
    <n v="442"/>
    <n v="151"/>
    <n v="291"/>
    <n v="6"/>
    <n v="16"/>
    <n v="33"/>
    <n v="44"/>
    <n v="63"/>
    <n v="87"/>
    <n v="99"/>
    <n v="55"/>
    <m/>
    <n v="24"/>
    <n v="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9"/>
    <x v="18"/>
    <x v="10"/>
    <d v="2026-03-23T18:14:10"/>
    <n v="8"/>
    <n v="3"/>
    <n v="5"/>
    <m/>
    <m/>
    <n v="1"/>
    <m/>
    <n v="1"/>
    <n v="4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5"/>
    <x v="18"/>
    <x v="10"/>
    <d v="2026-03-23T18:14:10"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2"/>
    <x v="10"/>
    <x v="18"/>
    <x v="10"/>
    <d v="2026-03-23T18:14:10"/>
    <n v="11"/>
    <n v="3"/>
    <n v="8"/>
    <m/>
    <n v="2"/>
    <n v="3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8"/>
    <x v="19"/>
    <x v="4"/>
    <d v="2026-03-23T18:14:11"/>
    <n v="594"/>
    <n v="233"/>
    <n v="361"/>
    <n v="11"/>
    <n v="21"/>
    <n v="54"/>
    <n v="76"/>
    <n v="84"/>
    <n v="131"/>
    <n v="87"/>
    <n v="76"/>
    <m/>
    <n v="20"/>
    <n v="11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25"/>
    <x v="33"/>
    <x v="10"/>
    <d v="2026-03-23T18:14:27"/>
    <n v="29"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0"/>
    <x v="34"/>
    <x v="10"/>
    <d v="2026-03-23T18:14:29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1"/>
    <x v="34"/>
    <x v="10"/>
    <d v="2026-03-23T18:14:29"/>
    <n v="18"/>
    <m/>
    <m/>
    <m/>
    <m/>
    <m/>
    <n v="1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"/>
    <x v="34"/>
    <x v="10"/>
    <d v="2026-03-23T18:14:29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3"/>
    <x v="34"/>
    <x v="10"/>
    <d v="2026-03-23T18:14:29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8"/>
    <x v="34"/>
    <x v="10"/>
    <d v="2026-03-23T18:14:29"/>
    <n v="15"/>
    <n v="5"/>
    <n v="10"/>
    <m/>
    <m/>
    <n v="1"/>
    <n v="2"/>
    <n v="1"/>
    <n v="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1"/>
    <x v="34"/>
    <x v="10"/>
    <d v="2026-03-23T18:14:29"/>
    <n v="112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2"/>
    <x v="34"/>
    <x v="10"/>
    <d v="2026-03-23T18:14:2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24"/>
    <x v="47"/>
    <x v="10"/>
    <d v="2026-03-23T18:14:30"/>
    <n v="74"/>
    <n v="30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1"/>
    <x v="35"/>
    <x v="10"/>
    <d v="2026-03-23T18:14:31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2"/>
    <x v="35"/>
    <x v="10"/>
    <d v="2026-03-23T18:14:31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8"/>
    <x v="35"/>
    <x v="10"/>
    <d v="2026-03-23T18:14:31"/>
    <n v="5"/>
    <n v="1"/>
    <n v="4"/>
    <m/>
    <m/>
    <m/>
    <m/>
    <m/>
    <n v="1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21"/>
    <x v="35"/>
    <x v="10"/>
    <d v="2026-03-23T18:14:31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2"/>
    <x v="24"/>
    <x v="35"/>
    <x v="10"/>
    <d v="2026-03-23T18:14:31"/>
    <n v="36"/>
    <n v="1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0"/>
    <x v="127"/>
    <x v="16"/>
    <d v="2026-03-23T18:14:32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1"/>
    <x v="127"/>
    <x v="16"/>
    <d v="2026-03-23T18:14:32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0"/>
    <x v="29"/>
    <x v="7"/>
    <d v="2026-03-23T18:14:24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1"/>
    <x v="29"/>
    <x v="7"/>
    <d v="2026-03-23T18:14:24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2"/>
    <x v="29"/>
    <x v="7"/>
    <d v="2026-03-23T18:14:24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8"/>
    <x v="29"/>
    <x v="7"/>
    <d v="2026-03-23T18:14:24"/>
    <n v="6"/>
    <n v="2"/>
    <n v="4"/>
    <m/>
    <m/>
    <m/>
    <n v="1"/>
    <n v="1"/>
    <n v="3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21"/>
    <x v="29"/>
    <x v="7"/>
    <d v="2026-03-23T18:14:24"/>
    <n v="84"/>
    <n v="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22"/>
    <x v="29"/>
    <x v="7"/>
    <d v="2026-03-23T18:14:24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24"/>
    <x v="29"/>
    <x v="7"/>
    <d v="2026-03-23T18:14:24"/>
    <n v="84"/>
    <n v="41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3"/>
    <x v="25"/>
    <x v="29"/>
    <x v="7"/>
    <d v="2026-03-23T18:14:24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9"/>
    <x v="19"/>
    <x v="4"/>
    <d v="2026-03-23T18:14:11"/>
    <n v="18"/>
    <n v="7"/>
    <n v="11"/>
    <m/>
    <n v="3"/>
    <n v="6"/>
    <n v="3"/>
    <m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5"/>
    <x v="19"/>
    <x v="4"/>
    <d v="2026-03-23T18:14:11"/>
    <n v="3"/>
    <n v="1"/>
    <n v="2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0"/>
    <x v="19"/>
    <x v="4"/>
    <d v="2026-03-23T18:14:11"/>
    <n v="6"/>
    <n v="4"/>
    <n v="2"/>
    <m/>
    <m/>
    <n v="4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11"/>
    <x v="19"/>
    <x v="4"/>
    <d v="2026-03-23T18:14:11"/>
    <n v="16"/>
    <m/>
    <m/>
    <n v="4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3"/>
    <x v="20"/>
    <x v="19"/>
    <x v="4"/>
    <d v="2026-03-23T18:14:11"/>
    <n v="20"/>
    <m/>
    <m/>
    <m/>
    <m/>
    <m/>
    <n v="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17"/>
    <x v="20"/>
    <x v="3"/>
    <d v="2026-03-23T18:16:02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1"/>
    <x v="20"/>
    <x v="3"/>
    <d v="2026-03-23T18:16:02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2"/>
    <x v="20"/>
    <x v="3"/>
    <d v="2026-03-23T18:16:0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25"/>
    <x v="128"/>
    <x v="16"/>
    <d v="2026-03-23T18:14:33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0"/>
    <x v="129"/>
    <x v="16"/>
    <d v="2026-03-23T18:14:35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1"/>
    <x v="129"/>
    <x v="16"/>
    <d v="2026-03-23T18:14:35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2"/>
    <x v="129"/>
    <x v="16"/>
    <d v="2026-03-23T18:14:35"/>
    <n v="6"/>
    <m/>
    <m/>
    <m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8"/>
    <x v="129"/>
    <x v="16"/>
    <d v="2026-03-23T18:14:35"/>
    <n v="13"/>
    <n v="3"/>
    <n v="10"/>
    <m/>
    <m/>
    <m/>
    <n v="3"/>
    <n v="2"/>
    <n v="2"/>
    <n v="2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21"/>
    <x v="129"/>
    <x v="16"/>
    <d v="2026-03-23T18:14:35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22"/>
    <x v="129"/>
    <x v="16"/>
    <d v="2026-03-23T18:14:3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24"/>
    <x v="129"/>
    <x v="16"/>
    <d v="2026-03-23T18:14:35"/>
    <n v="88"/>
    <n v="4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9"/>
    <x v="22"/>
    <x v="3"/>
    <d v="2026-03-23T18:14:15"/>
    <n v="2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1"/>
    <x v="22"/>
    <x v="3"/>
    <d v="2026-03-23T18:14:15"/>
    <n v="369"/>
    <n v="3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4"/>
    <x v="20"/>
    <x v="3"/>
    <d v="2026-03-23T18:16:02"/>
    <n v="57"/>
    <n v="24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25"/>
    <x v="25"/>
    <x v="20"/>
    <x v="3"/>
    <d v="2026-03-23T18:16:02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0"/>
    <x v="111"/>
    <x v="3"/>
    <d v="2026-03-23T18:16:04"/>
    <n v="24"/>
    <m/>
    <m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"/>
    <x v="111"/>
    <x v="3"/>
    <d v="2026-03-23T18:16:04"/>
    <n v="64"/>
    <m/>
    <m/>
    <m/>
    <m/>
    <m/>
    <n v="38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"/>
    <x v="111"/>
    <x v="3"/>
    <d v="2026-03-23T18:16:04"/>
    <n v="9"/>
    <m/>
    <m/>
    <m/>
    <m/>
    <m/>
    <m/>
    <m/>
    <n v="7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3"/>
    <x v="111"/>
    <x v="3"/>
    <d v="2026-03-23T18:16:04"/>
    <n v="20.8"/>
    <n v="3.2"/>
    <n v="7.2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1"/>
    <x v="46"/>
    <x v="13"/>
    <d v="2026-03-23T18:14:57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"/>
    <x v="46"/>
    <x v="13"/>
    <d v="2026-03-23T18:14:57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3"/>
    <x v="46"/>
    <x v="13"/>
    <d v="2026-03-23T18:14:57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4"/>
    <x v="46"/>
    <x v="13"/>
    <d v="2026-03-23T18:14:5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5"/>
    <x v="46"/>
    <x v="13"/>
    <d v="2026-03-23T18:14:5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8"/>
    <x v="46"/>
    <x v="13"/>
    <d v="2026-03-23T18:14:57"/>
    <n v="7"/>
    <n v="3"/>
    <n v="4"/>
    <m/>
    <n v="1"/>
    <m/>
    <m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9"/>
    <x v="46"/>
    <x v="13"/>
    <d v="2026-03-23T18:14:57"/>
    <n v="1"/>
    <m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1"/>
    <x v="46"/>
    <x v="13"/>
    <d v="2026-03-23T18:14:57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2"/>
    <x v="22"/>
    <x v="3"/>
    <d v="2026-03-23T18:14:15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3"/>
    <x v="22"/>
    <x v="3"/>
    <d v="2026-03-23T18:14:15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4"/>
    <x v="22"/>
    <x v="3"/>
    <d v="2026-03-23T18:14:15"/>
    <n v="369"/>
    <n v="162"/>
    <n v="2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0"/>
    <x v="25"/>
    <x v="22"/>
    <x v="3"/>
    <d v="2026-03-23T18:14:15"/>
    <n v="36"/>
    <n v="1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1"/>
    <x v="23"/>
    <x v="3"/>
    <d v="2026-03-23T18:14:16"/>
    <n v="68"/>
    <n v="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2"/>
    <x v="23"/>
    <x v="3"/>
    <d v="2026-03-23T18:14:1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4"/>
    <x v="23"/>
    <x v="3"/>
    <d v="2026-03-23T18:14:16"/>
    <n v="68"/>
    <n v="3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1"/>
    <x v="25"/>
    <x v="23"/>
    <x v="3"/>
    <d v="2026-03-23T18:14:16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1"/>
    <x v="25"/>
    <x v="28"/>
    <x v="7"/>
    <d v="2026-03-23T18:14:2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1"/>
    <x v="30"/>
    <x v="7"/>
    <d v="2026-03-23T18:14:25"/>
    <n v="12"/>
    <m/>
    <m/>
    <m/>
    <m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"/>
    <x v="30"/>
    <x v="7"/>
    <d v="2026-03-23T18:14:25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8"/>
    <x v="30"/>
    <x v="7"/>
    <d v="2026-03-23T18:14:25"/>
    <n v="7"/>
    <n v="3"/>
    <n v="4"/>
    <m/>
    <m/>
    <m/>
    <m/>
    <m/>
    <n v="6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1"/>
    <x v="30"/>
    <x v="7"/>
    <d v="2026-03-23T18:14:25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2"/>
    <x v="30"/>
    <x v="7"/>
    <d v="2026-03-23T18:14:25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30"/>
    <x v="30"/>
    <x v="7"/>
    <d v="2026-03-23T18:14:2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4"/>
    <x v="30"/>
    <x v="7"/>
    <d v="2026-03-23T18:14:25"/>
    <n v="29"/>
    <n v="10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0"/>
    <x v="48"/>
    <x v="13"/>
    <d v="2026-03-23T18:14:58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1"/>
    <x v="48"/>
    <x v="13"/>
    <d v="2026-03-23T18:14:58"/>
    <n v="24"/>
    <m/>
    <m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2"/>
    <x v="48"/>
    <x v="13"/>
    <d v="2026-03-23T18:14:58"/>
    <n v="4"/>
    <m/>
    <m/>
    <m/>
    <m/>
    <m/>
    <m/>
    <m/>
    <n v="1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3"/>
    <x v="48"/>
    <x v="13"/>
    <d v="2026-03-23T18:14:58"/>
    <n v="4"/>
    <m/>
    <n v="1.6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8"/>
    <x v="48"/>
    <x v="13"/>
    <d v="2026-03-23T18:14:58"/>
    <n v="24"/>
    <n v="9"/>
    <n v="15"/>
    <m/>
    <n v="1"/>
    <n v="2"/>
    <n v="2"/>
    <n v="4"/>
    <n v="7"/>
    <n v="5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21"/>
    <x v="48"/>
    <x v="13"/>
    <d v="2026-03-23T18:14:58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22"/>
    <x v="48"/>
    <x v="13"/>
    <d v="2026-03-23T18:14:5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24"/>
    <x v="48"/>
    <x v="13"/>
    <d v="2026-03-23T18:14:58"/>
    <n v="88"/>
    <n v="41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1"/>
    <x v="32"/>
    <x v="3"/>
    <d v="2026-03-23T18:14:17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2"/>
    <x v="32"/>
    <x v="3"/>
    <d v="2026-03-23T18:14:17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30"/>
    <x v="32"/>
    <x v="3"/>
    <d v="2026-03-23T18:14:1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4"/>
    <x v="32"/>
    <x v="3"/>
    <d v="2026-03-23T18:14:17"/>
    <n v="69"/>
    <n v="33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2"/>
    <x v="25"/>
    <x v="32"/>
    <x v="3"/>
    <d v="2026-03-23T18:14:17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4"/>
    <x v="24"/>
    <x v="4"/>
    <d v="2026-03-23T18:14:18"/>
    <n v="77"/>
    <n v="35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5"/>
    <x v="25"/>
    <x v="24"/>
    <x v="4"/>
    <d v="2026-03-23T18:14:18"/>
    <n v="2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21"/>
    <x v="25"/>
    <x v="4"/>
    <d v="2026-03-23T18:14:19"/>
    <n v="32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31"/>
    <x v="30"/>
    <x v="7"/>
    <d v="2026-03-23T18:14:2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0"/>
    <x v="31"/>
    <x v="10"/>
    <d v="2026-03-23T18:14:26"/>
    <n v="10"/>
    <m/>
    <m/>
    <m/>
    <m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1"/>
    <x v="31"/>
    <x v="10"/>
    <d v="2026-03-23T18:14:26"/>
    <n v="28"/>
    <m/>
    <m/>
    <m/>
    <m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2"/>
    <x v="31"/>
    <x v="10"/>
    <d v="2026-03-23T18:14:26"/>
    <n v="2"/>
    <m/>
    <m/>
    <m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3"/>
    <x v="31"/>
    <x v="10"/>
    <d v="2026-03-23T18:14:26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8"/>
    <x v="31"/>
    <x v="10"/>
    <d v="2026-03-23T18:14:26"/>
    <n v="22"/>
    <n v="11"/>
    <n v="11"/>
    <m/>
    <m/>
    <n v="1"/>
    <m/>
    <n v="5"/>
    <n v="9"/>
    <n v="5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21"/>
    <x v="31"/>
    <x v="10"/>
    <d v="2026-03-23T18:14:26"/>
    <n v="177"/>
    <n v="1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22"/>
    <x v="31"/>
    <x v="10"/>
    <d v="2026-03-23T18:14:2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0"/>
    <x v="57"/>
    <x v="13"/>
    <d v="2026-03-23T18:15:01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1"/>
    <x v="57"/>
    <x v="13"/>
    <d v="2026-03-23T18:15:01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2"/>
    <x v="57"/>
    <x v="13"/>
    <d v="2026-03-23T18:15:01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4"/>
    <x v="57"/>
    <x v="13"/>
    <d v="2026-03-23T18:15:01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5"/>
    <x v="57"/>
    <x v="13"/>
    <d v="2026-03-23T18:15:01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7"/>
    <x v="57"/>
    <x v="13"/>
    <d v="2026-03-23T18:15:01"/>
    <n v="4.4000000000000004"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8"/>
    <x v="57"/>
    <x v="13"/>
    <d v="2026-03-23T18:15:01"/>
    <n v="8"/>
    <n v="2"/>
    <n v="6"/>
    <m/>
    <m/>
    <m/>
    <n v="1"/>
    <n v="2"/>
    <n v="3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9"/>
    <x v="57"/>
    <x v="13"/>
    <d v="2026-03-23T18:15:01"/>
    <n v="2"/>
    <n v="2"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22"/>
    <x v="25"/>
    <x v="4"/>
    <d v="2026-03-23T18:14:19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07"/>
    <x v="24"/>
    <x v="25"/>
    <x v="4"/>
    <d v="2026-03-23T18:14:19"/>
    <n v="32"/>
    <n v="1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"/>
    <x v="27"/>
    <x v="7"/>
    <d v="2026-03-23T18:14:22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3"/>
    <x v="27"/>
    <x v="7"/>
    <d v="2026-03-23T18:14:2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8"/>
    <x v="27"/>
    <x v="7"/>
    <d v="2026-03-23T18:14:22"/>
    <n v="5"/>
    <n v="1"/>
    <n v="4"/>
    <m/>
    <m/>
    <n v="1"/>
    <m/>
    <m/>
    <m/>
    <n v="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1"/>
    <x v="27"/>
    <x v="7"/>
    <d v="2026-03-23T18:14:22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2"/>
    <x v="27"/>
    <x v="7"/>
    <d v="2026-03-23T18:14:2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0"/>
    <x v="24"/>
    <x v="27"/>
    <x v="7"/>
    <d v="2026-03-23T18:14:22"/>
    <n v="38"/>
    <n v="1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0"/>
    <x v="61"/>
    <x v="11"/>
    <d v="2026-03-23T18:15:06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1"/>
    <x v="61"/>
    <x v="11"/>
    <d v="2026-03-23T18:15:06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"/>
    <x v="61"/>
    <x v="11"/>
    <d v="2026-03-23T18:15:06"/>
    <n v="9"/>
    <m/>
    <m/>
    <m/>
    <m/>
    <m/>
    <m/>
    <m/>
    <n v="2"/>
    <m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3"/>
    <x v="61"/>
    <x v="11"/>
    <d v="2026-03-23T18:15:06"/>
    <n v="10.4"/>
    <n v="1.6"/>
    <n v="2.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4"/>
    <x v="61"/>
    <x v="11"/>
    <d v="2026-03-23T18:15:0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5"/>
    <x v="61"/>
    <x v="11"/>
    <d v="2026-03-23T18:15:0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8"/>
    <x v="61"/>
    <x v="11"/>
    <d v="2026-03-23T18:15:06"/>
    <n v="19"/>
    <n v="6"/>
    <n v="13"/>
    <n v="1"/>
    <n v="1"/>
    <n v="3"/>
    <m/>
    <n v="2"/>
    <n v="4"/>
    <n v="1"/>
    <n v="2"/>
    <m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9"/>
    <x v="61"/>
    <x v="11"/>
    <d v="2026-03-23T18:15:06"/>
    <n v="1"/>
    <m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0"/>
    <x v="64"/>
    <x v="11"/>
    <d v="2026-03-23T18:15:10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1"/>
    <x v="64"/>
    <x v="11"/>
    <d v="2026-03-23T18:15:10"/>
    <n v="8"/>
    <m/>
    <m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"/>
    <x v="64"/>
    <x v="11"/>
    <d v="2026-03-23T18:15:10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3"/>
    <x v="64"/>
    <x v="11"/>
    <d v="2026-03-23T18:15:1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4"/>
    <x v="64"/>
    <x v="11"/>
    <d v="2026-03-23T18:15:10"/>
    <n v="6"/>
    <m/>
    <m/>
    <m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5"/>
    <x v="64"/>
    <x v="11"/>
    <d v="2026-03-23T18:15:10"/>
    <n v="6"/>
    <m/>
    <m/>
    <m/>
    <n v="2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8"/>
    <x v="64"/>
    <x v="11"/>
    <d v="2026-03-23T18:15:10"/>
    <n v="9"/>
    <n v="6"/>
    <n v="3"/>
    <n v="1"/>
    <m/>
    <m/>
    <n v="2"/>
    <n v="1"/>
    <n v="2"/>
    <n v="2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9"/>
    <x v="64"/>
    <x v="11"/>
    <d v="2026-03-23T18:15:10"/>
    <n v="3"/>
    <n v="2"/>
    <n v="1"/>
    <m/>
    <m/>
    <m/>
    <n v="1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0"/>
    <x v="68"/>
    <x v="14"/>
    <d v="2026-03-23T18:15:15"/>
    <n v="10"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1"/>
    <x v="68"/>
    <x v="14"/>
    <d v="2026-03-23T18:15:15"/>
    <n v="34"/>
    <m/>
    <m/>
    <m/>
    <m/>
    <m/>
    <n v="2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"/>
    <x v="68"/>
    <x v="14"/>
    <d v="2026-03-23T18:15:15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3"/>
    <x v="68"/>
    <x v="14"/>
    <d v="2026-03-23T18:15:15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4"/>
    <x v="68"/>
    <x v="14"/>
    <d v="2026-03-23T18:15:1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5"/>
    <x v="68"/>
    <x v="14"/>
    <d v="2026-03-23T18:15:15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13"/>
    <x v="68"/>
    <x v="14"/>
    <d v="2026-03-23T18:15:15"/>
    <n v="4.4400000000000004"/>
    <m/>
    <m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8"/>
    <x v="68"/>
    <x v="14"/>
    <d v="2026-03-23T18:15:15"/>
    <n v="27"/>
    <n v="13"/>
    <n v="14"/>
    <m/>
    <m/>
    <n v="2"/>
    <n v="3"/>
    <n v="2"/>
    <n v="13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0"/>
    <x v="73"/>
    <x v="14"/>
    <d v="2026-03-23T18:15:20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1"/>
    <x v="73"/>
    <x v="14"/>
    <d v="2026-03-23T18:15:20"/>
    <n v="14"/>
    <m/>
    <m/>
    <m/>
    <m/>
    <m/>
    <n v="10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"/>
    <x v="73"/>
    <x v="14"/>
    <d v="2026-03-23T18:15:20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6"/>
    <x v="73"/>
    <x v="14"/>
    <d v="2026-03-23T18:15:20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8"/>
    <x v="73"/>
    <x v="14"/>
    <d v="2026-03-23T18:15:20"/>
    <n v="11"/>
    <n v="5"/>
    <n v="6"/>
    <m/>
    <m/>
    <m/>
    <m/>
    <n v="1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9"/>
    <x v="73"/>
    <x v="14"/>
    <d v="2026-03-23T18:15:20"/>
    <n v="1"/>
    <n v="0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1"/>
    <x v="73"/>
    <x v="14"/>
    <d v="2026-03-23T18:15:20"/>
    <n v="57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2"/>
    <x v="73"/>
    <x v="14"/>
    <d v="2026-03-23T18:15:2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4"/>
    <x v="25"/>
    <x v="30"/>
    <x v="7"/>
    <d v="2026-03-23T18:14:25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24"/>
    <x v="31"/>
    <x v="10"/>
    <d v="2026-03-23T18:14:26"/>
    <n v="177"/>
    <n v="78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5"/>
    <x v="25"/>
    <x v="31"/>
    <x v="10"/>
    <d v="2026-03-23T18:14:2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0"/>
    <x v="33"/>
    <x v="10"/>
    <d v="2026-03-23T18:14:27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1"/>
    <x v="33"/>
    <x v="10"/>
    <d v="2026-03-23T18:14:27"/>
    <n v="22"/>
    <m/>
    <m/>
    <m/>
    <m/>
    <m/>
    <n v="16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2"/>
    <x v="33"/>
    <x v="10"/>
    <d v="2026-03-23T18:14:27"/>
    <n v="4"/>
    <m/>
    <m/>
    <m/>
    <m/>
    <m/>
    <m/>
    <m/>
    <n v="2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3"/>
    <x v="33"/>
    <x v="10"/>
    <d v="2026-03-23T18:14:27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8"/>
    <x v="33"/>
    <x v="10"/>
    <d v="2026-03-23T18:14:27"/>
    <n v="18"/>
    <n v="8"/>
    <n v="10"/>
    <m/>
    <m/>
    <n v="1"/>
    <n v="3"/>
    <m/>
    <n v="8"/>
    <n v="3"/>
    <n v="2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8"/>
    <x v="130"/>
    <x v="16"/>
    <d v="2026-03-23T18:14:38"/>
    <n v="19"/>
    <n v="5"/>
    <n v="14"/>
    <m/>
    <m/>
    <m/>
    <n v="5"/>
    <n v="4"/>
    <n v="1"/>
    <n v="6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9"/>
    <x v="130"/>
    <x v="16"/>
    <d v="2026-03-23T18:14:38"/>
    <n v="4"/>
    <n v="3"/>
    <n v="1"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0"/>
    <x v="130"/>
    <x v="16"/>
    <d v="2026-03-23T18:14:38"/>
    <n v="2"/>
    <n v="2"/>
    <n v="0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21"/>
    <x v="130"/>
    <x v="16"/>
    <d v="2026-03-23T18:14:38"/>
    <n v="88"/>
    <n v="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22"/>
    <x v="130"/>
    <x v="16"/>
    <d v="2026-03-23T18:14:38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30"/>
    <x v="130"/>
    <x v="16"/>
    <d v="2026-03-23T18:14:3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24"/>
    <x v="130"/>
    <x v="16"/>
    <d v="2026-03-23T18:14:38"/>
    <n v="88"/>
    <n v="31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25"/>
    <x v="130"/>
    <x v="16"/>
    <d v="2026-03-23T18:14:38"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21"/>
    <x v="33"/>
    <x v="10"/>
    <d v="2026-03-23T18:14:27"/>
    <n v="108"/>
    <n v="1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22"/>
    <x v="33"/>
    <x v="10"/>
    <d v="2026-03-23T18:14:27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6"/>
    <x v="24"/>
    <x v="33"/>
    <x v="10"/>
    <d v="2026-03-23T18:14:27"/>
    <n v="108"/>
    <n v="4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4"/>
    <x v="34"/>
    <x v="10"/>
    <d v="2026-03-23T18:14:29"/>
    <n v="112"/>
    <n v="52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5"/>
    <x v="34"/>
    <x v="10"/>
    <d v="2026-03-23T18:14:29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7"/>
    <x v="27"/>
    <x v="34"/>
    <x v="10"/>
    <d v="2026-03-23T18:14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0"/>
    <x v="47"/>
    <x v="10"/>
    <d v="2026-03-23T18:14:30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1"/>
    <x v="47"/>
    <x v="10"/>
    <d v="2026-03-23T18:14:30"/>
    <n v="16"/>
    <m/>
    <m/>
    <m/>
    <m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31"/>
    <x v="130"/>
    <x v="16"/>
    <d v="2026-03-23T18:14:38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0"/>
    <x v="131"/>
    <x v="16"/>
    <d v="2026-03-23T18:14:39"/>
    <n v="2"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1"/>
    <x v="131"/>
    <x v="16"/>
    <d v="2026-03-23T18:14:39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2"/>
    <x v="131"/>
    <x v="16"/>
    <d v="2026-03-23T18:14:39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8"/>
    <x v="131"/>
    <x v="16"/>
    <d v="2026-03-23T18:14:39"/>
    <n v="7"/>
    <n v="3"/>
    <n v="4"/>
    <m/>
    <m/>
    <m/>
    <n v="1"/>
    <n v="0"/>
    <n v="2"/>
    <n v="3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21"/>
    <x v="131"/>
    <x v="16"/>
    <d v="2026-03-23T18:14:39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6"/>
    <x v="24"/>
    <x v="131"/>
    <x v="16"/>
    <d v="2026-03-23T18:14:39"/>
    <n v="46"/>
    <n v="20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1"/>
    <x v="50"/>
    <x v="10"/>
    <d v="2026-03-23T18:14:40"/>
    <n v="12"/>
    <m/>
    <m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8"/>
    <x v="47"/>
    <x v="10"/>
    <d v="2026-03-23T18:14:30"/>
    <n v="9"/>
    <n v="2"/>
    <n v="7"/>
    <m/>
    <m/>
    <m/>
    <m/>
    <n v="1"/>
    <n v="2"/>
    <n v="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19"/>
    <x v="21"/>
    <x v="47"/>
    <x v="10"/>
    <d v="2026-03-23T18:14:30"/>
    <n v="74"/>
    <n v="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2"/>
    <x v="127"/>
    <x v="16"/>
    <d v="2026-03-23T18:14:32"/>
    <n v="2"/>
    <m/>
    <m/>
    <m/>
    <m/>
    <m/>
    <m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8"/>
    <x v="127"/>
    <x v="16"/>
    <d v="2026-03-23T18:14:32"/>
    <n v="10"/>
    <n v="6"/>
    <n v="4"/>
    <m/>
    <m/>
    <m/>
    <n v="2"/>
    <n v="2"/>
    <n v="3"/>
    <n v="2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21"/>
    <x v="127"/>
    <x v="16"/>
    <d v="2026-03-23T18:14:32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22"/>
    <x v="127"/>
    <x v="16"/>
    <d v="2026-03-23T18:14:32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24"/>
    <x v="127"/>
    <x v="16"/>
    <d v="2026-03-23T18:14:32"/>
    <n v="73"/>
    <n v="38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21"/>
    <x v="36"/>
    <x v="11"/>
    <d v="2026-03-23T18:14:3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22"/>
    <x v="36"/>
    <x v="11"/>
    <d v="2026-03-23T18:14:3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24"/>
    <x v="36"/>
    <x v="11"/>
    <d v="2026-03-23T18:14:36"/>
    <n v="20"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3"/>
    <x v="25"/>
    <x v="36"/>
    <x v="11"/>
    <d v="2026-03-23T18:14:36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0"/>
    <x v="37"/>
    <x v="11"/>
    <d v="2026-03-23T18:14:37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1"/>
    <x v="37"/>
    <x v="11"/>
    <d v="2026-03-23T18:14:37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"/>
    <x v="37"/>
    <x v="11"/>
    <d v="2026-03-23T18:14:37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8"/>
    <x v="37"/>
    <x v="11"/>
    <d v="2026-03-23T18:14:37"/>
    <n v="8"/>
    <n v="3"/>
    <n v="5"/>
    <m/>
    <m/>
    <m/>
    <n v="2"/>
    <n v="2"/>
    <n v="3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1"/>
    <x v="37"/>
    <x v="11"/>
    <d v="2026-03-23T18:14:3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2"/>
    <x v="37"/>
    <x v="11"/>
    <d v="2026-03-23T18:14:3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4"/>
    <x v="37"/>
    <x v="11"/>
    <d v="2026-03-23T18:14:37"/>
    <n v="56"/>
    <n v="24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5"/>
    <x v="37"/>
    <x v="11"/>
    <d v="2026-03-23T18:14:37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4"/>
    <x v="27"/>
    <x v="37"/>
    <x v="11"/>
    <d v="2026-03-23T18:14:3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2"/>
    <x v="50"/>
    <x v="10"/>
    <d v="2026-03-23T18:14:40"/>
    <n v="3"/>
    <m/>
    <m/>
    <m/>
    <m/>
    <m/>
    <m/>
    <m/>
    <m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3"/>
    <x v="50"/>
    <x v="10"/>
    <d v="2026-03-23T18:14:40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8"/>
    <x v="50"/>
    <x v="10"/>
    <d v="2026-03-23T18:14:40"/>
    <n v="9"/>
    <n v="3"/>
    <n v="6"/>
    <m/>
    <m/>
    <n v="1"/>
    <m/>
    <m/>
    <n v="3"/>
    <n v="3"/>
    <n v="0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21"/>
    <x v="50"/>
    <x v="10"/>
    <d v="2026-03-23T18:14:40"/>
    <n v="113"/>
    <n v="1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22"/>
    <x v="50"/>
    <x v="10"/>
    <d v="2026-03-23T18:14:40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24"/>
    <x v="50"/>
    <x v="10"/>
    <d v="2026-03-23T18:14:40"/>
    <n v="113"/>
    <n v="54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7"/>
    <x v="25"/>
    <x v="50"/>
    <x v="10"/>
    <d v="2026-03-23T18:14:40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0"/>
    <x v="51"/>
    <x v="10"/>
    <d v="2026-03-23T18:14:42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1"/>
    <x v="51"/>
    <x v="10"/>
    <d v="2026-03-23T18:14:42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2"/>
    <x v="51"/>
    <x v="10"/>
    <d v="2026-03-23T18:14:42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8"/>
    <x v="51"/>
    <x v="10"/>
    <d v="2026-03-23T18:14:42"/>
    <n v="4"/>
    <n v="1"/>
    <n v="3"/>
    <m/>
    <m/>
    <m/>
    <m/>
    <n v="1"/>
    <n v="1"/>
    <n v="1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21"/>
    <x v="51"/>
    <x v="10"/>
    <d v="2026-03-23T18:14:42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9"/>
    <x v="24"/>
    <x v="51"/>
    <x v="10"/>
    <d v="2026-03-23T18:14:42"/>
    <n v="48"/>
    <n v="23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21"/>
    <x v="52"/>
    <x v="5"/>
    <d v="2026-03-23T18:14:43"/>
    <n v="64"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0"/>
    <x v="24"/>
    <x v="52"/>
    <x v="5"/>
    <d v="2026-03-23T18:14:43"/>
    <n v="64"/>
    <n v="36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0"/>
    <x v="38"/>
    <x v="11"/>
    <d v="2026-03-23T18:14:44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1"/>
    <x v="38"/>
    <x v="11"/>
    <d v="2026-03-23T18:14:44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"/>
    <x v="38"/>
    <x v="11"/>
    <d v="2026-03-23T18:14:44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3"/>
    <x v="38"/>
    <x v="11"/>
    <d v="2026-03-23T18:14:44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8"/>
    <x v="38"/>
    <x v="11"/>
    <d v="2026-03-23T18:14:44"/>
    <n v="6"/>
    <n v="5"/>
    <n v="1"/>
    <m/>
    <m/>
    <n v="1"/>
    <n v="1"/>
    <n v="2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1"/>
    <x v="38"/>
    <x v="11"/>
    <d v="2026-03-23T18:14:44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2"/>
    <x v="38"/>
    <x v="11"/>
    <d v="2026-03-23T18:14:4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4"/>
    <x v="38"/>
    <x v="11"/>
    <d v="2026-03-23T18:14:44"/>
    <n v="93"/>
    <n v="38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5"/>
    <x v="38"/>
    <x v="11"/>
    <d v="2026-03-23T18:14:44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1"/>
    <x v="27"/>
    <x v="38"/>
    <x v="11"/>
    <d v="2026-03-23T18:14:44"/>
    <n v="15"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1"/>
    <x v="39"/>
    <x v="5"/>
    <d v="2026-03-23T18:14:45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8"/>
    <x v="39"/>
    <x v="5"/>
    <d v="2026-03-23T18:14:45"/>
    <n v="1"/>
    <n v="1"/>
    <m/>
    <m/>
    <m/>
    <m/>
    <m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21"/>
    <x v="39"/>
    <x v="5"/>
    <d v="2026-03-23T18:14:45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2"/>
    <x v="24"/>
    <x v="39"/>
    <x v="5"/>
    <d v="2026-03-23T18:14:45"/>
    <n v="30"/>
    <n v="1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0"/>
    <x v="40"/>
    <x v="12"/>
    <d v="2026-03-23T18:14:46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1"/>
    <x v="40"/>
    <x v="12"/>
    <d v="2026-03-23T18:14:46"/>
    <n v="16"/>
    <m/>
    <m/>
    <m/>
    <m/>
    <m/>
    <n v="8"/>
    <n v="8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3"/>
    <x v="40"/>
    <x v="12"/>
    <d v="2026-03-23T18:14:4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8"/>
    <x v="40"/>
    <x v="12"/>
    <d v="2026-03-23T18:14:46"/>
    <n v="16"/>
    <n v="8"/>
    <n v="8"/>
    <m/>
    <m/>
    <n v="1"/>
    <n v="4"/>
    <n v="3"/>
    <n v="4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1"/>
    <x v="40"/>
    <x v="12"/>
    <d v="2026-03-23T18:14:46"/>
    <n v="107"/>
    <n v="1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2"/>
    <x v="40"/>
    <x v="12"/>
    <d v="2026-03-23T18:14:46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4"/>
    <x v="40"/>
    <x v="12"/>
    <d v="2026-03-23T18:14:46"/>
    <n v="107"/>
    <n v="53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3"/>
    <x v="25"/>
    <x v="40"/>
    <x v="12"/>
    <d v="2026-03-23T18:14:46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0"/>
    <x v="54"/>
    <x v="12"/>
    <d v="2026-03-23T18:14:4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1"/>
    <x v="54"/>
    <x v="12"/>
    <d v="2026-03-23T18:14:47"/>
    <n v="12"/>
    <m/>
    <m/>
    <m/>
    <m/>
    <m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3"/>
    <x v="54"/>
    <x v="12"/>
    <d v="2026-03-23T18:14:47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8"/>
    <x v="54"/>
    <x v="12"/>
    <d v="2026-03-23T18:14:47"/>
    <n v="10"/>
    <n v="3"/>
    <n v="7"/>
    <m/>
    <m/>
    <n v="1"/>
    <n v="1"/>
    <n v="2"/>
    <n v="5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1"/>
    <x v="54"/>
    <x v="12"/>
    <d v="2026-03-23T18:14:47"/>
    <n v="67"/>
    <n v="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2"/>
    <x v="54"/>
    <x v="12"/>
    <d v="2026-03-23T18:14:47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4"/>
    <x v="54"/>
    <x v="12"/>
    <d v="2026-03-23T18:14:47"/>
    <n v="67"/>
    <n v="33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4"/>
    <x v="25"/>
    <x v="54"/>
    <x v="12"/>
    <d v="2026-03-23T18:14:47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0"/>
    <x v="55"/>
    <x v="12"/>
    <d v="2026-03-23T18:14:49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1"/>
    <x v="55"/>
    <x v="12"/>
    <d v="2026-03-23T18:14:49"/>
    <n v="14"/>
    <m/>
    <m/>
    <m/>
    <m/>
    <m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"/>
    <x v="55"/>
    <x v="12"/>
    <d v="2026-03-23T18:14:49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8"/>
    <x v="55"/>
    <x v="12"/>
    <d v="2026-03-23T18:14:49"/>
    <n v="13"/>
    <n v="7"/>
    <n v="6"/>
    <m/>
    <m/>
    <m/>
    <n v="1"/>
    <n v="3"/>
    <n v="2"/>
    <n v="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1"/>
    <x v="55"/>
    <x v="12"/>
    <d v="2026-03-23T18:14:4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2"/>
    <x v="55"/>
    <x v="12"/>
    <d v="2026-03-23T18:14:49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4"/>
    <x v="55"/>
    <x v="12"/>
    <d v="2026-03-23T18:14:49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5"/>
    <x v="25"/>
    <x v="55"/>
    <x v="12"/>
    <d v="2026-03-23T18:14:49"/>
    <n v="51"/>
    <n v="22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1"/>
    <x v="56"/>
    <x v="12"/>
    <d v="2026-03-23T18:14:5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2"/>
    <x v="56"/>
    <x v="12"/>
    <d v="2026-03-23T18:14:50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4"/>
    <x v="56"/>
    <x v="12"/>
    <d v="2026-03-23T18:14:50"/>
    <n v="10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6"/>
    <x v="25"/>
    <x v="56"/>
    <x v="12"/>
    <d v="2026-03-23T18:14:50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0"/>
    <x v="41"/>
    <x v="12"/>
    <d v="2026-03-23T18:14:51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1"/>
    <x v="41"/>
    <x v="12"/>
    <d v="2026-03-23T18:14:51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"/>
    <x v="41"/>
    <x v="12"/>
    <d v="2026-03-23T18:14:51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8"/>
    <x v="41"/>
    <x v="12"/>
    <d v="2026-03-23T18:14:51"/>
    <n v="14"/>
    <n v="4"/>
    <n v="10"/>
    <m/>
    <m/>
    <m/>
    <n v="1"/>
    <n v="1"/>
    <n v="3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1"/>
    <x v="41"/>
    <x v="12"/>
    <d v="2026-03-23T18:14:51"/>
    <n v="29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2"/>
    <x v="41"/>
    <x v="12"/>
    <d v="2026-03-23T18:14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4"/>
    <x v="41"/>
    <x v="12"/>
    <d v="2026-03-23T18:14:51"/>
    <n v="29"/>
    <n v="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7"/>
    <x v="25"/>
    <x v="41"/>
    <x v="12"/>
    <d v="2026-03-23T18:14:51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0"/>
    <x v="42"/>
    <x v="12"/>
    <d v="2026-03-23T18:14:52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1"/>
    <x v="42"/>
    <x v="12"/>
    <d v="2026-03-23T18:14:52"/>
    <n v="20"/>
    <m/>
    <m/>
    <m/>
    <m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"/>
    <x v="42"/>
    <x v="12"/>
    <d v="2026-03-23T18:14:5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8"/>
    <x v="42"/>
    <x v="12"/>
    <d v="2026-03-23T18:14:52"/>
    <n v="15"/>
    <n v="10"/>
    <n v="5"/>
    <m/>
    <m/>
    <m/>
    <n v="1"/>
    <n v="3"/>
    <n v="4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1"/>
    <x v="42"/>
    <x v="12"/>
    <d v="2026-03-23T18:14:52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2"/>
    <x v="42"/>
    <x v="12"/>
    <d v="2026-03-23T18:14:52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4"/>
    <x v="42"/>
    <x v="12"/>
    <d v="2026-03-23T18:14:52"/>
    <n v="56"/>
    <n v="3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8"/>
    <x v="25"/>
    <x v="42"/>
    <x v="12"/>
    <d v="2026-03-23T18:14:52"/>
    <n v="9"/>
    <n v="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"/>
    <x v="43"/>
    <x v="12"/>
    <d v="2026-03-23T18:14:53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3"/>
    <x v="43"/>
    <x v="12"/>
    <d v="2026-03-23T18:14:53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8"/>
    <x v="43"/>
    <x v="12"/>
    <d v="2026-03-23T18:14:53"/>
    <n v="3"/>
    <m/>
    <n v="3"/>
    <m/>
    <n v="1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1"/>
    <x v="43"/>
    <x v="12"/>
    <d v="2026-03-23T18:14:53"/>
    <n v="21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2"/>
    <x v="43"/>
    <x v="12"/>
    <d v="2026-03-23T18:14:53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4"/>
    <x v="43"/>
    <x v="12"/>
    <d v="2026-03-23T18:14:53"/>
    <n v="21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49"/>
    <x v="25"/>
    <x v="43"/>
    <x v="12"/>
    <d v="2026-03-23T18:14:53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0"/>
    <x v="44"/>
    <x v="6"/>
    <d v="2026-03-23T18:14:54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1"/>
    <x v="44"/>
    <x v="6"/>
    <d v="2026-03-23T18:14:54"/>
    <n v="18"/>
    <m/>
    <m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"/>
    <x v="44"/>
    <x v="6"/>
    <d v="2026-03-23T18:14:54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3"/>
    <x v="44"/>
    <x v="6"/>
    <d v="2026-03-23T18:14:54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8"/>
    <x v="44"/>
    <x v="6"/>
    <d v="2026-03-23T18:14:54"/>
    <n v="19"/>
    <n v="11"/>
    <n v="8"/>
    <m/>
    <m/>
    <n v="1"/>
    <n v="5"/>
    <n v="3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1"/>
    <x v="44"/>
    <x v="6"/>
    <d v="2026-03-23T18:14:54"/>
    <n v="241"/>
    <n v="2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2"/>
    <x v="44"/>
    <x v="6"/>
    <d v="2026-03-23T18:14:54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4"/>
    <x v="44"/>
    <x v="6"/>
    <d v="2026-03-23T18:14:54"/>
    <n v="241"/>
    <n v="113"/>
    <n v="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0"/>
    <x v="25"/>
    <x v="44"/>
    <x v="6"/>
    <d v="2026-03-23T18:14:54"/>
    <n v="26"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0"/>
    <x v="45"/>
    <x v="6"/>
    <d v="2026-03-23T18:14:55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1"/>
    <x v="45"/>
    <x v="6"/>
    <d v="2026-03-23T18:14:55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8"/>
    <x v="45"/>
    <x v="6"/>
    <d v="2026-03-23T18:14:55"/>
    <n v="4"/>
    <n v="3"/>
    <n v="1"/>
    <m/>
    <m/>
    <m/>
    <m/>
    <n v="1"/>
    <n v="2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21"/>
    <x v="45"/>
    <x v="6"/>
    <d v="2026-03-23T18:14:55"/>
    <n v="92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22"/>
    <x v="45"/>
    <x v="6"/>
    <d v="2026-03-23T18:14:55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24"/>
    <x v="45"/>
    <x v="6"/>
    <d v="2026-03-23T18:14:55"/>
    <n v="92"/>
    <n v="46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1"/>
    <x v="25"/>
    <x v="45"/>
    <x v="6"/>
    <d v="2026-03-23T18:14:55"/>
    <n v="1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2"/>
    <x v="46"/>
    <x v="13"/>
    <d v="2026-03-23T18:14:5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4"/>
    <x v="46"/>
    <x v="13"/>
    <d v="2026-03-23T18:14:57"/>
    <n v="30"/>
    <n v="1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2"/>
    <x v="25"/>
    <x v="46"/>
    <x v="13"/>
    <d v="2026-03-23T18:14:5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3"/>
    <x v="25"/>
    <x v="48"/>
    <x v="13"/>
    <d v="2026-03-23T18:14:58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0"/>
    <x v="80"/>
    <x v="15"/>
    <d v="2026-03-23T18:15:29"/>
    <n v="30"/>
    <m/>
    <m/>
    <m/>
    <n v="1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1"/>
    <x v="80"/>
    <x v="15"/>
    <d v="2026-03-23T18:15:29"/>
    <n v="50"/>
    <m/>
    <m/>
    <m/>
    <m/>
    <m/>
    <n v="20"/>
    <n v="2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2"/>
    <x v="80"/>
    <x v="15"/>
    <d v="2026-03-23T18:15:29"/>
    <n v="4"/>
    <m/>
    <m/>
    <m/>
    <m/>
    <m/>
    <m/>
    <m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3"/>
    <x v="80"/>
    <x v="15"/>
    <d v="2026-03-23T18:15:29"/>
    <n v="37.6"/>
    <n v="0.8"/>
    <n v="8.8000000000000007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8"/>
    <x v="80"/>
    <x v="15"/>
    <d v="2026-03-23T18:15:29"/>
    <n v="58"/>
    <n v="31"/>
    <n v="27"/>
    <n v="1"/>
    <n v="3"/>
    <n v="9"/>
    <n v="9"/>
    <n v="6"/>
    <n v="10"/>
    <n v="14"/>
    <n v="5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21"/>
    <x v="80"/>
    <x v="15"/>
    <d v="2026-03-23T18:15:29"/>
    <n v="166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22"/>
    <x v="80"/>
    <x v="15"/>
    <d v="2026-03-23T18:15:2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30"/>
    <x v="80"/>
    <x v="15"/>
    <d v="2026-03-23T18:15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0"/>
    <x v="87"/>
    <x v="12"/>
    <d v="2026-03-23T18:15:37"/>
    <n v="22"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"/>
    <x v="87"/>
    <x v="12"/>
    <d v="2026-03-23T18:15:37"/>
    <n v="56"/>
    <m/>
    <m/>
    <m/>
    <m/>
    <m/>
    <n v="26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"/>
    <x v="87"/>
    <x v="12"/>
    <d v="2026-03-23T18:15:37"/>
    <n v="6"/>
    <m/>
    <m/>
    <m/>
    <m/>
    <m/>
    <m/>
    <m/>
    <n v="3"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3"/>
    <x v="87"/>
    <x v="12"/>
    <d v="2026-03-23T18:15:37"/>
    <n v="11.2"/>
    <n v="2.4"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4"/>
    <x v="87"/>
    <x v="12"/>
    <d v="2026-03-23T18:15:37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5"/>
    <x v="87"/>
    <x v="12"/>
    <d v="2026-03-23T18:15:37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12"/>
    <x v="87"/>
    <x v="12"/>
    <d v="2026-03-23T18:15:37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8"/>
    <x v="87"/>
    <x v="12"/>
    <d v="2026-03-23T18:15:37"/>
    <n v="48"/>
    <n v="20"/>
    <n v="28"/>
    <n v="1"/>
    <m/>
    <n v="3"/>
    <n v="5"/>
    <n v="6"/>
    <n v="13"/>
    <n v="15"/>
    <n v="3"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1"/>
    <x v="115"/>
    <x v="4"/>
    <d v="2026-03-23T18:16:0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2"/>
    <x v="115"/>
    <x v="4"/>
    <d v="2026-03-23T18:16:0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4"/>
    <x v="115"/>
    <x v="4"/>
    <d v="2026-03-23T18:16:07"/>
    <n v="56"/>
    <n v="1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5"/>
    <x v="115"/>
    <x v="4"/>
    <d v="2026-03-23T18:16:07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7"/>
    <x v="115"/>
    <x v="4"/>
    <d v="2026-03-23T18:16:07"/>
    <n v="12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0"/>
    <x v="132"/>
    <x v="12"/>
    <d v="2026-03-23T18:16:08"/>
    <n v="184"/>
    <m/>
    <m/>
    <m/>
    <n v="84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"/>
    <x v="132"/>
    <x v="12"/>
    <d v="2026-03-23T18:16:08"/>
    <n v="298"/>
    <m/>
    <m/>
    <m/>
    <m/>
    <m/>
    <n v="158"/>
    <n v="13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"/>
    <x v="132"/>
    <x v="12"/>
    <d v="2026-03-23T18:16:08"/>
    <n v="62"/>
    <m/>
    <m/>
    <m/>
    <m/>
    <m/>
    <m/>
    <m/>
    <n v="42"/>
    <m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1"/>
    <x v="49"/>
    <x v="13"/>
    <d v="2026-03-23T18:14:59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3"/>
    <x v="49"/>
    <x v="13"/>
    <d v="2026-03-23T18:14:59"/>
    <n v="2.4"/>
    <n v="1.6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4"/>
    <x v="49"/>
    <x v="13"/>
    <d v="2026-03-23T18:14:5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0"/>
    <x v="53"/>
    <x v="13"/>
    <d v="2026-03-23T18:15:00"/>
    <n v="24"/>
    <m/>
    <m/>
    <m/>
    <n v="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"/>
    <x v="53"/>
    <x v="13"/>
    <d v="2026-03-23T18:15:00"/>
    <n v="35"/>
    <m/>
    <m/>
    <m/>
    <m/>
    <m/>
    <n v="14"/>
    <n v="2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"/>
    <x v="53"/>
    <x v="13"/>
    <d v="2026-03-23T18:15:00"/>
    <n v="13"/>
    <m/>
    <m/>
    <m/>
    <m/>
    <m/>
    <m/>
    <m/>
    <n v="9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3"/>
    <x v="53"/>
    <x v="13"/>
    <d v="2026-03-23T18:15:00"/>
    <n v="7.2"/>
    <m/>
    <n v="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8"/>
    <x v="53"/>
    <x v="13"/>
    <d v="2026-03-23T18:15:00"/>
    <n v="43"/>
    <n v="17"/>
    <n v="26"/>
    <m/>
    <n v="1"/>
    <n v="1"/>
    <n v="3"/>
    <n v="9"/>
    <n v="7"/>
    <n v="10"/>
    <n v="1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1"/>
    <x v="53"/>
    <x v="13"/>
    <d v="2026-03-23T18:15:00"/>
    <n v="6"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17"/>
    <x v="53"/>
    <x v="13"/>
    <d v="2026-03-23T18:15:00"/>
    <n v="3"/>
    <n v="1"/>
    <n v="2"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1"/>
    <x v="53"/>
    <x v="13"/>
    <d v="2026-03-23T18:15:00"/>
    <n v="43"/>
    <n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2"/>
    <x v="53"/>
    <x v="13"/>
    <d v="2026-03-23T18:15:00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4"/>
    <x v="53"/>
    <x v="13"/>
    <d v="2026-03-23T18:15:00"/>
    <n v="43"/>
    <n v="23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5"/>
    <x v="53"/>
    <x v="13"/>
    <d v="2026-03-23T18:15:00"/>
    <n v="2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5"/>
    <x v="27"/>
    <x v="53"/>
    <x v="13"/>
    <d v="2026-03-23T18:15:00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10"/>
    <x v="57"/>
    <x v="13"/>
    <d v="2026-03-23T18:15:01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0"/>
    <x v="91"/>
    <x v="13"/>
    <d v="2026-03-23T18:15:41"/>
    <n v="16"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1"/>
    <x v="91"/>
    <x v="13"/>
    <d v="2026-03-23T18:15:41"/>
    <n v="34"/>
    <m/>
    <m/>
    <m/>
    <m/>
    <m/>
    <n v="2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2"/>
    <x v="91"/>
    <x v="13"/>
    <d v="2026-03-23T18:15:41"/>
    <n v="5"/>
    <m/>
    <m/>
    <m/>
    <m/>
    <m/>
    <m/>
    <m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3"/>
    <x v="91"/>
    <x v="13"/>
    <d v="2026-03-23T18:15:41"/>
    <n v="16"/>
    <n v="0.8"/>
    <n v="1.6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4"/>
    <x v="91"/>
    <x v="13"/>
    <d v="2026-03-23T18:15:4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5"/>
    <x v="91"/>
    <x v="13"/>
    <d v="2026-03-23T18:15:4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8"/>
    <x v="91"/>
    <x v="13"/>
    <d v="2026-03-23T18:15:41"/>
    <n v="36"/>
    <n v="19"/>
    <n v="17"/>
    <n v="1"/>
    <n v="1"/>
    <n v="4"/>
    <n v="5"/>
    <n v="3"/>
    <n v="10"/>
    <n v="7"/>
    <n v="4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9"/>
    <x v="91"/>
    <x v="13"/>
    <d v="2026-03-23T18:15:41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21"/>
    <x v="57"/>
    <x v="13"/>
    <d v="2026-03-23T18:15:01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22"/>
    <x v="57"/>
    <x v="13"/>
    <d v="2026-03-23T18:15:0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24"/>
    <x v="57"/>
    <x v="13"/>
    <d v="2026-03-23T18:15:01"/>
    <n v="24"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6"/>
    <x v="25"/>
    <x v="57"/>
    <x v="13"/>
    <d v="2026-03-23T18:15:0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1"/>
    <x v="58"/>
    <x v="13"/>
    <d v="2026-03-23T18:15:02"/>
    <n v="14"/>
    <m/>
    <m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8"/>
    <x v="58"/>
    <x v="13"/>
    <d v="2026-03-23T18:15:02"/>
    <n v="7"/>
    <n v="4"/>
    <n v="3"/>
    <m/>
    <m/>
    <m/>
    <m/>
    <m/>
    <n v="4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21"/>
    <x v="58"/>
    <x v="13"/>
    <d v="2026-03-23T18:15:02"/>
    <n v="77"/>
    <n v="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22"/>
    <x v="58"/>
    <x v="13"/>
    <d v="2026-03-23T18:15:02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24"/>
    <x v="58"/>
    <x v="13"/>
    <d v="2026-03-23T18:15:02"/>
    <n v="77"/>
    <n v="39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7"/>
    <x v="25"/>
    <x v="58"/>
    <x v="13"/>
    <d v="2026-03-23T18:15:02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0"/>
    <x v="59"/>
    <x v="13"/>
    <d v="2026-03-23T18:15:03"/>
    <n v="24"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1"/>
    <x v="59"/>
    <x v="13"/>
    <d v="2026-03-23T18:15:03"/>
    <n v="68"/>
    <m/>
    <m/>
    <m/>
    <m/>
    <m/>
    <n v="28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2"/>
    <x v="59"/>
    <x v="13"/>
    <d v="2026-03-23T18:15:03"/>
    <n v="8"/>
    <m/>
    <m/>
    <m/>
    <m/>
    <m/>
    <m/>
    <m/>
    <n v="3"/>
    <m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3"/>
    <x v="59"/>
    <x v="13"/>
    <d v="2026-03-23T18:15:03"/>
    <n v="5.6"/>
    <m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5"/>
    <x v="59"/>
    <x v="13"/>
    <d v="2026-03-23T18:15:03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12"/>
    <x v="59"/>
    <x v="13"/>
    <d v="2026-03-23T18:15:03"/>
    <n v="3.2"/>
    <m/>
    <n v="1.6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8"/>
    <x v="59"/>
    <x v="13"/>
    <d v="2026-03-23T18:15:03"/>
    <n v="53"/>
    <n v="24"/>
    <n v="29"/>
    <m/>
    <m/>
    <n v="2"/>
    <n v="5"/>
    <n v="7"/>
    <n v="14"/>
    <n v="21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9"/>
    <x v="59"/>
    <x v="13"/>
    <d v="2026-03-23T18:15:03"/>
    <n v="2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21"/>
    <x v="59"/>
    <x v="13"/>
    <d v="2026-03-23T18:15:03"/>
    <n v="184"/>
    <n v="1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22"/>
    <x v="59"/>
    <x v="13"/>
    <d v="2026-03-23T18:15:0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24"/>
    <x v="59"/>
    <x v="13"/>
    <d v="2026-03-23T18:15:03"/>
    <n v="184"/>
    <n v="85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8"/>
    <x v="25"/>
    <x v="59"/>
    <x v="13"/>
    <d v="2026-03-23T18:15:03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0"/>
    <x v="60"/>
    <x v="11"/>
    <d v="2026-03-23T18:15:05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1"/>
    <x v="60"/>
    <x v="11"/>
    <d v="2026-03-23T18:15:05"/>
    <n v="8"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8"/>
    <x v="60"/>
    <x v="11"/>
    <d v="2026-03-23T18:15:05"/>
    <n v="5"/>
    <n v="2"/>
    <n v="3"/>
    <m/>
    <m/>
    <m/>
    <n v="1"/>
    <m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21"/>
    <x v="60"/>
    <x v="11"/>
    <d v="2026-03-23T18:15:05"/>
    <n v="69"/>
    <n v="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22"/>
    <x v="60"/>
    <x v="11"/>
    <d v="2026-03-23T18:15:05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24"/>
    <x v="60"/>
    <x v="11"/>
    <d v="2026-03-23T18:15:05"/>
    <n v="69"/>
    <n v="3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25"/>
    <x v="60"/>
    <x v="11"/>
    <d v="2026-03-23T18:15:05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9"/>
    <x v="27"/>
    <x v="60"/>
    <x v="11"/>
    <d v="2026-03-23T18:15:05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1"/>
    <x v="61"/>
    <x v="11"/>
    <d v="2026-03-23T18:15:06"/>
    <n v="157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2"/>
    <x v="61"/>
    <x v="11"/>
    <d v="2026-03-23T18:15:06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0"/>
    <x v="96"/>
    <x v="3"/>
    <d v="2026-03-23T18:15:47"/>
    <n v="10"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1"/>
    <x v="96"/>
    <x v="3"/>
    <d v="2026-03-23T18:15:47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"/>
    <x v="96"/>
    <x v="3"/>
    <d v="2026-03-23T18:15:47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"/>
    <x v="96"/>
    <x v="3"/>
    <d v="2026-03-23T18:15:47"/>
    <n v="12.8"/>
    <m/>
    <n v="9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8"/>
    <x v="96"/>
    <x v="3"/>
    <d v="2026-03-23T18:15:47"/>
    <n v="19"/>
    <n v="8"/>
    <n v="11"/>
    <m/>
    <n v="4"/>
    <n v="2"/>
    <n v="4"/>
    <n v="1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1"/>
    <x v="96"/>
    <x v="3"/>
    <d v="2026-03-23T18:15:47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2"/>
    <x v="96"/>
    <x v="3"/>
    <d v="2026-03-23T18:15:4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2"/>
    <x v="96"/>
    <x v="3"/>
    <d v="2026-03-23T18:15:4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4"/>
    <x v="61"/>
    <x v="11"/>
    <d v="2026-03-23T18:15:06"/>
    <n v="157"/>
    <n v="72"/>
    <n v="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5"/>
    <x v="61"/>
    <x v="11"/>
    <d v="2026-03-23T18:15:06"/>
    <n v="22"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7"/>
    <x v="61"/>
    <x v="11"/>
    <d v="2026-03-23T18:15:06"/>
    <n v="25"/>
    <n v="11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0"/>
    <x v="28"/>
    <x v="61"/>
    <x v="11"/>
    <d v="2026-03-23T18:15:06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0"/>
    <x v="62"/>
    <x v="11"/>
    <d v="2026-03-23T18:15:07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8"/>
    <x v="62"/>
    <x v="11"/>
    <d v="2026-03-23T18:15:07"/>
    <n v="1"/>
    <m/>
    <n v="1"/>
    <m/>
    <m/>
    <m/>
    <m/>
    <n v="1"/>
    <m/>
    <m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21"/>
    <x v="62"/>
    <x v="11"/>
    <d v="2026-03-23T18:15:07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22"/>
    <x v="62"/>
    <x v="11"/>
    <d v="2026-03-23T18:15:0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24"/>
    <x v="62"/>
    <x v="11"/>
    <d v="2026-03-23T18:15:07"/>
    <n v="42"/>
    <n v="17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25"/>
    <x v="62"/>
    <x v="11"/>
    <d v="2026-03-23T18:15:07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1"/>
    <x v="27"/>
    <x v="62"/>
    <x v="11"/>
    <d v="2026-03-23T18:15:07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0"/>
    <x v="70"/>
    <x v="11"/>
    <d v="2026-03-23T18:15:08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1"/>
    <x v="70"/>
    <x v="11"/>
    <d v="2026-03-23T18:15:0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3"/>
    <x v="70"/>
    <x v="11"/>
    <d v="2026-03-23T18:15:08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8"/>
    <x v="70"/>
    <x v="11"/>
    <d v="2026-03-23T18:15:08"/>
    <n v="3"/>
    <m/>
    <n v="3"/>
    <m/>
    <m/>
    <n v="1"/>
    <n v="1"/>
    <m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21"/>
    <x v="70"/>
    <x v="11"/>
    <d v="2026-03-23T18:15:08"/>
    <n v="62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22"/>
    <x v="70"/>
    <x v="11"/>
    <d v="2026-03-23T18:15:08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24"/>
    <x v="70"/>
    <x v="11"/>
    <d v="2026-03-23T18:15:08"/>
    <n v="62"/>
    <n v="28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2"/>
    <x v="25"/>
    <x v="70"/>
    <x v="11"/>
    <d v="2026-03-23T18:15:08"/>
    <n v="10"/>
    <n v="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1"/>
    <x v="63"/>
    <x v="11"/>
    <d v="2026-03-23T18:15:09"/>
    <n v="5"/>
    <m/>
    <m/>
    <m/>
    <m/>
    <m/>
    <n v="2"/>
    <n v="2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2"/>
    <x v="63"/>
    <x v="11"/>
    <d v="2026-03-23T18:15:09"/>
    <n v="1"/>
    <m/>
    <m/>
    <m/>
    <m/>
    <m/>
    <m/>
    <m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4"/>
    <x v="63"/>
    <x v="11"/>
    <d v="2026-03-23T18:15:09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5"/>
    <x v="63"/>
    <x v="11"/>
    <d v="2026-03-23T18:15:09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8"/>
    <x v="63"/>
    <x v="11"/>
    <d v="2026-03-23T18:15:09"/>
    <n v="4"/>
    <n v="1"/>
    <n v="3"/>
    <m/>
    <m/>
    <m/>
    <m/>
    <m/>
    <n v="1"/>
    <n v="1"/>
    <n v="0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9"/>
    <x v="63"/>
    <x v="11"/>
    <d v="2026-03-23T18:15:09"/>
    <n v="3"/>
    <n v="2"/>
    <n v="1"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21"/>
    <x v="63"/>
    <x v="11"/>
    <d v="2026-03-23T18:15:09"/>
    <n v="105"/>
    <n v="1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22"/>
    <x v="63"/>
    <x v="11"/>
    <d v="2026-03-23T18:15:0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24"/>
    <x v="63"/>
    <x v="11"/>
    <d v="2026-03-23T18:15:09"/>
    <n v="105"/>
    <n v="42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3"/>
    <x v="25"/>
    <x v="63"/>
    <x v="11"/>
    <d v="2026-03-23T18:15:09"/>
    <n v="14"/>
    <n v="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1"/>
    <x v="64"/>
    <x v="11"/>
    <d v="2026-03-23T18:15:10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2"/>
    <x v="64"/>
    <x v="11"/>
    <d v="2026-03-23T18:15:10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30"/>
    <x v="64"/>
    <x v="11"/>
    <d v="2026-03-23T18:15:1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0"/>
    <x v="97"/>
    <x v="9"/>
    <d v="2026-03-23T18:15:49"/>
    <n v="12"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1"/>
    <x v="97"/>
    <x v="9"/>
    <d v="2026-03-23T18:15:49"/>
    <n v="22"/>
    <m/>
    <m/>
    <m/>
    <m/>
    <m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"/>
    <x v="97"/>
    <x v="9"/>
    <d v="2026-03-23T18:15:49"/>
    <n v="7"/>
    <m/>
    <m/>
    <m/>
    <m/>
    <m/>
    <m/>
    <m/>
    <n v="2"/>
    <m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3"/>
    <x v="97"/>
    <x v="9"/>
    <d v="2026-03-23T18:15:49"/>
    <n v="15.2"/>
    <n v="3.2"/>
    <n v="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8"/>
    <x v="97"/>
    <x v="9"/>
    <d v="2026-03-23T18:15:49"/>
    <n v="27"/>
    <n v="11"/>
    <n v="16"/>
    <n v="1"/>
    <n v="0"/>
    <n v="4"/>
    <n v="3"/>
    <n v="3"/>
    <n v="6"/>
    <n v="5"/>
    <n v="2"/>
    <m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1"/>
    <x v="97"/>
    <x v="9"/>
    <d v="2026-03-23T18:15:49"/>
    <n v="42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2"/>
    <x v="97"/>
    <x v="9"/>
    <d v="2026-03-23T18:15:49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4"/>
    <x v="97"/>
    <x v="9"/>
    <d v="2026-03-23T18:15:49"/>
    <n v="42"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4"/>
    <x v="64"/>
    <x v="11"/>
    <d v="2026-03-23T18:15:10"/>
    <n v="58"/>
    <n v="28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5"/>
    <x v="64"/>
    <x v="11"/>
    <d v="2026-03-23T18:15:10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31"/>
    <x v="64"/>
    <x v="11"/>
    <d v="2026-03-23T18:15:1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4"/>
    <x v="27"/>
    <x v="64"/>
    <x v="11"/>
    <d v="2026-03-23T18:15:10"/>
    <n v="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1"/>
    <x v="65"/>
    <x v="11"/>
    <d v="2026-03-23T18:15:12"/>
    <n v="16"/>
    <m/>
    <m/>
    <m/>
    <m/>
    <m/>
    <n v="6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2"/>
    <x v="65"/>
    <x v="11"/>
    <d v="2026-03-23T18:15:12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8"/>
    <x v="65"/>
    <x v="11"/>
    <d v="2026-03-23T18:15:12"/>
    <n v="9"/>
    <n v="3"/>
    <n v="6"/>
    <m/>
    <m/>
    <m/>
    <m/>
    <m/>
    <n v="3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21"/>
    <x v="65"/>
    <x v="11"/>
    <d v="2026-03-23T18:15:12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22"/>
    <x v="65"/>
    <x v="11"/>
    <d v="2026-03-23T18:15:12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32"/>
    <x v="65"/>
    <x v="11"/>
    <d v="2026-03-23T18:15:1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24"/>
    <x v="65"/>
    <x v="11"/>
    <d v="2026-03-23T18:15:12"/>
    <n v="86"/>
    <n v="3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25"/>
    <x v="65"/>
    <x v="11"/>
    <d v="2026-03-23T18:15:12"/>
    <n v="17"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5"/>
    <x v="33"/>
    <x v="65"/>
    <x v="11"/>
    <d v="2026-03-23T18:15:1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1"/>
    <x v="66"/>
    <x v="11"/>
    <d v="2026-03-23T18:15:13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8"/>
    <x v="66"/>
    <x v="11"/>
    <d v="2026-03-23T18:15:13"/>
    <n v="1"/>
    <n v="1"/>
    <m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21"/>
    <x v="66"/>
    <x v="11"/>
    <d v="2026-03-23T18:15:13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22"/>
    <x v="66"/>
    <x v="11"/>
    <d v="2026-03-23T18:15:13"/>
    <n v="15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24"/>
    <x v="66"/>
    <x v="11"/>
    <d v="2026-03-23T18:15:13"/>
    <n v="34"/>
    <n v="16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6"/>
    <x v="25"/>
    <x v="66"/>
    <x v="11"/>
    <d v="2026-03-23T18:15:13"/>
    <n v="15"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0"/>
    <x v="67"/>
    <x v="14"/>
    <d v="2026-03-23T18:15:14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1"/>
    <x v="67"/>
    <x v="14"/>
    <d v="2026-03-23T18:15:14"/>
    <n v="16"/>
    <m/>
    <m/>
    <m/>
    <m/>
    <m/>
    <n v="1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"/>
    <x v="67"/>
    <x v="14"/>
    <d v="2026-03-23T18:15:14"/>
    <n v="3"/>
    <m/>
    <m/>
    <m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3"/>
    <x v="67"/>
    <x v="14"/>
    <d v="2026-03-23T18:15:14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8"/>
    <x v="67"/>
    <x v="14"/>
    <d v="2026-03-23T18:15:14"/>
    <n v="18"/>
    <n v="9"/>
    <n v="9"/>
    <m/>
    <m/>
    <n v="1"/>
    <n v="4"/>
    <n v="3"/>
    <n v="6"/>
    <n v="2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1"/>
    <x v="67"/>
    <x v="14"/>
    <d v="2026-03-23T18:15:14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2"/>
    <x v="67"/>
    <x v="14"/>
    <d v="2026-03-23T18:15:14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4"/>
    <x v="67"/>
    <x v="14"/>
    <d v="2026-03-23T18:15:14"/>
    <n v="36"/>
    <n v="17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7"/>
    <x v="25"/>
    <x v="67"/>
    <x v="14"/>
    <d v="2026-03-23T18:15:14"/>
    <n v="8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9"/>
    <x v="68"/>
    <x v="14"/>
    <d v="2026-03-23T18:15:15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15"/>
    <x v="68"/>
    <x v="14"/>
    <d v="2026-03-23T18:15:15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1"/>
    <x v="68"/>
    <x v="14"/>
    <d v="2026-03-23T18:15:15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2"/>
    <x v="68"/>
    <x v="14"/>
    <d v="2026-03-23T18:15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0"/>
    <x v="100"/>
    <x v="12"/>
    <d v="2026-03-23T18:15:52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"/>
    <x v="100"/>
    <x v="12"/>
    <d v="2026-03-23T18:15:52"/>
    <n v="2"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3"/>
    <x v="100"/>
    <x v="12"/>
    <d v="2026-03-23T18:15:52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4"/>
    <x v="100"/>
    <x v="12"/>
    <d v="2026-03-23T18:15:52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7"/>
    <x v="100"/>
    <x v="12"/>
    <d v="2026-03-23T18:15:52"/>
    <n v="1.2"/>
    <m/>
    <m/>
    <m/>
    <m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8"/>
    <x v="100"/>
    <x v="12"/>
    <d v="2026-03-23T18:15:52"/>
    <n v="5"/>
    <n v="2"/>
    <n v="3"/>
    <m/>
    <m/>
    <n v="1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5"/>
    <x v="100"/>
    <x v="12"/>
    <d v="2026-03-23T18:15:52"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10"/>
    <x v="100"/>
    <x v="12"/>
    <d v="2026-03-23T18:15:52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4"/>
    <x v="68"/>
    <x v="14"/>
    <d v="2026-03-23T18:15:15"/>
    <n v="48"/>
    <n v="25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8"/>
    <x v="25"/>
    <x v="68"/>
    <x v="14"/>
    <d v="2026-03-23T18:15:1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0"/>
    <x v="69"/>
    <x v="14"/>
    <d v="2026-03-23T18:15:16"/>
    <n v="22"/>
    <m/>
    <m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1"/>
    <x v="69"/>
    <x v="14"/>
    <d v="2026-03-23T18:15:16"/>
    <n v="24"/>
    <m/>
    <m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"/>
    <x v="69"/>
    <x v="14"/>
    <d v="2026-03-23T18:15:16"/>
    <n v="4"/>
    <m/>
    <m/>
    <m/>
    <m/>
    <m/>
    <m/>
    <m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3"/>
    <x v="69"/>
    <x v="14"/>
    <d v="2026-03-23T18:15:16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8"/>
    <x v="69"/>
    <x v="14"/>
    <d v="2026-03-23T18:15:16"/>
    <n v="29"/>
    <n v="10"/>
    <n v="19"/>
    <m/>
    <m/>
    <n v="2"/>
    <n v="7"/>
    <n v="4"/>
    <n v="7"/>
    <n v="5"/>
    <n v="3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1"/>
    <x v="69"/>
    <x v="14"/>
    <d v="2026-03-23T18:15:16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2"/>
    <x v="69"/>
    <x v="14"/>
    <d v="2026-03-23T18:15:16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4"/>
    <x v="69"/>
    <x v="14"/>
    <d v="2026-03-23T18:15:16"/>
    <n v="58"/>
    <n v="20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69"/>
    <x v="25"/>
    <x v="69"/>
    <x v="14"/>
    <d v="2026-03-23T18:15:16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1"/>
    <x v="71"/>
    <x v="14"/>
    <d v="2026-03-23T18:15:17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0"/>
    <x v="24"/>
    <x v="71"/>
    <x v="14"/>
    <d v="2026-03-23T18:15:17"/>
    <n v="14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0"/>
    <x v="72"/>
    <x v="14"/>
    <d v="2026-03-23T18:15:19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1"/>
    <x v="72"/>
    <x v="14"/>
    <d v="2026-03-23T18:15:19"/>
    <n v="42"/>
    <m/>
    <m/>
    <m/>
    <m/>
    <m/>
    <n v="20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"/>
    <x v="72"/>
    <x v="14"/>
    <d v="2026-03-23T18:15:19"/>
    <n v="6"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3"/>
    <x v="72"/>
    <x v="14"/>
    <d v="2026-03-23T18:15:19"/>
    <n v="8"/>
    <n v="0.8"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8"/>
    <x v="72"/>
    <x v="14"/>
    <d v="2026-03-23T18:15:19"/>
    <n v="32"/>
    <n v="15"/>
    <n v="17"/>
    <n v="1"/>
    <m/>
    <n v="3"/>
    <n v="1"/>
    <m/>
    <n v="10"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1"/>
    <x v="72"/>
    <x v="14"/>
    <d v="2026-03-23T18:15:19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2"/>
    <x v="72"/>
    <x v="14"/>
    <d v="2026-03-23T18:15:19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4"/>
    <x v="72"/>
    <x v="14"/>
    <d v="2026-03-23T18:15:19"/>
    <n v="80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1"/>
    <x v="25"/>
    <x v="72"/>
    <x v="14"/>
    <d v="2026-03-23T18:15:19"/>
    <n v="7"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0"/>
    <x v="73"/>
    <x v="14"/>
    <d v="2026-03-23T18:15:2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4"/>
    <x v="73"/>
    <x v="14"/>
    <d v="2026-03-23T18:15:20"/>
    <n v="57"/>
    <n v="27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0"/>
    <x v="101"/>
    <x v="9"/>
    <d v="2026-03-23T18:15:53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1"/>
    <x v="101"/>
    <x v="9"/>
    <d v="2026-03-23T18:15:53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"/>
    <x v="101"/>
    <x v="9"/>
    <d v="2026-03-23T18:15:53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3"/>
    <x v="101"/>
    <x v="9"/>
    <d v="2026-03-23T18:15:53"/>
    <n v="8.8000000000000007"/>
    <n v="3.2"/>
    <n v="2.4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8"/>
    <x v="101"/>
    <x v="9"/>
    <d v="2026-03-23T18:15:53"/>
    <n v="13"/>
    <n v="9"/>
    <n v="4"/>
    <n v="1"/>
    <n v="1"/>
    <n v="1"/>
    <n v="1"/>
    <n v="3"/>
    <n v="2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1"/>
    <x v="101"/>
    <x v="9"/>
    <d v="2026-03-23T18:15:53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2"/>
    <x v="101"/>
    <x v="9"/>
    <d v="2026-03-23T18:15:53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4"/>
    <x v="101"/>
    <x v="9"/>
    <d v="2026-03-23T18:15:53"/>
    <n v="33"/>
    <n v="17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25"/>
    <x v="73"/>
    <x v="14"/>
    <d v="2026-03-23T18:15:20"/>
    <n v="5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2"/>
    <x v="31"/>
    <x v="73"/>
    <x v="14"/>
    <d v="2026-03-23T18:15:20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0"/>
    <x v="74"/>
    <x v="14"/>
    <d v="2026-03-23T18:15:21"/>
    <n v="16"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"/>
    <x v="74"/>
    <x v="14"/>
    <d v="2026-03-23T18:15:21"/>
    <n v="25"/>
    <m/>
    <m/>
    <m/>
    <m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"/>
    <x v="74"/>
    <x v="14"/>
    <d v="2026-03-23T18:15:21"/>
    <n v="3"/>
    <m/>
    <m/>
    <m/>
    <m/>
    <m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3"/>
    <x v="74"/>
    <x v="14"/>
    <d v="2026-03-23T18:15:21"/>
    <n v="8.8000000000000007"/>
    <m/>
    <m/>
    <n v="8.8000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7"/>
    <x v="74"/>
    <x v="14"/>
    <d v="2026-03-23T18:15:21"/>
    <n v="4.8"/>
    <m/>
    <m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9"/>
    <x v="74"/>
    <x v="14"/>
    <d v="2026-03-23T18:15:21"/>
    <n v="6.8"/>
    <m/>
    <n v="2.4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8"/>
    <x v="74"/>
    <x v="14"/>
    <d v="2026-03-23T18:15:21"/>
    <n v="27"/>
    <n v="9"/>
    <n v="18"/>
    <m/>
    <m/>
    <n v="3"/>
    <n v="4"/>
    <n v="4"/>
    <n v="8"/>
    <n v="5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10"/>
    <x v="74"/>
    <x v="14"/>
    <d v="2026-03-23T18:15:21"/>
    <n v="3"/>
    <n v="2"/>
    <n v="1"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1"/>
    <x v="74"/>
    <x v="14"/>
    <d v="2026-03-23T18:15:21"/>
    <n v="73"/>
    <n v="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2"/>
    <x v="74"/>
    <x v="14"/>
    <d v="2026-03-23T18:15:2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4"/>
    <x v="74"/>
    <x v="14"/>
    <d v="2026-03-23T18:15:21"/>
    <n v="73"/>
    <n v="41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3"/>
    <x v="25"/>
    <x v="74"/>
    <x v="14"/>
    <d v="2026-03-23T18:15:21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1"/>
    <x v="75"/>
    <x v="14"/>
    <d v="2026-03-23T18:15:22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"/>
    <x v="75"/>
    <x v="14"/>
    <d v="2026-03-23T18:15:22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3"/>
    <x v="75"/>
    <x v="14"/>
    <d v="2026-03-23T18:15:2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8"/>
    <x v="75"/>
    <x v="14"/>
    <d v="2026-03-23T18:15:22"/>
    <n v="6"/>
    <n v="4"/>
    <n v="2"/>
    <m/>
    <m/>
    <n v="1"/>
    <m/>
    <m/>
    <n v="3"/>
    <n v="1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1"/>
    <x v="75"/>
    <x v="14"/>
    <d v="2026-03-23T18:15:22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2"/>
    <x v="75"/>
    <x v="14"/>
    <d v="2026-03-23T18:15:2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4"/>
    <x v="75"/>
    <x v="14"/>
    <d v="2026-03-23T18:15:22"/>
    <n v="12"/>
    <n v="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4"/>
    <x v="25"/>
    <x v="75"/>
    <x v="14"/>
    <d v="2026-03-23T18:15:22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1"/>
    <x v="76"/>
    <x v="8"/>
    <d v="2026-03-23T18:15:23"/>
    <n v="16"/>
    <m/>
    <m/>
    <m/>
    <m/>
    <m/>
    <n v="10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4"/>
    <x v="76"/>
    <x v="8"/>
    <d v="2026-03-23T18:15:23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5"/>
    <x v="76"/>
    <x v="8"/>
    <d v="2026-03-23T18:15:23"/>
    <n v="2"/>
    <m/>
    <n v="0"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8"/>
    <x v="76"/>
    <x v="8"/>
    <d v="2026-03-23T18:15:23"/>
    <n v="8"/>
    <n v="2"/>
    <n v="6"/>
    <n v="0"/>
    <n v="0"/>
    <n v="0"/>
    <n v="0"/>
    <n v="0"/>
    <n v="5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9"/>
    <x v="76"/>
    <x v="8"/>
    <d v="2026-03-23T18:15:23"/>
    <n v="1"/>
    <n v="0"/>
    <n v="1"/>
    <n v="0"/>
    <n v="0"/>
    <n v="0"/>
    <n v="0"/>
    <n v="0"/>
    <n v="1"/>
    <m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21"/>
    <x v="76"/>
    <x v="8"/>
    <d v="2026-03-23T18:15:23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5"/>
    <x v="24"/>
    <x v="76"/>
    <x v="8"/>
    <d v="2026-03-23T18:15:23"/>
    <n v="22"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1"/>
    <x v="77"/>
    <x v="8"/>
    <d v="2026-03-23T18:15:24"/>
    <n v="2"/>
    <m/>
    <m/>
    <m/>
    <m/>
    <m/>
    <n v="0"/>
    <n v="2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8"/>
    <x v="77"/>
    <x v="8"/>
    <d v="2026-03-23T18:15:24"/>
    <n v="1"/>
    <n v="1"/>
    <n v="0"/>
    <n v="0"/>
    <n v="0"/>
    <n v="0"/>
    <n v="0"/>
    <n v="0"/>
    <n v="0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21"/>
    <x v="77"/>
    <x v="8"/>
    <d v="2026-03-23T18:15:24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6"/>
    <x v="24"/>
    <x v="77"/>
    <x v="8"/>
    <d v="2026-03-23T18:15:24"/>
    <n v="9"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0"/>
    <x v="78"/>
    <x v="8"/>
    <d v="2026-03-23T18:15:25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1"/>
    <x v="78"/>
    <x v="8"/>
    <d v="2026-03-23T18:15:25"/>
    <n v="12"/>
    <m/>
    <m/>
    <m/>
    <m/>
    <m/>
    <n v="8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2"/>
    <x v="78"/>
    <x v="8"/>
    <d v="2026-03-23T18:15:25"/>
    <n v="1"/>
    <m/>
    <m/>
    <m/>
    <m/>
    <m/>
    <m/>
    <m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4"/>
    <x v="78"/>
    <x v="8"/>
    <d v="2026-03-23T18:15:25"/>
    <n v="2"/>
    <m/>
    <m/>
    <m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5"/>
    <x v="78"/>
    <x v="8"/>
    <d v="2026-03-23T18:15:25"/>
    <n v="2"/>
    <m/>
    <n v="0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8"/>
    <x v="78"/>
    <x v="8"/>
    <d v="2026-03-23T18:15:25"/>
    <n v="13"/>
    <n v="4"/>
    <n v="9"/>
    <n v="0"/>
    <n v="0"/>
    <n v="0"/>
    <n v="4"/>
    <n v="2"/>
    <n v="4"/>
    <n v="2"/>
    <n v="0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9"/>
    <x v="78"/>
    <x v="8"/>
    <d v="2026-03-23T18:15:25"/>
    <n v="1"/>
    <n v="0"/>
    <n v="1"/>
    <n v="0"/>
    <n v="0"/>
    <n v="0"/>
    <n v="0"/>
    <n v="0"/>
    <n v="0"/>
    <n v="1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21"/>
    <x v="78"/>
    <x v="8"/>
    <d v="2026-03-23T18:15:25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7"/>
    <x v="24"/>
    <x v="78"/>
    <x v="8"/>
    <d v="2026-03-23T18:15:25"/>
    <n v="27"/>
    <n v="14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0"/>
    <x v="89"/>
    <x v="15"/>
    <d v="2026-03-23T18:15:27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1"/>
    <x v="89"/>
    <x v="15"/>
    <d v="2026-03-23T18:15:27"/>
    <n v="16"/>
    <m/>
    <m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2"/>
    <x v="89"/>
    <x v="15"/>
    <d v="2026-03-23T18:15:27"/>
    <n v="2"/>
    <m/>
    <m/>
    <m/>
    <m/>
    <m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3"/>
    <x v="89"/>
    <x v="15"/>
    <d v="2026-03-23T18:15:27"/>
    <n v="4"/>
    <n v="2.4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4"/>
    <x v="89"/>
    <x v="15"/>
    <d v="2026-03-23T18:15:27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5"/>
    <x v="89"/>
    <x v="15"/>
    <d v="2026-03-23T18:15:27"/>
    <n v="4"/>
    <m/>
    <m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8"/>
    <x v="89"/>
    <x v="15"/>
    <d v="2026-03-23T18:15:27"/>
    <n v="16"/>
    <n v="8"/>
    <n v="8"/>
    <n v="1"/>
    <n v="1"/>
    <m/>
    <n v="4"/>
    <m/>
    <n v="4"/>
    <n v="4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9"/>
    <x v="89"/>
    <x v="15"/>
    <d v="2026-03-23T18:15:27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21"/>
    <x v="89"/>
    <x v="15"/>
    <d v="2026-03-23T18:15:27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22"/>
    <x v="89"/>
    <x v="15"/>
    <d v="2026-03-23T18:15:27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24"/>
    <x v="89"/>
    <x v="15"/>
    <d v="2026-03-23T18:15:27"/>
    <n v="36"/>
    <n v="1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8"/>
    <x v="25"/>
    <x v="89"/>
    <x v="15"/>
    <d v="2026-03-23T18:15:27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0"/>
    <x v="79"/>
    <x v="15"/>
    <d v="2026-03-23T18:15:28"/>
    <n v="6"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1"/>
    <x v="79"/>
    <x v="15"/>
    <d v="2026-03-23T18:15:28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2"/>
    <x v="79"/>
    <x v="15"/>
    <d v="2026-03-23T18:15:28"/>
    <n v="4"/>
    <m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3"/>
    <x v="79"/>
    <x v="15"/>
    <d v="2026-03-23T18:15:2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8"/>
    <x v="79"/>
    <x v="15"/>
    <d v="2026-03-23T18:15:28"/>
    <n v="16"/>
    <n v="3"/>
    <n v="13"/>
    <n v="1"/>
    <m/>
    <m/>
    <m/>
    <n v="3"/>
    <n v="5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21"/>
    <x v="79"/>
    <x v="15"/>
    <d v="2026-03-23T18:15:28"/>
    <n v="89"/>
    <n v="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22"/>
    <x v="79"/>
    <x v="15"/>
    <d v="2026-03-23T18:15:28"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24"/>
    <x v="79"/>
    <x v="15"/>
    <d v="2026-03-23T18:15:28"/>
    <n v="89"/>
    <n v="38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79"/>
    <x v="25"/>
    <x v="79"/>
    <x v="15"/>
    <d v="2026-03-23T18:15:28"/>
    <n v="12"/>
    <n v="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24"/>
    <x v="80"/>
    <x v="15"/>
    <d v="2026-03-23T18:15:29"/>
    <n v="166"/>
    <n v="70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0"/>
    <x v="104"/>
    <x v="10"/>
    <d v="2026-03-23T18:15:56"/>
    <n v="6"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1"/>
    <x v="104"/>
    <x v="10"/>
    <d v="2026-03-23T18:15:56"/>
    <n v="27"/>
    <m/>
    <m/>
    <m/>
    <m/>
    <m/>
    <n v="2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"/>
    <x v="104"/>
    <x v="10"/>
    <d v="2026-03-23T18:15:56"/>
    <n v="5"/>
    <m/>
    <m/>
    <m/>
    <m/>
    <m/>
    <m/>
    <m/>
    <n v="2"/>
    <m/>
    <n v="2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3"/>
    <x v="104"/>
    <x v="10"/>
    <d v="2026-03-23T18:15:56"/>
    <n v="5.6"/>
    <m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4"/>
    <x v="104"/>
    <x v="10"/>
    <d v="2026-03-23T18:15:5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5"/>
    <x v="104"/>
    <x v="10"/>
    <d v="2026-03-23T18:15:56"/>
    <n v="4"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12"/>
    <x v="104"/>
    <x v="10"/>
    <d v="2026-03-23T18:15:5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8"/>
    <x v="104"/>
    <x v="10"/>
    <d v="2026-03-23T18:15:56"/>
    <n v="24"/>
    <n v="6"/>
    <n v="18"/>
    <m/>
    <n v="2"/>
    <n v="1"/>
    <m/>
    <n v="3"/>
    <n v="10"/>
    <n v="4"/>
    <n v="2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25"/>
    <x v="80"/>
    <x v="15"/>
    <d v="2026-03-23T18:15:29"/>
    <n v="9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0"/>
    <x v="31"/>
    <x v="80"/>
    <x v="15"/>
    <d v="2026-03-23T18:15:29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0"/>
    <x v="81"/>
    <x v="15"/>
    <d v="2026-03-23T18:15:30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1"/>
    <x v="81"/>
    <x v="15"/>
    <d v="2026-03-23T18:15:30"/>
    <n v="12"/>
    <m/>
    <m/>
    <m/>
    <m/>
    <m/>
    <n v="6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8"/>
    <x v="81"/>
    <x v="15"/>
    <d v="2026-03-23T18:15:30"/>
    <n v="7"/>
    <n v="4"/>
    <n v="3"/>
    <m/>
    <m/>
    <m/>
    <n v="1"/>
    <m/>
    <n v="3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21"/>
    <x v="81"/>
    <x v="15"/>
    <d v="2026-03-23T18:15:30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22"/>
    <x v="81"/>
    <x v="15"/>
    <d v="2026-03-23T18:15:30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24"/>
    <x v="81"/>
    <x v="15"/>
    <d v="2026-03-23T18:15:30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1"/>
    <x v="25"/>
    <x v="81"/>
    <x v="15"/>
    <d v="2026-03-23T18:15:30"/>
    <n v="5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0"/>
    <x v="82"/>
    <x v="6"/>
    <d v="2026-03-23T18:15:3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1"/>
    <x v="82"/>
    <x v="6"/>
    <d v="2026-03-23T18:15:31"/>
    <n v="10"/>
    <m/>
    <m/>
    <m/>
    <m/>
    <m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4"/>
    <x v="82"/>
    <x v="6"/>
    <d v="2026-03-23T18:15:3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5"/>
    <x v="82"/>
    <x v="6"/>
    <d v="2026-03-23T18:15:31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8"/>
    <x v="82"/>
    <x v="6"/>
    <d v="2026-03-23T18:15:31"/>
    <n v="6"/>
    <n v="5"/>
    <n v="1"/>
    <m/>
    <m/>
    <m/>
    <n v="1"/>
    <m/>
    <n v="3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9"/>
    <x v="82"/>
    <x v="6"/>
    <d v="2026-03-23T18:15:31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21"/>
    <x v="82"/>
    <x v="6"/>
    <d v="2026-03-23T18:15:31"/>
    <n v="96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22"/>
    <x v="82"/>
    <x v="6"/>
    <d v="2026-03-23T18:15:31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24"/>
    <x v="82"/>
    <x v="6"/>
    <d v="2026-03-23T18:15:31"/>
    <n v="96"/>
    <n v="42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2"/>
    <x v="25"/>
    <x v="82"/>
    <x v="6"/>
    <d v="2026-03-23T18:15:31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1"/>
    <x v="83"/>
    <x v="6"/>
    <d v="2026-03-23T18:15:32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8"/>
    <x v="83"/>
    <x v="6"/>
    <d v="2026-03-23T18:15:32"/>
    <n v="3"/>
    <m/>
    <n v="3"/>
    <m/>
    <m/>
    <m/>
    <m/>
    <m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21"/>
    <x v="83"/>
    <x v="6"/>
    <d v="2026-03-23T18:15:32"/>
    <n v="41"/>
    <n v="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3"/>
    <x v="24"/>
    <x v="83"/>
    <x v="6"/>
    <d v="2026-03-23T18:15:32"/>
    <n v="41"/>
    <n v="13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0"/>
    <x v="84"/>
    <x v="6"/>
    <d v="2026-03-23T18:15:33"/>
    <n v="6"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1"/>
    <x v="84"/>
    <x v="6"/>
    <d v="2026-03-23T18:15:33"/>
    <n v="19"/>
    <m/>
    <m/>
    <m/>
    <m/>
    <m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8"/>
    <x v="84"/>
    <x v="6"/>
    <d v="2026-03-23T18:15:33"/>
    <n v="13"/>
    <n v="7"/>
    <n v="6"/>
    <m/>
    <m/>
    <m/>
    <n v="2"/>
    <n v="1"/>
    <n v="3"/>
    <n v="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21"/>
    <x v="84"/>
    <x v="6"/>
    <d v="2026-03-23T18:15:33"/>
    <n v="76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22"/>
    <x v="84"/>
    <x v="6"/>
    <d v="2026-03-23T18:15:33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24"/>
    <x v="84"/>
    <x v="6"/>
    <d v="2026-03-23T18:15:33"/>
    <n v="76"/>
    <n v="30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4"/>
    <x v="25"/>
    <x v="84"/>
    <x v="6"/>
    <d v="2026-03-23T18:15:33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0"/>
    <x v="85"/>
    <x v="12"/>
    <d v="2026-03-23T18:15:35"/>
    <n v="14"/>
    <m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1"/>
    <x v="85"/>
    <x v="12"/>
    <d v="2026-03-23T18:15:35"/>
    <n v="12"/>
    <m/>
    <m/>
    <m/>
    <m/>
    <m/>
    <n v="4"/>
    <n v="8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3"/>
    <x v="85"/>
    <x v="12"/>
    <d v="2026-03-23T18:15:35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8"/>
    <x v="85"/>
    <x v="12"/>
    <d v="2026-03-23T18:15:35"/>
    <n v="14"/>
    <n v="9"/>
    <n v="5"/>
    <m/>
    <m/>
    <n v="1"/>
    <n v="4"/>
    <n v="3"/>
    <n v="2"/>
    <n v="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1"/>
    <x v="85"/>
    <x v="12"/>
    <d v="2026-03-23T18:15:35"/>
    <n v="86"/>
    <n v="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2"/>
    <x v="85"/>
    <x v="12"/>
    <d v="2026-03-23T18:15:35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4"/>
    <x v="85"/>
    <x v="12"/>
    <d v="2026-03-23T18:15:35"/>
    <n v="86"/>
    <n v="37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5"/>
    <x v="25"/>
    <x v="85"/>
    <x v="12"/>
    <d v="2026-03-23T18:15:35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0"/>
    <x v="86"/>
    <x v="12"/>
    <d v="2026-03-23T18:15:3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1"/>
    <x v="86"/>
    <x v="12"/>
    <d v="2026-03-23T18:15:36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3"/>
    <x v="86"/>
    <x v="12"/>
    <d v="2026-03-23T18:15:3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8"/>
    <x v="86"/>
    <x v="12"/>
    <d v="2026-03-23T18:15:36"/>
    <n v="4"/>
    <n v="1"/>
    <n v="3"/>
    <m/>
    <m/>
    <n v="1"/>
    <n v="1"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1"/>
    <x v="86"/>
    <x v="12"/>
    <d v="2026-03-23T18:15:36"/>
    <n v="59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2"/>
    <x v="86"/>
    <x v="12"/>
    <d v="2026-03-23T18:15:36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4"/>
    <x v="86"/>
    <x v="12"/>
    <d v="2026-03-23T18:15:36"/>
    <n v="59"/>
    <n v="27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6"/>
    <x v="25"/>
    <x v="86"/>
    <x v="12"/>
    <d v="2026-03-23T18:15:36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9"/>
    <x v="87"/>
    <x v="12"/>
    <d v="2026-03-23T18:15:37"/>
    <n v="2"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1"/>
    <x v="87"/>
    <x v="12"/>
    <d v="2026-03-23T18:15:37"/>
    <n v="146"/>
    <n v="1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0"/>
    <x v="108"/>
    <x v="15"/>
    <d v="2026-03-23T18:16:00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1"/>
    <x v="108"/>
    <x v="15"/>
    <d v="2026-03-23T18:16:00"/>
    <n v="26"/>
    <m/>
    <m/>
    <m/>
    <m/>
    <m/>
    <n v="12"/>
    <n v="14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2"/>
    <x v="108"/>
    <x v="15"/>
    <d v="2026-03-23T18:16:00"/>
    <n v="8"/>
    <m/>
    <m/>
    <m/>
    <m/>
    <m/>
    <m/>
    <m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3"/>
    <x v="108"/>
    <x v="15"/>
    <d v="2026-03-23T18:16:00"/>
    <n v="9.6"/>
    <n v="5.6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4"/>
    <x v="108"/>
    <x v="15"/>
    <d v="2026-03-23T18:16:00"/>
    <n v="2"/>
    <m/>
    <m/>
    <m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5"/>
    <x v="108"/>
    <x v="15"/>
    <d v="2026-03-23T18:16:00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19"/>
    <x v="108"/>
    <x v="15"/>
    <d v="2026-03-23T18:16:00"/>
    <n v="3.6"/>
    <n v="0"/>
    <n v="0"/>
    <n v="0"/>
    <n v="3.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8"/>
    <x v="108"/>
    <x v="15"/>
    <d v="2026-03-23T18:16:00"/>
    <n v="29"/>
    <n v="14"/>
    <n v="15"/>
    <n v="3"/>
    <n v="0"/>
    <n v="1"/>
    <n v="4"/>
    <n v="0"/>
    <n v="6"/>
    <n v="7"/>
    <n v="6"/>
    <m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2"/>
    <x v="87"/>
    <x v="12"/>
    <d v="2026-03-23T18:15:37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4"/>
    <x v="87"/>
    <x v="12"/>
    <d v="2026-03-23T18:15:37"/>
    <n v="146"/>
    <n v="70"/>
    <n v="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7"/>
    <x v="25"/>
    <x v="87"/>
    <x v="12"/>
    <d v="2026-03-23T18:15:37"/>
    <n v="38"/>
    <n v="1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1"/>
    <x v="88"/>
    <x v="6"/>
    <d v="2026-03-23T18:15:38"/>
    <n v="4"/>
    <m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8"/>
    <x v="88"/>
    <x v="6"/>
    <d v="2026-03-23T18:15:38"/>
    <n v="2"/>
    <n v="2"/>
    <m/>
    <m/>
    <m/>
    <m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21"/>
    <x v="88"/>
    <x v="6"/>
    <d v="2026-03-23T18:15:38"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88"/>
    <x v="24"/>
    <x v="88"/>
    <x v="6"/>
    <d v="2026-03-23T18:15:38"/>
    <n v="16"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1"/>
    <x v="90"/>
    <x v="11"/>
    <d v="2026-03-23T18:15:39"/>
    <n v="6"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2"/>
    <x v="90"/>
    <x v="11"/>
    <d v="2026-03-23T18:15:39"/>
    <n v="4"/>
    <m/>
    <m/>
    <m/>
    <m/>
    <m/>
    <m/>
    <m/>
    <n v="0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8"/>
    <x v="90"/>
    <x v="11"/>
    <d v="2026-03-23T18:15:39"/>
    <n v="5"/>
    <n v="1"/>
    <n v="4"/>
    <m/>
    <m/>
    <m/>
    <m/>
    <m/>
    <n v="3"/>
    <m/>
    <n v="0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21"/>
    <x v="90"/>
    <x v="11"/>
    <d v="2026-03-23T18:15:39"/>
    <n v="49"/>
    <n v="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22"/>
    <x v="90"/>
    <x v="11"/>
    <d v="2026-03-23T18:15:39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24"/>
    <x v="90"/>
    <x v="11"/>
    <d v="2026-03-23T18:15:39"/>
    <n v="49"/>
    <n v="2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0"/>
    <x v="25"/>
    <x v="90"/>
    <x v="11"/>
    <d v="2026-03-23T18:15:39"/>
    <n v="9"/>
    <n v="5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21"/>
    <x v="91"/>
    <x v="13"/>
    <d v="2026-03-23T18:15:41"/>
    <n v="130"/>
    <n v="1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22"/>
    <x v="91"/>
    <x v="13"/>
    <d v="2026-03-23T18:15:41"/>
    <n v="2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0"/>
    <x v="109"/>
    <x v="3"/>
    <d v="2026-03-23T18:16:01"/>
    <n v="18"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"/>
    <x v="109"/>
    <x v="3"/>
    <d v="2026-03-23T18:16:01"/>
    <n v="28"/>
    <m/>
    <m/>
    <m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"/>
    <x v="109"/>
    <x v="3"/>
    <d v="2026-03-23T18:16:01"/>
    <n v="9"/>
    <m/>
    <m/>
    <m/>
    <m/>
    <m/>
    <m/>
    <m/>
    <n v="7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3"/>
    <x v="109"/>
    <x v="3"/>
    <d v="2026-03-23T18:16:01"/>
    <n v="6.4"/>
    <m/>
    <m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3"/>
    <x v="109"/>
    <x v="3"/>
    <d v="2026-03-23T18:16:01"/>
    <n v="9.6199999999999992"/>
    <m/>
    <n v="9.6199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7"/>
    <x v="109"/>
    <x v="3"/>
    <d v="2026-03-23T18:16:01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9"/>
    <x v="109"/>
    <x v="3"/>
    <d v="2026-03-23T18:16:01"/>
    <n v="2.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8"/>
    <x v="109"/>
    <x v="3"/>
    <d v="2026-03-23T18:16:01"/>
    <n v="33"/>
    <n v="11"/>
    <n v="22"/>
    <m/>
    <m/>
    <n v="2"/>
    <n v="5"/>
    <n v="4"/>
    <n v="8"/>
    <n v="6"/>
    <n v="7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24"/>
    <x v="91"/>
    <x v="13"/>
    <d v="2026-03-23T18:15:41"/>
    <n v="130"/>
    <n v="68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1"/>
    <x v="25"/>
    <x v="91"/>
    <x v="13"/>
    <d v="2026-03-23T18:15:41"/>
    <n v="22"/>
    <n v="1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0"/>
    <x v="92"/>
    <x v="13"/>
    <d v="2026-03-23T18:15:42"/>
    <n v="8"/>
    <m/>
    <m/>
    <m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1"/>
    <x v="92"/>
    <x v="13"/>
    <d v="2026-03-23T18:15:42"/>
    <n v="8"/>
    <m/>
    <m/>
    <m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2"/>
    <x v="92"/>
    <x v="13"/>
    <d v="2026-03-23T18:15:42"/>
    <n v="4"/>
    <m/>
    <m/>
    <m/>
    <m/>
    <m/>
    <m/>
    <m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3"/>
    <x v="92"/>
    <x v="13"/>
    <d v="2026-03-23T18:15:42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4"/>
    <x v="92"/>
    <x v="13"/>
    <d v="2026-03-23T18:15:4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5"/>
    <x v="92"/>
    <x v="13"/>
    <d v="2026-03-23T18:15:42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8"/>
    <x v="92"/>
    <x v="13"/>
    <d v="2026-03-23T18:15:42"/>
    <n v="14"/>
    <n v="5"/>
    <n v="9"/>
    <m/>
    <m/>
    <n v="2"/>
    <n v="1"/>
    <n v="3"/>
    <m/>
    <n v="4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9"/>
    <x v="92"/>
    <x v="13"/>
    <d v="2026-03-23T18:15:42"/>
    <n v="1"/>
    <m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21"/>
    <x v="92"/>
    <x v="13"/>
    <d v="2026-03-23T18:15:42"/>
    <n v="58"/>
    <n v="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22"/>
    <x v="92"/>
    <x v="13"/>
    <d v="2026-03-23T18:15:4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24"/>
    <x v="92"/>
    <x v="13"/>
    <d v="2026-03-23T18:15:42"/>
    <n v="58"/>
    <n v="27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2"/>
    <x v="25"/>
    <x v="92"/>
    <x v="13"/>
    <d v="2026-03-23T18:15:4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1"/>
    <x v="93"/>
    <x v="6"/>
    <d v="2026-03-23T18:15:43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8"/>
    <x v="93"/>
    <x v="6"/>
    <d v="2026-03-23T18:15:43"/>
    <n v="1"/>
    <m/>
    <n v="1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21"/>
    <x v="93"/>
    <x v="6"/>
    <d v="2026-03-23T18:15:43"/>
    <n v="26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22"/>
    <x v="93"/>
    <x v="6"/>
    <d v="2026-03-23T18:15:4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24"/>
    <x v="93"/>
    <x v="6"/>
    <d v="2026-03-23T18:15:43"/>
    <n v="26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3"/>
    <x v="25"/>
    <x v="93"/>
    <x v="6"/>
    <d v="2026-03-23T18:15:43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0"/>
    <x v="94"/>
    <x v="12"/>
    <d v="2026-03-23T18:15:44"/>
    <n v="4"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1"/>
    <x v="94"/>
    <x v="12"/>
    <d v="2026-03-23T18:15:44"/>
    <n v="8"/>
    <m/>
    <m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"/>
    <x v="94"/>
    <x v="12"/>
    <d v="2026-03-23T18:15:44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8"/>
    <x v="94"/>
    <x v="12"/>
    <d v="2026-03-23T18:15:44"/>
    <n v="7"/>
    <n v="4"/>
    <n v="3"/>
    <m/>
    <m/>
    <m/>
    <n v="2"/>
    <m/>
    <n v="3"/>
    <n v="1"/>
    <n v="0"/>
    <m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1"/>
    <x v="94"/>
    <x v="12"/>
    <d v="2026-03-23T18:15:44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2"/>
    <x v="94"/>
    <x v="12"/>
    <d v="2026-03-23T18:15:44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4"/>
    <x v="94"/>
    <x v="12"/>
    <d v="2026-03-23T18:15:44"/>
    <n v="38"/>
    <n v="1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6"/>
    <x v="25"/>
    <x v="94"/>
    <x v="12"/>
    <d v="2026-03-23T18:15:44"/>
    <n v="7"/>
    <n v="6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21"/>
    <x v="95"/>
    <x v="6"/>
    <d v="2026-03-23T18:15:45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22"/>
    <x v="95"/>
    <x v="6"/>
    <d v="2026-03-23T18:15:4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24"/>
    <x v="95"/>
    <x v="6"/>
    <d v="2026-03-23T18:15:45"/>
    <n v="25"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7"/>
    <x v="25"/>
    <x v="95"/>
    <x v="6"/>
    <d v="2026-03-23T18:15:45"/>
    <n v="4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21"/>
    <x v="103"/>
    <x v="6"/>
    <d v="2026-03-23T18:15:46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22"/>
    <x v="103"/>
    <x v="6"/>
    <d v="2026-03-23T18:15:46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24"/>
    <x v="103"/>
    <x v="6"/>
    <d v="2026-03-23T18:15:46"/>
    <n v="20"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25"/>
    <x v="103"/>
    <x v="6"/>
    <d v="2026-03-23T18:15:46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8"/>
    <x v="27"/>
    <x v="103"/>
    <x v="6"/>
    <d v="2026-03-23T18:15: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4"/>
    <x v="96"/>
    <x v="3"/>
    <d v="2026-03-23T18:15:47"/>
    <n v="33"/>
    <n v="13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25"/>
    <x v="96"/>
    <x v="3"/>
    <d v="2026-03-23T18:15:47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99"/>
    <x v="33"/>
    <x v="96"/>
    <x v="3"/>
    <d v="2026-03-23T18:15:47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1"/>
    <x v="132"/>
    <x v="12"/>
    <d v="2026-03-23T18:16:08"/>
    <n v="664"/>
    <n v="6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2"/>
    <x v="132"/>
    <x v="12"/>
    <d v="2026-03-23T18:16:08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4"/>
    <x v="132"/>
    <x v="12"/>
    <d v="2026-03-23T18:16:08"/>
    <n v="664"/>
    <n v="251"/>
    <n v="4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5"/>
    <x v="132"/>
    <x v="12"/>
    <d v="2026-03-23T18:16:08"/>
    <n v="33"/>
    <n v="12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7"/>
    <x v="132"/>
    <x v="12"/>
    <d v="2026-03-23T18:16:08"/>
    <n v="17"/>
    <n v="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0"/>
    <x v="117"/>
    <x v="4"/>
    <d v="2026-03-23T18:16:10"/>
    <n v="280"/>
    <m/>
    <m/>
    <m/>
    <n v="148"/>
    <n v="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"/>
    <x v="117"/>
    <x v="4"/>
    <d v="2026-03-23T18:16:10"/>
    <n v="500"/>
    <m/>
    <m/>
    <m/>
    <m/>
    <m/>
    <n v="264"/>
    <n v="230"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"/>
    <x v="117"/>
    <x v="4"/>
    <d v="2026-03-23T18:16:10"/>
    <n v="109"/>
    <m/>
    <m/>
    <m/>
    <m/>
    <m/>
    <m/>
    <m/>
    <n v="47"/>
    <m/>
    <n v="38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9"/>
    <x v="112"/>
    <x v="10"/>
    <d v="2026-03-23T18:16:05"/>
    <n v="6"/>
    <n v="4"/>
    <n v="2"/>
    <m/>
    <m/>
    <m/>
    <m/>
    <n v="1"/>
    <n v="2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15"/>
    <x v="112"/>
    <x v="10"/>
    <d v="2026-03-23T18:16:05"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1"/>
    <x v="112"/>
    <x v="10"/>
    <d v="2026-03-23T18:16:05"/>
    <n v="170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2"/>
    <x v="112"/>
    <x v="10"/>
    <d v="2026-03-23T18:16:05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0"/>
    <x v="113"/>
    <x v="10"/>
    <d v="2026-03-23T18:16:06"/>
    <n v="44"/>
    <m/>
    <m/>
    <m/>
    <n v="14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1"/>
    <x v="113"/>
    <x v="10"/>
    <d v="2026-03-23T18:16:06"/>
    <n v="90"/>
    <m/>
    <m/>
    <m/>
    <m/>
    <m/>
    <n v="52"/>
    <n v="36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"/>
    <x v="113"/>
    <x v="10"/>
    <d v="2026-03-23T18:16:06"/>
    <n v="16"/>
    <m/>
    <m/>
    <m/>
    <m/>
    <m/>
    <m/>
    <m/>
    <n v="4"/>
    <m/>
    <n v="6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3"/>
    <x v="113"/>
    <x v="10"/>
    <d v="2026-03-23T18:16:06"/>
    <n v="9.6"/>
    <m/>
    <n v="2.4"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0"/>
    <x v="25"/>
    <x v="97"/>
    <x v="9"/>
    <d v="2026-03-23T18:15:49"/>
    <n v="6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0"/>
    <x v="98"/>
    <x v="13"/>
    <d v="2026-03-23T18:15:50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1"/>
    <x v="98"/>
    <x v="13"/>
    <d v="2026-03-23T18:15:50"/>
    <n v="22"/>
    <m/>
    <m/>
    <m/>
    <m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2"/>
    <x v="98"/>
    <x v="13"/>
    <d v="2026-03-23T18:15:50"/>
    <n v="4"/>
    <m/>
    <m/>
    <m/>
    <m/>
    <m/>
    <m/>
    <m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3"/>
    <x v="98"/>
    <x v="13"/>
    <d v="2026-03-23T18:15:50"/>
    <n v="7.2"/>
    <m/>
    <n v="2.4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4"/>
    <x v="98"/>
    <x v="13"/>
    <d v="2026-03-23T18:15:50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5"/>
    <x v="98"/>
    <x v="13"/>
    <d v="2026-03-23T18:15:50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8"/>
    <x v="98"/>
    <x v="13"/>
    <d v="2026-03-23T18:15:50"/>
    <n v="22"/>
    <n v="10"/>
    <n v="12"/>
    <m/>
    <n v="2"/>
    <n v="2"/>
    <n v="1"/>
    <n v="2"/>
    <n v="5"/>
    <n v="6"/>
    <n v="2"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9"/>
    <x v="98"/>
    <x v="13"/>
    <d v="2026-03-23T18:15:50"/>
    <n v="2"/>
    <n v="2"/>
    <m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21"/>
    <x v="98"/>
    <x v="13"/>
    <d v="2026-03-23T18:15:50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22"/>
    <x v="98"/>
    <x v="13"/>
    <d v="2026-03-23T18:15:50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24"/>
    <x v="98"/>
    <x v="13"/>
    <d v="2026-03-23T18:15:50"/>
    <n v="126"/>
    <n v="54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1"/>
    <x v="25"/>
    <x v="98"/>
    <x v="13"/>
    <d v="2026-03-23T18:15:50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0"/>
    <x v="99"/>
    <x v="7"/>
    <d v="2026-03-23T18:15:51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1"/>
    <x v="99"/>
    <x v="7"/>
    <d v="2026-03-23T18:15:51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8"/>
    <x v="99"/>
    <x v="7"/>
    <d v="2026-03-23T18:15:51"/>
    <n v="3"/>
    <n v="2"/>
    <n v="1"/>
    <m/>
    <m/>
    <m/>
    <m/>
    <n v="1"/>
    <n v="2"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1"/>
    <x v="99"/>
    <x v="7"/>
    <d v="2026-03-23T18:15:51"/>
    <n v="25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2"/>
    <x v="99"/>
    <x v="7"/>
    <d v="2026-03-23T18:15:51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4"/>
    <x v="99"/>
    <x v="7"/>
    <d v="2026-03-23T18:15:51"/>
    <n v="25"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3"/>
    <x v="25"/>
    <x v="99"/>
    <x v="7"/>
    <d v="2026-03-23T18:15:51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1"/>
    <x v="100"/>
    <x v="12"/>
    <d v="2026-03-23T18:15:52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2"/>
    <x v="100"/>
    <x v="12"/>
    <d v="2026-03-23T18:15:52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4"/>
    <x v="100"/>
    <x v="12"/>
    <d v="2026-03-23T18:15:52"/>
    <n v="38"/>
    <n v="1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4"/>
    <x v="25"/>
    <x v="100"/>
    <x v="12"/>
    <d v="2026-03-23T18:15:52"/>
    <n v="8"/>
    <n v="5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6"/>
    <x v="113"/>
    <x v="10"/>
    <d v="2026-03-23T18:16:06"/>
    <n v="3"/>
    <m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7"/>
    <x v="113"/>
    <x v="10"/>
    <d v="2026-03-23T18:16:06"/>
    <n v="3.6"/>
    <m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8"/>
    <x v="113"/>
    <x v="10"/>
    <d v="2026-03-23T18:16:06"/>
    <n v="83"/>
    <n v="29"/>
    <n v="54"/>
    <m/>
    <n v="1"/>
    <n v="3"/>
    <n v="7"/>
    <n v="15"/>
    <n v="26"/>
    <n v="18"/>
    <n v="4"/>
    <m/>
    <n v="3"/>
    <n v="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9"/>
    <x v="113"/>
    <x v="10"/>
    <d v="2026-03-23T18:16:06"/>
    <n v="1"/>
    <m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0"/>
    <x v="115"/>
    <x v="4"/>
    <d v="2026-03-23T18:16:07"/>
    <n v="24"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"/>
    <x v="115"/>
    <x v="4"/>
    <d v="2026-03-23T18:16:07"/>
    <n v="65"/>
    <m/>
    <m/>
    <m/>
    <m/>
    <m/>
    <n v="36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2"/>
    <x v="115"/>
    <x v="4"/>
    <d v="2026-03-23T18:16:07"/>
    <n v="12"/>
    <m/>
    <m/>
    <m/>
    <m/>
    <m/>
    <m/>
    <m/>
    <n v="7"/>
    <m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3"/>
    <x v="115"/>
    <x v="4"/>
    <d v="2026-03-23T18:16:07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9"/>
    <x v="117"/>
    <x v="4"/>
    <d v="2026-03-23T18:16:10"/>
    <n v="12"/>
    <n v="8"/>
    <n v="4"/>
    <n v="2"/>
    <n v="2"/>
    <n v="1"/>
    <m/>
    <n v="1"/>
    <n v="5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5"/>
    <x v="117"/>
    <x v="4"/>
    <d v="2026-03-23T18:16:10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0"/>
    <x v="117"/>
    <x v="4"/>
    <d v="2026-03-23T18:16:10"/>
    <n v="6"/>
    <n v="2"/>
    <n v="4"/>
    <m/>
    <n v="2"/>
    <n v="1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1"/>
    <x v="117"/>
    <x v="4"/>
    <d v="2026-03-23T18:16:10"/>
    <n v="8"/>
    <m/>
    <m/>
    <n v="2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0"/>
    <x v="117"/>
    <x v="4"/>
    <d v="2026-03-23T18:16:10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6"/>
    <x v="117"/>
    <x v="4"/>
    <d v="2026-03-23T18:16:10"/>
    <n v="15.2"/>
    <m/>
    <m/>
    <n v="8.4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9"/>
    <x v="117"/>
    <x v="4"/>
    <d v="2026-03-23T18:16:10"/>
    <n v="8"/>
    <m/>
    <n v="4.4000000000000004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7"/>
    <x v="117"/>
    <x v="4"/>
    <d v="2026-03-23T18:16:10"/>
    <n v="9"/>
    <n v="5"/>
    <n v="4"/>
    <m/>
    <m/>
    <n v="1"/>
    <n v="2"/>
    <n v="1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5"/>
    <x v="25"/>
    <x v="101"/>
    <x v="9"/>
    <d v="2026-03-23T18:15:53"/>
    <n v="5"/>
    <n v="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0"/>
    <x v="102"/>
    <x v="9"/>
    <d v="2026-03-23T18:15:54"/>
    <n v="2"/>
    <m/>
    <m/>
    <m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1"/>
    <x v="102"/>
    <x v="9"/>
    <d v="2026-03-23T18:15:54"/>
    <n v="16"/>
    <m/>
    <m/>
    <m/>
    <m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2"/>
    <x v="102"/>
    <x v="9"/>
    <d v="2026-03-23T18:15:54"/>
    <n v="3"/>
    <m/>
    <m/>
    <m/>
    <m/>
    <m/>
    <m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3"/>
    <x v="102"/>
    <x v="9"/>
    <d v="2026-03-23T18:15:54"/>
    <n v="3.2"/>
    <n v="3.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8"/>
    <x v="102"/>
    <x v="9"/>
    <d v="2026-03-23T18:15:54"/>
    <n v="13"/>
    <n v="7"/>
    <n v="6"/>
    <n v="1"/>
    <n v="0"/>
    <n v="0"/>
    <n v="1"/>
    <n v="0"/>
    <n v="4"/>
    <n v="4"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21"/>
    <x v="102"/>
    <x v="9"/>
    <d v="2026-03-23T18:15:54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22"/>
    <x v="102"/>
    <x v="9"/>
    <d v="2026-03-23T18:15:5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24"/>
    <x v="102"/>
    <x v="9"/>
    <d v="2026-03-23T18:15:54"/>
    <n v="31"/>
    <n v="10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6"/>
    <x v="25"/>
    <x v="102"/>
    <x v="9"/>
    <d v="2026-03-23T18:15:5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9"/>
    <x v="104"/>
    <x v="10"/>
    <d v="2026-03-23T18:15:56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1"/>
    <x v="104"/>
    <x v="10"/>
    <d v="2026-03-23T18:15:56"/>
    <n v="126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2"/>
    <x v="104"/>
    <x v="10"/>
    <d v="2026-03-23T18:15:56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4"/>
    <x v="104"/>
    <x v="10"/>
    <d v="2026-03-23T18:15:56"/>
    <n v="126"/>
    <n v="47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5"/>
    <x v="104"/>
    <x v="10"/>
    <d v="2026-03-23T18:15:56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7"/>
    <x v="104"/>
    <x v="10"/>
    <d v="2026-03-23T18:15:56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4"/>
    <x v="115"/>
    <x v="4"/>
    <d v="2026-03-23T18:16:07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5"/>
    <x v="115"/>
    <x v="4"/>
    <d v="2026-03-23T18:16:07"/>
    <n v="4"/>
    <m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2"/>
    <x v="115"/>
    <x v="4"/>
    <d v="2026-03-23T18:16:07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4"/>
    <x v="115"/>
    <x v="4"/>
    <d v="2026-03-23T18:16:07"/>
    <n v="0.8"/>
    <m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3"/>
    <x v="117"/>
    <x v="4"/>
    <d v="2026-03-23T18:16:10"/>
    <n v="103.2"/>
    <n v="9.6"/>
    <n v="21.6"/>
    <n v="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4"/>
    <x v="117"/>
    <x v="4"/>
    <d v="2026-03-23T18:16:10"/>
    <n v="14"/>
    <m/>
    <m/>
    <m/>
    <m/>
    <n v="2"/>
    <n v="1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5"/>
    <x v="117"/>
    <x v="4"/>
    <d v="2026-03-23T18:16:10"/>
    <n v="12"/>
    <m/>
    <m/>
    <m/>
    <m/>
    <n v="2"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2"/>
    <x v="117"/>
    <x v="4"/>
    <d v="2026-03-23T18:16:10"/>
    <n v="8"/>
    <n v="2.4"/>
    <n v="3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7"/>
    <x v="28"/>
    <x v="104"/>
    <x v="10"/>
    <d v="2026-03-23T18:15:5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1"/>
    <x v="105"/>
    <x v="5"/>
    <d v="2026-03-23T18:15:57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8"/>
    <x v="105"/>
    <x v="5"/>
    <d v="2026-03-23T18:15:57"/>
    <n v="1"/>
    <m/>
    <n v="1"/>
    <m/>
    <m/>
    <m/>
    <m/>
    <m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21"/>
    <x v="105"/>
    <x v="5"/>
    <d v="2026-03-23T18:15:57"/>
    <n v="51"/>
    <n v="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8"/>
    <x v="24"/>
    <x v="105"/>
    <x v="5"/>
    <d v="2026-03-23T18:15:57"/>
    <n v="51"/>
    <n v="18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0"/>
    <x v="106"/>
    <x v="14"/>
    <d v="2026-03-23T18:15:58"/>
    <n v="12"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1"/>
    <x v="106"/>
    <x v="14"/>
    <d v="2026-03-23T18:15:58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8"/>
    <x v="106"/>
    <x v="14"/>
    <d v="2026-03-23T18:15:58"/>
    <n v="8"/>
    <n v="6"/>
    <n v="2"/>
    <m/>
    <m/>
    <m/>
    <n v="4"/>
    <n v="2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1"/>
    <x v="106"/>
    <x v="14"/>
    <d v="2026-03-23T18:15:58"/>
    <n v="3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09"/>
    <x v="24"/>
    <x v="106"/>
    <x v="14"/>
    <d v="2026-03-23T18:15:58"/>
    <n v="30"/>
    <n v="1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0"/>
    <x v="107"/>
    <x v="10"/>
    <d v="2026-03-23T18:15:59"/>
    <n v="24"/>
    <m/>
    <m/>
    <m/>
    <n v="14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1"/>
    <x v="107"/>
    <x v="10"/>
    <d v="2026-03-23T18:15:59"/>
    <n v="24"/>
    <m/>
    <m/>
    <m/>
    <m/>
    <m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2"/>
    <x v="107"/>
    <x v="10"/>
    <d v="2026-03-23T18:15:59"/>
    <n v="10"/>
    <m/>
    <m/>
    <m/>
    <m/>
    <m/>
    <m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3"/>
    <x v="107"/>
    <x v="10"/>
    <d v="2026-03-23T18:15:59"/>
    <n v="8"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13"/>
    <x v="107"/>
    <x v="10"/>
    <d v="2026-03-23T18:15:59"/>
    <n v="4.8099999999999996"/>
    <m/>
    <m/>
    <n v="4.8099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8"/>
    <x v="107"/>
    <x v="10"/>
    <d v="2026-03-23T18:15:59"/>
    <n v="32"/>
    <n v="17"/>
    <n v="15"/>
    <m/>
    <n v="2"/>
    <m/>
    <n v="7"/>
    <n v="6"/>
    <n v="5"/>
    <n v="5"/>
    <n v="4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21"/>
    <x v="107"/>
    <x v="10"/>
    <d v="2026-03-23T18:15:59"/>
    <n v="138"/>
    <n v="1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22"/>
    <x v="107"/>
    <x v="10"/>
    <d v="2026-03-23T18:15:59"/>
    <n v="1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24"/>
    <x v="107"/>
    <x v="10"/>
    <d v="2026-03-23T18:15:59"/>
    <n v="138"/>
    <n v="68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0"/>
    <x v="25"/>
    <x v="107"/>
    <x v="10"/>
    <d v="2026-03-23T18:15:59"/>
    <n v="17"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9"/>
    <x v="108"/>
    <x v="15"/>
    <d v="2026-03-23T18:16:00"/>
    <n v="1"/>
    <n v="1"/>
    <n v="0"/>
    <n v="0"/>
    <n v="0"/>
    <n v="0"/>
    <n v="0"/>
    <n v="0"/>
    <n v="1"/>
    <m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10"/>
    <x v="108"/>
    <x v="15"/>
    <d v="2026-03-23T18:16:00"/>
    <n v="1"/>
    <n v="1"/>
    <n v="0"/>
    <n v="0"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21"/>
    <x v="108"/>
    <x v="15"/>
    <d v="2026-03-23T18:16:00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22"/>
    <x v="108"/>
    <x v="15"/>
    <d v="2026-03-23T18:16:0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2"/>
    <x v="119"/>
    <x v="14"/>
    <d v="2026-03-23T18:16:12"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0"/>
    <x v="119"/>
    <x v="14"/>
    <d v="2026-03-23T18:16:1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4"/>
    <x v="119"/>
    <x v="14"/>
    <d v="2026-03-23T18:16:12"/>
    <n v="156"/>
    <n v="65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5"/>
    <x v="119"/>
    <x v="14"/>
    <d v="2026-03-23T18:16:12"/>
    <n v="7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1"/>
    <x v="119"/>
    <x v="14"/>
    <d v="2026-03-23T18:16:12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0"/>
    <x v="120"/>
    <x v="10"/>
    <d v="2026-03-23T18:16:13"/>
    <n v="268"/>
    <m/>
    <m/>
    <m/>
    <n v="128"/>
    <n v="1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"/>
    <x v="120"/>
    <x v="10"/>
    <d v="2026-03-23T18:16:13"/>
    <n v="534"/>
    <m/>
    <m/>
    <m/>
    <m/>
    <m/>
    <n v="322"/>
    <n v="20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"/>
    <x v="120"/>
    <x v="10"/>
    <d v="2026-03-23T18:16:13"/>
    <n v="180"/>
    <m/>
    <m/>
    <m/>
    <m/>
    <m/>
    <m/>
    <m/>
    <n v="86"/>
    <m/>
    <n v="54"/>
    <n v="1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32"/>
    <x v="108"/>
    <x v="15"/>
    <d v="2026-03-23T18:16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24"/>
    <x v="108"/>
    <x v="15"/>
    <d v="2026-03-23T18:16:00"/>
    <n v="70"/>
    <n v="33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25"/>
    <x v="108"/>
    <x v="15"/>
    <d v="2026-03-23T18:16:00"/>
    <n v="9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511"/>
    <x v="33"/>
    <x v="108"/>
    <x v="15"/>
    <d v="2026-03-23T18:16:00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5"/>
    <x v="109"/>
    <x v="3"/>
    <d v="2026-03-23T18:16:01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0"/>
    <x v="109"/>
    <x v="3"/>
    <d v="2026-03-23T18:16:01"/>
    <n v="2"/>
    <m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0"/>
    <x v="109"/>
    <x v="3"/>
    <d v="2026-03-23T18:16:01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17"/>
    <x v="109"/>
    <x v="3"/>
    <d v="2026-03-23T18:16:01"/>
    <n v="1"/>
    <n v="1"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0"/>
    <x v="120"/>
    <x v="10"/>
    <d v="2026-03-23T18:16:13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36"/>
    <x v="120"/>
    <x v="10"/>
    <d v="2026-03-23T18:16:13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37"/>
    <x v="120"/>
    <x v="10"/>
    <d v="2026-03-23T18:16:13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6"/>
    <x v="120"/>
    <x v="10"/>
    <d v="2026-03-23T18:16:13"/>
    <n v="23.2"/>
    <m/>
    <n v="4"/>
    <n v="2.8"/>
    <n v="6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9"/>
    <x v="120"/>
    <x v="10"/>
    <d v="2026-03-23T18:16:13"/>
    <n v="12.4"/>
    <m/>
    <m/>
    <n v="4.8"/>
    <n v="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7"/>
    <x v="120"/>
    <x v="10"/>
    <d v="2026-03-23T18:16:13"/>
    <n v="5"/>
    <n v="4"/>
    <n v="1"/>
    <m/>
    <m/>
    <n v="2"/>
    <m/>
    <m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38"/>
    <x v="120"/>
    <x v="10"/>
    <d v="2026-03-23T18:16:13"/>
    <n v="1"/>
    <n v="1"/>
    <n v="0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8"/>
    <x v="120"/>
    <x v="10"/>
    <d v="2026-03-23T18:16:13"/>
    <n v="10"/>
    <n v="5"/>
    <n v="5"/>
    <m/>
    <n v="1"/>
    <n v="2"/>
    <n v="4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1"/>
    <x v="109"/>
    <x v="3"/>
    <d v="2026-03-23T18:16:01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0"/>
    <x v="24"/>
    <x v="109"/>
    <x v="3"/>
    <d v="2026-03-23T18:16:01"/>
    <n v="91"/>
    <n v="34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7"/>
    <x v="111"/>
    <x v="3"/>
    <d v="2026-03-23T18:16:04"/>
    <n v="1.6"/>
    <m/>
    <m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9"/>
    <x v="111"/>
    <x v="3"/>
    <d v="2026-03-23T18:16:04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8"/>
    <x v="111"/>
    <x v="3"/>
    <d v="2026-03-23T18:16:04"/>
    <n v="60"/>
    <n v="29"/>
    <n v="31"/>
    <n v="1"/>
    <n v="3"/>
    <n v="4"/>
    <n v="4"/>
    <n v="8"/>
    <n v="19"/>
    <n v="13"/>
    <n v="7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10"/>
    <x v="111"/>
    <x v="3"/>
    <d v="2026-03-23T18:16:04"/>
    <n v="2"/>
    <n v="2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4"/>
    <x v="112"/>
    <x v="10"/>
    <d v="2026-03-23T18:16:05"/>
    <n v="170"/>
    <n v="66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2"/>
    <x v="25"/>
    <x v="112"/>
    <x v="10"/>
    <d v="2026-03-23T18:16:05"/>
    <n v="4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3"/>
    <x v="117"/>
    <x v="4"/>
    <d v="2026-03-23T18:16:10"/>
    <n v="8.8800000000000008"/>
    <m/>
    <m/>
    <n v="8.88000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4"/>
    <x v="117"/>
    <x v="4"/>
    <d v="2026-03-23T18:16:10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7"/>
    <x v="117"/>
    <x v="4"/>
    <d v="2026-03-23T18:16:10"/>
    <n v="10"/>
    <m/>
    <m/>
    <m/>
    <n v="2.8"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9"/>
    <x v="117"/>
    <x v="4"/>
    <d v="2026-03-23T18:16:10"/>
    <n v="3.6"/>
    <m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0"/>
    <x v="118"/>
    <x v="4"/>
    <d v="2026-03-23T18:16:11"/>
    <n v="116"/>
    <m/>
    <m/>
    <m/>
    <n v="56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"/>
    <x v="118"/>
    <x v="4"/>
    <d v="2026-03-23T18:16:11"/>
    <n v="262"/>
    <m/>
    <m/>
    <m/>
    <m/>
    <m/>
    <n v="150"/>
    <n v="1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"/>
    <x v="118"/>
    <x v="4"/>
    <d v="2026-03-23T18:16:11"/>
    <n v="76"/>
    <m/>
    <m/>
    <m/>
    <m/>
    <m/>
    <m/>
    <m/>
    <n v="55"/>
    <m/>
    <n v="1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3"/>
    <x v="118"/>
    <x v="4"/>
    <d v="2026-03-23T18:16:11"/>
    <n v="183.2"/>
    <n v="10.4"/>
    <n v="48"/>
    <n v="12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4"/>
    <x v="118"/>
    <x v="4"/>
    <d v="2026-03-23T18:16:11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5"/>
    <x v="118"/>
    <x v="4"/>
    <d v="2026-03-23T18:16:11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6"/>
    <x v="118"/>
    <x v="4"/>
    <d v="2026-03-23T18:16:11"/>
    <n v="1"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7"/>
    <x v="118"/>
    <x v="4"/>
    <d v="2026-03-23T18:16:11"/>
    <n v="7.2"/>
    <m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0"/>
    <x v="119"/>
    <x v="14"/>
    <d v="2026-03-23T18:16:12"/>
    <n v="48"/>
    <m/>
    <m/>
    <m/>
    <n v="18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"/>
    <x v="119"/>
    <x v="14"/>
    <d v="2026-03-23T18:16:12"/>
    <n v="98"/>
    <m/>
    <m/>
    <m/>
    <m/>
    <m/>
    <n v="52"/>
    <n v="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"/>
    <x v="119"/>
    <x v="14"/>
    <d v="2026-03-23T18:16:12"/>
    <n v="14"/>
    <m/>
    <m/>
    <m/>
    <m/>
    <m/>
    <m/>
    <m/>
    <n v="6"/>
    <m/>
    <n v="2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3"/>
    <x v="119"/>
    <x v="14"/>
    <d v="2026-03-23T18:16:12"/>
    <n v="38.4"/>
    <n v="3.2"/>
    <n v="23.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2"/>
    <x v="121"/>
    <x v="4"/>
    <d v="2026-03-23T18:16:14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4"/>
    <x v="121"/>
    <x v="4"/>
    <d v="2026-03-23T18:16:14"/>
    <n v="310"/>
    <n v="115"/>
    <n v="1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5"/>
    <x v="121"/>
    <x v="4"/>
    <d v="2026-03-23T18:16:14"/>
    <n v="33"/>
    <n v="11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7"/>
    <x v="121"/>
    <x v="4"/>
    <d v="2026-03-23T18:16:14"/>
    <n v="33"/>
    <n v="12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8"/>
    <x v="121"/>
    <x v="4"/>
    <d v="2026-03-23T18:16:1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0"/>
    <x v="133"/>
    <x v="16"/>
    <d v="2026-03-23T18:22:46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1"/>
    <x v="133"/>
    <x v="16"/>
    <d v="2026-03-23T18:22:46"/>
    <n v="13"/>
    <m/>
    <m/>
    <m/>
    <m/>
    <m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2"/>
    <x v="133"/>
    <x v="16"/>
    <d v="2026-03-23T18:22:46"/>
    <n v="2"/>
    <m/>
    <m/>
    <m/>
    <m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10"/>
    <x v="113"/>
    <x v="10"/>
    <d v="2026-03-23T18:16:06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1"/>
    <x v="113"/>
    <x v="10"/>
    <d v="2026-03-23T18:16:06"/>
    <n v="265"/>
    <n v="2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2"/>
    <x v="113"/>
    <x v="10"/>
    <d v="2026-03-23T18:16:06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4"/>
    <x v="113"/>
    <x v="10"/>
    <d v="2026-03-23T18:16:06"/>
    <n v="265"/>
    <n v="100"/>
    <n v="1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5"/>
    <x v="113"/>
    <x v="10"/>
    <d v="2026-03-23T18:16:06"/>
    <n v="4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23"/>
    <x v="27"/>
    <x v="113"/>
    <x v="10"/>
    <d v="2026-03-23T18:16:06"/>
    <n v="25"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7"/>
    <x v="115"/>
    <x v="4"/>
    <d v="2026-03-23T18:16:07"/>
    <n v="7.2"/>
    <m/>
    <m/>
    <n v="7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8"/>
    <x v="115"/>
    <x v="4"/>
    <d v="2026-03-23T18:16:07"/>
    <n v="60"/>
    <n v="21"/>
    <n v="39"/>
    <m/>
    <m/>
    <n v="3"/>
    <n v="7"/>
    <n v="5"/>
    <n v="18"/>
    <n v="15"/>
    <n v="7"/>
    <m/>
    <m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4"/>
    <x v="119"/>
    <x v="14"/>
    <d v="2026-03-23T18:16:12"/>
    <n v="6"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5"/>
    <x v="119"/>
    <x v="14"/>
    <d v="2026-03-23T18:16:12"/>
    <n v="6"/>
    <m/>
    <m/>
    <m/>
    <m/>
    <n v="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7"/>
    <x v="119"/>
    <x v="14"/>
    <d v="2026-03-23T18:16:12"/>
    <n v="7.2"/>
    <n v="3.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9"/>
    <x v="119"/>
    <x v="14"/>
    <d v="2026-03-23T18:16:12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3"/>
    <x v="120"/>
    <x v="10"/>
    <d v="2026-03-23T18:16:13"/>
    <n v="177.6"/>
    <n v="24"/>
    <n v="31.2"/>
    <n v="12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4"/>
    <x v="120"/>
    <x v="10"/>
    <d v="2026-03-23T18:16:13"/>
    <n v="16"/>
    <m/>
    <m/>
    <m/>
    <n v="2"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5"/>
    <x v="120"/>
    <x v="10"/>
    <d v="2026-03-23T18:16:13"/>
    <n v="26"/>
    <m/>
    <m/>
    <n v="10"/>
    <n v="2"/>
    <n v="2"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6"/>
    <x v="120"/>
    <x v="10"/>
    <d v="2026-03-23T18:16:13"/>
    <n v="6"/>
    <m/>
    <m/>
    <m/>
    <m/>
    <m/>
    <m/>
    <m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3"/>
    <x v="133"/>
    <x v="16"/>
    <d v="2026-03-23T18:22:46"/>
    <n v="3.2"/>
    <m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5"/>
    <x v="133"/>
    <x v="16"/>
    <d v="2026-03-23T18:22:46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8"/>
    <x v="133"/>
    <x v="16"/>
    <d v="2026-03-23T18:22:46"/>
    <n v="14"/>
    <n v="6"/>
    <n v="8"/>
    <m/>
    <m/>
    <n v="1"/>
    <n v="2"/>
    <n v="2"/>
    <n v="4"/>
    <n v="3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9"/>
    <x v="133"/>
    <x v="16"/>
    <d v="2026-03-23T18:22:46"/>
    <n v="1"/>
    <n v="1"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21"/>
    <x v="133"/>
    <x v="16"/>
    <d v="2026-03-23T18:22:46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22"/>
    <x v="133"/>
    <x v="16"/>
    <d v="2026-03-23T18:22:46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24"/>
    <x v="133"/>
    <x v="16"/>
    <d v="2026-03-23T18:22:46"/>
    <n v="48"/>
    <n v="20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5"/>
    <x v="25"/>
    <x v="133"/>
    <x v="16"/>
    <d v="2026-03-23T18:22:46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18"/>
    <x v="117"/>
    <x v="4"/>
    <d v="2026-03-23T18:16:10"/>
    <n v="7"/>
    <n v="1"/>
    <n v="6"/>
    <m/>
    <n v="2"/>
    <n v="2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1"/>
    <x v="117"/>
    <x v="4"/>
    <d v="2026-03-23T18:16:10"/>
    <n v="411"/>
    <n v="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2"/>
    <x v="117"/>
    <x v="4"/>
    <d v="2026-03-23T18:16:10"/>
    <n v="2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4"/>
    <x v="117"/>
    <x v="4"/>
    <d v="2026-03-23T18:16:10"/>
    <n v="411"/>
    <n v="162"/>
    <n v="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25"/>
    <x v="117"/>
    <x v="4"/>
    <d v="2026-03-23T18:16:10"/>
    <n v="24"/>
    <n v="10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19"/>
    <x v="118"/>
    <x v="4"/>
    <d v="2026-03-23T18:16:11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8"/>
    <x v="118"/>
    <x v="4"/>
    <d v="2026-03-23T18:16:11"/>
    <n v="318"/>
    <n v="146"/>
    <n v="172"/>
    <n v="7"/>
    <n v="19"/>
    <n v="39"/>
    <n v="28"/>
    <n v="30"/>
    <n v="75"/>
    <n v="56"/>
    <n v="55"/>
    <m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9"/>
    <x v="118"/>
    <x v="4"/>
    <d v="2026-03-23T18:16:11"/>
    <n v="4"/>
    <n v="3"/>
    <n v="1"/>
    <m/>
    <m/>
    <m/>
    <m/>
    <n v="1"/>
    <n v="2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2"/>
    <x v="0"/>
    <x v="0"/>
    <d v="2026-03-23T18:13:46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4"/>
    <x v="0"/>
    <x v="0"/>
    <d v="2026-03-23T18:13:46"/>
    <n v="556"/>
    <n v="227"/>
    <n v="3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5"/>
    <x v="0"/>
    <x v="0"/>
    <d v="2026-03-23T18:13:46"/>
    <n v="39"/>
    <n v="11"/>
    <n v="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7"/>
    <x v="0"/>
    <x v="0"/>
    <d v="2026-03-23T18:13:46"/>
    <n v="6"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8"/>
    <x v="0"/>
    <x v="0"/>
    <d v="2026-03-23T18:13:46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9"/>
    <x v="1"/>
    <x v="1"/>
    <d v="2026-03-23T18:13:47"/>
    <n v="18"/>
    <n v="5"/>
    <n v="13"/>
    <n v="1"/>
    <n v="3"/>
    <n v="1"/>
    <n v="0"/>
    <n v="1"/>
    <n v="6"/>
    <n v="5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10"/>
    <x v="1"/>
    <x v="1"/>
    <d v="2026-03-23T18:13:47"/>
    <n v="5"/>
    <n v="2"/>
    <n v="3"/>
    <n v="0"/>
    <n v="1"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21"/>
    <x v="1"/>
    <x v="1"/>
    <d v="2026-03-23T18:13:47"/>
    <n v="496"/>
    <n v="4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3"/>
    <x v="132"/>
    <x v="12"/>
    <d v="2026-03-23T18:16:08"/>
    <n v="51.2"/>
    <n v="4"/>
    <n v="6.4"/>
    <n v="40.79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4"/>
    <x v="132"/>
    <x v="12"/>
    <d v="2026-03-23T18:16:08"/>
    <n v="28"/>
    <m/>
    <m/>
    <m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5"/>
    <x v="132"/>
    <x v="12"/>
    <d v="2026-03-23T18:16:08"/>
    <n v="30"/>
    <m/>
    <m/>
    <n v="2"/>
    <m/>
    <m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2"/>
    <x v="132"/>
    <x v="12"/>
    <d v="2026-03-23T18:16:08"/>
    <n v="4"/>
    <n v="3.2"/>
    <m/>
    <n v="0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4"/>
    <x v="132"/>
    <x v="12"/>
    <d v="2026-03-23T18:16:08"/>
    <n v="8"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7"/>
    <x v="132"/>
    <x v="12"/>
    <d v="2026-03-23T18:16:08"/>
    <n v="36.4"/>
    <m/>
    <n v="4.8"/>
    <n v="22"/>
    <n v="7.2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9"/>
    <x v="132"/>
    <x v="12"/>
    <d v="2026-03-23T18:16:08"/>
    <n v="14"/>
    <m/>
    <n v="4.4000000000000004"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4"/>
    <x v="8"/>
    <x v="117"/>
    <x v="4"/>
    <d v="2026-03-23T18:16:10"/>
    <n v="538"/>
    <n v="221"/>
    <n v="317"/>
    <n v="6"/>
    <n v="12"/>
    <n v="36"/>
    <n v="74"/>
    <n v="66"/>
    <n v="132"/>
    <n v="119"/>
    <n v="48"/>
    <m/>
    <n v="21"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0"/>
    <x v="121"/>
    <x v="4"/>
    <d v="2026-03-23T18:16:14"/>
    <n v="264"/>
    <m/>
    <m/>
    <m/>
    <n v="98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"/>
    <x v="121"/>
    <x v="4"/>
    <d v="2026-03-23T18:16:14"/>
    <n v="482"/>
    <m/>
    <m/>
    <m/>
    <m/>
    <m/>
    <n v="304"/>
    <n v="175"/>
    <n v="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"/>
    <x v="121"/>
    <x v="4"/>
    <d v="2026-03-23T18:16:14"/>
    <n v="105"/>
    <m/>
    <m/>
    <m/>
    <m/>
    <m/>
    <m/>
    <m/>
    <n v="68"/>
    <m/>
    <n v="24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3"/>
    <x v="121"/>
    <x v="4"/>
    <d v="2026-03-23T18:16:14"/>
    <n v="144.80000000000001"/>
    <n v="8.8000000000000007"/>
    <n v="32"/>
    <n v="1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4"/>
    <x v="121"/>
    <x v="4"/>
    <d v="2026-03-23T18:16:14"/>
    <n v="24"/>
    <m/>
    <m/>
    <m/>
    <n v="4"/>
    <n v="6"/>
    <n v="1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5"/>
    <x v="121"/>
    <x v="4"/>
    <d v="2026-03-23T18:16:14"/>
    <n v="26"/>
    <m/>
    <n v="0"/>
    <n v="2"/>
    <n v="2"/>
    <n v="4"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6"/>
    <x v="121"/>
    <x v="4"/>
    <d v="2026-03-23T18:16:14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2"/>
    <x v="121"/>
    <x v="4"/>
    <d v="2026-03-23T18:16:14"/>
    <n v="2.4"/>
    <n v="0"/>
    <n v="0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3"/>
    <x v="122"/>
    <x v="16"/>
    <d v="2026-03-23T18:13:58"/>
    <n v="57.6"/>
    <n v="8.8000000000000007"/>
    <n v="12.8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4"/>
    <x v="122"/>
    <x v="16"/>
    <d v="2026-03-23T18:13:58"/>
    <n v="10"/>
    <m/>
    <m/>
    <m/>
    <n v="2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5"/>
    <x v="122"/>
    <x v="16"/>
    <d v="2026-03-23T18:13:58"/>
    <n v="12"/>
    <m/>
    <m/>
    <n v="2"/>
    <m/>
    <n v="2"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2"/>
    <x v="122"/>
    <x v="16"/>
    <d v="2026-03-23T18:13:58"/>
    <n v="8"/>
    <n v="1.6"/>
    <n v="4"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3"/>
    <x v="121"/>
    <x v="4"/>
    <d v="2026-03-23T18:16:14"/>
    <n v="4.4400000000000004"/>
    <n v="0"/>
    <n v="0"/>
    <n v="4.44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4"/>
    <x v="121"/>
    <x v="4"/>
    <d v="2026-03-23T18:16:14"/>
    <n v="9.6"/>
    <n v="0"/>
    <n v="4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7"/>
    <x v="121"/>
    <x v="4"/>
    <d v="2026-03-23T18:16:14"/>
    <n v="1.2"/>
    <n v="0"/>
    <n v="0"/>
    <n v="1.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9"/>
    <x v="121"/>
    <x v="4"/>
    <d v="2026-03-23T18:16:14"/>
    <n v="3.2"/>
    <n v="0"/>
    <n v="3.2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0"/>
    <x v="11"/>
    <x v="3"/>
    <d v="2026-03-23T18:14:03"/>
    <n v="16"/>
    <m/>
    <m/>
    <m/>
    <m/>
    <m/>
    <n v="1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6"/>
    <x v="11"/>
    <x v="3"/>
    <d v="2026-03-23T18:14:03"/>
    <n v="39.6"/>
    <n v="0"/>
    <n v="11.2"/>
    <n v="14.4"/>
    <n v="9.1999999999999993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9"/>
    <x v="11"/>
    <x v="3"/>
    <d v="2026-03-23T18:14:03"/>
    <n v="7.2"/>
    <n v="0"/>
    <n v="4.8"/>
    <n v="2.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7"/>
    <x v="11"/>
    <x v="3"/>
    <d v="2026-03-23T18:14:03"/>
    <n v="13"/>
    <n v="7"/>
    <n v="6"/>
    <n v="1"/>
    <n v="0"/>
    <n v="0"/>
    <n v="3"/>
    <n v="1"/>
    <n v="7"/>
    <n v="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18"/>
    <x v="11"/>
    <x v="3"/>
    <d v="2026-03-23T18:14:03"/>
    <n v="11"/>
    <n v="6"/>
    <n v="5"/>
    <m/>
    <n v="4"/>
    <n v="4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1"/>
    <x v="11"/>
    <x v="3"/>
    <d v="2026-03-23T18:14:03"/>
    <n v="1023"/>
    <n v="10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2"/>
    <x v="11"/>
    <x v="3"/>
    <d v="2026-03-23T18:14:03"/>
    <n v="100"/>
    <n v="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2"/>
    <x v="11"/>
    <x v="3"/>
    <d v="2026-03-23T18:14:0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1"/>
    <x v="118"/>
    <x v="4"/>
    <d v="2026-03-23T18:16:11"/>
    <n v="435"/>
    <n v="4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2"/>
    <x v="118"/>
    <x v="4"/>
    <d v="2026-03-23T18:16:11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4"/>
    <x v="118"/>
    <x v="4"/>
    <d v="2026-03-23T18:16:11"/>
    <n v="435"/>
    <n v="199"/>
    <n v="2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499"/>
    <x v="25"/>
    <x v="118"/>
    <x v="4"/>
    <d v="2026-03-23T18:16:11"/>
    <n v="39"/>
    <n v="15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8"/>
    <x v="119"/>
    <x v="14"/>
    <d v="2026-03-23T18:16:12"/>
    <n v="100"/>
    <n v="47"/>
    <n v="53"/>
    <n v="1"/>
    <n v="7"/>
    <n v="5"/>
    <n v="9"/>
    <n v="15"/>
    <n v="26"/>
    <n v="24"/>
    <n v="6"/>
    <m/>
    <n v="1"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9"/>
    <x v="119"/>
    <x v="14"/>
    <d v="2026-03-23T18:16:12"/>
    <n v="3"/>
    <n v="1"/>
    <n v="2"/>
    <m/>
    <m/>
    <m/>
    <m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10"/>
    <x v="119"/>
    <x v="14"/>
    <d v="2026-03-23T18:16:12"/>
    <n v="3"/>
    <m/>
    <n v="3"/>
    <n v="1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38"/>
    <x v="21"/>
    <x v="119"/>
    <x v="14"/>
    <d v="2026-03-23T18:16:12"/>
    <n v="156"/>
    <n v="1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3"/>
    <x v="122"/>
    <x v="16"/>
    <d v="2026-03-23T18:13:58"/>
    <n v="3.7"/>
    <m/>
    <m/>
    <n v="3.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7"/>
    <x v="122"/>
    <x v="16"/>
    <d v="2026-03-23T18:13:58"/>
    <n v="8"/>
    <m/>
    <m/>
    <n v="3.2"/>
    <n v="2"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8"/>
    <x v="122"/>
    <x v="16"/>
    <d v="2026-03-23T18:13:58"/>
    <n v="282"/>
    <n v="116"/>
    <n v="166"/>
    <n v="3"/>
    <n v="4"/>
    <n v="18"/>
    <n v="20"/>
    <n v="38"/>
    <n v="66"/>
    <n v="56"/>
    <n v="35"/>
    <m/>
    <n v="20"/>
    <n v="4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9"/>
    <x v="122"/>
    <x v="16"/>
    <d v="2026-03-23T18:13:58"/>
    <n v="8"/>
    <n v="4"/>
    <n v="4"/>
    <n v="1"/>
    <n v="1"/>
    <n v="1"/>
    <m/>
    <n v="1"/>
    <n v="3"/>
    <n v="1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5"/>
    <x v="122"/>
    <x v="16"/>
    <d v="2026-03-23T18:13:5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10"/>
    <x v="122"/>
    <x v="16"/>
    <d v="2026-03-23T18:13:58"/>
    <n v="3"/>
    <n v="2"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7"/>
    <x v="21"/>
    <x v="122"/>
    <x v="16"/>
    <d v="2026-03-23T18:13:58"/>
    <n v="385"/>
    <n v="3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28"/>
    <x v="25"/>
    <x v="127"/>
    <x v="16"/>
    <d v="2026-03-23T18:14:32"/>
    <n v="10"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25"/>
    <x v="49"/>
    <x v="13"/>
    <d v="2026-03-23T18:14:59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1"/>
    <x v="111"/>
    <x v="3"/>
    <d v="2026-03-23T18:16:04"/>
    <n v="55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2"/>
    <x v="111"/>
    <x v="3"/>
    <d v="2026-03-23T18:16:04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4"/>
    <x v="111"/>
    <x v="3"/>
    <d v="2026-03-23T18:16:04"/>
    <n v="55"/>
    <n v="20"/>
    <n v="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702"/>
    <x v="25"/>
    <x v="111"/>
    <x v="3"/>
    <d v="2026-03-23T18:16:04"/>
    <n v="4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9"/>
    <x v="115"/>
    <x v="4"/>
    <d v="2026-03-23T18:16:07"/>
    <n v="2"/>
    <n v="1"/>
    <n v="1"/>
    <m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5"/>
    <x v="115"/>
    <x v="4"/>
    <d v="2026-03-23T18:16:07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273"/>
    <x v="10"/>
    <x v="115"/>
    <x v="4"/>
    <d v="2026-03-23T18:16:07"/>
    <n v="2"/>
    <n v="1"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0"/>
    <x v="128"/>
    <x v="16"/>
    <d v="2026-03-23T18:14:33"/>
    <n v="4"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1"/>
    <x v="128"/>
    <x v="16"/>
    <d v="2026-03-23T18:14:33"/>
    <n v="8"/>
    <m/>
    <m/>
    <m/>
    <m/>
    <m/>
    <n v="2"/>
    <n v="6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3"/>
    <x v="128"/>
    <x v="16"/>
    <d v="2026-03-23T18:14:33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8"/>
    <x v="128"/>
    <x v="16"/>
    <d v="2026-03-23T18:14:33"/>
    <n v="7"/>
    <n v="6"/>
    <n v="1"/>
    <m/>
    <n v="1"/>
    <m/>
    <m/>
    <n v="2"/>
    <n v="1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21"/>
    <x v="128"/>
    <x v="16"/>
    <d v="2026-03-23T18:14:33"/>
    <n v="38"/>
    <n v="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22"/>
    <x v="128"/>
    <x v="16"/>
    <d v="2026-03-23T18:14:33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0"/>
    <x v="24"/>
    <x v="128"/>
    <x v="16"/>
    <d v="2026-03-23T18:14:33"/>
    <n v="38"/>
    <n v="1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2"/>
    <x v="25"/>
    <x v="129"/>
    <x v="16"/>
    <d v="2026-03-23T18:14:35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1"/>
    <x v="120"/>
    <x v="10"/>
    <d v="2026-03-23T18:16:13"/>
    <n v="603"/>
    <n v="6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2"/>
    <x v="120"/>
    <x v="10"/>
    <d v="2026-03-23T18:16:13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4"/>
    <x v="120"/>
    <x v="10"/>
    <d v="2026-03-23T18:16:13"/>
    <n v="603"/>
    <n v="248"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5"/>
    <x v="120"/>
    <x v="10"/>
    <d v="2026-03-23T18:16:13"/>
    <n v="8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27"/>
    <x v="120"/>
    <x v="10"/>
    <d v="2026-03-23T18:16:1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8"/>
    <x v="121"/>
    <x v="4"/>
    <d v="2026-03-23T18:16:14"/>
    <n v="528"/>
    <n v="217"/>
    <n v="311"/>
    <n v="4"/>
    <n v="12"/>
    <n v="46"/>
    <n v="50"/>
    <n v="84"/>
    <n v="152"/>
    <n v="84"/>
    <n v="71"/>
    <m/>
    <n v="12"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9"/>
    <x v="121"/>
    <x v="4"/>
    <d v="2026-03-23T18:16:14"/>
    <n v="12"/>
    <n v="5"/>
    <n v="7"/>
    <n v="0"/>
    <n v="0"/>
    <n v="1"/>
    <n v="1"/>
    <n v="2"/>
    <n v="5"/>
    <n v="2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5"/>
    <x v="121"/>
    <x v="4"/>
    <d v="2026-03-23T18:16:14"/>
    <n v="3"/>
    <n v="1"/>
    <n v="2"/>
    <n v="0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2"/>
    <x v="120"/>
    <x v="10"/>
    <d v="2026-03-23T18:16:13"/>
    <n v="12.8"/>
    <m/>
    <m/>
    <n v="1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3"/>
    <x v="120"/>
    <x v="10"/>
    <d v="2026-03-23T18:16:13"/>
    <n v="11.47"/>
    <n v="2.59"/>
    <n v="4.8099999999999996"/>
    <n v="4.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7"/>
    <x v="120"/>
    <x v="10"/>
    <d v="2026-03-23T18:16:13"/>
    <n v="15.2"/>
    <m/>
    <n v="4.4000000000000004"/>
    <n v="7.6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9"/>
    <x v="120"/>
    <x v="10"/>
    <d v="2026-03-23T18:16:13"/>
    <n v="10"/>
    <m/>
    <m/>
    <n v="4"/>
    <m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8"/>
    <x v="120"/>
    <x v="10"/>
    <d v="2026-03-23T18:16:13"/>
    <n v="625"/>
    <n v="247"/>
    <n v="378"/>
    <n v="9"/>
    <n v="10"/>
    <n v="49"/>
    <n v="64"/>
    <n v="70"/>
    <n v="161"/>
    <n v="105"/>
    <n v="90"/>
    <m/>
    <n v="27"/>
    <n v="10"/>
    <n v="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0"/>
    <x v="121"/>
    <x v="4"/>
    <d v="2026-03-23T18:16:14"/>
    <n v="3"/>
    <n v="0"/>
    <n v="3"/>
    <n v="0"/>
    <n v="1"/>
    <n v="1"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1"/>
    <x v="121"/>
    <x v="4"/>
    <d v="2026-03-23T18:16:14"/>
    <n v="8"/>
    <n v="0"/>
    <n v="0"/>
    <n v="0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6"/>
    <x v="121"/>
    <x v="4"/>
    <d v="2026-03-23T18:16:14"/>
    <n v="8.8000000000000007"/>
    <n v="0"/>
    <n v="4.8"/>
    <n v="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0"/>
    <x v="130"/>
    <x v="16"/>
    <d v="2026-03-23T18:14:38"/>
    <n v="18"/>
    <m/>
    <m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"/>
    <x v="130"/>
    <x v="16"/>
    <d v="2026-03-23T18:14:38"/>
    <n v="14"/>
    <m/>
    <m/>
    <m/>
    <m/>
    <m/>
    <n v="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2"/>
    <x v="130"/>
    <x v="16"/>
    <d v="2026-03-23T18:14:38"/>
    <n v="3"/>
    <m/>
    <m/>
    <m/>
    <m/>
    <m/>
    <m/>
    <m/>
    <n v="2"/>
    <m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4"/>
    <x v="130"/>
    <x v="16"/>
    <d v="2026-03-23T18:14:3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5"/>
    <x v="130"/>
    <x v="16"/>
    <d v="2026-03-23T18:14:38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2"/>
    <x v="130"/>
    <x v="16"/>
    <d v="2026-03-23T18:14:38"/>
    <n v="8"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35"/>
    <x v="19"/>
    <x v="130"/>
    <x v="16"/>
    <d v="2026-03-23T18:14:38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5"/>
    <x v="49"/>
    <x v="13"/>
    <d v="2026-03-23T18:14:59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8"/>
    <x v="49"/>
    <x v="13"/>
    <d v="2026-03-23T18:14:59"/>
    <n v="4"/>
    <n v="2"/>
    <n v="2"/>
    <m/>
    <n v="1"/>
    <n v="1"/>
    <m/>
    <m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9"/>
    <x v="49"/>
    <x v="13"/>
    <d v="2026-03-23T18:14:59"/>
    <n v="1"/>
    <m/>
    <n v="1"/>
    <m/>
    <m/>
    <m/>
    <m/>
    <m/>
    <n v="1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21"/>
    <x v="49"/>
    <x v="13"/>
    <d v="2026-03-23T18:14:59"/>
    <n v="48"/>
    <n v="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22"/>
    <x v="49"/>
    <x v="13"/>
    <d v="2026-03-23T18:14:59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454"/>
    <x v="24"/>
    <x v="49"/>
    <x v="13"/>
    <d v="2026-03-23T18:14:59"/>
    <n v="48"/>
    <n v="28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8"/>
    <x v="132"/>
    <x v="12"/>
    <d v="2026-03-23T18:16:08"/>
    <n v="324"/>
    <n v="129"/>
    <n v="195"/>
    <n v="2"/>
    <n v="4"/>
    <n v="16"/>
    <n v="42"/>
    <n v="50"/>
    <n v="79"/>
    <n v="70"/>
    <n v="44"/>
    <m/>
    <n v="5"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9"/>
    <x v="132"/>
    <x v="12"/>
    <d v="2026-03-23T18:16:08"/>
    <n v="16"/>
    <n v="8"/>
    <n v="8"/>
    <n v="1"/>
    <m/>
    <n v="1"/>
    <m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5"/>
    <x v="132"/>
    <x v="12"/>
    <d v="2026-03-23T18:16:08"/>
    <n v="2"/>
    <m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3"/>
    <x v="0"/>
    <x v="0"/>
    <d v="2026-03-23T18:13:46"/>
    <n v="88"/>
    <n v="2.4"/>
    <n v="28"/>
    <n v="57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4"/>
    <x v="0"/>
    <x v="0"/>
    <d v="2026-03-23T18:13:4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5"/>
    <x v="0"/>
    <x v="0"/>
    <d v="2026-03-23T18:13:4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0"/>
    <x v="132"/>
    <x v="12"/>
    <d v="2026-03-23T18:16:08"/>
    <n v="12"/>
    <n v="7"/>
    <n v="5"/>
    <m/>
    <n v="2"/>
    <n v="6"/>
    <n v="3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20"/>
    <x v="132"/>
    <x v="12"/>
    <d v="2026-03-23T18:16:08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6"/>
    <x v="132"/>
    <x v="12"/>
    <d v="2026-03-23T18:16:08"/>
    <n v="1.6"/>
    <m/>
    <m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7"/>
    <x v="132"/>
    <x v="12"/>
    <d v="2026-03-23T18:16:08"/>
    <n v="2"/>
    <n v="1"/>
    <n v="1"/>
    <m/>
    <m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366"/>
    <x v="18"/>
    <x v="132"/>
    <x v="12"/>
    <d v="2026-03-23T18:16:0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0"/>
    <x v="0"/>
    <x v="0"/>
    <d v="2026-03-23T17:47:28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17"/>
    <x v="0"/>
    <x v="0"/>
    <d v="2026-03-23T17:47:28"/>
    <n v="3"/>
    <n v="2"/>
    <n v="1"/>
    <m/>
    <m/>
    <n v="1"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1"/>
    <x v="0"/>
    <x v="0"/>
    <d v="2026-03-23T17:47:28"/>
    <n v="592"/>
    <n v="5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2"/>
    <x v="0"/>
    <x v="0"/>
    <d v="2026-03-23T17:47:28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4"/>
    <x v="0"/>
    <x v="0"/>
    <d v="2026-03-23T17:47:28"/>
    <n v="592"/>
    <n v="241"/>
    <n v="3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5"/>
    <x v="0"/>
    <x v="0"/>
    <d v="2026-03-23T17:47:28"/>
    <n v="36"/>
    <n v="11"/>
    <n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7"/>
    <x v="0"/>
    <x v="0"/>
    <d v="2026-03-23T17:47:28"/>
    <n v="7"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4"/>
    <x v="28"/>
    <x v="0"/>
    <x v="0"/>
    <d v="2026-03-23T17:47:28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5"/>
    <x v="1"/>
    <x v="1"/>
    <d v="2026-03-23T17:47:29"/>
    <n v="26"/>
    <m/>
    <n v="0"/>
    <n v="2"/>
    <n v="2"/>
    <n v="2"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6"/>
    <x v="1"/>
    <x v="1"/>
    <d v="2026-03-23T17:47:29"/>
    <n v="3"/>
    <m/>
    <m/>
    <m/>
    <m/>
    <m/>
    <m/>
    <m/>
    <m/>
    <n v="3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2"/>
    <x v="1"/>
    <x v="1"/>
    <d v="2026-03-23T17:47:29"/>
    <n v="8.8000000000000007"/>
    <n v="5.6"/>
    <n v="0"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7"/>
    <x v="1"/>
    <x v="1"/>
    <d v="2026-03-23T17:47:29"/>
    <n v="21.6"/>
    <m/>
    <n v="8"/>
    <n v="1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9"/>
    <x v="1"/>
    <x v="1"/>
    <d v="2026-03-23T17:47:29"/>
    <n v="1.2"/>
    <m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8"/>
    <x v="1"/>
    <x v="1"/>
    <d v="2026-03-23T17:47:29"/>
    <n v="297"/>
    <n v="123"/>
    <n v="174"/>
    <n v="2"/>
    <n v="10"/>
    <n v="19"/>
    <n v="36"/>
    <n v="46"/>
    <n v="79"/>
    <n v="55"/>
    <n v="36"/>
    <m/>
    <n v="2"/>
    <n v="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9"/>
    <x v="1"/>
    <x v="1"/>
    <d v="2026-03-23T17:47:29"/>
    <n v="17"/>
    <n v="8"/>
    <n v="9"/>
    <n v="3"/>
    <n v="0"/>
    <n v="1"/>
    <n v="1"/>
    <n v="1"/>
    <n v="6"/>
    <n v="4"/>
    <m/>
    <n v="1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0"/>
    <x v="1"/>
    <x v="1"/>
    <d v="2026-03-23T17:47:29"/>
    <n v="6"/>
    <n v="2"/>
    <n v="4"/>
    <m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6"/>
    <x v="1"/>
    <x v="1"/>
    <d v="2026-03-23T17:47:29"/>
    <n v="3.2"/>
    <m/>
    <n v="3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18"/>
    <x v="1"/>
    <x v="1"/>
    <d v="2026-03-23T17:47:29"/>
    <n v="1"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21"/>
    <x v="1"/>
    <x v="1"/>
    <d v="2026-03-23T17:47:29"/>
    <n v="542"/>
    <n v="5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22"/>
    <x v="1"/>
    <x v="1"/>
    <d v="2026-03-23T17:47:29"/>
    <n v="36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32"/>
    <x v="1"/>
    <x v="1"/>
    <d v="2026-03-23T17:47:29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24"/>
    <x v="1"/>
    <x v="1"/>
    <d v="2026-03-23T17:47:29"/>
    <n v="542"/>
    <n v="237"/>
    <n v="3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25"/>
    <x v="1"/>
    <x v="1"/>
    <d v="2026-03-23T17:47:29"/>
    <n v="36"/>
    <n v="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7"/>
    <x v="33"/>
    <x v="1"/>
    <x v="1"/>
    <d v="2026-03-23T17:47:29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19"/>
    <x v="2"/>
    <x v="2"/>
    <d v="2026-03-23T17:47:30"/>
    <n v="3.2"/>
    <n v="0"/>
    <n v="0"/>
    <n v="0"/>
    <n v="3.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8"/>
    <x v="2"/>
    <x v="2"/>
    <d v="2026-03-23T17:47:30"/>
    <n v="396"/>
    <n v="179"/>
    <n v="217"/>
    <n v="6"/>
    <n v="15"/>
    <n v="47"/>
    <n v="33"/>
    <n v="57"/>
    <n v="112"/>
    <n v="77"/>
    <n v="33"/>
    <m/>
    <n v="2"/>
    <n v="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9"/>
    <x v="2"/>
    <x v="2"/>
    <d v="2026-03-23T17:47:30"/>
    <n v="11"/>
    <n v="7"/>
    <n v="4"/>
    <n v="0"/>
    <n v="0"/>
    <n v="4"/>
    <n v="1"/>
    <n v="0"/>
    <n v="4"/>
    <n v="2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10"/>
    <x v="2"/>
    <x v="2"/>
    <d v="2026-03-23T17:47:30"/>
    <n v="6"/>
    <n v="2"/>
    <n v="4"/>
    <n v="0"/>
    <n v="1"/>
    <n v="2"/>
    <n v="2"/>
    <n v="1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21"/>
    <x v="2"/>
    <x v="2"/>
    <d v="2026-03-23T17:47:30"/>
    <n v="475"/>
    <n v="4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22"/>
    <x v="2"/>
    <x v="2"/>
    <d v="2026-03-23T17:47:30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24"/>
    <x v="2"/>
    <x v="2"/>
    <d v="2026-03-23T17:47:30"/>
    <n v="473"/>
    <n v="181"/>
    <n v="2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108"/>
    <x v="25"/>
    <x v="2"/>
    <x v="2"/>
    <d v="2026-03-23T17:47:30"/>
    <n v="9"/>
    <n v="6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6"/>
    <x v="3"/>
    <x v="3"/>
    <d v="2026-03-23T17:47:31"/>
    <n v="156"/>
    <n v="7.6"/>
    <n v="20"/>
    <n v="48"/>
    <n v="28.8"/>
    <n v="5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9"/>
    <x v="3"/>
    <x v="3"/>
    <d v="2026-03-23T17:47:31"/>
    <n v="51.2"/>
    <m/>
    <n v="32.799999999999997"/>
    <n v="16.399999999999999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7"/>
    <x v="3"/>
    <x v="3"/>
    <d v="2026-03-23T17:47:31"/>
    <n v="38"/>
    <n v="19"/>
    <n v="19"/>
    <m/>
    <n v="2"/>
    <n v="1"/>
    <n v="7"/>
    <n v="7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18"/>
    <x v="3"/>
    <x v="3"/>
    <d v="2026-03-23T17:47:31"/>
    <n v="71"/>
    <n v="30"/>
    <n v="41"/>
    <n v="3"/>
    <n v="16"/>
    <n v="29"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1"/>
    <x v="3"/>
    <x v="3"/>
    <d v="2026-03-23T17:47:31"/>
    <n v="1133"/>
    <n v="1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2"/>
    <x v="3"/>
    <x v="3"/>
    <d v="2026-03-23T17:47:31"/>
    <n v="37"/>
    <n v="3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4"/>
    <x v="3"/>
    <x v="3"/>
    <d v="2026-03-23T17:47:31"/>
    <n v="1133"/>
    <n v="472"/>
    <n v="6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0"/>
    <x v="25"/>
    <x v="3"/>
    <x v="3"/>
    <d v="2026-03-23T17:47:31"/>
    <n v="37"/>
    <n v="2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4"/>
    <x v="5"/>
    <x v="3"/>
    <d v="2026-03-23T17:47:32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7"/>
    <x v="5"/>
    <x v="3"/>
    <d v="2026-03-23T17:47:32"/>
    <n v="26"/>
    <m/>
    <n v="4.8"/>
    <n v="17.2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9"/>
    <x v="5"/>
    <x v="3"/>
    <d v="2026-03-23T17:47:32"/>
    <n v="2.8"/>
    <m/>
    <n v="1.6"/>
    <n v="1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8"/>
    <x v="5"/>
    <x v="3"/>
    <d v="2026-03-23T17:47:32"/>
    <n v="442"/>
    <n v="178"/>
    <n v="264"/>
    <n v="9"/>
    <n v="18"/>
    <n v="32"/>
    <n v="45"/>
    <n v="50"/>
    <n v="114"/>
    <n v="87"/>
    <n v="52"/>
    <m/>
    <n v="9"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9"/>
    <x v="5"/>
    <x v="3"/>
    <d v="2026-03-23T17:47:32"/>
    <n v="5"/>
    <n v="2"/>
    <n v="3"/>
    <m/>
    <m/>
    <m/>
    <n v="1"/>
    <n v="1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5"/>
    <x v="5"/>
    <x v="3"/>
    <d v="2026-03-23T17:47:32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0"/>
    <x v="5"/>
    <x v="3"/>
    <d v="2026-03-23T17:47:32"/>
    <n v="8"/>
    <n v="3"/>
    <n v="5"/>
    <m/>
    <n v="2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1"/>
    <x v="5"/>
    <x v="3"/>
    <d v="2026-03-23T17:47:32"/>
    <n v="4"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0"/>
    <x v="5"/>
    <x v="3"/>
    <d v="2026-03-23T17:47:32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6"/>
    <x v="5"/>
    <x v="3"/>
    <d v="2026-03-23T17:47:32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7"/>
    <x v="5"/>
    <x v="3"/>
    <d v="2026-03-23T17:47:32"/>
    <n v="3"/>
    <n v="2"/>
    <n v="1"/>
    <m/>
    <m/>
    <n v="1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18"/>
    <x v="5"/>
    <x v="3"/>
    <d v="2026-03-23T17:47:32"/>
    <n v="1"/>
    <n v="1"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1"/>
    <x v="5"/>
    <x v="3"/>
    <d v="2026-03-23T17:47:32"/>
    <n v="692"/>
    <n v="6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2"/>
    <x v="5"/>
    <x v="3"/>
    <d v="2026-03-23T17:47:32"/>
    <n v="75"/>
    <n v="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4"/>
    <x v="5"/>
    <x v="3"/>
    <d v="2026-03-23T17:47:32"/>
    <n v="692"/>
    <n v="256"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1"/>
    <x v="25"/>
    <x v="5"/>
    <x v="3"/>
    <d v="2026-03-23T17:47:32"/>
    <n v="75"/>
    <n v="18"/>
    <n v="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7"/>
    <x v="7"/>
    <x v="4"/>
    <d v="2026-03-23T17:47:33"/>
    <n v="8.8000000000000007"/>
    <n v="0"/>
    <n v="1.2"/>
    <n v="2.4"/>
    <n v="0"/>
    <n v="5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9"/>
    <x v="7"/>
    <x v="4"/>
    <d v="2026-03-23T17:47:33"/>
    <n v="3.6"/>
    <n v="0"/>
    <n v="0"/>
    <n v="0"/>
    <n v="0"/>
    <n v="3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8"/>
    <x v="7"/>
    <x v="4"/>
    <d v="2026-03-23T17:47:33"/>
    <n v="566"/>
    <n v="237"/>
    <n v="329"/>
    <n v="4"/>
    <n v="15"/>
    <n v="40"/>
    <n v="92"/>
    <n v="72"/>
    <n v="144"/>
    <n v="103"/>
    <n v="85"/>
    <m/>
    <n v="2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9"/>
    <x v="7"/>
    <x v="4"/>
    <d v="2026-03-23T17:47:33"/>
    <n v="11"/>
    <n v="8"/>
    <n v="3"/>
    <n v="1"/>
    <n v="2"/>
    <n v="2"/>
    <n v="2"/>
    <n v="1"/>
    <n v="2"/>
    <n v="1"/>
    <m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5"/>
    <x v="7"/>
    <x v="4"/>
    <d v="2026-03-23T17:47:33"/>
    <n v="6"/>
    <n v="1"/>
    <n v="5"/>
    <n v="2"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0"/>
    <x v="7"/>
    <x v="4"/>
    <d v="2026-03-23T17:47:33"/>
    <n v="5"/>
    <n v="2"/>
    <n v="3"/>
    <n v="0"/>
    <n v="1"/>
    <n v="1"/>
    <n v="0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1"/>
    <x v="7"/>
    <x v="4"/>
    <d v="2026-03-23T17:47:33"/>
    <n v="6"/>
    <n v="2"/>
    <n v="0"/>
    <n v="0"/>
    <n v="0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0"/>
    <x v="7"/>
    <x v="4"/>
    <d v="2026-03-23T17:47:33"/>
    <n v="6"/>
    <m/>
    <m/>
    <m/>
    <m/>
    <m/>
    <n v="4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6"/>
    <x v="7"/>
    <x v="4"/>
    <d v="2026-03-23T17:47:33"/>
    <n v="15.6"/>
    <n v="2.8"/>
    <n v="4"/>
    <n v="4.4000000000000004"/>
    <n v="0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9"/>
    <x v="7"/>
    <x v="4"/>
    <d v="2026-03-23T17:47:33"/>
    <n v="14"/>
    <n v="0"/>
    <n v="9.6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7"/>
    <x v="7"/>
    <x v="4"/>
    <d v="2026-03-23T17:47:33"/>
    <n v="6"/>
    <n v="1"/>
    <n v="5"/>
    <n v="1"/>
    <n v="0"/>
    <n v="0"/>
    <n v="0"/>
    <n v="2"/>
    <n v="2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18"/>
    <x v="7"/>
    <x v="4"/>
    <d v="2026-03-23T17:47:33"/>
    <n v="7"/>
    <n v="6"/>
    <n v="1"/>
    <n v="1"/>
    <n v="3"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1"/>
    <x v="7"/>
    <x v="4"/>
    <d v="2026-03-23T17:47:33"/>
    <n v="895"/>
    <n v="8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2"/>
    <x v="7"/>
    <x v="4"/>
    <d v="2026-03-23T17:47:33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4"/>
    <x v="7"/>
    <x v="4"/>
    <d v="2026-03-23T17:47:33"/>
    <n v="895"/>
    <n v="376"/>
    <n v="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3"/>
    <x v="25"/>
    <x v="7"/>
    <x v="4"/>
    <d v="2026-03-23T17:47:33"/>
    <n v="39"/>
    <n v="13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3"/>
    <x v="12"/>
    <x v="8"/>
    <d v="2026-03-23T17:47:37"/>
    <n v="10.4"/>
    <n v="0"/>
    <n v="4"/>
    <n v="6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7"/>
    <x v="12"/>
    <x v="8"/>
    <d v="2026-03-23T17:47:37"/>
    <n v="8.8000000000000007"/>
    <n v="0"/>
    <n v="4"/>
    <n v="4.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8"/>
    <x v="12"/>
    <x v="8"/>
    <d v="2026-03-23T17:47:37"/>
    <n v="52"/>
    <n v="20"/>
    <n v="32"/>
    <n v="0"/>
    <n v="3"/>
    <n v="4"/>
    <n v="0"/>
    <n v="6"/>
    <n v="20"/>
    <n v="6"/>
    <n v="12"/>
    <m/>
    <n v="0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10"/>
    <x v="12"/>
    <x v="8"/>
    <d v="2026-03-23T17:47:37"/>
    <n v="2"/>
    <n v="1"/>
    <n v="1"/>
    <n v="0"/>
    <n v="1"/>
    <n v="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1"/>
    <x v="12"/>
    <x v="8"/>
    <d v="2026-03-23T17:47:37"/>
    <n v="81"/>
    <n v="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2"/>
    <x v="12"/>
    <x v="8"/>
    <d v="2026-03-23T17:47:37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4"/>
    <x v="12"/>
    <x v="8"/>
    <d v="2026-03-23T17:47:37"/>
    <n v="81"/>
    <n v="42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06"/>
    <x v="25"/>
    <x v="12"/>
    <x v="8"/>
    <d v="2026-03-23T17:47:37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2"/>
    <x v="89"/>
    <x v="15"/>
    <d v="2026-03-23T17:48:53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4"/>
    <x v="89"/>
    <x v="15"/>
    <d v="2026-03-23T17:48:53"/>
    <n v="37"/>
    <n v="1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8"/>
    <x v="25"/>
    <x v="89"/>
    <x v="15"/>
    <d v="2026-03-23T17:48:53"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1"/>
    <x v="79"/>
    <x v="15"/>
    <d v="2026-03-23T17:48:54"/>
    <n v="23"/>
    <m/>
    <m/>
    <m/>
    <m/>
    <m/>
    <n v="2"/>
    <n v="21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"/>
    <x v="79"/>
    <x v="15"/>
    <d v="2026-03-23T17:48:54"/>
    <n v="4"/>
    <m/>
    <m/>
    <m/>
    <m/>
    <m/>
    <m/>
    <m/>
    <n v="4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3"/>
    <x v="79"/>
    <x v="15"/>
    <d v="2026-03-23T17:48:54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8"/>
    <x v="79"/>
    <x v="15"/>
    <d v="2026-03-23T17:48:54"/>
    <n v="19"/>
    <n v="5"/>
    <n v="14"/>
    <m/>
    <n v="1"/>
    <m/>
    <m/>
    <n v="2"/>
    <n v="1"/>
    <n v="1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79"/>
    <x v="21"/>
    <x v="79"/>
    <x v="15"/>
    <d v="2026-03-23T17:48:54"/>
    <n v="70"/>
    <n v="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9"/>
    <x v="125"/>
    <x v="16"/>
    <d v="2026-03-23T17:49:42"/>
    <n v="9"/>
    <n v="6"/>
    <n v="3"/>
    <m/>
    <m/>
    <m/>
    <m/>
    <m/>
    <n v="3"/>
    <n v="5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10"/>
    <x v="125"/>
    <x v="16"/>
    <d v="2026-03-23T17:49:42"/>
    <n v="2"/>
    <n v="1"/>
    <n v="1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1"/>
    <x v="125"/>
    <x v="16"/>
    <d v="2026-03-23T17:49:42"/>
    <n v="355"/>
    <n v="3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2"/>
    <x v="125"/>
    <x v="16"/>
    <d v="2026-03-23T17:49:42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30"/>
    <x v="125"/>
    <x v="16"/>
    <d v="2026-03-23T17:49:42"/>
    <n v="19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4"/>
    <x v="125"/>
    <x v="16"/>
    <d v="2026-03-23T17:49:42"/>
    <n v="355"/>
    <n v="164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5"/>
    <x v="125"/>
    <x v="16"/>
    <d v="2026-03-23T17:49:42"/>
    <n v="23"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31"/>
    <x v="125"/>
    <x v="16"/>
    <d v="2026-03-23T17:49:42"/>
    <n v="19"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318"/>
    <x v="27"/>
    <x v="125"/>
    <x v="16"/>
    <d v="2026-03-23T17:49:42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0"/>
    <x v="133"/>
    <x v="16"/>
    <d v="2026-03-23T17:49:43"/>
    <n v="8"/>
    <m/>
    <m/>
    <m/>
    <n v="6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1"/>
    <x v="133"/>
    <x v="16"/>
    <d v="2026-03-23T17:49:43"/>
    <n v="2"/>
    <m/>
    <m/>
    <m/>
    <m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3"/>
    <x v="133"/>
    <x v="16"/>
    <d v="2026-03-23T17:49:43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4"/>
    <x v="133"/>
    <x v="16"/>
    <d v="2026-03-23T17:49:4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5"/>
    <x v="133"/>
    <x v="16"/>
    <d v="2026-03-23T17:49:43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8"/>
    <x v="133"/>
    <x v="16"/>
    <d v="2026-03-23T17:49:43"/>
    <n v="6"/>
    <n v="5"/>
    <n v="1"/>
    <m/>
    <n v="1"/>
    <m/>
    <n v="3"/>
    <n v="1"/>
    <n v="1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9"/>
    <x v="133"/>
    <x v="16"/>
    <d v="2026-03-23T17:49:43"/>
    <n v="1"/>
    <n v="1"/>
    <n v="0"/>
    <n v="0"/>
    <n v="0"/>
    <n v="0"/>
    <n v="1"/>
    <n v="0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21"/>
    <x v="133"/>
    <x v="16"/>
    <d v="2026-03-23T17:49:43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22"/>
    <x v="133"/>
    <x v="16"/>
    <d v="2026-03-23T17:49:43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24"/>
    <x v="133"/>
    <x v="16"/>
    <d v="2026-03-23T17:49:43"/>
    <n v="54"/>
    <n v="27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5"/>
    <x v="25"/>
    <x v="133"/>
    <x v="16"/>
    <d v="2026-03-23T17:49:43"/>
    <n v="2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0"/>
    <x v="134"/>
    <x v="16"/>
    <d v="2026-03-23T17:49:44"/>
    <n v="12"/>
    <m/>
    <m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1"/>
    <x v="134"/>
    <x v="16"/>
    <d v="2026-03-23T17:49:44"/>
    <n v="10"/>
    <m/>
    <m/>
    <m/>
    <m/>
    <m/>
    <n v="8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8"/>
    <x v="134"/>
    <x v="16"/>
    <d v="2026-03-23T17:49:44"/>
    <n v="11"/>
    <n v="8"/>
    <n v="3"/>
    <m/>
    <m/>
    <m/>
    <n v="2"/>
    <n v="4"/>
    <n v="4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21"/>
    <x v="134"/>
    <x v="16"/>
    <d v="2026-03-23T17:49:44"/>
    <n v="53"/>
    <n v="5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22"/>
    <x v="134"/>
    <x v="16"/>
    <d v="2026-03-23T17:49:44"/>
    <n v="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24"/>
    <x v="134"/>
    <x v="16"/>
    <d v="2026-03-23T17:49:44"/>
    <n v="53"/>
    <n v="26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7"/>
    <x v="25"/>
    <x v="134"/>
    <x v="16"/>
    <d v="2026-03-23T17:49:44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0"/>
    <x v="127"/>
    <x v="16"/>
    <d v="2026-03-23T17:49:45"/>
    <n v="8"/>
    <m/>
    <m/>
    <m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1"/>
    <x v="127"/>
    <x v="16"/>
    <d v="2026-03-23T17:49:45"/>
    <n v="12"/>
    <m/>
    <m/>
    <m/>
    <m/>
    <m/>
    <n v="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2"/>
    <x v="127"/>
    <x v="16"/>
    <d v="2026-03-23T17:49:45"/>
    <n v="4"/>
    <m/>
    <m/>
    <m/>
    <m/>
    <m/>
    <m/>
    <m/>
    <n v="0"/>
    <m/>
    <n v="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8"/>
    <x v="127"/>
    <x v="16"/>
    <d v="2026-03-23T17:49:45"/>
    <n v="12"/>
    <n v="6"/>
    <n v="6"/>
    <n v="0"/>
    <n v="0"/>
    <n v="0"/>
    <n v="2"/>
    <n v="2"/>
    <n v="4"/>
    <n v="2"/>
    <n v="0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21"/>
    <x v="127"/>
    <x v="16"/>
    <d v="2026-03-23T17:49:45"/>
    <n v="80"/>
    <n v="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22"/>
    <x v="127"/>
    <x v="16"/>
    <d v="2026-03-23T17:49:45"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24"/>
    <x v="127"/>
    <x v="16"/>
    <d v="2026-03-23T17:49:45"/>
    <n v="80"/>
    <n v="41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28"/>
    <x v="25"/>
    <x v="127"/>
    <x v="16"/>
    <d v="2026-03-23T17:49:45"/>
    <n v="9"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0"/>
    <x v="128"/>
    <x v="16"/>
    <d v="2026-03-23T17:49:46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1"/>
    <x v="128"/>
    <x v="16"/>
    <d v="2026-03-23T17:49:4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3"/>
    <x v="128"/>
    <x v="16"/>
    <d v="2026-03-23T17:49:46"/>
    <n v="4.8"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8"/>
    <x v="128"/>
    <x v="16"/>
    <d v="2026-03-23T17:49:46"/>
    <n v="4"/>
    <n v="3"/>
    <n v="1"/>
    <m/>
    <n v="1"/>
    <m/>
    <n v="1"/>
    <n v="1"/>
    <m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21"/>
    <x v="128"/>
    <x v="16"/>
    <d v="2026-03-23T17:49:46"/>
    <n v="39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22"/>
    <x v="128"/>
    <x v="16"/>
    <d v="2026-03-23T17:49:46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24"/>
    <x v="128"/>
    <x v="16"/>
    <d v="2026-03-23T17:49:46"/>
    <n v="39"/>
    <n v="2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0"/>
    <x v="25"/>
    <x v="128"/>
    <x v="16"/>
    <d v="2026-03-23T17:49:46"/>
    <n v="8"/>
    <n v="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0"/>
    <x v="135"/>
    <x v="16"/>
    <d v="2026-03-23T17:49:47"/>
    <n v="6"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1"/>
    <x v="135"/>
    <x v="16"/>
    <d v="2026-03-23T17:49:47"/>
    <n v="6"/>
    <m/>
    <m/>
    <m/>
    <m/>
    <m/>
    <n v="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8"/>
    <x v="135"/>
    <x v="16"/>
    <d v="2026-03-23T17:49:47"/>
    <n v="6"/>
    <n v="2"/>
    <n v="4"/>
    <m/>
    <m/>
    <m/>
    <n v="1"/>
    <n v="2"/>
    <n v="1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21"/>
    <x v="135"/>
    <x v="16"/>
    <d v="2026-03-23T17:49:47"/>
    <n v="56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22"/>
    <x v="135"/>
    <x v="16"/>
    <d v="2026-03-23T17:49:47"/>
    <n v="4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24"/>
    <x v="135"/>
    <x v="16"/>
    <d v="2026-03-23T17:49:47"/>
    <n v="56"/>
    <n v="25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1"/>
    <x v="25"/>
    <x v="135"/>
    <x v="16"/>
    <d v="2026-03-23T17:49:47"/>
    <n v="4"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0"/>
    <x v="129"/>
    <x v="16"/>
    <d v="2026-03-23T17:49:48"/>
    <n v="8"/>
    <m/>
    <m/>
    <m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1"/>
    <x v="129"/>
    <x v="16"/>
    <d v="2026-03-23T17:49:48"/>
    <n v="16"/>
    <m/>
    <m/>
    <m/>
    <m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2"/>
    <x v="129"/>
    <x v="16"/>
    <d v="2026-03-23T17:49:48"/>
    <n v="7"/>
    <m/>
    <m/>
    <m/>
    <m/>
    <m/>
    <m/>
    <m/>
    <n v="3"/>
    <m/>
    <n v="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7"/>
    <x v="129"/>
    <x v="16"/>
    <d v="2026-03-23T17:49:48"/>
    <n v="2.8"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8"/>
    <x v="129"/>
    <x v="16"/>
    <d v="2026-03-23T17:49:48"/>
    <n v="17"/>
    <n v="8"/>
    <n v="9"/>
    <n v="0"/>
    <n v="0"/>
    <n v="0"/>
    <n v="4"/>
    <n v="0"/>
    <n v="5"/>
    <n v="3"/>
    <n v="3"/>
    <m/>
    <n v="2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10"/>
    <x v="129"/>
    <x v="16"/>
    <d v="2026-03-23T17:49:48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21"/>
    <x v="129"/>
    <x v="16"/>
    <d v="2026-03-23T17:49:48"/>
    <n v="99"/>
    <n v="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22"/>
    <x v="129"/>
    <x v="16"/>
    <d v="2026-03-23T17:49:48"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24"/>
    <x v="129"/>
    <x v="16"/>
    <d v="2026-03-23T17:49:48"/>
    <n v="99"/>
    <n v="43"/>
    <n v="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2"/>
    <x v="25"/>
    <x v="129"/>
    <x v="16"/>
    <d v="2026-03-23T17:49:48"/>
    <n v="6"/>
    <n v="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0"/>
    <x v="130"/>
    <x v="16"/>
    <d v="2026-03-23T17:49:49"/>
    <n v="12"/>
    <m/>
    <m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1"/>
    <x v="130"/>
    <x v="16"/>
    <d v="2026-03-23T17:49:49"/>
    <n v="32"/>
    <m/>
    <m/>
    <m/>
    <m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2"/>
    <x v="130"/>
    <x v="16"/>
    <d v="2026-03-23T17:49:49"/>
    <n v="2"/>
    <m/>
    <m/>
    <m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3"/>
    <x v="130"/>
    <x v="16"/>
    <d v="2026-03-23T17:49:49"/>
    <n v="7.2"/>
    <m/>
    <n v="1.6"/>
    <n v="5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4"/>
    <x v="130"/>
    <x v="16"/>
    <d v="2026-03-23T17:49:49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5"/>
    <x v="130"/>
    <x v="16"/>
    <d v="2026-03-23T17:49:49"/>
    <n v="4"/>
    <m/>
    <m/>
    <m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19"/>
    <x v="130"/>
    <x v="16"/>
    <d v="2026-03-23T17:49:49"/>
    <n v="6.4"/>
    <m/>
    <m/>
    <n v="4"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8"/>
    <x v="130"/>
    <x v="16"/>
    <d v="2026-03-23T17:49:49"/>
    <n v="27"/>
    <n v="13"/>
    <n v="14"/>
    <m/>
    <n v="1"/>
    <n v="3"/>
    <n v="3"/>
    <n v="3"/>
    <n v="8"/>
    <n v="8"/>
    <n v="0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9"/>
    <x v="130"/>
    <x v="16"/>
    <d v="2026-03-23T17:49:49"/>
    <n v="2"/>
    <m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10"/>
    <x v="130"/>
    <x v="16"/>
    <d v="2026-03-23T17:49:49"/>
    <n v="2"/>
    <n v="2"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21"/>
    <x v="130"/>
    <x v="16"/>
    <d v="2026-03-23T17:49:49"/>
    <n v="91"/>
    <n v="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22"/>
    <x v="130"/>
    <x v="16"/>
    <d v="2026-03-23T17:49:49"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24"/>
    <x v="130"/>
    <x v="16"/>
    <d v="2026-03-23T17:49:49"/>
    <n v="91"/>
    <n v="36"/>
    <n v="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5"/>
    <x v="25"/>
    <x v="130"/>
    <x v="16"/>
    <d v="2026-03-23T17:49:49"/>
    <n v="8"/>
    <n v="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1"/>
    <x v="131"/>
    <x v="16"/>
    <d v="2026-03-23T17:49:51"/>
    <n v="14"/>
    <m/>
    <m/>
    <m/>
    <m/>
    <m/>
    <n v="1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2"/>
    <x v="131"/>
    <x v="16"/>
    <d v="2026-03-23T17:49:51"/>
    <n v="1"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8"/>
    <x v="131"/>
    <x v="16"/>
    <d v="2026-03-23T17:49:51"/>
    <n v="8"/>
    <n v="4"/>
    <n v="4"/>
    <m/>
    <m/>
    <m/>
    <m/>
    <m/>
    <n v="6"/>
    <n v="1"/>
    <n v="0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21"/>
    <x v="131"/>
    <x v="16"/>
    <d v="2026-03-23T17:49:51"/>
    <n v="54"/>
    <n v="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22"/>
    <x v="131"/>
    <x v="16"/>
    <d v="2026-03-23T17:49:5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24"/>
    <x v="131"/>
    <x v="16"/>
    <d v="2026-03-23T17:49:51"/>
    <n v="54"/>
    <n v="25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36"/>
    <x v="25"/>
    <x v="131"/>
    <x v="16"/>
    <d v="2026-03-23T17:49:5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0"/>
    <x v="136"/>
    <x v="16"/>
    <d v="2026-03-23T17:49:52"/>
    <n v="4"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1"/>
    <x v="136"/>
    <x v="16"/>
    <d v="2026-03-23T17:49:52"/>
    <n v="10"/>
    <m/>
    <m/>
    <m/>
    <m/>
    <m/>
    <n v="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3"/>
    <x v="136"/>
    <x v="16"/>
    <d v="2026-03-23T17:49:52"/>
    <n v="2.4"/>
    <m/>
    <m/>
    <n v="2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8"/>
    <x v="136"/>
    <x v="16"/>
    <d v="2026-03-23T17:49:52"/>
    <n v="8"/>
    <n v="2"/>
    <n v="8"/>
    <m/>
    <m/>
    <n v="1"/>
    <n v="1"/>
    <n v="1"/>
    <n v="2"/>
    <n v="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21"/>
    <x v="136"/>
    <x v="16"/>
    <d v="2026-03-23T17:49:52"/>
    <n v="40"/>
    <n v="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22"/>
    <x v="136"/>
    <x v="16"/>
    <d v="2026-03-23T17:49:52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24"/>
    <x v="136"/>
    <x v="16"/>
    <d v="2026-03-23T17:49:52"/>
    <n v="40"/>
    <n v="20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105489"/>
    <x v="25"/>
    <x v="136"/>
    <x v="16"/>
    <d v="2026-03-23T17:49:52"/>
    <n v="3"/>
    <m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0"/>
    <x v="132"/>
    <x v="12"/>
    <d v="2026-03-23T17:52:23"/>
    <n v="188"/>
    <m/>
    <m/>
    <m/>
    <n v="90"/>
    <n v="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"/>
    <x v="132"/>
    <x v="12"/>
    <d v="2026-03-23T17:52:23"/>
    <n v="334"/>
    <m/>
    <m/>
    <m/>
    <m/>
    <m/>
    <n v="204"/>
    <n v="127"/>
    <n v="2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"/>
    <x v="132"/>
    <x v="12"/>
    <d v="2026-03-23T17:52:23"/>
    <n v="59"/>
    <m/>
    <m/>
    <m/>
    <m/>
    <m/>
    <m/>
    <m/>
    <n v="43"/>
    <m/>
    <n v="8"/>
    <n v="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3"/>
    <x v="132"/>
    <x v="12"/>
    <d v="2026-03-23T17:52:23"/>
    <n v="58.4"/>
    <m/>
    <n v="14.4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4"/>
    <x v="132"/>
    <x v="12"/>
    <d v="2026-03-23T17:52:23"/>
    <n v="30"/>
    <m/>
    <m/>
    <m/>
    <m/>
    <n v="2"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5"/>
    <x v="132"/>
    <x v="12"/>
    <d v="2026-03-23T17:52:23"/>
    <n v="35"/>
    <m/>
    <n v="1"/>
    <n v="4"/>
    <m/>
    <n v="2"/>
    <n v="1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2"/>
    <x v="132"/>
    <x v="12"/>
    <d v="2026-03-23T17:52:23"/>
    <n v="7.2"/>
    <m/>
    <n v="3.2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2"/>
    <x v="3"/>
    <x v="3"/>
    <d v="2026-03-23T18:13:49"/>
    <n v="2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32"/>
    <x v="3"/>
    <x v="3"/>
    <d v="2026-03-23T18:13:49"/>
    <n v="1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4"/>
    <x v="3"/>
    <x v="3"/>
    <d v="2026-03-23T18:13:49"/>
    <n v="1002"/>
    <n v="415"/>
    <n v="5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5"/>
    <x v="3"/>
    <x v="3"/>
    <d v="2026-03-23T18:13:49"/>
    <n v="23"/>
    <n v="1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6"/>
    <x v="3"/>
    <x v="3"/>
    <d v="2026-03-23T18:13:49"/>
    <n v="14"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7"/>
    <x v="5"/>
    <x v="3"/>
    <d v="2026-03-23T18:13:51"/>
    <n v="26.4"/>
    <m/>
    <m/>
    <n v="17.600000000000001"/>
    <n v="4.8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9"/>
    <x v="5"/>
    <x v="3"/>
    <d v="2026-03-23T18:13:51"/>
    <n v="11.2"/>
    <n v="3.6"/>
    <n v="2.8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8"/>
    <x v="5"/>
    <x v="3"/>
    <d v="2026-03-23T18:13:51"/>
    <n v="323"/>
    <n v="128"/>
    <n v="195"/>
    <n v="6"/>
    <n v="10"/>
    <n v="27"/>
    <n v="40"/>
    <n v="47"/>
    <n v="78"/>
    <n v="55"/>
    <n v="38"/>
    <m/>
    <n v="3"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7"/>
    <x v="0"/>
    <x v="0"/>
    <d v="2026-03-23T18:13:46"/>
    <n v="2.8"/>
    <m/>
    <m/>
    <m/>
    <m/>
    <m/>
    <m/>
    <n v="2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8"/>
    <x v="0"/>
    <x v="0"/>
    <d v="2026-03-23T18:13:46"/>
    <n v="278"/>
    <n v="128"/>
    <n v="150"/>
    <n v="2"/>
    <n v="15"/>
    <n v="26"/>
    <n v="29"/>
    <n v="35"/>
    <n v="79"/>
    <n v="51"/>
    <n v="33"/>
    <m/>
    <n v="3"/>
    <n v="3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9"/>
    <x v="0"/>
    <x v="0"/>
    <d v="2026-03-23T18:13:46"/>
    <n v="2"/>
    <n v="1"/>
    <n v="1"/>
    <m/>
    <m/>
    <m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10"/>
    <x v="0"/>
    <x v="0"/>
    <d v="2026-03-23T18:13:46"/>
    <n v="1"/>
    <n v="1"/>
    <m/>
    <m/>
    <m/>
    <m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11"/>
    <x v="0"/>
    <x v="0"/>
    <d v="2026-03-23T18:13:46"/>
    <n v="2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0"/>
    <x v="0"/>
    <x v="0"/>
    <d v="2026-03-23T18:13:46"/>
    <n v="2"/>
    <m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17"/>
    <x v="0"/>
    <x v="0"/>
    <d v="2026-03-23T18:13:46"/>
    <n v="2"/>
    <n v="2"/>
    <m/>
    <m/>
    <m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22"/>
    <x v="1"/>
    <x v="1"/>
    <d v="2026-03-23T18:13:47"/>
    <n v="33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32"/>
    <x v="1"/>
    <x v="1"/>
    <d v="2026-03-23T18:13:47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24"/>
    <x v="1"/>
    <x v="1"/>
    <d v="2026-03-23T18:13:47"/>
    <n v="496"/>
    <n v="211"/>
    <n v="2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25"/>
    <x v="1"/>
    <x v="1"/>
    <d v="2026-03-23T18:13:47"/>
    <n v="33"/>
    <n v="10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7"/>
    <x v="33"/>
    <x v="1"/>
    <x v="1"/>
    <d v="2026-03-23T18:13:47"/>
    <n v="3"/>
    <n v="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8"/>
    <x v="25"/>
    <x v="2"/>
    <x v="2"/>
    <d v="2026-03-23T18:13:48"/>
    <n v="20"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7"/>
    <x v="3"/>
    <x v="3"/>
    <d v="2026-03-23T18:13:49"/>
    <n v="25"/>
    <n v="13"/>
    <n v="12"/>
    <m/>
    <m/>
    <n v="1"/>
    <n v="3"/>
    <n v="6"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18"/>
    <x v="3"/>
    <x v="3"/>
    <d v="2026-03-23T18:13:49"/>
    <n v="49"/>
    <n v="23"/>
    <n v="26"/>
    <n v="6"/>
    <n v="8"/>
    <n v="19"/>
    <n v="7"/>
    <n v="7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0"/>
    <x v="21"/>
    <x v="3"/>
    <x v="3"/>
    <d v="2026-03-23T18:13:49"/>
    <n v="1002"/>
    <n v="1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4"/>
    <x v="132"/>
    <x v="12"/>
    <d v="2026-03-23T17:52:23"/>
    <n v="4.8"/>
    <m/>
    <m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8"/>
    <x v="132"/>
    <x v="12"/>
    <d v="2026-03-23T17:52:23"/>
    <n v="344"/>
    <n v="147"/>
    <n v="197"/>
    <m/>
    <n v="7"/>
    <n v="17"/>
    <n v="45"/>
    <n v="49"/>
    <n v="102"/>
    <n v="66"/>
    <n v="45"/>
    <m/>
    <n v="4"/>
    <n v="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9"/>
    <x v="132"/>
    <x v="12"/>
    <d v="2026-03-23T17:52:23"/>
    <n v="21"/>
    <n v="11"/>
    <n v="10"/>
    <m/>
    <n v="2"/>
    <n v="4"/>
    <m/>
    <n v="1"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5"/>
    <x v="132"/>
    <x v="12"/>
    <d v="2026-03-23T17:52:23"/>
    <n v="1"/>
    <m/>
    <n v="1"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1"/>
    <x v="132"/>
    <x v="12"/>
    <d v="2026-03-23T17:52:23"/>
    <n v="2"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0"/>
    <x v="132"/>
    <x v="12"/>
    <d v="2026-03-23T17:52:23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6"/>
    <x v="132"/>
    <x v="12"/>
    <d v="2026-03-23T17:52:23"/>
    <n v="42.4"/>
    <m/>
    <n v="8.4"/>
    <n v="22"/>
    <m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9"/>
    <x v="132"/>
    <x v="12"/>
    <d v="2026-03-23T17:52:23"/>
    <n v="8"/>
    <m/>
    <n v="4.8"/>
    <m/>
    <n v="1.6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7"/>
    <x v="132"/>
    <x v="12"/>
    <d v="2026-03-23T17:52:23"/>
    <n v="3"/>
    <n v="1"/>
    <n v="2"/>
    <m/>
    <m/>
    <m/>
    <m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18"/>
    <x v="132"/>
    <x v="12"/>
    <d v="2026-03-23T17:52:23"/>
    <n v="13"/>
    <n v="8"/>
    <n v="5"/>
    <m/>
    <n v="3"/>
    <n v="5"/>
    <n v="1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1"/>
    <x v="132"/>
    <x v="12"/>
    <d v="2026-03-23T17:52:23"/>
    <n v="814"/>
    <n v="8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2"/>
    <x v="132"/>
    <x v="12"/>
    <d v="2026-03-23T17:52:23"/>
    <n v="3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4"/>
    <x v="132"/>
    <x v="12"/>
    <d v="2026-03-23T17:52:23"/>
    <n v="814"/>
    <n v="297"/>
    <n v="5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5"/>
    <x v="132"/>
    <x v="12"/>
    <d v="2026-03-23T17:52:23"/>
    <n v="34"/>
    <n v="1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n v="5"/>
    <n v="2026"/>
    <n v="200366"/>
    <x v="27"/>
    <x v="132"/>
    <x v="12"/>
    <d v="2026-03-23T17:52:23"/>
    <n v="28"/>
    <n v="2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104"/>
    <x v="21"/>
    <x v="0"/>
    <x v="0"/>
    <d v="2026-03-23T18:13:46"/>
    <n v="556"/>
    <n v="5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1"/>
    <x v="126"/>
    <x v="3"/>
    <d v="2026-03-23T18:13:52"/>
    <n v="783"/>
    <n v="7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2"/>
    <x v="126"/>
    <x v="3"/>
    <d v="2026-03-23T18:13:52"/>
    <n v="9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4"/>
    <x v="126"/>
    <x v="3"/>
    <d v="2026-03-23T18:13:52"/>
    <n v="783"/>
    <n v="300"/>
    <n v="4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5"/>
    <x v="126"/>
    <x v="3"/>
    <d v="2026-03-23T18:13:52"/>
    <n v="93"/>
    <n v="33"/>
    <n v="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27"/>
    <x v="126"/>
    <x v="3"/>
    <d v="2026-03-23T18:13:52"/>
    <n v="40"/>
    <n v="22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6"/>
    <x v="7"/>
    <x v="4"/>
    <d v="2026-03-23T18:13:53"/>
    <n v="11.2"/>
    <n v="0"/>
    <n v="2.4"/>
    <n v="4.4000000000000004"/>
    <n v="0"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9"/>
    <x v="7"/>
    <x v="4"/>
    <d v="2026-03-23T18:13:53"/>
    <n v="9.1999999999999993"/>
    <n v="0"/>
    <n v="4.8"/>
    <n v="4.4000000000000004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7"/>
    <x v="7"/>
    <x v="4"/>
    <d v="2026-03-23T18:13:53"/>
    <n v="9"/>
    <n v="3"/>
    <n v="6"/>
    <n v="0"/>
    <n v="0"/>
    <n v="0"/>
    <n v="1"/>
    <n v="2"/>
    <n v="4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9"/>
    <x v="5"/>
    <x v="3"/>
    <d v="2026-03-23T18:13:51"/>
    <n v="3"/>
    <n v="2"/>
    <n v="1"/>
    <m/>
    <m/>
    <n v="1"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5"/>
    <x v="5"/>
    <x v="3"/>
    <d v="2026-03-23T18:13:51"/>
    <n v="1"/>
    <n v="1"/>
    <m/>
    <m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0"/>
    <x v="5"/>
    <x v="3"/>
    <d v="2026-03-23T18:13:51"/>
    <n v="9"/>
    <n v="4"/>
    <n v="5"/>
    <n v="1"/>
    <n v="1"/>
    <n v="5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1"/>
    <x v="5"/>
    <x v="3"/>
    <d v="2026-03-23T18:13:51"/>
    <n v="7"/>
    <n v="1"/>
    <m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20"/>
    <x v="5"/>
    <x v="3"/>
    <d v="2026-03-23T18:13:51"/>
    <n v="4"/>
    <m/>
    <m/>
    <m/>
    <m/>
    <m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6"/>
    <x v="5"/>
    <x v="3"/>
    <d v="2026-03-23T18:13:51"/>
    <n v="4.4000000000000004"/>
    <m/>
    <m/>
    <m/>
    <n v="4.40000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1"/>
    <x v="17"/>
    <x v="5"/>
    <x v="3"/>
    <d v="2026-03-23T18:13:51"/>
    <n v="6"/>
    <n v="2"/>
    <n v="4"/>
    <n v="1"/>
    <m/>
    <n v="1"/>
    <n v="1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2"/>
    <x v="18"/>
    <x v="126"/>
    <x v="3"/>
    <d v="2026-03-23T18:13:52"/>
    <n v="2"/>
    <n v="2"/>
    <m/>
    <n v="0"/>
    <n v="0"/>
    <n v="0"/>
    <n v="2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3"/>
    <x v="11"/>
    <x v="3"/>
    <d v="2026-03-23T18:14:03"/>
    <n v="79"/>
    <n v="7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4"/>
    <x v="11"/>
    <x v="3"/>
    <d v="2026-03-23T18:14:03"/>
    <n v="1023"/>
    <n v="391"/>
    <n v="6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5"/>
    <x v="11"/>
    <x v="3"/>
    <d v="2026-03-23T18:14:03"/>
    <n v="100"/>
    <n v="38"/>
    <n v="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33"/>
    <x v="11"/>
    <x v="3"/>
    <d v="2026-03-23T18:14:03"/>
    <n v="1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3"/>
    <x v="26"/>
    <x v="11"/>
    <x v="3"/>
    <d v="2026-03-23T18:14:03"/>
    <n v="79"/>
    <n v="20"/>
    <n v="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1"/>
    <x v="15"/>
    <x v="10"/>
    <d v="2026-03-23T18:14:06"/>
    <n v="2"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20"/>
    <x v="15"/>
    <x v="10"/>
    <d v="2026-03-23T18:14:06"/>
    <n v="2"/>
    <m/>
    <m/>
    <m/>
    <m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17"/>
    <x v="17"/>
    <x v="15"/>
    <x v="10"/>
    <d v="2026-03-23T18:14:06"/>
    <n v="2"/>
    <n v="2"/>
    <m/>
    <m/>
    <m/>
    <m/>
    <n v="1"/>
    <m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4"/>
    <x v="4"/>
    <x v="4"/>
    <d v="2026-03-23T18:13:54"/>
    <n v="16"/>
    <m/>
    <m/>
    <m/>
    <n v="4"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5"/>
    <x v="4"/>
    <x v="4"/>
    <d v="2026-03-23T18:13:54"/>
    <n v="24"/>
    <m/>
    <n v="0"/>
    <n v="8"/>
    <n v="4"/>
    <n v="2"/>
    <n v="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2"/>
    <x v="4"/>
    <x v="4"/>
    <d v="2026-03-23T18:13:54"/>
    <n v="17.600000000000001"/>
    <n v="7.2"/>
    <n v="0"/>
    <n v="10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3"/>
    <x v="4"/>
    <x v="4"/>
    <d v="2026-03-23T18:13:54"/>
    <n v="4.8099999999999996"/>
    <n v="0"/>
    <n v="4.809999999999999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7"/>
    <x v="4"/>
    <x v="4"/>
    <d v="2026-03-23T18:13:54"/>
    <n v="6.8"/>
    <n v="0"/>
    <n v="0"/>
    <n v="0"/>
    <n v="0"/>
    <n v="6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8"/>
    <x v="4"/>
    <x v="4"/>
    <d v="2026-03-23T18:13:54"/>
    <n v="475"/>
    <n v="195"/>
    <n v="280"/>
    <n v="3"/>
    <n v="23"/>
    <n v="49"/>
    <n v="63"/>
    <n v="59"/>
    <n v="120"/>
    <n v="75"/>
    <n v="50"/>
    <m/>
    <n v="7"/>
    <n v="8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9"/>
    <x v="4"/>
    <x v="4"/>
    <d v="2026-03-23T18:13:54"/>
    <n v="15"/>
    <n v="6"/>
    <n v="9"/>
    <n v="3"/>
    <n v="0"/>
    <n v="4"/>
    <n v="2"/>
    <n v="1"/>
    <n v="3"/>
    <n v="2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6"/>
    <x v="6"/>
    <x v="4"/>
    <d v="2026-03-23T18:13:55"/>
    <n v="48"/>
    <n v="8"/>
    <n v="2.8"/>
    <n v="12.8"/>
    <n v="12.8"/>
    <n v="1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9"/>
    <x v="120"/>
    <x v="10"/>
    <d v="2026-03-23T18:16:13"/>
    <n v="15"/>
    <n v="9"/>
    <n v="6"/>
    <m/>
    <m/>
    <n v="5"/>
    <n v="1"/>
    <n v="1"/>
    <n v="4"/>
    <n v="2"/>
    <m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5"/>
    <x v="120"/>
    <x v="10"/>
    <d v="2026-03-23T18:16:13"/>
    <n v="3"/>
    <n v="1"/>
    <n v="2"/>
    <n v="1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0"/>
    <x v="120"/>
    <x v="10"/>
    <d v="2026-03-23T18:16:13"/>
    <n v="7"/>
    <n v="3"/>
    <n v="4"/>
    <m/>
    <n v="1"/>
    <n v="3"/>
    <n v="1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569"/>
    <x v="11"/>
    <x v="120"/>
    <x v="10"/>
    <d v="2026-03-23T18:16:13"/>
    <n v="4"/>
    <m/>
    <m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9"/>
    <x v="121"/>
    <x v="4"/>
    <d v="2026-03-23T18:16:14"/>
    <n v="14"/>
    <n v="0"/>
    <n v="0"/>
    <n v="5.6"/>
    <n v="8.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7"/>
    <x v="121"/>
    <x v="4"/>
    <d v="2026-03-23T18:16:14"/>
    <n v="4"/>
    <n v="1"/>
    <n v="3"/>
    <n v="0"/>
    <n v="0"/>
    <n v="0"/>
    <n v="1"/>
    <n v="3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18"/>
    <x v="121"/>
    <x v="4"/>
    <d v="2026-03-23T18:16:14"/>
    <n v="4"/>
    <n v="1"/>
    <n v="3"/>
    <n v="0"/>
    <n v="0"/>
    <n v="2"/>
    <n v="2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200607"/>
    <x v="21"/>
    <x v="121"/>
    <x v="4"/>
    <d v="2026-03-23T18:16:14"/>
    <n v="310"/>
    <n v="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18"/>
    <x v="7"/>
    <x v="4"/>
    <d v="2026-03-23T18:13:53"/>
    <n v="5"/>
    <n v="4"/>
    <n v="1"/>
    <n v="0"/>
    <n v="2"/>
    <n v="2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1"/>
    <x v="7"/>
    <x v="4"/>
    <d v="2026-03-23T18:13:53"/>
    <n v="771"/>
    <n v="77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2"/>
    <x v="7"/>
    <x v="4"/>
    <d v="2026-03-23T18:13:53"/>
    <n v="31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4"/>
    <x v="7"/>
    <x v="4"/>
    <d v="2026-03-23T18:13:53"/>
    <n v="771"/>
    <n v="335"/>
    <n v="4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3"/>
    <x v="25"/>
    <x v="7"/>
    <x v="4"/>
    <d v="2026-03-23T18:13:53"/>
    <n v="31"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5"/>
    <x v="4"/>
    <x v="4"/>
    <d v="2026-03-23T18:13:54"/>
    <n v="1"/>
    <n v="1"/>
    <n v="0"/>
    <n v="0"/>
    <n v="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0"/>
    <x v="4"/>
    <x v="4"/>
    <d v="2026-03-23T18:13:54"/>
    <n v="2"/>
    <n v="1"/>
    <n v="1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1"/>
    <x v="4"/>
    <x v="4"/>
    <d v="2026-03-23T18:13:54"/>
    <n v="2"/>
    <n v="0"/>
    <n v="0"/>
    <n v="0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0"/>
    <x v="4"/>
    <x v="4"/>
    <d v="2026-03-23T18:13:54"/>
    <n v="5"/>
    <m/>
    <m/>
    <m/>
    <m/>
    <m/>
    <n v="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6"/>
    <x v="4"/>
    <x v="4"/>
    <d v="2026-03-23T18:13:54"/>
    <n v="6.4"/>
    <n v="0"/>
    <n v="0"/>
    <n v="1.6"/>
    <n v="0"/>
    <n v="4.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9"/>
    <x v="4"/>
    <x v="4"/>
    <d v="2026-03-23T18:13:54"/>
    <n v="2.4"/>
    <n v="0"/>
    <n v="2.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7"/>
    <x v="4"/>
    <x v="4"/>
    <d v="2026-03-23T18:13:54"/>
    <n v="4"/>
    <n v="1"/>
    <n v="3"/>
    <n v="0"/>
    <n v="0"/>
    <n v="0"/>
    <n v="0"/>
    <n v="1"/>
    <n v="0"/>
    <n v="3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18"/>
    <x v="4"/>
    <x v="4"/>
    <d v="2026-03-23T18:13:54"/>
    <n v="3"/>
    <n v="2"/>
    <n v="1"/>
    <n v="0"/>
    <n v="1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1"/>
    <x v="4"/>
    <x v="4"/>
    <d v="2026-03-23T18:13:54"/>
    <n v="564"/>
    <n v="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2"/>
    <x v="4"/>
    <x v="4"/>
    <d v="2026-03-23T18:13:54"/>
    <n v="52"/>
    <n v="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3"/>
    <x v="4"/>
    <x v="4"/>
    <d v="2026-03-23T18:13:54"/>
    <n v="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4"/>
    <x v="4"/>
    <x v="4"/>
    <d v="2026-03-23T18:13:54"/>
    <n v="564"/>
    <n v="207"/>
    <n v="3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5"/>
    <x v="4"/>
    <x v="4"/>
    <d v="2026-03-23T18:13:54"/>
    <n v="52"/>
    <n v="10"/>
    <n v="4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6"/>
    <x v="4"/>
    <x v="4"/>
    <d v="2026-03-23T18:13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7"/>
    <x v="4"/>
    <x v="4"/>
    <d v="2026-03-23T18:13:54"/>
    <n v="36"/>
    <n v="15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4"/>
    <x v="28"/>
    <x v="4"/>
    <x v="4"/>
    <d v="2026-03-23T18:13:54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29"/>
    <x v="6"/>
    <x v="4"/>
    <d v="2026-03-23T18:13:55"/>
    <n v="20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7"/>
    <x v="6"/>
    <x v="4"/>
    <d v="2026-03-23T18:13:55"/>
    <n v="8"/>
    <n v="5"/>
    <n v="3"/>
    <m/>
    <n v="1"/>
    <m/>
    <n v="1"/>
    <n v="2"/>
    <n v="2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n v="5"/>
    <n v="2026"/>
    <n v="105305"/>
    <x v="18"/>
    <x v="6"/>
    <x v="4"/>
    <d v="2026-03-23T18:13:55"/>
    <n v="20"/>
    <n v="16"/>
    <n v="4"/>
    <n v="2"/>
    <n v="2"/>
    <n v="10"/>
    <n v="3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m/>
    <m/>
    <m/>
    <x v="41"/>
    <x v="137"/>
    <x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49DE9B-1C42-45DF-9BE2-680F7E97533A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5:Q48" firstHeaderRow="0" firstDataRow="1" firstDataCol="1" rowPageCount="3" colPageCount="1"/>
  <pivotFields count="58"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axis="axisRow" showAll="0">
      <items count="43">
        <item x="5"/>
        <item x="37"/>
        <item x="13"/>
        <item x="34"/>
        <item x="8"/>
        <item x="9"/>
        <item x="15"/>
        <item x="17"/>
        <item x="38"/>
        <item x="35"/>
        <item x="2"/>
        <item x="6"/>
        <item x="39"/>
        <item x="40"/>
        <item x="0"/>
        <item x="1"/>
        <item x="4"/>
        <item x="11"/>
        <item x="20"/>
        <item x="36"/>
        <item x="3"/>
        <item x="12"/>
        <item x="7"/>
        <item x="19"/>
        <item x="10"/>
        <item x="16"/>
        <item x="29"/>
        <item x="18"/>
        <item x="14"/>
        <item x="23"/>
        <item x="21"/>
        <item x="30"/>
        <item x="32"/>
        <item x="26"/>
        <item x="24"/>
        <item x="31"/>
        <item x="33"/>
        <item x="27"/>
        <item x="22"/>
        <item x="25"/>
        <item x="28"/>
        <item x="41"/>
        <item t="default"/>
      </items>
    </pivotField>
    <pivotField axis="axisPage" showAll="0">
      <items count="139">
        <item x="0"/>
        <item x="1"/>
        <item x="2"/>
        <item x="3"/>
        <item x="5"/>
        <item x="126"/>
        <item x="7"/>
        <item x="4"/>
        <item x="6"/>
        <item x="12"/>
        <item x="122"/>
        <item x="8"/>
        <item x="9"/>
        <item x="10"/>
        <item x="123"/>
        <item x="124"/>
        <item x="11"/>
        <item x="13"/>
        <item x="14"/>
        <item x="15"/>
        <item x="125"/>
        <item x="16"/>
        <item x="17"/>
        <item x="18"/>
        <item x="19"/>
        <item x="21"/>
        <item x="20"/>
        <item x="22"/>
        <item x="23"/>
        <item x="32"/>
        <item x="24"/>
        <item x="25"/>
        <item x="26"/>
        <item x="27"/>
        <item x="28"/>
        <item x="29"/>
        <item x="30"/>
        <item x="31"/>
        <item x="33"/>
        <item x="34"/>
        <item x="47"/>
        <item x="35"/>
        <item x="133"/>
        <item x="134"/>
        <item x="127"/>
        <item x="128"/>
        <item x="135"/>
        <item x="129"/>
        <item x="36"/>
        <item x="37"/>
        <item x="130"/>
        <item x="131"/>
        <item x="50"/>
        <item x="51"/>
        <item x="52"/>
        <item x="38"/>
        <item x="39"/>
        <item x="40"/>
        <item x="54"/>
        <item x="55"/>
        <item x="56"/>
        <item x="41"/>
        <item x="42"/>
        <item x="43"/>
        <item x="44"/>
        <item x="45"/>
        <item x="46"/>
        <item x="48"/>
        <item x="49"/>
        <item x="53"/>
        <item x="57"/>
        <item x="58"/>
        <item x="59"/>
        <item x="60"/>
        <item x="61"/>
        <item x="62"/>
        <item x="70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89"/>
        <item x="79"/>
        <item x="80"/>
        <item x="81"/>
        <item x="82"/>
        <item x="83"/>
        <item x="84"/>
        <item x="85"/>
        <item x="86"/>
        <item x="87"/>
        <item x="88"/>
        <item x="136"/>
        <item x="90"/>
        <item x="91"/>
        <item x="92"/>
        <item x="93"/>
        <item x="94"/>
        <item x="95"/>
        <item x="103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2"/>
        <item x="116"/>
        <item x="117"/>
        <item x="118"/>
        <item x="119"/>
        <item x="120"/>
        <item x="121"/>
        <item x="137"/>
        <item t="default"/>
      </items>
    </pivotField>
    <pivotField axis="axisPage" showAll="0">
      <items count="19">
        <item x="3"/>
        <item x="4"/>
        <item x="9"/>
        <item x="8"/>
        <item x="14"/>
        <item x="12"/>
        <item x="6"/>
        <item x="15"/>
        <item x="13"/>
        <item x="10"/>
        <item x="11"/>
        <item x="16"/>
        <item x="5"/>
        <item x="7"/>
        <item x="0"/>
        <item x="1"/>
        <item x="2"/>
        <item x="17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3">
    <pageField fld="0" hier="-1"/>
    <pageField fld="5" hier="-1"/>
    <pageField fld="6" hier="-1"/>
  </pageFields>
  <dataFields count="16">
    <dataField name="Suma de Col01" fld="8" baseField="0" baseItem="0"/>
    <dataField name="Suma de Col02" fld="9" baseField="0" baseItem="0"/>
    <dataField name="Suma de Col03" fld="10" baseField="0" baseItem="0"/>
    <dataField name="Suma de Col04" fld="11" baseField="0" baseItem="0"/>
    <dataField name="Suma de Col05" fld="12" baseField="0" baseItem="0"/>
    <dataField name="Suma de Col06" fld="13" baseField="0" baseItem="0"/>
    <dataField name="Suma de Col07" fld="14" baseField="0" baseItem="0"/>
    <dataField name="Suma de Col08" fld="15" baseField="0" baseItem="0"/>
    <dataField name="Suma de Col09" fld="16" baseField="0" baseItem="0"/>
    <dataField name="Suma de Col10" fld="17" baseField="0" baseItem="0"/>
    <dataField name="Suma de Col11" fld="18" baseField="0" baseItem="0"/>
    <dataField name="Suma de Col12" fld="19" baseField="0" baseItem="0"/>
    <dataField name="Suma de Col13" fld="20" baseField="0" baseItem="0"/>
    <dataField name="Suma de Col14" fld="21" baseField="0" baseItem="0"/>
    <dataField name="Suma de Col15" fld="22" baseField="0" baseItem="0"/>
    <dataField name="Suma de Col16" fld="23" baseField="4" baseItem="0"/>
  </dataFields>
  <formats count="12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4" type="button" dataOnly="0" labelOnly="1" outline="0" axis="axisRow" fieldPosition="0"/>
    </format>
    <format dxfId="14">
      <pivotArea dataOnly="0" labelOnly="1" fieldPosition="0">
        <references count="1">
          <reference field="4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1">
      <pivotArea type="all" dataOnly="0" outline="0" fieldPosition="0"/>
    </format>
    <format dxfId="4">
      <pivotArea outline="0" collapsedLevelsAreSubtotals="1" fieldPosition="0"/>
    </format>
    <format dxfId="3">
      <pivotArea field="4" type="button" dataOnly="0" labelOnly="1" outline="0" axis="axisRow" fieldPosition="0"/>
    </format>
    <format dxfId="2">
      <pivotArea dataOnly="0" labelOnly="1" fieldPosition="0">
        <references count="1">
          <reference field="4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9085-F91C-49FC-A37A-09F1BB7C1209}">
  <dimension ref="A1:PX149"/>
  <sheetViews>
    <sheetView topLeftCell="B15" workbookViewId="0">
      <selection activeCell="I38" sqref="I38"/>
    </sheetView>
  </sheetViews>
  <sheetFormatPr baseColWidth="10" defaultColWidth="11.7109375" defaultRowHeight="10.5" x14ac:dyDescent="0.15"/>
  <cols>
    <col min="1" max="1" width="18.28515625" style="8" hidden="1" customWidth="1"/>
    <col min="2" max="2" width="37.85546875" style="8" customWidth="1"/>
    <col min="3" max="3" width="33.7109375" style="8" customWidth="1"/>
    <col min="4" max="4" width="15" style="8" customWidth="1"/>
    <col min="5" max="5" width="12.7109375" style="8" customWidth="1"/>
    <col min="6" max="6" width="15.140625" style="8" customWidth="1"/>
    <col min="7" max="11" width="12.7109375" style="8" customWidth="1"/>
    <col min="12" max="12" width="15.42578125" style="8" customWidth="1"/>
    <col min="13" max="13" width="12.7109375" style="8" customWidth="1"/>
    <col min="14" max="14" width="15.7109375" style="8" customWidth="1"/>
    <col min="15" max="15" width="15.42578125" style="8" customWidth="1"/>
    <col min="16" max="16" width="14.140625" style="8" customWidth="1"/>
    <col min="17" max="17" width="14.42578125" style="8" customWidth="1"/>
    <col min="18" max="22" width="11.7109375" style="8"/>
    <col min="23" max="25" width="17" style="8" customWidth="1"/>
    <col min="26" max="26" width="17" style="8" hidden="1" customWidth="1"/>
    <col min="27" max="27" width="5.85546875" style="11" hidden="1" customWidth="1"/>
    <col min="28" max="36" width="12.7109375" style="11" hidden="1" customWidth="1"/>
    <col min="37" max="37" width="10.7109375" style="11" hidden="1" customWidth="1"/>
    <col min="38" max="38" width="12.7109375" style="11" hidden="1" customWidth="1"/>
    <col min="39" max="42" width="12.7109375" style="11" customWidth="1"/>
    <col min="43" max="43" width="6.5703125" style="11" customWidth="1"/>
    <col min="44" max="44" width="5.28515625" style="11" customWidth="1"/>
    <col min="45" max="45" width="5.85546875" style="11" customWidth="1"/>
    <col min="46" max="46" width="8.28515625" style="11" customWidth="1"/>
    <col min="47" max="47" width="11.42578125" style="11" customWidth="1"/>
    <col min="48" max="48" width="5.140625" style="11" customWidth="1"/>
    <col min="49" max="49" width="6.140625" style="11" customWidth="1"/>
    <col min="50" max="50" width="5.28515625" style="11" customWidth="1"/>
    <col min="51" max="51" width="5.7109375" style="11" customWidth="1"/>
    <col min="52" max="52" width="6.85546875" style="11" customWidth="1"/>
    <col min="53" max="53" width="6.42578125" style="11" customWidth="1"/>
    <col min="54" max="55" width="12.85546875" style="8" customWidth="1"/>
    <col min="56" max="16384" width="11.7109375" style="8"/>
  </cols>
  <sheetData>
    <row r="1" spans="1:55" s="1" customFormat="1" ht="12.75" customHeight="1" x14ac:dyDescent="0.15">
      <c r="B1" s="2" t="s">
        <v>0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5" s="1" customFormat="1" ht="12.75" customHeight="1" x14ac:dyDescent="0.15">
      <c r="B2" s="2" t="str">
        <f>CONCATENATE("COMUNA: ",[1]NOMBRE!$B$2,"  ","( ",[1]NOMBRE!$C$2,[1]NOMBRE!$D$2,[1]NOMBRE!$E$2,[1]NOMBRE!$F$2,[1]NOMBRE!$G$2," )")</f>
        <v>COMUNA:   (  )</v>
      </c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</row>
    <row r="3" spans="1:55" s="1" customFormat="1" ht="12.75" customHeight="1" x14ac:dyDescent="0.2">
      <c r="B3" s="2" t="str">
        <f>CONCATENATE("ESTABLECIMIENTO/ESTRATEGIA: ",[1]NOMBRE!$B$3,"  ","( ",[1]NOMBRE!$C$3,[1]NOMBRE!$D$3,[1]NOMBRE!$E$3,[1]NOMBRE!$F$3,[1]NOMBRE!$G$3,[1]NOMBRE!$H$3," )")</f>
        <v>ESTABLECIMIENTO/ESTRATEGIA:   (  )</v>
      </c>
      <c r="E3" s="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</row>
    <row r="4" spans="1:55" s="1" customFormat="1" ht="12.75" customHeight="1" x14ac:dyDescent="0.15">
      <c r="B4" s="2" t="str">
        <f>CONCATENATE("MES: ",[1]NOMBRE!$B$6,"  ","( ",[1]NOMBRE!$C$6,[1]NOMBRE!$D$6," )")</f>
        <v>MES:   (  )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</row>
    <row r="5" spans="1:55" s="1" customFormat="1" ht="12.75" customHeight="1" x14ac:dyDescent="0.15">
      <c r="B5" s="2" t="str">
        <f>CONCATENATE("AÑO: ",[1]NOMBRE!$B$7)</f>
        <v>AÑO: 2026-2027</v>
      </c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5" s="5" customFormat="1" x14ac:dyDescent="0.15"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6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</row>
    <row r="7" spans="1:55" s="5" customFormat="1" ht="24.75" customHeight="1" x14ac:dyDescent="0.15">
      <c r="B7" s="381" t="s">
        <v>1</v>
      </c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</row>
    <row r="8" spans="1:55" ht="17.25" customHeight="1" x14ac:dyDescent="0.15">
      <c r="B8" s="9" t="s">
        <v>2</v>
      </c>
      <c r="C8" s="10"/>
    </row>
    <row r="9" spans="1:55" ht="21" customHeight="1" x14ac:dyDescent="0.15">
      <c r="B9" s="382" t="s">
        <v>3</v>
      </c>
      <c r="C9" s="385" t="s">
        <v>4</v>
      </c>
      <c r="D9" s="385" t="s">
        <v>5</v>
      </c>
      <c r="E9" s="388" t="s">
        <v>6</v>
      </c>
      <c r="F9" s="389"/>
      <c r="G9" s="389"/>
      <c r="H9" s="389"/>
      <c r="I9" s="389"/>
      <c r="J9" s="389"/>
      <c r="K9" s="390"/>
      <c r="L9" s="391" t="s">
        <v>7</v>
      </c>
      <c r="M9" s="390"/>
      <c r="N9" s="392" t="s">
        <v>8</v>
      </c>
      <c r="O9" s="392"/>
      <c r="P9" s="393"/>
      <c r="Y9" s="11"/>
      <c r="Z9" s="11"/>
      <c r="BA9" s="8"/>
    </row>
    <row r="10" spans="1:55" ht="12.75" customHeight="1" x14ac:dyDescent="0.15">
      <c r="B10" s="383"/>
      <c r="C10" s="386"/>
      <c r="D10" s="386"/>
      <c r="E10" s="394" t="s">
        <v>9</v>
      </c>
      <c r="F10" s="397" t="s">
        <v>10</v>
      </c>
      <c r="G10" s="403" t="s">
        <v>11</v>
      </c>
      <c r="H10" s="406" t="s">
        <v>12</v>
      </c>
      <c r="I10" s="403" t="s">
        <v>13</v>
      </c>
      <c r="J10" s="403" t="s">
        <v>14</v>
      </c>
      <c r="K10" s="409" t="s">
        <v>15</v>
      </c>
      <c r="L10" s="412" t="s">
        <v>16</v>
      </c>
      <c r="M10" s="423" t="s">
        <v>17</v>
      </c>
      <c r="N10" s="426" t="s">
        <v>18</v>
      </c>
      <c r="O10" s="429" t="s">
        <v>19</v>
      </c>
      <c r="P10" s="400" t="s">
        <v>20</v>
      </c>
      <c r="Z10" s="11"/>
    </row>
    <row r="11" spans="1:55" ht="12.75" customHeight="1" x14ac:dyDescent="0.15">
      <c r="B11" s="383"/>
      <c r="C11" s="386"/>
      <c r="D11" s="386"/>
      <c r="E11" s="395"/>
      <c r="F11" s="398"/>
      <c r="G11" s="404"/>
      <c r="H11" s="407"/>
      <c r="I11" s="404"/>
      <c r="J11" s="404"/>
      <c r="K11" s="410"/>
      <c r="L11" s="413"/>
      <c r="M11" s="424"/>
      <c r="N11" s="427"/>
      <c r="O11" s="430"/>
      <c r="P11" s="401"/>
      <c r="Z11" s="11"/>
    </row>
    <row r="12" spans="1:55" ht="14.25" customHeight="1" x14ac:dyDescent="0.15">
      <c r="B12" s="384"/>
      <c r="C12" s="387"/>
      <c r="D12" s="387"/>
      <c r="E12" s="396"/>
      <c r="F12" s="399"/>
      <c r="G12" s="405"/>
      <c r="H12" s="408"/>
      <c r="I12" s="405"/>
      <c r="J12" s="405"/>
      <c r="K12" s="411"/>
      <c r="L12" s="414"/>
      <c r="M12" s="425"/>
      <c r="N12" s="428"/>
      <c r="O12" s="431"/>
      <c r="P12" s="402"/>
      <c r="Z12" s="11"/>
    </row>
    <row r="13" spans="1:55" ht="15" customHeight="1" x14ac:dyDescent="0.2">
      <c r="A13" s="12">
        <v>15080014</v>
      </c>
      <c r="B13" s="383" t="s">
        <v>21</v>
      </c>
      <c r="C13" s="13" t="s">
        <v>22</v>
      </c>
      <c r="D13" s="14">
        <f>IFERROR(VLOOKUP($A13,[2]filtro!A5:Q48,2,FALSE),0)</f>
        <v>12386</v>
      </c>
      <c r="E13" s="15">
        <f>IFERROR(VLOOKUP($A13,[2]filtro!A5:Q48,3,FALSE),0)</f>
        <v>0</v>
      </c>
      <c r="F13" s="16">
        <f t="array" ref="F13">IFERROR(VLOOKUP($A13,[2]filtro!A5:Q48,4,FALSE),0)</f>
        <v>0</v>
      </c>
      <c r="G13" s="16">
        <f t="array" ref="G13">IFERROR(VLOOKUP($A13,[2]filtro!A5:Q48,5,FALSE),0)</f>
        <v>0</v>
      </c>
      <c r="H13" s="17">
        <f t="array" ref="H13">IFERROR(VLOOKUP($A13,[2]filtro!A5:Q48,6,FALSE),0)</f>
        <v>5984</v>
      </c>
      <c r="I13" s="17">
        <f t="array" ref="I13">IFERROR(VLOOKUP($A13,[2]filtro!A5:Q48,7,FALSE),0)</f>
        <v>6402</v>
      </c>
      <c r="J13" s="16">
        <f t="array" ref="J13">IFERROR(VLOOKUP($A13,[2]filtro!A5:Q48,8,FALSE),0)</f>
        <v>0</v>
      </c>
      <c r="K13" s="18">
        <f>IFERROR(VLOOKUP($A13,[2]filtro!A5:Q48,9,FALSE),0)</f>
        <v>0</v>
      </c>
      <c r="L13" s="19">
        <f t="array" ref="L13">IFERROR(VLOOKUP($A13,[2]filtro!A5:Q48,10,FALSE),0)</f>
        <v>0</v>
      </c>
      <c r="M13" s="20">
        <f>IFERROR(VLOOKUP($A13,[2]filtro!A5:Q48,11,FALSE),0)</f>
        <v>0</v>
      </c>
      <c r="N13" s="21">
        <f t="array" ref="N13">IFERROR(VLOOKUP($A13,[2]filtro!A5:Q48,12,FALSE),0)</f>
        <v>0</v>
      </c>
      <c r="O13" s="16">
        <f t="array" ref="O13">IFERROR(VLOOKUP($A13,[2]filtro!A5:Q48,13,FALSE),0)</f>
        <v>0</v>
      </c>
      <c r="P13" s="22">
        <f>IFERROR(VLOOKUP($A13,[2]filtro!A5:Q48,14,FALSE),0)</f>
        <v>0</v>
      </c>
      <c r="Z13" s="11"/>
      <c r="AA13" s="23"/>
      <c r="AB13" s="24" t="str">
        <f>IF(AND(OR(D13&lt;&gt;0),N37=""),"* No olvide digitar la Sección B, Número de personas intrasistema que retiran, en el grupo de Gestantes:Normal, Sobrepeso y Obesas.","")</f>
        <v/>
      </c>
      <c r="AC13" s="23"/>
      <c r="AD13" s="23"/>
      <c r="AE13" s="23"/>
      <c r="AF13" s="23"/>
      <c r="AG13" s="23"/>
      <c r="AH13" s="23"/>
      <c r="AI13" s="25">
        <f>IF(AND(OR($D13&lt;&gt;0),$N$37=""),1,0)</f>
        <v>0</v>
      </c>
    </row>
    <row r="14" spans="1:55" ht="15" customHeight="1" x14ac:dyDescent="0.2">
      <c r="A14" s="12">
        <v>15080015</v>
      </c>
      <c r="B14" s="383"/>
      <c r="C14" s="13" t="s">
        <v>23</v>
      </c>
      <c r="D14" s="14">
        <f>IFERROR(VLOOKUP($A14,[2]filtro!A6:Q49,2,FALSE),0)</f>
        <v>23503</v>
      </c>
      <c r="E14" s="15">
        <f>IFERROR(VLOOKUP($A14,[2]filtro!A6:Q49,3,FALSE),0)</f>
        <v>0</v>
      </c>
      <c r="F14" s="16">
        <f t="array" ref="F14">IFERROR(VLOOKUP($A14,[2]filtro!A6:Q49,4,FALSE),0)</f>
        <v>0</v>
      </c>
      <c r="G14" s="16">
        <f t="array" ref="G14">IFERROR(VLOOKUP($A14,[2]filtro!A6:Q49,5,FALSE),0)</f>
        <v>0</v>
      </c>
      <c r="H14" s="26">
        <f>IFERROR(VLOOKUP($A14,[2]filtro!A5:Q48,6,FALSE),0)</f>
        <v>0</v>
      </c>
      <c r="I14" s="27">
        <f t="array" ref="I14">IFERROR(VLOOKUP($A14,[2]filtro!A5:Q48,7,FALSE),0)</f>
        <v>0</v>
      </c>
      <c r="J14" s="17">
        <f>IFERROR(VLOOKUP($A14,[2]filtro!A5:Q48,8,FALSE),0)</f>
        <v>13557</v>
      </c>
      <c r="K14" s="28">
        <f>IFERROR(VLOOKUP($A14,[2]filtro!A5:Q48,9,FALSE),0)</f>
        <v>9780</v>
      </c>
      <c r="L14" s="29">
        <f t="array" ref="L14">IFERROR(VLOOKUP($A14,[2]filtro!A5:Q48,10,FALSE),0)</f>
        <v>104</v>
      </c>
      <c r="M14" s="20">
        <f>IFERROR(VLOOKUP($A14,[2]filtro!A6:Q49,11,FALSE),0)</f>
        <v>0</v>
      </c>
      <c r="N14" s="30">
        <f>IFERROR(VLOOKUP($A14,[2]filtro!A5:Q48,12,FALSE),0)</f>
        <v>46</v>
      </c>
      <c r="O14" s="31">
        <f t="array" ref="O14">IFERROR(VLOOKUP($A14,[2]filtro!5:48,13,FALSE),0)</f>
        <v>6</v>
      </c>
      <c r="P14" s="32">
        <f t="array" ref="P14">IFERROR(VLOOKUP($A14,[2]filtro!A5:Q48,14,FALSE),0)</f>
        <v>10</v>
      </c>
      <c r="Q14" s="8" t="str">
        <f>$AB14&amp;$AC14&amp;$AD14&amp;$AE14</f>
        <v/>
      </c>
      <c r="Z14" s="11"/>
      <c r="AA14" s="23"/>
      <c r="AB14" s="24" t="str">
        <f>IF(AND(OR(D14&lt;&gt;0),N37=""),"* No olvide digitar la Sección B, Número de personas intrasistema que retiran, en el grupo de Gestantes:Normal, Sobrepeso y Obesas.","")</f>
        <v/>
      </c>
      <c r="AC14" s="33"/>
      <c r="AD14" s="33"/>
      <c r="AE14" s="33"/>
      <c r="AF14" s="33"/>
      <c r="AI14" s="25">
        <f t="shared" ref="AI14:AI15" si="0">IF(AND(OR($D14&lt;&gt;0),$N$37=""),1,0)</f>
        <v>0</v>
      </c>
      <c r="AJ14" s="33"/>
      <c r="AK14" s="33"/>
      <c r="AL14" s="33"/>
      <c r="AM14" s="33"/>
    </row>
    <row r="15" spans="1:55" ht="15" customHeight="1" x14ac:dyDescent="0.2">
      <c r="A15" s="12">
        <v>15080008</v>
      </c>
      <c r="B15" s="383"/>
      <c r="C15" s="13" t="s">
        <v>24</v>
      </c>
      <c r="D15" s="14">
        <f>IFERROR(VLOOKUP($A15,[2]filtro!A7:Q50,2,FALSE),0)</f>
        <v>5796</v>
      </c>
      <c r="E15" s="15">
        <f>IFERROR(VLOOKUP($A15,[2]filtro!A7:Q50,3,FALSE),0)</f>
        <v>0</v>
      </c>
      <c r="F15" s="16">
        <f t="array" ref="F15">IFERROR(VLOOKUP($A15,[2]filtro!A7:Q50,4,FALSE),0)</f>
        <v>0</v>
      </c>
      <c r="G15" s="16">
        <f t="array" ref="G15">IFERROR(VLOOKUP($A15,[2]filtro!A7:Q50,5,FALSE),0)</f>
        <v>0</v>
      </c>
      <c r="H15" s="26">
        <f>IFERROR(VLOOKUP($A15,[2]filtro!A6:Q49,6,FALSE),0)</f>
        <v>0</v>
      </c>
      <c r="I15" s="27">
        <f t="array" ref="I15">IFERROR(VLOOKUP($A15,[2]filtro!A6:Q49,7,FALSE),0)</f>
        <v>0</v>
      </c>
      <c r="J15" s="34">
        <f t="array" ref="J15">IFERROR(VLOOKUP($A15,[2]filtro!A7:Q50,8,FALSE),0)</f>
        <v>0</v>
      </c>
      <c r="K15" s="35">
        <f>IFERROR(VLOOKUP($A15,[2]filtro!A7:Q50,9,FALSE),0)</f>
        <v>0</v>
      </c>
      <c r="L15" s="36">
        <f t="array" ref="L15">IFERROR(VLOOKUP($A15,[2]filtro!A5:Q48,10,FALSE),0)</f>
        <v>3172</v>
      </c>
      <c r="M15" s="20">
        <f>IFERROR(VLOOKUP($A15,[2]filtro!A7:Q50,11,FALSE),0)</f>
        <v>0</v>
      </c>
      <c r="N15" s="37">
        <f>IFERROR(VLOOKUP($A15,[2]filtro!A6:Q49,12,FALSE),0)</f>
        <v>1446</v>
      </c>
      <c r="O15" s="38">
        <f>IFERROR(VLOOKUP($A15,[2]filtro!B6:R49,13,FALSE),0)</f>
        <v>0</v>
      </c>
      <c r="P15" s="39">
        <f>IFERROR(VLOOKUP($A15,[2]filtro!C6:S49,14,FALSE),0)</f>
        <v>0</v>
      </c>
      <c r="Q15" s="8" t="str">
        <f>$AB15&amp;$AC15&amp;$AD15&amp;$AE15</f>
        <v/>
      </c>
      <c r="Z15" s="11"/>
      <c r="AA15" s="23"/>
      <c r="AB15" s="24" t="str">
        <f>IF(AND(OR(D15&lt;&gt;0),N37=""),"* No olvide digitar la Sección B, Número de personas intrasistema que retiran, en el grupo de Gestantes:Normal, Sobrepeso y Obesas.","")</f>
        <v/>
      </c>
      <c r="AC15" s="33"/>
      <c r="AD15" s="33"/>
      <c r="AE15" s="33"/>
      <c r="AF15" s="33"/>
      <c r="AI15" s="25">
        <f t="shared" si="0"/>
        <v>0</v>
      </c>
      <c r="AJ15" s="33"/>
      <c r="AK15" s="33"/>
      <c r="AL15" s="33"/>
      <c r="AM15" s="33"/>
      <c r="BB15" s="11"/>
      <c r="BC15" s="11"/>
    </row>
    <row r="16" spans="1:55" ht="15" customHeight="1" x14ac:dyDescent="0.2">
      <c r="A16" s="12">
        <v>15900010</v>
      </c>
      <c r="B16" s="383"/>
      <c r="C16" s="13" t="s">
        <v>25</v>
      </c>
      <c r="D16" s="14">
        <f>IFERROR(VLOOKUP($A16,[2]filtro!A5:Q48,2,FALSE),0)</f>
        <v>8154.3999999999942</v>
      </c>
      <c r="E16" s="40">
        <f t="array" ref="E16">IFERROR(VLOOKUP($A16,[2]filtro!A5:Q48,3,FALSE),0)</f>
        <v>709.6</v>
      </c>
      <c r="F16" s="41">
        <f t="array" ref="F16">IFERROR(VLOOKUP($A16,[2]filtro!A5:Q48,4,FALSE),0)</f>
        <v>2063.2000000000003</v>
      </c>
      <c r="G16" s="17">
        <f t="array" ref="G16">IFERROR(VLOOKUP($A16,[2]filtro!A5:Q48,5,FALSE),0)</f>
        <v>5381.5999999999949</v>
      </c>
      <c r="H16" s="26">
        <f>IFERROR(VLOOKUP($A16,[2]filtro!A7:Q50,6,FALSE),0)</f>
        <v>0</v>
      </c>
      <c r="I16" s="27">
        <f t="array" ref="I16">IFERROR(VLOOKUP($A16,[2]filtro!A7:Q50,7,FALSE),0)</f>
        <v>0</v>
      </c>
      <c r="J16" s="34">
        <f>IFERROR(VLOOKUP($A16,[2]filtro!A8:Q51,8,FALSE),0)</f>
        <v>0</v>
      </c>
      <c r="K16" s="35">
        <f>IFERROR(VLOOKUP($A16,[2]filtro!A8:Q51,9,FALSE),0)</f>
        <v>0</v>
      </c>
      <c r="L16" s="42">
        <f t="array" ref="L16">IFERROR(VLOOKUP($A16,[2]filtro!A8:Q51,10,FALSE),0)</f>
        <v>0</v>
      </c>
      <c r="M16" s="20">
        <f>IFERROR(VLOOKUP($A16,[2]filtro!A8:Q51,11,FALSE),0)</f>
        <v>0</v>
      </c>
      <c r="N16" s="43">
        <f>IFERROR(VLOOKUP($A16,[2]filtro!B8:R51,12,FALSE),0)</f>
        <v>0</v>
      </c>
      <c r="O16" s="44">
        <f>IFERROR(VLOOKUP($A16,[2]filtro!G8:W51,13,FALSE),0)</f>
        <v>0</v>
      </c>
      <c r="P16" s="45">
        <f>IFERROR(VLOOKUP($A16,[2]filtro!H8:X51,14,FALSE),0)</f>
        <v>0</v>
      </c>
      <c r="Z16" s="11"/>
      <c r="AB16" s="24" t="str">
        <f>IF(AND(OR(D16&lt;&gt;0),N37=""),"* No olvide digitar la Sección B, Número de personas intrasistema que retiran, en el grupo de Gestantes:Normal, Sobrepeso y Obesas.","")</f>
        <v/>
      </c>
      <c r="AI16" s="25">
        <f>IF(AND(OR($D16&lt;&gt;0),$N$37=""),1,0)</f>
        <v>0</v>
      </c>
    </row>
    <row r="17" spans="1:53" ht="15" customHeight="1" x14ac:dyDescent="0.15">
      <c r="A17" s="46"/>
      <c r="B17" s="384"/>
      <c r="C17" s="47" t="s">
        <v>26</v>
      </c>
      <c r="D17" s="48">
        <f>SUM(E17:P17)</f>
        <v>48661.399999999994</v>
      </c>
      <c r="E17" s="49">
        <f>SUM(E16)</f>
        <v>709.6</v>
      </c>
      <c r="F17" s="50">
        <f>SUM(F16)</f>
        <v>2063.2000000000003</v>
      </c>
      <c r="G17" s="50">
        <f>SUM(G16)</f>
        <v>5381.5999999999949</v>
      </c>
      <c r="H17" s="51">
        <f>SUM(H13)</f>
        <v>5984</v>
      </c>
      <c r="I17" s="51">
        <f>SUM(I13)</f>
        <v>6402</v>
      </c>
      <c r="J17" s="51">
        <f>SUM(J14)</f>
        <v>13557</v>
      </c>
      <c r="K17" s="52">
        <f>SUM(K14)</f>
        <v>9780</v>
      </c>
      <c r="L17" s="53">
        <f>SUM(L14:L15)</f>
        <v>3276</v>
      </c>
      <c r="M17" s="54"/>
      <c r="N17" s="55">
        <f>SUM(N14:N15)</f>
        <v>1492</v>
      </c>
      <c r="O17" s="56">
        <f>SUM(O14:O15)</f>
        <v>6</v>
      </c>
      <c r="P17" s="57">
        <f>SUM(P14:P15)</f>
        <v>10</v>
      </c>
      <c r="Z17" s="11"/>
    </row>
    <row r="18" spans="1:53" ht="14.25" customHeight="1" x14ac:dyDescent="0.2">
      <c r="A18" s="12">
        <v>15080016</v>
      </c>
      <c r="B18" s="383" t="s">
        <v>27</v>
      </c>
      <c r="C18" s="13" t="s">
        <v>22</v>
      </c>
      <c r="D18" s="14">
        <f>IFERROR(VLOOKUP($A18,[2]filtro!A10:Q53,2,FALSE),0)</f>
        <v>898</v>
      </c>
      <c r="E18" s="15">
        <f>IFERROR(VLOOKUP($A18,[2]filtro!A10:Q53,3,FALSE),0)</f>
        <v>0</v>
      </c>
      <c r="F18" s="16">
        <f t="array" ref="F18">IFERROR(VLOOKUP($A18,[2]filtro!A10:Q53,4,FALSE),0)</f>
        <v>0</v>
      </c>
      <c r="G18" s="16">
        <f t="array" ref="G18">IFERROR(VLOOKUP($A18,[2]filtro!A10:Q53,5,FALSE),0)</f>
        <v>0</v>
      </c>
      <c r="H18" s="17">
        <f t="array" ref="H18">IFERROR(VLOOKUP($A18,[2]filtro!A10:Q53,6,FALSE),0)</f>
        <v>118</v>
      </c>
      <c r="I18" s="17">
        <f t="array" ref="I18">IFERROR(VLOOKUP($A18,[2]filtro!A10:Q53,7,FALSE),0)</f>
        <v>126</v>
      </c>
      <c r="J18" s="16">
        <f t="array" ref="J18">IFERROR(VLOOKUP($A18,[2]filtro!A10:Q53,8,FALSE),0)</f>
        <v>410</v>
      </c>
      <c r="K18" s="18">
        <f>IFERROR(VLOOKUP($A18,[2]filtro!A10:Q53,9,FALSE),0)</f>
        <v>244</v>
      </c>
      <c r="L18" s="19">
        <f t="array" ref="L18">IFERROR(VLOOKUP($A18,[2]filtro!A5:Q48,10,FALSE),0)</f>
        <v>0</v>
      </c>
      <c r="M18" s="20">
        <f>IFERROR(VLOOKUP($A18,[2]filtro!A10:Q53,11,FALSE),0)</f>
        <v>0</v>
      </c>
      <c r="N18" s="21">
        <f t="array" ref="N18">IFERROR(VLOOKUP($A18,[2]filtro!Q5:Q1048576,12,FALSE),0)</f>
        <v>0</v>
      </c>
      <c r="O18" s="16">
        <f t="array" ref="O18">IFERROR(VLOOKUP($A18,[2]filtro!A5:Q48,13,FALSE),0)</f>
        <v>0</v>
      </c>
      <c r="P18" s="22">
        <f t="array" ref="P18">IFERROR(VLOOKUP($A18,[2]filtro!A2:Q45,14,FALSE),0)</f>
        <v>0</v>
      </c>
      <c r="Z18" s="11"/>
      <c r="AA18" s="23"/>
      <c r="AB18" s="23"/>
      <c r="AC18" s="23"/>
      <c r="AD18" s="23"/>
      <c r="AE18" s="23"/>
      <c r="AF18" s="23"/>
      <c r="AG18" s="23"/>
      <c r="AH18" s="23"/>
      <c r="AI18" s="23"/>
    </row>
    <row r="19" spans="1:53" ht="15" customHeight="1" x14ac:dyDescent="0.2">
      <c r="A19" s="12">
        <v>15080017</v>
      </c>
      <c r="B19" s="383"/>
      <c r="C19" s="58" t="s">
        <v>23</v>
      </c>
      <c r="D19" s="14">
        <f t="array" ref="D19">IFERROR(VLOOKUP($A19,[2]filtro!A5:Q48,2,FALSE),0)</f>
        <v>0</v>
      </c>
      <c r="E19" s="15">
        <f>IFERROR(VLOOKUP($A19,[2]filtro!A11:Q54,3,FALSE),0)</f>
        <v>0</v>
      </c>
      <c r="F19" s="16">
        <f t="array" ref="F19">IFERROR(VLOOKUP($A19,[2]filtro!A11:Q54,4,FALSE),0)</f>
        <v>0</v>
      </c>
      <c r="G19" s="16">
        <f t="array" ref="G19">IFERROR(VLOOKUP($A19,[2]filtro!A11:Q54,5,FALSE),0)</f>
        <v>0</v>
      </c>
      <c r="H19" s="17">
        <f t="array" ref="H19">IFERROR(VLOOKUP($A19,[2]filtro!A5:Q48,6,FALSE),0)</f>
        <v>0</v>
      </c>
      <c r="I19" s="17">
        <f t="array" ref="I19">IFERROR(VLOOKUP($A19,[2]filtro!A5:Q48,7,FALSE),0)</f>
        <v>0</v>
      </c>
      <c r="J19" s="16">
        <f t="array" ref="J19">IFERROR(VLOOKUP($A19,[2]filtro!A11:Q54,8,FALSE),0)</f>
        <v>0</v>
      </c>
      <c r="K19" s="18">
        <f>IFERROR(VLOOKUP($A19,[2]filtro!A11:Q54,9,FALSE),0)</f>
        <v>0</v>
      </c>
      <c r="L19" s="19">
        <f t="array" ref="L19">IFERROR(VLOOKUP($A19,[2]filtro!A5:Q48,10,FALSE),0)</f>
        <v>0</v>
      </c>
      <c r="M19" s="20">
        <f>IFERROR(VLOOKUP($A19,[2]filtro!A11:Q54,11,FALSE),0)</f>
        <v>0</v>
      </c>
      <c r="N19" s="21">
        <f t="array" ref="N19">IFERROR(VLOOKUP($A19,[2]filtro!A5:Q48,12,FALSE),0)</f>
        <v>0</v>
      </c>
      <c r="O19" s="16">
        <f t="array" ref="O19">IFERROR(VLOOKUP($A19,[2]filtro!A6:Q49,13,FALSE),0)</f>
        <v>0</v>
      </c>
      <c r="P19" s="22">
        <f t="array" ref="P19">IFERROR(VLOOKUP($A19,[2]filtro!A3:Q46,14,FALSE),0)</f>
        <v>0</v>
      </c>
      <c r="Z19" s="11"/>
      <c r="AA19" s="23"/>
      <c r="AB19" s="23"/>
      <c r="AC19" s="23"/>
      <c r="AD19" s="23"/>
      <c r="AE19" s="23"/>
      <c r="AF19" s="23"/>
      <c r="AG19" s="23"/>
      <c r="AH19" s="23"/>
      <c r="AI19" s="23"/>
    </row>
    <row r="20" spans="1:53" ht="15" customHeight="1" x14ac:dyDescent="0.2">
      <c r="A20" s="12">
        <v>15010500</v>
      </c>
      <c r="B20" s="383"/>
      <c r="C20" s="58" t="s">
        <v>28</v>
      </c>
      <c r="D20" s="14">
        <f t="array" ref="D20">IFERROR(VLOOKUP($A20,[2]filtro!A5:Q48,2,FALSE),0)</f>
        <v>1082</v>
      </c>
      <c r="E20" s="15">
        <f t="array" ref="E20">IFERROR(VLOOKUP($A20,[2]filtro!A5:Q48,3,FALSE),0)</f>
        <v>0</v>
      </c>
      <c r="F20" s="16">
        <f t="array" ref="F20">IFERROR(VLOOKUP($A20,[2]filtro!A5:Q48,4,FALSE),0)</f>
        <v>6</v>
      </c>
      <c r="G20" s="16">
        <f t="array" ref="G20">IFERROR(VLOOKUP($A20,[2]filtro!A5:Q48,5,FALSE),0)</f>
        <v>180</v>
      </c>
      <c r="H20" s="17">
        <f t="array" ref="H20">IFERROR(VLOOKUP($A20,[2]filtro!A6:Q49,6,FALSE),0)</f>
        <v>116</v>
      </c>
      <c r="I20" s="17">
        <f t="array" ref="I20">IFERROR(VLOOKUP($A20,[2]filtro!A5:Q48,7,FALSE),0)</f>
        <v>114</v>
      </c>
      <c r="J20" s="16">
        <f t="array" ref="J20">IFERROR(VLOOKUP($A20,[2]filtro!A5:Q48,8,FALSE),0)</f>
        <v>418</v>
      </c>
      <c r="K20" s="18">
        <f t="array" ref="K20">IFERROR(VLOOKUP($A20,[2]filtro!A5:Q48,9,FALSE),0)</f>
        <v>248</v>
      </c>
      <c r="L20" s="19">
        <f t="array" ref="L20">IFERROR(VLOOKUP($A20,[2]filtro!A5:Q48,10,FALSE),0)</f>
        <v>0</v>
      </c>
      <c r="M20" s="20">
        <f>IFERROR(VLOOKUP($A20,[2]filtro!A12:Q55,11,FALSE),0)</f>
        <v>0</v>
      </c>
      <c r="N20" s="21">
        <f t="array" ref="N20">IFERROR(VLOOKUP($A20,[2]filtro!A5:Q48,12,FALSE),0)</f>
        <v>0</v>
      </c>
      <c r="O20" s="16">
        <f t="array" ref="O20">IFERROR(VLOOKUP($A20,[2]filtro!A7:Q50,13,FALSE),0)</f>
        <v>0</v>
      </c>
      <c r="P20" s="22">
        <f t="array" ref="P20">IFERROR(VLOOKUP($A20,[2]filtro!A4:Q47,14,FALSE),0)</f>
        <v>0</v>
      </c>
      <c r="Q20" s="59"/>
      <c r="R20" s="59"/>
      <c r="Z20" s="11"/>
      <c r="AA20" s="23"/>
      <c r="AB20" s="23"/>
      <c r="AC20" s="23"/>
      <c r="AD20" s="23"/>
      <c r="AF20" s="23"/>
      <c r="AG20" s="23"/>
      <c r="AH20" s="23"/>
      <c r="AI20" s="23"/>
    </row>
    <row r="21" spans="1:53" ht="15" customHeight="1" x14ac:dyDescent="0.2">
      <c r="A21" s="12">
        <v>15080009</v>
      </c>
      <c r="B21" s="383"/>
      <c r="C21" s="13" t="s">
        <v>24</v>
      </c>
      <c r="D21" s="14">
        <f>IFERROR(VLOOKUP($A21,[2]filtro!A13:Q56,2,FALSE),0)</f>
        <v>152</v>
      </c>
      <c r="E21" s="15">
        <f>IFERROR(VLOOKUP($A21,[2]filtro!A13:Q56,3,FALSE),0)</f>
        <v>0</v>
      </c>
      <c r="F21" s="16">
        <f t="array" ref="F21">IFERROR(VLOOKUP($A21,[2]filtro!A13:Q56,4,FALSE),0)</f>
        <v>0</v>
      </c>
      <c r="G21" s="16">
        <f t="array" ref="G21">IFERROR(VLOOKUP($A21,[2]filtro!A13:Q56,5,FALSE),0)</f>
        <v>0</v>
      </c>
      <c r="H21" s="17">
        <f t="array" ref="H21">IFERROR(VLOOKUP($A21,[2]filtro!A5:Q48,6,FALSE),0)</f>
        <v>0</v>
      </c>
      <c r="I21" s="17">
        <f t="array" ref="I21">IFERROR(VLOOKUP($A21,[2]filtro!A5:Q48,7,FALSE),0)</f>
        <v>0</v>
      </c>
      <c r="J21" s="16">
        <f t="array" ref="J21">IFERROR(VLOOKUP($A21,[2]filtro!A13:Q56,8,FALSE),0)</f>
        <v>0</v>
      </c>
      <c r="K21" s="18">
        <f>IFERROR(VLOOKUP($A21,[2]filtro!A13:Q56,9,FALSE),0)</f>
        <v>0</v>
      </c>
      <c r="L21" s="19">
        <f t="array" ref="L21">IFERROR(VLOOKUP($A21,[2]filtro!A5:Q48,10,FALSE),0)</f>
        <v>0</v>
      </c>
      <c r="M21" s="20">
        <f>IFERROR(VLOOKUP($A21,[2]filtro!A13:Q56,11,FALSE),0)</f>
        <v>91</v>
      </c>
      <c r="N21" s="21">
        <f t="array" ref="N21">IFERROR(VLOOKUP($A21,[2]filtro!A5:Q48,12,FALSE),0)</f>
        <v>41</v>
      </c>
      <c r="O21" s="16">
        <f t="array" ref="O21">IFERROR(VLOOKUP($A21,[2]filtro!A8:Q51,13,FALSE),0)</f>
        <v>5</v>
      </c>
      <c r="P21" s="22">
        <f t="array" ref="P21">IFERROR(VLOOKUP($A21,[2]filtro!A5:Q48,14,FALSE),0)</f>
        <v>15</v>
      </c>
      <c r="Z21" s="11"/>
      <c r="AA21" s="23"/>
      <c r="AB21" s="23"/>
      <c r="AF21" s="23"/>
      <c r="AG21" s="23"/>
    </row>
    <row r="22" spans="1:53" ht="15" customHeight="1" x14ac:dyDescent="0.2">
      <c r="A22" s="12">
        <v>15900020</v>
      </c>
      <c r="B22" s="383"/>
      <c r="C22" s="13" t="s">
        <v>25</v>
      </c>
      <c r="D22" s="14">
        <f>IFERROR(VLOOKUP($A22,[2]filtro!A14:Q57,2,FALSE),0)</f>
        <v>348.79999999999995</v>
      </c>
      <c r="E22" s="15">
        <f>IFERROR(VLOOKUP($A22,[2]filtro!A14:Q57,3,FALSE),0)</f>
        <v>33.6</v>
      </c>
      <c r="F22" s="16">
        <f t="array" ref="F22">IFERROR(VLOOKUP($A22,[2]filtro!A14:Q57,4,FALSE),0)</f>
        <v>66.400000000000006</v>
      </c>
      <c r="G22" s="16">
        <f t="array" ref="G22">IFERROR(VLOOKUP($A22,[2]filtro!A14:Q57,5,FALSE),0)</f>
        <v>248.79999999999995</v>
      </c>
      <c r="H22" s="17">
        <f t="array" ref="H22">IFERROR(VLOOKUP($A22,[2]filtro!A5:Q48,6,FALSE),0)</f>
        <v>0</v>
      </c>
      <c r="I22" s="17">
        <f t="array" ref="I22">IFERROR(VLOOKUP($A22,[2]filtro!A5:Q48,7,FALSE),0)</f>
        <v>0</v>
      </c>
      <c r="J22" s="16">
        <f t="array" ref="J22">IFERROR(VLOOKUP($A22,[2]filtro!A14:Q57,8,FALSE),0)</f>
        <v>0</v>
      </c>
      <c r="K22" s="18">
        <f>IFERROR(VLOOKUP($A22,[2]filtro!A14:Q57,9,FALSE),0)</f>
        <v>0</v>
      </c>
      <c r="L22" s="19">
        <f t="array" ref="L22">IFERROR(VLOOKUP($A22,[2]filtro!A5:Q48,10,FALSE),0)</f>
        <v>0</v>
      </c>
      <c r="M22" s="20">
        <f>IFERROR(VLOOKUP($A22,[2]filtro!A14:Q57,11,FALSE),0)</f>
        <v>0</v>
      </c>
      <c r="N22" s="21">
        <f>IFERROR(VLOOKUP($A22,[2]filtro!B14:R57,12,FALSE),0)</f>
        <v>0</v>
      </c>
      <c r="O22" s="16">
        <f t="array" ref="O22">IFERROR(VLOOKUP($A22,[2]filtro!A9:Q52,13,FALSE),0)</f>
        <v>0</v>
      </c>
      <c r="P22" s="22">
        <f t="array" ref="P22">IFERROR(VLOOKUP($A22,[2]filtro!A6:Q49,14,FALSE),0)</f>
        <v>0</v>
      </c>
      <c r="Z22" s="11"/>
    </row>
    <row r="23" spans="1:53" ht="15" customHeight="1" x14ac:dyDescent="0.15">
      <c r="A23" s="46"/>
      <c r="B23" s="384"/>
      <c r="C23" s="47" t="s">
        <v>26</v>
      </c>
      <c r="D23" s="48">
        <f>SUM(E23:P23)</f>
        <v>2480.8000000000002</v>
      </c>
      <c r="E23" s="49">
        <f>SUM(E22)</f>
        <v>33.6</v>
      </c>
      <c r="F23" s="50">
        <f>SUM(F20+F22)</f>
        <v>72.400000000000006</v>
      </c>
      <c r="G23" s="50">
        <f>SUM(G20+G22)</f>
        <v>428.79999999999995</v>
      </c>
      <c r="H23" s="51">
        <f>SUM(H18+H20)</f>
        <v>234</v>
      </c>
      <c r="I23" s="51">
        <f>SUM(I18+I20)</f>
        <v>240</v>
      </c>
      <c r="J23" s="51">
        <f>SUM(J18+J20)</f>
        <v>828</v>
      </c>
      <c r="K23" s="52">
        <f>SUM(K18+K20)</f>
        <v>492</v>
      </c>
      <c r="L23" s="60"/>
      <c r="M23" s="61">
        <f>SUM(M19+M21)</f>
        <v>91</v>
      </c>
      <c r="N23" s="55">
        <f>SUM(N19+N21)</f>
        <v>41</v>
      </c>
      <c r="O23" s="55">
        <f>SUM(O19+O21)</f>
        <v>5</v>
      </c>
      <c r="P23" s="62">
        <f>SUM(P19+P21)</f>
        <v>15</v>
      </c>
      <c r="Q23" s="59"/>
      <c r="R23" s="59"/>
      <c r="Z23" s="11"/>
    </row>
    <row r="24" spans="1:53" ht="15" customHeight="1" x14ac:dyDescent="0.2">
      <c r="A24" s="12">
        <v>15030100</v>
      </c>
      <c r="B24" s="382" t="s">
        <v>29</v>
      </c>
      <c r="C24" s="58" t="s">
        <v>30</v>
      </c>
      <c r="D24" s="14">
        <f t="array" ref="D24">IFERROR(VLOOKUP($A24,[2]filtro!A5:Q48,2,FALSE),0)</f>
        <v>310.60000000000002</v>
      </c>
      <c r="E24" s="15">
        <f t="array" ref="E24">IFERROR(VLOOKUP($A24,[2]filtro!A5:Q48,3,FALSE),0)</f>
        <v>102.06000000000002</v>
      </c>
      <c r="F24" s="16">
        <f t="array" ref="F24">IFERROR(VLOOKUP($A24,[2]filtro!A5:Q48,4,FALSE),0)</f>
        <v>105.08000000000001</v>
      </c>
      <c r="G24" s="16">
        <f t="array" ref="G24">IFERROR(VLOOKUP($A24,[2]filtro!A5:Q48,5,FALSE),0)</f>
        <v>103.46000000000001</v>
      </c>
      <c r="H24" s="17">
        <f t="array" ref="H24">IFERROR(VLOOKUP($A24,[2]filtro!A5:Q48,6,FALSE),0)</f>
        <v>0</v>
      </c>
      <c r="I24" s="17">
        <f t="array" ref="I24">IFERROR(VLOOKUP($A24,[2]filtro!A5:Q48,7,FALSE),0)</f>
        <v>0</v>
      </c>
      <c r="J24" s="16">
        <f t="array" ref="J24">IFERROR(VLOOKUP($A24,[2]filtro!A16:Q59,8,FALSE),0)</f>
        <v>0</v>
      </c>
      <c r="K24" s="18">
        <f>IFERROR(VLOOKUP($A24,[2]filtro!A16:Q59,9,FALSE),0)</f>
        <v>0</v>
      </c>
      <c r="L24" s="19">
        <f t="array" ref="L24">IFERROR(VLOOKUP($A24,[2]filtro!A7:Q50,10,FALSE),0)</f>
        <v>0</v>
      </c>
      <c r="M24" s="20">
        <f>IFERROR(VLOOKUP($A24,[2]filtro!A16:Q59,11,FALSE),0)</f>
        <v>0</v>
      </c>
      <c r="N24" s="21">
        <f>IFERROR(VLOOKUP($A24,[2]filtro!B16:R59,12,FALSE),0)</f>
        <v>0</v>
      </c>
      <c r="O24" s="16">
        <f t="array" ref="O24">IFERROR(VLOOKUP($A24,[2]filtro!A11:Q54,13,FALSE),0)</f>
        <v>0</v>
      </c>
      <c r="P24" s="22">
        <f t="array" ref="P24">IFERROR(VLOOKUP($A24,[2]filtro!A8:Q51,14,FALSE),0)</f>
        <v>0</v>
      </c>
      <c r="Z24" s="11"/>
      <c r="AA24" s="23"/>
      <c r="AB24" s="23"/>
      <c r="AC24" s="23"/>
      <c r="AD24" s="23"/>
      <c r="AE24" s="23"/>
      <c r="AF24" s="23"/>
      <c r="AG24" s="23"/>
      <c r="AH24" s="23"/>
      <c r="AI24" s="23"/>
    </row>
    <row r="25" spans="1:53" s="63" customFormat="1" ht="15" customHeight="1" x14ac:dyDescent="0.2">
      <c r="A25" s="12">
        <v>15901500</v>
      </c>
      <c r="B25" s="383"/>
      <c r="C25" s="58" t="s">
        <v>31</v>
      </c>
      <c r="D25" s="14">
        <f t="array" ref="D25">IFERROR(VLOOKUP($A25,[2]filtro!A5:Q48,2,FALSE),0)</f>
        <v>263.20000000000005</v>
      </c>
      <c r="E25" s="15">
        <f t="array" ref="E25">IFERROR(VLOOKUP($A25,[2]filtro!A5:Q48,3,FALSE),0)</f>
        <v>8</v>
      </c>
      <c r="F25" s="16">
        <f t="array" ref="F25">IFERROR(VLOOKUP($A25,[2]filtro!A5:Q48,4,FALSE),0)</f>
        <v>84.8</v>
      </c>
      <c r="G25" s="16">
        <f t="array" ref="G25">IFERROR(VLOOKUP($A25,[2]filtro!A5:Q48,5,FALSE),0)</f>
        <v>170.40000000000006</v>
      </c>
      <c r="H25" s="17">
        <f t="array" ref="H25">IFERROR(VLOOKUP($A25,[2]filtro!A6:Q49,6,FALSE),0)</f>
        <v>0</v>
      </c>
      <c r="I25" s="17">
        <f t="array" ref="I25">IFERROR(VLOOKUP($A25,[2]filtro!A6:Q49,7,FALSE),0)</f>
        <v>0</v>
      </c>
      <c r="J25" s="16">
        <f t="array" ref="J25">IFERROR(VLOOKUP($A25,[2]filtro!A17:Q60,8,FALSE),0)</f>
        <v>0</v>
      </c>
      <c r="K25" s="18">
        <f>IFERROR(VLOOKUP($A25,[2]filtro!A17:Q60,9,FALSE),0)</f>
        <v>0</v>
      </c>
      <c r="L25" s="19">
        <f t="array" ref="L25">IFERROR(VLOOKUP($A25,[2]filtro!A8:Q51,10,FALSE),0)</f>
        <v>0</v>
      </c>
      <c r="M25" s="20">
        <f>IFERROR(VLOOKUP($A25,[2]filtro!A17:Q60,11,FALSE),0)</f>
        <v>0</v>
      </c>
      <c r="N25" s="21">
        <f>IFERROR(VLOOKUP($A25,[2]filtro!B17:R60,12,FALSE),0)</f>
        <v>0</v>
      </c>
      <c r="O25" s="16">
        <f t="array" ref="O25">IFERROR(VLOOKUP($A25,[2]filtro!A12:Q55,13,FALSE),0)</f>
        <v>0</v>
      </c>
      <c r="P25" s="22">
        <f t="array" ref="P25">IFERROR(VLOOKUP($A25,[2]filtro!A9:Q52,14,FALSE),0)</f>
        <v>0</v>
      </c>
      <c r="Q25" s="8"/>
      <c r="R25" s="8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</row>
    <row r="26" spans="1:53" s="63" customFormat="1" ht="15" customHeight="1" x14ac:dyDescent="0.2">
      <c r="A26" s="12">
        <v>15080012</v>
      </c>
      <c r="B26" s="383"/>
      <c r="C26" s="58" t="s">
        <v>28</v>
      </c>
      <c r="D26" s="14">
        <f t="array" ref="D26">IFERROR(VLOOKUP($A26,[2]filtro!A5:Q48,2,FALSE),0)</f>
        <v>2</v>
      </c>
      <c r="E26" s="15">
        <f>IFERROR(VLOOKUP($A26,[2]filtro!A18:Q61,3,FALSE),0)</f>
        <v>0</v>
      </c>
      <c r="F26" s="16">
        <f>IFERROR(VLOOKUP($A26,[2]filtro!B18:R61,4,FALSE),0)</f>
        <v>0</v>
      </c>
      <c r="G26" s="16">
        <f t="array" ref="G26">IFERROR(VLOOKUP($A26,[2]filtro!A5:Q48,5,FALSE),0)</f>
        <v>2</v>
      </c>
      <c r="H26" s="17">
        <f t="array" ref="H26">IFERROR(VLOOKUP($A26,[2]filtro!A7:Q50,6,FALSE),0)</f>
        <v>0</v>
      </c>
      <c r="I26" s="17">
        <f t="array" ref="I26">IFERROR(VLOOKUP($A26,[2]filtro!A7:Q50,7,FALSE),0)</f>
        <v>0</v>
      </c>
      <c r="J26" s="16">
        <f t="array" ref="J26">IFERROR(VLOOKUP($A26,[2]filtro!A18:Q61,8,FALSE),0)</f>
        <v>0</v>
      </c>
      <c r="K26" s="18">
        <f>IFERROR(VLOOKUP($A26,[2]filtro!A18:Q61,9,FALSE),0)</f>
        <v>0</v>
      </c>
      <c r="L26" s="19">
        <f t="array" ref="L26">IFERROR(VLOOKUP($A26,[2]filtro!A9:Q52,10,FALSE),0)</f>
        <v>0</v>
      </c>
      <c r="M26" s="20">
        <f>IFERROR(VLOOKUP($A26,[2]filtro!A18:Q61,11,FALSE),0)</f>
        <v>0</v>
      </c>
      <c r="N26" s="21">
        <f>IFERROR(VLOOKUP($A26,[2]filtro!B18:R61,12,FALSE),0)</f>
        <v>0</v>
      </c>
      <c r="O26" s="16">
        <f t="array" ref="O26">IFERROR(VLOOKUP($A26,[2]filtro!A13:Q56,13,FALSE),0)</f>
        <v>0</v>
      </c>
      <c r="P26" s="22">
        <f t="array" ref="P26">IFERROR(VLOOKUP($A26,[2]filtro!A10:Q53,14,FALSE),0)</f>
        <v>0</v>
      </c>
      <c r="Q26" s="8"/>
      <c r="R26" s="8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</row>
    <row r="27" spans="1:53" s="63" customFormat="1" ht="15" customHeight="1" x14ac:dyDescent="0.15">
      <c r="A27" s="65"/>
      <c r="B27" s="384"/>
      <c r="C27" s="47" t="s">
        <v>26</v>
      </c>
      <c r="D27" s="48">
        <f>SUM(E27:P27)</f>
        <v>575.80000000000007</v>
      </c>
      <c r="E27" s="49">
        <f>SUM(E24:E25)</f>
        <v>110.06000000000002</v>
      </c>
      <c r="F27" s="50">
        <f>SUM(F24:F26)</f>
        <v>189.88</v>
      </c>
      <c r="G27" s="50">
        <f>SUM(G24:G26)</f>
        <v>275.86000000000007</v>
      </c>
      <c r="H27" s="66"/>
      <c r="I27" s="66"/>
      <c r="J27" s="66"/>
      <c r="K27" s="67"/>
      <c r="L27" s="68"/>
      <c r="M27" s="67"/>
      <c r="N27" s="69"/>
      <c r="O27" s="69"/>
      <c r="P27" s="70"/>
      <c r="Q27" s="8"/>
      <c r="R27" s="8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</row>
    <row r="28" spans="1:53" s="63" customFormat="1" ht="15" customHeight="1" x14ac:dyDescent="0.2">
      <c r="A28" s="12">
        <v>15900030</v>
      </c>
      <c r="B28" s="382" t="s">
        <v>32</v>
      </c>
      <c r="C28" s="58" t="s">
        <v>33</v>
      </c>
      <c r="D28" s="14">
        <f t="array" ref="D28">IFERROR(VLOOKUP($A28,[2]filtro!A7:Q50,2,FALSE),0)</f>
        <v>851.2</v>
      </c>
      <c r="E28" s="15">
        <f t="array" ref="E28">IFERROR(VLOOKUP($A28,[2]filtro!A5:Q48,3,FALSE),0)</f>
        <v>21.6</v>
      </c>
      <c r="F28" s="16">
        <f t="array" ref="F28">IFERROR(VLOOKUP($A28,[2]filtro!A5:Q48,4,FALSE),0)</f>
        <v>103.6</v>
      </c>
      <c r="G28" s="16">
        <f t="array" ref="G28">IFERROR(VLOOKUP($A28,[2]filtro!A5:Q48,5,FALSE),0)</f>
        <v>398</v>
      </c>
      <c r="H28" s="17">
        <f t="array" ref="H28">IFERROR(VLOOKUP($A28,[2]filtro!A5:Q48,6,FALSE),0)</f>
        <v>157.19999999999999</v>
      </c>
      <c r="I28" s="17">
        <f t="array" ref="I28">IFERROR(VLOOKUP($A28,[2]filtro!A5:Q48,7,FALSE),0)</f>
        <v>139.6</v>
      </c>
      <c r="J28" s="16">
        <f t="array" ref="J28">IFERROR(VLOOKUP($A28,[2]filtro!A5:Q48,8,FALSE),0)</f>
        <v>25.599999999999998</v>
      </c>
      <c r="K28" s="18">
        <f t="array" ref="K28">IFERROR(VLOOKUP($A28,[2]filtro!A5:Q48,9,FALSE),0)</f>
        <v>5.6</v>
      </c>
      <c r="L28" s="19">
        <f t="array" ref="L28">IFERROR(VLOOKUP($A28,[2]filtro!A5:Q48,10,FALSE),0)</f>
        <v>0</v>
      </c>
      <c r="M28" s="20">
        <f>IFERROR(VLOOKUP($A28,[2]filtro!A20:Q63,11,FALSE),0)</f>
        <v>0</v>
      </c>
      <c r="N28" s="21">
        <f>IFERROR(VLOOKUP($A28,[2]filtro!B20:R63,12,FALSE),0)</f>
        <v>0</v>
      </c>
      <c r="O28" s="16">
        <f t="array" ref="O28">IFERROR(VLOOKUP($A28,[2]filtro!A15:Q58,13,FALSE),0)</f>
        <v>0</v>
      </c>
      <c r="P28" s="22">
        <f t="array" ref="P28">IFERROR(VLOOKUP($A28,[2]filtro!A12:Q55,14,FALSE),0)</f>
        <v>0</v>
      </c>
      <c r="Q28" s="8"/>
      <c r="R28" s="8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</row>
    <row r="29" spans="1:53" s="63" customFormat="1" ht="15" customHeight="1" x14ac:dyDescent="0.2">
      <c r="A29" s="12">
        <v>15900040</v>
      </c>
      <c r="B29" s="383"/>
      <c r="C29" s="58" t="s">
        <v>34</v>
      </c>
      <c r="D29" s="14">
        <f t="array" ref="D29">IFERROR(VLOOKUP($A29,[2]filtro!A5:Q48,2,FALSE),0)</f>
        <v>275.19999999999993</v>
      </c>
      <c r="E29" s="15">
        <f t="array" ref="E29">IFERROR(VLOOKUP($A29,[2]filtro!A5:Q48,3,FALSE),0)</f>
        <v>10</v>
      </c>
      <c r="F29" s="16">
        <f>IFERROR(VLOOKUP($A29,[2]filtro!A5:Q48,4,FALSE),0)</f>
        <v>65.599999999999994</v>
      </c>
      <c r="G29" s="16">
        <f t="array" ref="G29">IFERROR(VLOOKUP($A29,[2]filtro!A5:Q48,5,FALSE),0)</f>
        <v>113.6</v>
      </c>
      <c r="H29" s="17">
        <f t="array" ref="H29">IFERROR(VLOOKUP($A29,[2]filtro!A5:Q48,6,FALSE),0)</f>
        <v>49.599999999999994</v>
      </c>
      <c r="I29" s="17">
        <f t="array" ref="I29">IFERROR(VLOOKUP($A29,[2]filtro!A5:Q48,7,FALSE),0)</f>
        <v>33.6</v>
      </c>
      <c r="J29" s="16">
        <f t="array" ref="J29">IFERROR(VLOOKUP($A29,[2]filtro!A5:Q48,8,FALSE),0)</f>
        <v>2.8</v>
      </c>
      <c r="K29" s="18">
        <f t="array" ref="K29">IFERROR(VLOOKUP($A29,[2]filtro!A5:Q48,9,FALSE),0)</f>
        <v>0</v>
      </c>
      <c r="L29" s="19">
        <f t="array" ref="L29">IFERROR(VLOOKUP($A29,[2]filtro!A5:Q48,10,FALSE),0)</f>
        <v>0</v>
      </c>
      <c r="M29" s="20">
        <f>IFERROR(VLOOKUP($A29,[2]filtro!A21:Q64,11,FALSE),0)</f>
        <v>0</v>
      </c>
      <c r="N29" s="21">
        <f>IFERROR(VLOOKUP($A29,[2]filtro!B21:R64,12,FALSE),0)</f>
        <v>0</v>
      </c>
      <c r="O29" s="16">
        <f t="array" ref="O29">IFERROR(VLOOKUP($A29,[2]filtro!A16:Q59,13,FALSE),0)</f>
        <v>0</v>
      </c>
      <c r="P29" s="22">
        <f t="array" ref="P29">IFERROR(VLOOKUP($A29,[2]filtro!A13:Q56,14,FALSE),0)</f>
        <v>0</v>
      </c>
      <c r="Q29" s="8"/>
      <c r="R29" s="8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</row>
    <row r="30" spans="1:53" ht="15" customHeight="1" x14ac:dyDescent="0.15">
      <c r="A30" s="46"/>
      <c r="B30" s="384"/>
      <c r="C30" s="47" t="s">
        <v>26</v>
      </c>
      <c r="D30" s="48">
        <f>SUM(E30:P30)</f>
        <v>1126.3999999999999</v>
      </c>
      <c r="E30" s="49">
        <f t="shared" ref="E30:K30" si="1">SUM(E28:E29)</f>
        <v>31.6</v>
      </c>
      <c r="F30" s="50">
        <f t="shared" si="1"/>
        <v>169.2</v>
      </c>
      <c r="G30" s="50">
        <f t="shared" si="1"/>
        <v>511.6</v>
      </c>
      <c r="H30" s="50">
        <f>SUM(H28:H29)</f>
        <v>206.79999999999998</v>
      </c>
      <c r="I30" s="50">
        <f>SUM(I28:I29)</f>
        <v>173.2</v>
      </c>
      <c r="J30" s="50">
        <f t="shared" si="1"/>
        <v>28.4</v>
      </c>
      <c r="K30" s="71">
        <f t="shared" si="1"/>
        <v>5.6</v>
      </c>
      <c r="L30" s="72"/>
      <c r="M30" s="73"/>
      <c r="N30" s="74"/>
      <c r="O30" s="74"/>
      <c r="P30" s="75"/>
      <c r="Q30" s="59"/>
      <c r="R30" s="59"/>
      <c r="Z30" s="11"/>
    </row>
    <row r="31" spans="1:53" ht="15" customHeight="1" x14ac:dyDescent="0.15">
      <c r="A31" s="46"/>
      <c r="B31" s="415" t="s">
        <v>5</v>
      </c>
      <c r="C31" s="416"/>
      <c r="D31" s="48">
        <f>SUM(E31:P31)</f>
        <v>52844.399999999994</v>
      </c>
      <c r="E31" s="49">
        <f>+E17+E23+E27+E30</f>
        <v>884.86000000000013</v>
      </c>
      <c r="F31" s="50">
        <f t="shared" ref="F31" si="2">+F17+F23+F27+F30</f>
        <v>2494.6800000000003</v>
      </c>
      <c r="G31" s="50">
        <f>+G17+G23+G27+G30</f>
        <v>6597.8599999999951</v>
      </c>
      <c r="H31" s="50">
        <f>+H17+H23+H30</f>
        <v>6424.8</v>
      </c>
      <c r="I31" s="50">
        <f t="shared" ref="I31:J31" si="3">+I17+I23+I30</f>
        <v>6815.2</v>
      </c>
      <c r="J31" s="50">
        <f t="shared" si="3"/>
        <v>14413.4</v>
      </c>
      <c r="K31" s="71">
        <f>+K17+K23+K30</f>
        <v>10277.6</v>
      </c>
      <c r="L31" s="53">
        <f>L17</f>
        <v>3276</v>
      </c>
      <c r="M31" s="61">
        <f>M23</f>
        <v>91</v>
      </c>
      <c r="N31" s="55">
        <f>+N17+N23</f>
        <v>1533</v>
      </c>
      <c r="O31" s="56">
        <f>+O17+O23</f>
        <v>11</v>
      </c>
      <c r="P31" s="57">
        <f>+P17+P23</f>
        <v>25</v>
      </c>
      <c r="Q31" s="59"/>
      <c r="R31" s="59"/>
      <c r="Z31" s="11"/>
    </row>
    <row r="32" spans="1:53" ht="30" customHeight="1" x14ac:dyDescent="0.15">
      <c r="B32" s="9" t="s">
        <v>35</v>
      </c>
      <c r="D32" s="76"/>
    </row>
    <row r="33" spans="1:55" ht="29.25" customHeight="1" x14ac:dyDescent="0.15">
      <c r="B33" s="417" t="s">
        <v>3</v>
      </c>
      <c r="C33" s="418"/>
      <c r="D33" s="382" t="s">
        <v>5</v>
      </c>
      <c r="E33" s="382" t="s">
        <v>36</v>
      </c>
      <c r="F33" s="382" t="s">
        <v>37</v>
      </c>
      <c r="G33" s="388" t="s">
        <v>6</v>
      </c>
      <c r="H33" s="389"/>
      <c r="I33" s="389"/>
      <c r="J33" s="389"/>
      <c r="K33" s="389"/>
      <c r="L33" s="389"/>
      <c r="M33" s="390"/>
      <c r="N33" s="432" t="s">
        <v>7</v>
      </c>
      <c r="O33" s="433"/>
      <c r="P33" s="434" t="s">
        <v>8</v>
      </c>
      <c r="Q33" s="392"/>
      <c r="R33" s="393"/>
      <c r="T33" s="1"/>
    </row>
    <row r="34" spans="1:55" ht="14.1" customHeight="1" x14ac:dyDescent="0.15">
      <c r="B34" s="419"/>
      <c r="C34" s="420"/>
      <c r="D34" s="419"/>
      <c r="E34" s="383"/>
      <c r="F34" s="383"/>
      <c r="G34" s="394" t="s">
        <v>9</v>
      </c>
      <c r="H34" s="403" t="s">
        <v>10</v>
      </c>
      <c r="I34" s="403" t="s">
        <v>11</v>
      </c>
      <c r="J34" s="406" t="s">
        <v>12</v>
      </c>
      <c r="K34" s="403" t="s">
        <v>13</v>
      </c>
      <c r="L34" s="403" t="s">
        <v>14</v>
      </c>
      <c r="M34" s="409" t="s">
        <v>15</v>
      </c>
      <c r="N34" s="426" t="s">
        <v>16</v>
      </c>
      <c r="O34" s="443" t="s">
        <v>17</v>
      </c>
      <c r="P34" s="426" t="s">
        <v>18</v>
      </c>
      <c r="Q34" s="429" t="s">
        <v>19</v>
      </c>
      <c r="R34" s="418" t="s">
        <v>20</v>
      </c>
      <c r="T34" s="1"/>
    </row>
    <row r="35" spans="1:55" ht="14.1" customHeight="1" x14ac:dyDescent="0.15">
      <c r="B35" s="419"/>
      <c r="C35" s="420"/>
      <c r="D35" s="419"/>
      <c r="E35" s="383"/>
      <c r="F35" s="383"/>
      <c r="G35" s="395"/>
      <c r="H35" s="404"/>
      <c r="I35" s="404"/>
      <c r="J35" s="407"/>
      <c r="K35" s="404"/>
      <c r="L35" s="404"/>
      <c r="M35" s="410"/>
      <c r="N35" s="427"/>
      <c r="O35" s="444"/>
      <c r="P35" s="427"/>
      <c r="Q35" s="430"/>
      <c r="R35" s="420"/>
      <c r="T35" s="1"/>
    </row>
    <row r="36" spans="1:55" ht="14.1" customHeight="1" x14ac:dyDescent="0.15">
      <c r="B36" s="421"/>
      <c r="C36" s="422"/>
      <c r="D36" s="419"/>
      <c r="E36" s="384"/>
      <c r="F36" s="384"/>
      <c r="G36" s="396"/>
      <c r="H36" s="405"/>
      <c r="I36" s="405"/>
      <c r="J36" s="408"/>
      <c r="K36" s="405"/>
      <c r="L36" s="405"/>
      <c r="M36" s="411"/>
      <c r="N36" s="428"/>
      <c r="O36" s="445"/>
      <c r="P36" s="428"/>
      <c r="Q36" s="431"/>
      <c r="R36" s="422"/>
      <c r="T36" s="1"/>
    </row>
    <row r="37" spans="1:55" ht="15" customHeight="1" x14ac:dyDescent="0.2">
      <c r="A37" s="12">
        <v>15050100</v>
      </c>
      <c r="B37" s="435" t="s">
        <v>21</v>
      </c>
      <c r="C37" s="436"/>
      <c r="D37" s="77">
        <f t="array" ref="D37">IFERROR(VLOOKUP($A37,[2]filtro!A5:Q48,2,FALSE),0)</f>
        <v>26370</v>
      </c>
      <c r="E37" s="78">
        <f t="array" ref="E37">IFERROR(VLOOKUP($A37,[2]filtro!A5:Q48,3,FALSE),0)</f>
        <v>10850</v>
      </c>
      <c r="F37" s="78">
        <f t="array" ref="F37">IFERROR(VLOOKUP($A37,[2]filtro!A5:Q48,4,FALSE),0)</f>
        <v>15525</v>
      </c>
      <c r="G37" s="79">
        <f t="array" ref="G37">IFERROR(VLOOKUP($A37,[2]filtro!A5:Q48,5,FALSE),0)</f>
        <v>333</v>
      </c>
      <c r="H37" s="80">
        <f t="array" ref="H37">IFERROR(VLOOKUP($A37,[2]filtro!A5:Q48,6,FALSE),0)</f>
        <v>766</v>
      </c>
      <c r="I37" s="80">
        <f t="array" ref="I37">IFERROR(VLOOKUP($A37,[2]filtro!A5:Q48,7,FALSE),0)</f>
        <v>2104</v>
      </c>
      <c r="J37" s="80">
        <f t="array" ref="J37">IFERROR(VLOOKUP($A37,[2]filtro!A5:Q48,8,FALSE),0)</f>
        <v>2980</v>
      </c>
      <c r="K37" s="80">
        <f t="array" ref="K37">IFERROR(VLOOKUP($A37,[2]filtro!A5:Q48,9,FALSE),0)</f>
        <v>3212</v>
      </c>
      <c r="L37" s="80">
        <f t="array" ref="L37">IFERROR(VLOOKUP($A37,[2]filtro!A5:Q48,10,FALSE),0)</f>
        <v>6784</v>
      </c>
      <c r="M37" s="81">
        <f t="array" ref="M37">IFERROR(VLOOKUP($A37,[2]filtro!A5:Q48,11,FALSE),0)</f>
        <v>4961</v>
      </c>
      <c r="N37" s="82">
        <f t="array" ref="N37">IFERROR(VLOOKUP($A37,[2]filtro!A5:Q48,12,FALSE),0)</f>
        <v>3257</v>
      </c>
      <c r="O37" s="83">
        <f t="array" ref="O37">IFERROR(VLOOKUP($A37,[2]filtro!A5:Q48,13,FALSE),0)</f>
        <v>0</v>
      </c>
      <c r="P37" s="79">
        <f t="array" ref="P37">IFERROR(VLOOKUP($A37,[2]filtro!A5:Q48,14,FALSE),0)</f>
        <v>772</v>
      </c>
      <c r="Q37" s="80">
        <f t="array" ref="Q37">IFERROR(VLOOKUP($A37,[2]filtro!A5:Q48,15,FALSE),0)</f>
        <v>413</v>
      </c>
      <c r="R37" s="84">
        <f t="array" ref="R37">IFERROR(VLOOKUP($A37,[2]filtro!A5:Q48,16,FALSE),0)</f>
        <v>788</v>
      </c>
      <c r="S37" s="85" t="str">
        <f>AB37</f>
        <v xml:space="preserve">*La suma Total de: Menores a 6 años + Gestantes + Persona que amamanta a  hijo/a menor a 12 meses debe ser igual a la suma de Hombres + Mujeres. </v>
      </c>
      <c r="T37" s="1"/>
      <c r="AB37" s="24" t="str">
        <f>IF(AND($D37&lt;&gt;0,$E37="",$F37=""),"* No olvide ingresar la variable hombres y/o mujeres. Digite CERO si no tiene.",IF(SUM($E37+$F37)&lt;&gt;$D37, "*La suma Total de: "&amp;$G$33&amp;""&amp;" + "&amp;$N$33&amp;""&amp;" + "&amp;$P$33&amp;""&amp;" debe ser igual a la suma de Hombres + Mujeres. ",""))</f>
        <v xml:space="preserve">*La suma Total de: Menores a 6 años + Gestantes + Persona que amamanta a  hijo/a menor a 12 meses debe ser igual a la suma de Hombres + Mujeres. </v>
      </c>
      <c r="AC37" s="86"/>
      <c r="AD37" s="86"/>
      <c r="AE37" s="86"/>
      <c r="AF37" s="86"/>
      <c r="AG37" s="86"/>
      <c r="AH37" s="86"/>
      <c r="AI37" s="87">
        <f>IF(AND($D37&lt;&gt;0,$E37="",$F37=""),1,IF(SUM($E37+$F37)&lt;&gt;$D37,1,0))</f>
        <v>1</v>
      </c>
      <c r="AJ37" s="33"/>
      <c r="AK37" s="86"/>
      <c r="AL37" s="33"/>
      <c r="AM37" s="33"/>
      <c r="AN37" s="33"/>
      <c r="BB37" s="11"/>
      <c r="BC37" s="11"/>
    </row>
    <row r="38" spans="1:55" ht="15" customHeight="1" x14ac:dyDescent="0.2">
      <c r="A38" s="12">
        <v>15050200</v>
      </c>
      <c r="B38" s="88" t="s">
        <v>27</v>
      </c>
      <c r="C38" s="89"/>
      <c r="D38" s="77">
        <f t="array" ref="D38">IFERROR(VLOOKUP($A38,[2]filtro!A6:Q49,2,FALSE),0)</f>
        <v>627</v>
      </c>
      <c r="E38" s="78">
        <f t="array" ref="E38">IFERROR(VLOOKUP($A38,[2]filtro!A6:Q49,3,FALSE),0)</f>
        <v>318</v>
      </c>
      <c r="F38" s="78">
        <f t="array" ref="F38">IFERROR(VLOOKUP($A38,[2]filtro!A6:Q49,4,FALSE),0)</f>
        <v>309</v>
      </c>
      <c r="G38" s="79">
        <f t="array" ref="G38">IFERROR(VLOOKUP($A38,[2]filtro!A6:Q49,5,FALSE),0)</f>
        <v>15</v>
      </c>
      <c r="H38" s="80">
        <f t="array" ref="H38">IFERROR(VLOOKUP($A38,[2]filtro!A6:Q49,6,FALSE),0)</f>
        <v>25</v>
      </c>
      <c r="I38" s="80">
        <f t="array" ref="I38">IFERROR(VLOOKUP($A38,[2]filtro!A6:Q49,7,FALSE),0)</f>
        <v>92</v>
      </c>
      <c r="J38" s="80">
        <f t="array" ref="J38">IFERROR(VLOOKUP($A38,[2]filtro!A6:Q49,8,FALSE),0)</f>
        <v>59</v>
      </c>
      <c r="K38" s="80">
        <f t="array" ref="K38">IFERROR(VLOOKUP($A38,[2]filtro!A6:Q49,9,FALSE),0)</f>
        <v>65</v>
      </c>
      <c r="L38" s="80">
        <f t="array" ref="L38">IFERROR(VLOOKUP($A38,[2]filtro!A6:Q49,10,FALSE),0)</f>
        <v>213</v>
      </c>
      <c r="M38" s="81">
        <f t="array" ref="M38">IFERROR(VLOOKUP($A38,[2]filtro!A6:Q49,11,FALSE),0)</f>
        <v>124</v>
      </c>
      <c r="N38" s="90">
        <f t="array" ref="N38">IFERROR(VLOOKUP($A38,[2]filtro!A6:Q49,12,FALSE),0)</f>
        <v>0</v>
      </c>
      <c r="O38" s="84">
        <f t="array" ref="O38">IFERROR(VLOOKUP($A38,[2]filtro!A6:Q49,13,FALSE),0)</f>
        <v>32</v>
      </c>
      <c r="P38" s="79">
        <f t="array" ref="P38">IFERROR(VLOOKUP($A38,[2]filtro!A6:Q49,14,FALSE),0)</f>
        <v>1</v>
      </c>
      <c r="Q38" s="80">
        <f t="array" ref="Q38">IFERROR(VLOOKUP($A38,[2]filtro!A6:Q49,15,FALSE),0)</f>
        <v>0</v>
      </c>
      <c r="R38" s="84">
        <f t="array" ref="R38">IFERROR(VLOOKUP($A38,[2]filtro!A6:Q49,16,FALSE),0)</f>
        <v>1</v>
      </c>
      <c r="S38" s="85" t="str">
        <f>AB38</f>
        <v/>
      </c>
      <c r="T38" s="1"/>
      <c r="AB38" s="24" t="str">
        <f t="shared" ref="AB38:AB40" si="4">IF(AND($D38&lt;&gt;0,$E38="",$F38=""),"* No olvide ingresar la variable hombres y/o mujeres. Digite CERO si no tiene.",IF(SUM($E38+$F38)&lt;&gt;$D38, "*La suma Total de: "&amp;$G$33&amp;""&amp;" + "&amp;$N$33&amp;""&amp;" + "&amp;$P$33&amp;""&amp;" debe ser igual a la suma de Hombres + Mujeres. ",""))</f>
        <v/>
      </c>
      <c r="AC38" s="86"/>
      <c r="AD38" s="86"/>
      <c r="AE38" s="86"/>
      <c r="AF38" s="86"/>
      <c r="AG38" s="86"/>
      <c r="AI38" s="87">
        <f t="shared" ref="AI38:AI40" si="5">IF(AND($D38&lt;&gt;0,$E38="",$F38=""),1,IF(SUM($E38+$F38)&lt;&gt;$D38,1,0))</f>
        <v>0</v>
      </c>
      <c r="AJ38" s="33"/>
      <c r="AK38" s="33"/>
      <c r="AL38" s="33"/>
      <c r="AM38" s="33"/>
      <c r="AN38" s="33"/>
      <c r="BB38" s="11"/>
      <c r="BC38" s="11"/>
    </row>
    <row r="39" spans="1:55" ht="15" customHeight="1" x14ac:dyDescent="0.2">
      <c r="A39" s="12">
        <v>15050500</v>
      </c>
      <c r="B39" s="437" t="s">
        <v>29</v>
      </c>
      <c r="C39" s="438"/>
      <c r="D39" s="77">
        <f t="array" ref="D39">IFERROR(VLOOKUP($A39,[2]filtro!A7:Q50,2,FALSE),0)</f>
        <v>119</v>
      </c>
      <c r="E39" s="78">
        <f t="array" ref="E39">IFERROR(VLOOKUP($A39,[2]filtro!A7:Q50,3,FALSE),0)</f>
        <v>42</v>
      </c>
      <c r="F39" s="78">
        <f t="array" ref="F39">IFERROR(VLOOKUP($A39,[2]filtro!A7:Q50,4,FALSE),0)</f>
        <v>77</v>
      </c>
      <c r="G39" s="79">
        <f t="array" ref="G39">IFERROR(VLOOKUP($A39,[2]filtro!A7:Q50,5,FALSE),0)</f>
        <v>23</v>
      </c>
      <c r="H39" s="80">
        <f t="array" ref="H39">IFERROR(VLOOKUP($A39,[2]filtro!A7:Q50,6,FALSE),0)</f>
        <v>37</v>
      </c>
      <c r="I39" s="80">
        <f t="array" ref="I39">IFERROR(VLOOKUP($A39,[2]filtro!A7:Q50,7,FALSE),0)</f>
        <v>59</v>
      </c>
      <c r="J39" s="91">
        <f t="array" ref="J39">IFERROR(VLOOKUP($A39,[2]filtro!A7:Q50,8,FALSE),0)</f>
        <v>0</v>
      </c>
      <c r="K39" s="34">
        <f t="array" ref="K39">IFERROR(VLOOKUP($A39,[2]filtro!A7:Q50,9,FALSE),0)</f>
        <v>0</v>
      </c>
      <c r="L39" s="34">
        <f t="array" ref="L39">IFERROR(VLOOKUP($A39,[2]filtro!A7:Q50,10,FALSE),0)</f>
        <v>0</v>
      </c>
      <c r="M39" s="35">
        <f t="array" ref="M39">IFERROR(VLOOKUP($A39,[2]filtro!A7:Q50,11,FALSE),0)</f>
        <v>0</v>
      </c>
      <c r="N39" s="92">
        <f t="array" ref="N39">IFERROR(VLOOKUP($A39,[2]filtro!A7:Q50,12,FALSE),0)</f>
        <v>0</v>
      </c>
      <c r="O39" s="93">
        <f t="array" ref="O39">IFERROR(VLOOKUP($A39,[2]filtro!A7:Q50,13,FALSE),0)</f>
        <v>0</v>
      </c>
      <c r="P39" s="94">
        <f t="array" ref="P39">IFERROR(VLOOKUP($A39,[2]filtro!A7:Q50,14,FALSE),0)</f>
        <v>0</v>
      </c>
      <c r="Q39" s="95">
        <f t="array" ref="Q39">IFERROR(VLOOKUP($A39,[2]filtro!A7:Q50,15,FALSE),0)</f>
        <v>0</v>
      </c>
      <c r="R39" s="93">
        <f t="array" ref="R39">IFERROR(VLOOKUP($A39,[2]filtro!A7:Q50,16,FALSE),0)</f>
        <v>0</v>
      </c>
      <c r="S39" s="85" t="str">
        <f t="shared" ref="S39:S40" si="6">AB39</f>
        <v/>
      </c>
      <c r="T39" s="1"/>
      <c r="AB39" s="24" t="str">
        <f t="shared" si="4"/>
        <v/>
      </c>
      <c r="AC39" s="33"/>
      <c r="AD39" s="33"/>
      <c r="AE39" s="33"/>
      <c r="AF39" s="33"/>
      <c r="AG39" s="8"/>
      <c r="AI39" s="87">
        <f t="shared" si="5"/>
        <v>0</v>
      </c>
      <c r="AJ39" s="33"/>
      <c r="AK39" s="33"/>
      <c r="AL39" s="33"/>
      <c r="AM39" s="33"/>
      <c r="AN39" s="33"/>
      <c r="BB39" s="11"/>
      <c r="BC39" s="11"/>
    </row>
    <row r="40" spans="1:55" ht="15" customHeight="1" x14ac:dyDescent="0.2">
      <c r="A40" s="12">
        <v>15900050</v>
      </c>
      <c r="B40" s="96" t="s">
        <v>38</v>
      </c>
      <c r="C40" s="97"/>
      <c r="D40" s="77">
        <f t="array" ref="D40">IFERROR(VLOOKUP($A40,[2]filtro!A8:Q51,2,FALSE),0)</f>
        <v>327</v>
      </c>
      <c r="E40" s="78">
        <f t="array" ref="E40">IFERROR(VLOOKUP($A40,[2]filtro!A8:Q51,3,FALSE),0)</f>
        <v>154</v>
      </c>
      <c r="F40" s="78">
        <f t="array" ref="F40">IFERROR(VLOOKUP($A40,[2]filtro!A8:Q51,4,FALSE),0)</f>
        <v>178</v>
      </c>
      <c r="G40" s="79">
        <f t="array" ref="G40">IFERROR(VLOOKUP($A40,[2]filtro!A8:Q51,5,FALSE),0)</f>
        <v>9</v>
      </c>
      <c r="H40" s="80">
        <f t="array" ref="H40">IFERROR(VLOOKUP($A40,[2]filtro!A8:Q51,6,FALSE),0)</f>
        <v>51</v>
      </c>
      <c r="I40" s="80">
        <f t="array" ref="I40">IFERROR(VLOOKUP($A40,[2]filtro!A8:Q51,7,FALSE),0)</f>
        <v>134</v>
      </c>
      <c r="J40" s="98">
        <f t="array" ref="J40">IFERROR(VLOOKUP($A40,[2]filtro!A8:Q51,8,FALSE),0)</f>
        <v>68</v>
      </c>
      <c r="K40" s="98">
        <f t="array" ref="K40">IFERROR(VLOOKUP($A40,[2]filtro!A8:Q51,9,FALSE),0)</f>
        <v>52</v>
      </c>
      <c r="L40" s="99">
        <f t="array" ref="L40">IFERROR(VLOOKUP($A40,[2]filtro!A8:Q51,10,FALSE),0)</f>
        <v>11</v>
      </c>
      <c r="M40" s="100">
        <f t="array" ref="M40">IFERROR(VLOOKUP($A40,[2]filtro!A8:Q51,11,FALSE),0)</f>
        <v>2</v>
      </c>
      <c r="N40" s="101">
        <f t="array" ref="N40">IFERROR(VLOOKUP($A40,[2]filtro!A8:Q51,12,FALSE),0)</f>
        <v>0</v>
      </c>
      <c r="O40" s="102">
        <f t="array" ref="O40">IFERROR(VLOOKUP($A40,[2]filtro!A8:Q51,13,FALSE),0)</f>
        <v>0</v>
      </c>
      <c r="P40" s="103">
        <f t="array" ref="P40">IFERROR(VLOOKUP($A40,[2]filtro!A8:Q51,14,FALSE),0)</f>
        <v>0</v>
      </c>
      <c r="Q40" s="104">
        <f t="array" ref="Q40">IFERROR(VLOOKUP($A40,[2]filtro!A8:Q51,15,FALSE),0)</f>
        <v>0</v>
      </c>
      <c r="R40" s="102">
        <f t="array" ref="R40">IFERROR(VLOOKUP($A40,[2]filtro!A8:Q51,16,FALSE),0)</f>
        <v>0</v>
      </c>
      <c r="S40" s="85" t="str">
        <f t="shared" si="6"/>
        <v xml:space="preserve">*La suma Total de: Menores a 6 años + Gestantes + Persona que amamanta a  hijo/a menor a 12 meses debe ser igual a la suma de Hombres + Mujeres. </v>
      </c>
      <c r="T40" s="1"/>
      <c r="AB40" s="24" t="str">
        <f t="shared" si="4"/>
        <v xml:space="preserve">*La suma Total de: Menores a 6 años + Gestantes + Persona que amamanta a  hijo/a menor a 12 meses debe ser igual a la suma de Hombres + Mujeres. </v>
      </c>
      <c r="AC40" s="33"/>
      <c r="AD40" s="33"/>
      <c r="AE40" s="33"/>
      <c r="AF40" s="33"/>
      <c r="AG40" s="8"/>
      <c r="AI40" s="87">
        <f t="shared" si="5"/>
        <v>1</v>
      </c>
      <c r="AJ40" s="33"/>
      <c r="AK40" s="33"/>
      <c r="AL40" s="33"/>
      <c r="AM40" s="33"/>
      <c r="AN40" s="33"/>
      <c r="BB40" s="11"/>
      <c r="BC40" s="11"/>
    </row>
    <row r="41" spans="1:55" ht="15" customHeight="1" x14ac:dyDescent="0.2">
      <c r="A41" s="105"/>
      <c r="B41" s="439" t="s">
        <v>39</v>
      </c>
      <c r="C41" s="440"/>
      <c r="D41" s="106">
        <f>SUM(E41:F41)</f>
        <v>27453</v>
      </c>
      <c r="E41" s="106">
        <f>SUM(E37:E40)</f>
        <v>11364</v>
      </c>
      <c r="F41" s="106">
        <f t="shared" ref="F41:I41" si="7">SUM(F37:F40)</f>
        <v>16089</v>
      </c>
      <c r="G41" s="107">
        <f t="shared" si="7"/>
        <v>380</v>
      </c>
      <c r="H41" s="108">
        <f t="shared" si="7"/>
        <v>879</v>
      </c>
      <c r="I41" s="108">
        <f t="shared" si="7"/>
        <v>2389</v>
      </c>
      <c r="J41" s="108">
        <f t="shared" ref="J41:K41" si="8">SUM(J37:J38)+J40</f>
        <v>3107</v>
      </c>
      <c r="K41" s="108">
        <f t="shared" si="8"/>
        <v>3329</v>
      </c>
      <c r="L41" s="108">
        <f>SUM(L37:L38)+L40</f>
        <v>7008</v>
      </c>
      <c r="M41" s="109">
        <f>SUM(M37:M38)+M40</f>
        <v>5087</v>
      </c>
      <c r="N41" s="110">
        <f>SUM(N37)</f>
        <v>3257</v>
      </c>
      <c r="O41" s="111">
        <f>SUM(O38)</f>
        <v>32</v>
      </c>
      <c r="P41" s="107">
        <f>SUM(P37:P38)</f>
        <v>773</v>
      </c>
      <c r="Q41" s="108">
        <f t="shared" ref="Q41:R41" si="9">SUM(Q37:Q38)</f>
        <v>413</v>
      </c>
      <c r="R41" s="111">
        <f t="shared" si="9"/>
        <v>789</v>
      </c>
      <c r="S41" s="85"/>
      <c r="T41" s="1"/>
      <c r="AB41" s="8"/>
      <c r="AC41" s="8"/>
      <c r="AD41" s="8"/>
      <c r="AE41" s="8"/>
      <c r="AF41" s="8"/>
      <c r="AI41" s="8"/>
      <c r="AJ41" s="8"/>
      <c r="AK41" s="8"/>
      <c r="AL41" s="8"/>
      <c r="AM41" s="8"/>
      <c r="BB41" s="11"/>
      <c r="BC41" s="11"/>
    </row>
    <row r="42" spans="1:55" ht="15" customHeight="1" x14ac:dyDescent="0.2">
      <c r="A42" s="12">
        <v>15900060</v>
      </c>
      <c r="B42" s="441" t="s">
        <v>40</v>
      </c>
      <c r="C42" s="442"/>
      <c r="D42" s="112">
        <f t="array" ref="D42">IFERROR(VLOOKUP($A42,[2]filtro!A5:Q48,2,FALSE),0)</f>
        <v>0</v>
      </c>
      <c r="E42" s="113">
        <f t="array" ref="E42">IFERROR(VLOOKUP($A42,[2]filtro!A18:Q61,3,FALSE),0)</f>
        <v>0</v>
      </c>
      <c r="F42" s="114">
        <f>IFERROR(VLOOKUP($A42,[2]filtro!A5:Q48,4,FALSE),0)</f>
        <v>0</v>
      </c>
      <c r="G42" s="115">
        <f t="array" ref="G42">IFERROR(VLOOKUP($A42,[2]filtro!A10:Q53,5,FALSE),0)</f>
        <v>0</v>
      </c>
      <c r="H42" s="116">
        <f t="array" ref="H42">IFERROR(VLOOKUP($A42,[2]filtro!A18:Q61,6,FALSE),0)</f>
        <v>0</v>
      </c>
      <c r="I42" s="116">
        <f t="array" ref="I42">IFERROR(VLOOKUP($A42,[2]filtro!A10:Q53,7,FALSE),0)</f>
        <v>0</v>
      </c>
      <c r="J42" s="116">
        <f t="array" ref="J42">IFERROR(VLOOKUP($A42,[2]filtro!A10:Q53,8,FALSE),0)</f>
        <v>0</v>
      </c>
      <c r="K42" s="116">
        <f t="array" ref="K42">IFERROR(VLOOKUP($A42,[2]filtro!A10:Q53,9,FALSE),0)</f>
        <v>0</v>
      </c>
      <c r="L42" s="116">
        <f t="array" ref="L42">IFERROR(VLOOKUP($A42,[2]filtro!A10:Q53,10,FALSE),0)</f>
        <v>0</v>
      </c>
      <c r="M42" s="117">
        <f>IFERROR(VLOOKUP($A42,[2]filtro!A34:Q77,11,FALSE),0)</f>
        <v>0</v>
      </c>
      <c r="N42" s="114">
        <f t="array" ref="N42">IFERROR(VLOOKUP($A42,[2]filtro!A10:Q53,12,FALSE),0)</f>
        <v>0</v>
      </c>
      <c r="O42" s="118">
        <f t="array" ref="O42">IFERROR(VLOOKUP($A42,[2]filtro!A10:Q53,13,FALSE),0)</f>
        <v>0</v>
      </c>
      <c r="P42" s="115">
        <f t="array" ref="P42">IFERROR(VLOOKUP($A42,[2]filtro!A10:Q53,14,FALSE),0)</f>
        <v>0</v>
      </c>
      <c r="Q42" s="116">
        <f t="array" ref="Q42">IFERROR(VLOOKUP($A42,[2]filtro!A10:Q53,15,FALSE),0)</f>
        <v>0</v>
      </c>
      <c r="R42" s="118">
        <f t="array" ref="R42">IFERROR(VLOOKUP($A42,[2]filtro!A10:Q53,16,FALSE),0)</f>
        <v>0</v>
      </c>
      <c r="S42" s="85" t="str">
        <f>AB42</f>
        <v/>
      </c>
      <c r="AB42" s="24" t="str">
        <f t="shared" ref="AB42" si="10">IF(AND($D42&lt;&gt;0,$E42="",$F42=""),"* No olvide ingresar la variable hombres y/o mujeres. Digite CERO si no tiene.",IF(SUM($E42+$F42)&lt;&gt;$D42, "*La suma Total de: "&amp;$G$33&amp;""&amp;" + "&amp;$N$33&amp;""&amp;" + "&amp;$P$33&amp;""&amp;" debe ser igual a la suma de Hombres + Mujeres. ",""))</f>
        <v/>
      </c>
      <c r="AC42" s="86"/>
      <c r="AD42" s="86"/>
      <c r="AE42" s="86"/>
      <c r="AF42" s="86"/>
      <c r="AG42" s="86"/>
      <c r="AI42" s="87">
        <f t="shared" ref="AI42" si="11">IF(AND($D42&lt;&gt;0,$E42="",$F42=""),1,IF(SUM($E42+$F42)&lt;&gt;$D42,1,0))</f>
        <v>0</v>
      </c>
      <c r="AJ42" s="33"/>
      <c r="AK42" s="33"/>
      <c r="AL42" s="33"/>
      <c r="AM42" s="33"/>
      <c r="AN42" s="33"/>
      <c r="BB42" s="11"/>
      <c r="BC42" s="11"/>
    </row>
    <row r="43" spans="1:55" ht="15" customHeight="1" x14ac:dyDescent="0.15">
      <c r="B43" s="8" t="s">
        <v>41</v>
      </c>
      <c r="AB43" s="23"/>
      <c r="AC43" s="23"/>
      <c r="AD43" s="23"/>
      <c r="AE43" s="23"/>
      <c r="AF43" s="23"/>
      <c r="AG43" s="23"/>
      <c r="AH43" s="23"/>
      <c r="AI43" s="23"/>
      <c r="AJ43" s="23"/>
    </row>
    <row r="44" spans="1:55" ht="15" customHeight="1" x14ac:dyDescent="0.15">
      <c r="AB44" s="23"/>
      <c r="AC44" s="23"/>
      <c r="AD44" s="23"/>
      <c r="AE44" s="23"/>
      <c r="AF44" s="23"/>
      <c r="AG44" s="23"/>
      <c r="AH44" s="23"/>
      <c r="AI44" s="23"/>
      <c r="AJ44" s="23"/>
    </row>
    <row r="45" spans="1:55" ht="30" customHeight="1" x14ac:dyDescent="0.15">
      <c r="B45" s="9" t="s">
        <v>42</v>
      </c>
      <c r="AB45" s="23"/>
    </row>
    <row r="46" spans="1:55" ht="21" customHeight="1" x14ac:dyDescent="0.15">
      <c r="B46" s="382" t="s">
        <v>3</v>
      </c>
      <c r="C46" s="385" t="s">
        <v>4</v>
      </c>
      <c r="D46" s="385" t="s">
        <v>5</v>
      </c>
      <c r="E46" s="388" t="s">
        <v>6</v>
      </c>
      <c r="F46" s="389"/>
      <c r="G46" s="389"/>
      <c r="H46" s="389"/>
      <c r="I46" s="389"/>
      <c r="J46" s="389"/>
      <c r="K46" s="389"/>
      <c r="L46" s="388" t="s">
        <v>7</v>
      </c>
      <c r="M46" s="455"/>
      <c r="N46" s="434" t="s">
        <v>8</v>
      </c>
      <c r="O46" s="392"/>
      <c r="P46" s="393"/>
      <c r="AC46" s="23"/>
    </row>
    <row r="47" spans="1:55" ht="14.1" customHeight="1" x14ac:dyDescent="0.15">
      <c r="B47" s="383"/>
      <c r="C47" s="386"/>
      <c r="D47" s="386"/>
      <c r="E47" s="394" t="s">
        <v>9</v>
      </c>
      <c r="F47" s="397" t="s">
        <v>10</v>
      </c>
      <c r="G47" s="403" t="s">
        <v>11</v>
      </c>
      <c r="H47" s="406" t="s">
        <v>12</v>
      </c>
      <c r="I47" s="403" t="s">
        <v>13</v>
      </c>
      <c r="J47" s="403" t="s">
        <v>14</v>
      </c>
      <c r="K47" s="446" t="s">
        <v>15</v>
      </c>
      <c r="L47" s="449" t="s">
        <v>16</v>
      </c>
      <c r="M47" s="452" t="s">
        <v>17</v>
      </c>
      <c r="N47" s="449" t="s">
        <v>18</v>
      </c>
      <c r="O47" s="429" t="s">
        <v>19</v>
      </c>
      <c r="P47" s="400" t="s">
        <v>20</v>
      </c>
      <c r="AC47" s="23"/>
    </row>
    <row r="48" spans="1:55" ht="14.1" customHeight="1" x14ac:dyDescent="0.15">
      <c r="B48" s="383"/>
      <c r="C48" s="386"/>
      <c r="D48" s="386"/>
      <c r="E48" s="395"/>
      <c r="F48" s="398"/>
      <c r="G48" s="404"/>
      <c r="H48" s="407"/>
      <c r="I48" s="404"/>
      <c r="J48" s="404"/>
      <c r="K48" s="447"/>
      <c r="L48" s="450"/>
      <c r="M48" s="453"/>
      <c r="N48" s="450"/>
      <c r="O48" s="430"/>
      <c r="P48" s="401"/>
      <c r="AC48" s="23"/>
    </row>
    <row r="49" spans="1:38" ht="14.1" customHeight="1" x14ac:dyDescent="0.15">
      <c r="B49" s="384"/>
      <c r="C49" s="387"/>
      <c r="D49" s="387"/>
      <c r="E49" s="396"/>
      <c r="F49" s="399"/>
      <c r="G49" s="405"/>
      <c r="H49" s="408"/>
      <c r="I49" s="405"/>
      <c r="J49" s="405"/>
      <c r="K49" s="448"/>
      <c r="L49" s="451"/>
      <c r="M49" s="454"/>
      <c r="N49" s="451"/>
      <c r="O49" s="431"/>
      <c r="P49" s="402"/>
    </row>
    <row r="50" spans="1:38" ht="15" customHeight="1" x14ac:dyDescent="0.2">
      <c r="A50" s="12">
        <v>15080018</v>
      </c>
      <c r="B50" s="383" t="s">
        <v>21</v>
      </c>
      <c r="C50" s="13" t="s">
        <v>22</v>
      </c>
      <c r="D50" s="14">
        <f t="array" ref="D50">IFERROR(VLOOKUP($A50,[2]filtro!A13:Q56,2,FALSE),0)</f>
        <v>266</v>
      </c>
      <c r="E50" s="80">
        <f t="array" ref="E50">IFERROR(VLOOKUP($A50,[2]filtro!A5:Q48,3,FALSE),0)</f>
        <v>7</v>
      </c>
      <c r="F50" s="80">
        <f t="array" ref="F50">IFERROR(VLOOKUP($A50,[2]filtro!A18:Q61,4,FALSE),0)</f>
        <v>8</v>
      </c>
      <c r="G50" s="80">
        <f t="array" ref="G50">IFERROR(VLOOKUP($A50,[2]filtro!A18:Q61,5,FALSE),0)</f>
        <v>49</v>
      </c>
      <c r="H50" s="80">
        <f t="array" ref="H50">IFERROR(VLOOKUP($A50,[2]filtro!A18:Q61,6,FALSE),0)</f>
        <v>92</v>
      </c>
      <c r="I50" s="80">
        <f t="array" ref="I50">IFERROR(VLOOKUP($A50,[2]filtro!A18:Q61,7,FALSE),0)</f>
        <v>110</v>
      </c>
      <c r="J50" s="119">
        <f t="array" ref="J50">IFERROR(VLOOKUP($A50,[2]filtro!A5:Q48,8,FALSE),0)</f>
        <v>0</v>
      </c>
      <c r="K50" s="120">
        <f t="array" ref="K50">IFERROR(VLOOKUP($A50,[2]filtro!A5:Q48,9,FALSE),0)</f>
        <v>0</v>
      </c>
      <c r="L50" s="121">
        <f t="array" ref="L50">IFERROR(VLOOKUP($A50,[2]filtro!A18:Q61,10,FALSE),0)</f>
        <v>0</v>
      </c>
      <c r="M50" s="120">
        <f t="array" ref="M50">IFERROR(VLOOKUP($A50,[2]filtro!A18:Q61,11,FALSE),0)</f>
        <v>0</v>
      </c>
      <c r="N50" s="122">
        <f t="array" ref="N50">IFERROR(VLOOKUP($A50,[2]filtro!A18:Q61,12,FALSE),0)</f>
        <v>0</v>
      </c>
      <c r="O50" s="123">
        <f t="array" ref="O50">IFERROR(VLOOKUP($A50,[2]filtro!A18:Q61,13,FALSE),0)</f>
        <v>0</v>
      </c>
      <c r="P50" s="120">
        <f t="array" ref="P50">IFERROR(VLOOKUP($A50,[2]filtro!A18:Q61,14,FALSE),0)</f>
        <v>0</v>
      </c>
      <c r="Q50" s="124"/>
      <c r="R50" s="124"/>
      <c r="S50" s="124"/>
      <c r="T50" s="124"/>
      <c r="U50" s="124"/>
      <c r="V50" s="124"/>
      <c r="W50" s="124"/>
      <c r="AB50" s="23"/>
      <c r="AC50" s="23"/>
      <c r="AD50" s="23"/>
      <c r="AE50" s="23"/>
      <c r="AF50" s="23"/>
      <c r="AG50" s="23"/>
      <c r="AH50" s="23"/>
      <c r="AI50" s="23"/>
      <c r="AJ50" s="23"/>
    </row>
    <row r="51" spans="1:38" ht="15" customHeight="1" x14ac:dyDescent="0.2">
      <c r="A51" s="12">
        <v>15080019</v>
      </c>
      <c r="B51" s="383"/>
      <c r="C51" s="13" t="s">
        <v>23</v>
      </c>
      <c r="D51" s="14">
        <f t="array" ref="D51">IFERROR(VLOOKUP($A51,[2]filtro!A14:Q57,2,FALSE),0)</f>
        <v>274</v>
      </c>
      <c r="E51" s="125">
        <f t="array" ref="E51">IFERROR(VLOOKUP($A51,[2]filtro!A27:Q70,3,FALSE),0)</f>
        <v>0</v>
      </c>
      <c r="F51" s="126">
        <f t="array" ref="F51">IFERROR(VLOOKUP($A51,[2]filtro!A19:Q62,4,FALSE),0)</f>
        <v>0</v>
      </c>
      <c r="G51" s="127">
        <f t="array" ref="G51">IFERROR(VLOOKUP($A51,[2]filtro!A19:Q62,5,FALSE),0)</f>
        <v>0</v>
      </c>
      <c r="H51" s="26">
        <f t="array" ref="H51">IFERROR(VLOOKUP($A51,[2]filtro!A19:Q62,6,FALSE),0)</f>
        <v>0</v>
      </c>
      <c r="I51" s="128">
        <f t="array" ref="I51">IFERROR(VLOOKUP($A51,[2]filtro!A19:Q62,7,FALSE),0)</f>
        <v>0</v>
      </c>
      <c r="J51" s="80">
        <f t="array" ref="J51">IFERROR(VLOOKUP($A51,[2]filtro!A19:Q62,8,FALSE),0)</f>
        <v>164</v>
      </c>
      <c r="K51" s="129">
        <f t="array" ref="K51">IFERROR(VLOOKUP($A51,[2]filtro!A19:Q62,9,FALSE),0)</f>
        <v>109</v>
      </c>
      <c r="L51" s="130">
        <f t="array" ref="L51">IFERROR(VLOOKUP($A51,[2]filtro!A19:Q62,10,FALSE),0)</f>
        <v>1</v>
      </c>
      <c r="M51" s="131">
        <f t="array" ref="M51">IFERROR(VLOOKUP($A51,[2]filtro!A19:Q62,11,FALSE),0)</f>
        <v>0</v>
      </c>
      <c r="N51" s="130">
        <f t="array" ref="N51">IFERROR(VLOOKUP($A51,[2]filtro!A19:Q62,12,FALSE),0)</f>
        <v>0</v>
      </c>
      <c r="O51" s="132">
        <f t="array" ref="O51">IFERROR(VLOOKUP($A51,[2]filtro!A19:Q62,13,FALSE),0)</f>
        <v>0</v>
      </c>
      <c r="P51" s="133">
        <f t="array" ref="P51">IFERROR(VLOOKUP($A51,[2]filtro!A19:Q62,14,FALSE),0)</f>
        <v>0</v>
      </c>
      <c r="Q51" s="134"/>
      <c r="AB51" s="23"/>
      <c r="AC51" s="23"/>
      <c r="AD51" s="23"/>
      <c r="AE51" s="23"/>
      <c r="AF51" s="23"/>
      <c r="AG51" s="23"/>
      <c r="AH51" s="23"/>
      <c r="AI51" s="23"/>
      <c r="AJ51" s="23"/>
    </row>
    <row r="52" spans="1:38" ht="15" customHeight="1" x14ac:dyDescent="0.2">
      <c r="A52" s="12">
        <v>15080010</v>
      </c>
      <c r="B52" s="383"/>
      <c r="C52" s="58" t="s">
        <v>24</v>
      </c>
      <c r="D52" s="14">
        <f t="array" ref="D52">IFERROR(VLOOKUP($A52,[2]filtro!A15:Q58,2,FALSE),0)</f>
        <v>4</v>
      </c>
      <c r="E52" s="125">
        <f t="array" ref="E52">IFERROR(VLOOKUP($A52,[2]filtro!A4:Q47,3,FALSE),0)</f>
        <v>0</v>
      </c>
      <c r="F52" s="135">
        <f t="array" ref="F52">IFERROR(VLOOKUP($A52,[2]filtro!A5:Q48,4,FALSE),0)</f>
        <v>0</v>
      </c>
      <c r="G52" s="34">
        <f t="array" ref="G52">IFERROR(VLOOKUP($A52,[2]filtro!A5:Q48,5,FALSE),0)</f>
        <v>0</v>
      </c>
      <c r="H52" s="91">
        <f t="array" ref="H52">IFERROR(VLOOKUP($A52,[2]filtro!A5:Q48,6,FALSE),0)</f>
        <v>0</v>
      </c>
      <c r="I52" s="34">
        <f t="array" ref="I52">IFERROR(VLOOKUP($A52,[2]filtro!A20:Q63,7,FALSE),0)</f>
        <v>0</v>
      </c>
      <c r="J52" s="34">
        <f t="array" ref="J52">IFERROR(VLOOKUP($A52,[2]filtro!A5:Q48,8,FALSE),0)</f>
        <v>0</v>
      </c>
      <c r="K52" s="34">
        <f t="array" ref="K52">IFERROR(VLOOKUP($A52,[2]filtro!A5:Q48,8,FALSE),0)</f>
        <v>0</v>
      </c>
      <c r="L52" s="136">
        <f t="array" ref="L52">IFERROR(VLOOKUP($A52,[2]filtro!A5:Q48,10,FALSE),0)</f>
        <v>2</v>
      </c>
      <c r="M52" s="131">
        <f t="array" ref="M52">IFERROR(VLOOKUP($A52,[2]filtro!A20:Q63,11,FALSE),0)</f>
        <v>0</v>
      </c>
      <c r="N52" s="137">
        <f t="array" ref="N52">IFERROR(VLOOKUP($A52,[2]filtro!A5:Q48,12,FALSE),0)</f>
        <v>2</v>
      </c>
      <c r="O52" s="138">
        <f>IFERROR(VLOOKUP($A52,[2]filtro!A5:Q48,13,FALSE),0)</f>
        <v>0</v>
      </c>
      <c r="P52" s="139">
        <f>IFERROR(VLOOKUP($A52,[2]filtro!A5:Q48,13,FALSE),0)</f>
        <v>0</v>
      </c>
      <c r="Q52" s="8" t="str">
        <f>$AB52&amp;$AC52&amp;$AD52&amp;$AE52</f>
        <v/>
      </c>
      <c r="R52" s="140"/>
      <c r="S52" s="140"/>
      <c r="T52" s="140"/>
      <c r="U52" s="140"/>
      <c r="V52" s="140"/>
      <c r="W52" s="140"/>
      <c r="AB52" s="24" t="str">
        <f>IF(AND(SUM(L51,L52)&lt;&gt;0,N75=""),"* No olvide digitar la Sección D, Nº de personas intrasistema que retiran, en el grupo de Gestantes/Normal, Sobrepeso y Obesas..","")</f>
        <v/>
      </c>
      <c r="AC52" s="24" t="str">
        <f>IF(AND(SUM(N51,N52)&lt;&gt;0,P75=""),"* No olvide digitar la Sección D, Nº de personas intrasistema que retiran, en el grupo Persona que amamanta a  hijo/a menor a 12 meses: 0 a 5 meses con Lactancia Materna Exclusiva.","")</f>
        <v/>
      </c>
      <c r="AD52" s="24" t="str">
        <f>IF(AND(SUM(O51,O52)&lt;&gt;0,Q75=""),"* No olvide digitar la Sección D, Nº de personas intrasistema que retiran, en el grupo Persona que amamanta a  hijo/a menor a 12 meses: 0 a 5 meses con Lactancia Materna + Formula Lactea.","")</f>
        <v/>
      </c>
      <c r="AE52" s="24" t="str">
        <f>IF(AND(SUM(P51,P52)&lt;&gt;0,R75=""),"* No olvide digitar la Sección D, Nº de personas intrasistema que retiran, en el grupo Persona que amamanta a  hijo/a menor a 12 meses: 6 a 11 meses Lactancia Materna.","")</f>
        <v/>
      </c>
      <c r="AG52" s="33"/>
      <c r="AH52" s="33"/>
      <c r="AI52" s="25">
        <f>IF(AND(OR(L51&lt;&gt;0,L52&lt;&gt;0),N75=""),1,0)</f>
        <v>0</v>
      </c>
      <c r="AJ52" s="25">
        <f>IF(AND(SUM(N51,N52)&lt;&gt;0,P75=""),1,0)</f>
        <v>0</v>
      </c>
      <c r="AK52" s="25">
        <f>IF(AND(SUM(O51,O52)&lt;&gt;0,Q75=""),1,0)</f>
        <v>0</v>
      </c>
      <c r="AL52" s="25">
        <f>IF(AND(SUM(P51,P52)&lt;&gt;0,R75=""),1,0)</f>
        <v>0</v>
      </c>
    </row>
    <row r="53" spans="1:38" ht="15" customHeight="1" x14ac:dyDescent="0.2">
      <c r="A53" s="12">
        <v>15900070</v>
      </c>
      <c r="B53" s="383"/>
      <c r="C53" s="58" t="s">
        <v>25</v>
      </c>
      <c r="D53" s="14">
        <f>IFERROR(VLOOKUP($A53,[2]filtro!A5:Q48,2,FALSE),0)</f>
        <v>0</v>
      </c>
      <c r="E53" s="141">
        <f t="array" ref="E53">IFERROR(VLOOKUP($A53,[2]filtro!A5:Q48,3,FALSE),0)</f>
        <v>0</v>
      </c>
      <c r="F53" s="141">
        <f t="array" ref="F53">IFERROR(VLOOKUP($A53,[2]filtro!A5:Q48,4,FALSE),0)</f>
        <v>0</v>
      </c>
      <c r="G53" s="141">
        <f t="array" ref="G53">IFERROR(VLOOKUP($A53,[2]filtro!A5:Q48,5,FALSE),0)</f>
        <v>0</v>
      </c>
      <c r="H53" s="142">
        <f t="array" ref="H53">IFERROR(VLOOKUP($A53,[2]filtro!A21:Q64,6,FALSE),0)</f>
        <v>0</v>
      </c>
      <c r="I53" s="142">
        <f t="array" ref="I53">IFERROR(VLOOKUP($A53,[2]filtro!A21:Q64,7,FALSE),0)</f>
        <v>0</v>
      </c>
      <c r="J53" s="142">
        <f t="array" ref="J53">IFERROR(VLOOKUP($A53,[2]filtro!A21:Q64,8,FALSE),0)</f>
        <v>0</v>
      </c>
      <c r="K53" s="143">
        <f t="array" ref="K53">IFERROR(VLOOKUP($A53,[2]filtro!A21:Q64,9,FALSE),0)</f>
        <v>0</v>
      </c>
      <c r="L53" s="144">
        <f t="array" ref="L53">IFERROR(VLOOKUP($A53,[2]filtro!A21:Q64,10,FALSE),0)</f>
        <v>0</v>
      </c>
      <c r="M53" s="145">
        <f t="array" ref="M53">IFERROR(VLOOKUP($A53,[2]filtro!A21:Q64,11,FALSE),0)</f>
        <v>0</v>
      </c>
      <c r="N53" s="146">
        <f t="array" ref="N53">IFERROR(VLOOKUP($A53,[2]filtro!A21:Q64,12,FALSE),0)</f>
        <v>0</v>
      </c>
      <c r="O53" s="147">
        <f t="array" ref="O53">IFERROR(VLOOKUP($A53,[2]filtro!A21:Q64,13,FALSE),0)</f>
        <v>0</v>
      </c>
      <c r="P53" s="148">
        <f t="array" ref="P53">IFERROR(VLOOKUP($A53,[2]filtro!A21:Q64,14,FALSE),0)</f>
        <v>0</v>
      </c>
    </row>
    <row r="54" spans="1:38" ht="15" customHeight="1" x14ac:dyDescent="0.15">
      <c r="A54" s="46"/>
      <c r="B54" s="384"/>
      <c r="C54" s="47" t="s">
        <v>26</v>
      </c>
      <c r="D54" s="48">
        <f>SUM(E54:P54)</f>
        <v>544</v>
      </c>
      <c r="E54" s="49">
        <f>SUM(E50+E53)</f>
        <v>7</v>
      </c>
      <c r="F54" s="149">
        <f>SUM(F50+F53)</f>
        <v>8</v>
      </c>
      <c r="G54" s="50">
        <f>SUM(G50+G53)</f>
        <v>49</v>
      </c>
      <c r="H54" s="51">
        <f>SUM(H50)</f>
        <v>92</v>
      </c>
      <c r="I54" s="51">
        <f>SUM(I50)</f>
        <v>110</v>
      </c>
      <c r="J54" s="51">
        <f>SUM(J51)</f>
        <v>164</v>
      </c>
      <c r="K54" s="150">
        <f>SUM(K51)</f>
        <v>109</v>
      </c>
      <c r="L54" s="55">
        <f>SUM(L51:L52)</f>
        <v>3</v>
      </c>
      <c r="M54" s="151"/>
      <c r="N54" s="152">
        <f>SUM(N51:N52)</f>
        <v>2</v>
      </c>
      <c r="O54" s="56">
        <f>SUM(O51:O52)</f>
        <v>0</v>
      </c>
      <c r="P54" s="57">
        <f>SUM(P51:P52)</f>
        <v>0</v>
      </c>
    </row>
    <row r="55" spans="1:38" ht="15" customHeight="1" x14ac:dyDescent="0.2">
      <c r="A55" s="12">
        <v>15080020</v>
      </c>
      <c r="B55" s="383" t="s">
        <v>27</v>
      </c>
      <c r="C55" s="13" t="s">
        <v>22</v>
      </c>
      <c r="D55" s="14">
        <f>IFERROR(VLOOKUP($A55,[2]filtro!A7:Q50,2,FALSE),0)</f>
        <v>6</v>
      </c>
      <c r="E55" s="153">
        <f t="array" ref="E55">IFERROR(VLOOKUP($A55,[2]filtro!#REF!,3,FALSE),0)</f>
        <v>0</v>
      </c>
      <c r="F55" s="154">
        <f t="array" ref="F55">IFERROR(VLOOKUP($A55,[2]filtro!A5:Q48,4,FALSE),0)</f>
        <v>0</v>
      </c>
      <c r="G55" s="154">
        <f t="array" ref="G55">IFERROR(VLOOKUP($A55,[2]filtro!A23:Q66,5,FALSE),0)</f>
        <v>2</v>
      </c>
      <c r="H55" s="154">
        <f t="array" ref="H55">IFERROR(VLOOKUP($A55,[2]filtro!A5:Q48,6,FALSE),0)</f>
        <v>0</v>
      </c>
      <c r="I55" s="154">
        <f t="array" ref="I55">IFERROR(VLOOKUP($A55,[2]filtro!A5:Q48,7,FALSE),0)</f>
        <v>0</v>
      </c>
      <c r="J55" s="155">
        <f t="array" ref="J55">IFERROR(VLOOKUP($A55,[2]filtro!A23:Q66,8,FALSE),0)</f>
        <v>2</v>
      </c>
      <c r="K55" s="156">
        <f t="array" ref="K55">IFERROR(VLOOKUP($A55,[2]filtro!A23:Q66,9,FALSE),0)</f>
        <v>2</v>
      </c>
      <c r="L55" s="157">
        <f t="array" ref="L55">IFERROR(VLOOKUP($A55,[2]filtro!A5:Q48,10,FALSE),0)</f>
        <v>0</v>
      </c>
      <c r="M55" s="158">
        <f t="array" ref="M55">IFERROR(VLOOKUP($A55,[2]filtro!A23:Q66,11,FALSE),0)</f>
        <v>0</v>
      </c>
      <c r="N55" s="159">
        <f t="array" ref="N55">IFERROR(VLOOKUP($A55,[2]filtro!A23:Q66,12,FALSE),0)</f>
        <v>0</v>
      </c>
      <c r="O55" s="119">
        <f t="array" ref="O55">IFERROR(VLOOKUP($A55,[2]filtro!A23:Q66,13,FALSE),0)</f>
        <v>0</v>
      </c>
      <c r="P55" s="158">
        <f t="array" ref="P55">IFERROR(VLOOKUP($A55,[2]filtro!A23:Q66,14,FALSE),0)</f>
        <v>0</v>
      </c>
      <c r="Q55" s="160"/>
      <c r="R55" s="160"/>
      <c r="S55" s="160"/>
      <c r="T55" s="160"/>
      <c r="U55" s="160"/>
      <c r="V55" s="160"/>
      <c r="W55" s="160"/>
      <c r="AB55" s="23"/>
      <c r="AC55" s="23"/>
      <c r="AD55" s="23"/>
      <c r="AE55" s="23"/>
      <c r="AF55" s="23"/>
      <c r="AG55" s="23"/>
      <c r="AH55" s="23"/>
      <c r="AI55" s="23"/>
      <c r="AJ55" s="23"/>
    </row>
    <row r="56" spans="1:38" ht="15" customHeight="1" x14ac:dyDescent="0.2">
      <c r="A56" s="12">
        <v>15080021</v>
      </c>
      <c r="B56" s="383"/>
      <c r="C56" s="58" t="s">
        <v>23</v>
      </c>
      <c r="D56" s="14">
        <f>IFERROR(VLOOKUP($A56,[2]filtro!A8:Q51,2,FALSE),0)</f>
        <v>0</v>
      </c>
      <c r="E56" s="125">
        <f t="array" ref="E56">IFERROR(VLOOKUP($A56,[2]filtro!A5:Q48,3,FALSE),0)</f>
        <v>0</v>
      </c>
      <c r="F56" s="27">
        <f t="array" ref="F56">IFERROR(VLOOKUP($A56,[2]filtro!A24:Q67,4,FALSE),0)</f>
        <v>0</v>
      </c>
      <c r="G56" s="127">
        <f t="array" ref="G56">IFERROR(VLOOKUP($A56,[2]filtro!A5:Q48,5,FALSE),0)</f>
        <v>0</v>
      </c>
      <c r="H56" s="127">
        <f t="array" ref="H56">IFERROR(VLOOKUP($A56,[2]filtro!A6:Q49,6,FALSE),0)</f>
        <v>0</v>
      </c>
      <c r="I56" s="16">
        <f t="array" ref="I56">IFERROR(VLOOKUP($A56,[2]filtro!A6:Q49,7,FALSE),0)</f>
        <v>0</v>
      </c>
      <c r="J56" s="16">
        <f t="array" ref="J56">IFERROR(VLOOKUP($A56,[2]filtro!A24:Q67,8,FALSE),0)</f>
        <v>0</v>
      </c>
      <c r="K56" s="161">
        <f t="array" ref="K56">IFERROR(VLOOKUP($A56,[2]filtro!A24:Q67,9,FALSE),0)</f>
        <v>0</v>
      </c>
      <c r="L56" s="157">
        <f t="array" ref="L56">IFERROR(VLOOKUP($A56,[2]filtro!A6:Q49,10,FALSE),0)</f>
        <v>0</v>
      </c>
      <c r="M56" s="133">
        <f t="array" ref="M56">IFERROR(VLOOKUP($A56,[2]filtro!A24:Q67,11,FALSE),0)</f>
        <v>0</v>
      </c>
      <c r="N56" s="130">
        <f t="array" ref="N56">IFERROR(VLOOKUP($A56,[2]filtro!A24:Q67,12,FALSE),0)</f>
        <v>0</v>
      </c>
      <c r="O56" s="132">
        <f t="array" ref="O56">IFERROR(VLOOKUP($A56,[2]filtro!A24:Q67,13,FALSE),0)</f>
        <v>0</v>
      </c>
      <c r="P56" s="133">
        <f t="array" ref="P56">IFERROR(VLOOKUP($A56,[2]filtro!A24:Q67,14,FALSE),0)</f>
        <v>0</v>
      </c>
      <c r="Q56" s="124"/>
      <c r="R56" s="124"/>
      <c r="S56" s="124"/>
      <c r="T56" s="124"/>
      <c r="U56" s="124"/>
      <c r="V56" s="124"/>
      <c r="W56" s="124"/>
      <c r="AB56" s="23"/>
      <c r="AC56" s="23"/>
      <c r="AD56" s="23"/>
      <c r="AE56" s="23"/>
      <c r="AF56" s="23"/>
      <c r="AG56" s="23"/>
      <c r="AH56" s="23"/>
      <c r="AI56" s="23"/>
      <c r="AJ56" s="23"/>
    </row>
    <row r="57" spans="1:38" ht="15" customHeight="1" x14ac:dyDescent="0.2">
      <c r="A57" s="12">
        <v>15020500</v>
      </c>
      <c r="B57" s="383"/>
      <c r="C57" s="58" t="s">
        <v>28</v>
      </c>
      <c r="D57" s="14">
        <f t="array" ref="D57">IFERROR(VLOOKUP($A57,[2]filtro!A5:Q48,2,FALSE),0)</f>
        <v>6</v>
      </c>
      <c r="E57" s="125">
        <f t="array" ref="E57">IFERROR(VLOOKUP($A57,[2]filtro!A6:Q49,3,FALSE),0)</f>
        <v>0</v>
      </c>
      <c r="F57" s="80">
        <f t="array" ref="F57">IFERROR(VLOOKUP($A57,[2]filtro!A5:Q48,4,FALSE),0)</f>
        <v>0</v>
      </c>
      <c r="G57" s="80">
        <f t="array" ref="G57">IFERROR(VLOOKUP($A57,[2]filtro!A5:Q48,5,FALSE),0)</f>
        <v>2</v>
      </c>
      <c r="H57" s="80">
        <f t="array" ref="H57">IFERROR(VLOOKUP($A57,[2]filtro!A5:Q48,6,FALSE),0)</f>
        <v>0</v>
      </c>
      <c r="I57" s="80">
        <f t="array" ref="I57">IFERROR(VLOOKUP($A57,[2]filtro!A7:Q50,7,FALSE),0)</f>
        <v>0</v>
      </c>
      <c r="J57" s="80">
        <f t="array" ref="J57">IFERROR(VLOOKUP($A57,[2]filtro!A5:Q48,8,FALSE),0)</f>
        <v>2</v>
      </c>
      <c r="K57" s="129">
        <f t="array" ref="K57">IFERROR(VLOOKUP($A57,[2]filtro!A5:Q48,9,FALSE),0)</f>
        <v>2</v>
      </c>
      <c r="L57" s="157">
        <f t="array" ref="L57">IFERROR(VLOOKUP($A57,[2]filtro!A7:Q50,10,FALSE),0)</f>
        <v>0</v>
      </c>
      <c r="M57" s="162">
        <f t="array" ref="M57">IFERROR(VLOOKUP($A57,[2]filtro!A25:Q68,11,FALSE),0)</f>
        <v>0</v>
      </c>
      <c r="N57" s="163">
        <f t="array" ref="N57">IFERROR(VLOOKUP($A57,[2]filtro!A25:Q68,12,FALSE),0)</f>
        <v>0</v>
      </c>
      <c r="O57" s="164">
        <f t="array" ref="O57">IFERROR(VLOOKUP($A57,[2]filtro!A25:Q68,13,FALSE),0)</f>
        <v>0</v>
      </c>
      <c r="P57" s="162">
        <f t="array" ref="P57">IFERROR(VLOOKUP($A57,[2]filtro!A25:Q68,14,FALSE),0)</f>
        <v>0</v>
      </c>
      <c r="Q57" s="140" t="str">
        <f>AB57&amp;" "&amp;AC57&amp;" "&amp;AD57&amp;" "&amp;AE57&amp;" "&amp;AB58&amp;" "&amp;AC58</f>
        <v xml:space="preserve">     </v>
      </c>
      <c r="R57" s="140"/>
      <c r="S57" s="140"/>
      <c r="T57" s="140"/>
      <c r="U57" s="140"/>
      <c r="V57" s="140"/>
      <c r="W57" s="140"/>
      <c r="AB57" s="23"/>
      <c r="AC57" s="23"/>
      <c r="AD57" s="23"/>
      <c r="AE57" s="23"/>
      <c r="AG57" s="23"/>
      <c r="AH57" s="23"/>
      <c r="AI57" s="23"/>
      <c r="AJ57" s="23"/>
    </row>
    <row r="58" spans="1:38" ht="15" customHeight="1" x14ac:dyDescent="0.2">
      <c r="A58" s="12">
        <v>15080011</v>
      </c>
      <c r="B58" s="383"/>
      <c r="C58" s="58" t="s">
        <v>24</v>
      </c>
      <c r="D58" s="14">
        <f t="array" ref="D58">IFERROR(VLOOKUP($A58,[2]filtro!A5:Q48,2,FALSE),0)</f>
        <v>0</v>
      </c>
      <c r="E58" s="125">
        <f t="array" ref="E58">IFERROR(VLOOKUP($A58,[2]filtro!A7:Q50,3,FALSE),0)</f>
        <v>0</v>
      </c>
      <c r="F58" s="27">
        <f t="array" ref="F58">IFERROR(VLOOKUP($A58,[2]filtro!A26:Q69,4,FALSE),0)</f>
        <v>0</v>
      </c>
      <c r="G58" s="127">
        <f t="array" ref="G58">IFERROR(VLOOKUP($A58,[2]filtro!A5:Q48,5,FALSE),0)</f>
        <v>0</v>
      </c>
      <c r="H58" s="127">
        <f t="array" ref="H58">IFERROR(VLOOKUP($A58,[2]filtro!A8:Q51,6,FALSE),0)</f>
        <v>0</v>
      </c>
      <c r="I58" s="127">
        <f t="array" ref="I58">IFERROR(VLOOKUP($A58,[2]filtro!A8:Q51,7,FALSE),0)</f>
        <v>0</v>
      </c>
      <c r="J58" s="127">
        <f t="array" ref="J58">IFERROR(VLOOKUP($A58,[2]filtro!A6:Q49,8,FALSE),0)</f>
        <v>0</v>
      </c>
      <c r="K58" s="131">
        <f t="array" ref="K58">IFERROR(VLOOKUP($A58,[2]filtro!A6:Q49,9,FALSE),0)</f>
        <v>0</v>
      </c>
      <c r="L58" s="157">
        <f t="array" ref="L58">IFERROR(VLOOKUP($A58,[2]filtro!A8:Q51,10,FALSE),0)</f>
        <v>0</v>
      </c>
      <c r="M58" s="139">
        <f t="array" ref="M58">IFERROR(VLOOKUP($A58,[2]filtro!A26:Q69,11,FALSE),0)</f>
        <v>0</v>
      </c>
      <c r="N58" s="137">
        <f t="array" ref="N58">IFERROR(VLOOKUP($A58,[2]filtro!A26:Q69,12,FALSE),0)</f>
        <v>0</v>
      </c>
      <c r="O58" s="138">
        <f t="array" ref="O58">IFERROR(VLOOKUP($A58,[2]filtro!A26:Q69,13,FALSE),0)</f>
        <v>0</v>
      </c>
      <c r="P58" s="139">
        <f t="array" ref="P58">IFERROR(VLOOKUP($A58,[2]filtro!A26:Q69,14,FALSE),0)</f>
        <v>0</v>
      </c>
      <c r="AB58" s="23"/>
      <c r="AC58" s="23"/>
      <c r="AG58" s="23"/>
      <c r="AH58" s="23"/>
    </row>
    <row r="59" spans="1:38" ht="15" customHeight="1" x14ac:dyDescent="0.2">
      <c r="A59" s="12">
        <v>15900080</v>
      </c>
      <c r="B59" s="383"/>
      <c r="C59" s="58" t="s">
        <v>25</v>
      </c>
      <c r="D59" s="14">
        <f>IFERROR(VLOOKUP($A59,[2]filtro!A11:Q54,2,FALSE),0)</f>
        <v>0</v>
      </c>
      <c r="E59" s="141">
        <f t="array" ref="E59">IFERROR(VLOOKUP($A59,[2]filtro!#REF!,3,FALSE),0)</f>
        <v>0</v>
      </c>
      <c r="F59" s="141">
        <f t="array" ref="F59">IFERROR(VLOOKUP($A59,[2]filtro!A5:Q48,4,FALSE),0)</f>
        <v>0</v>
      </c>
      <c r="G59" s="141">
        <f t="array" ref="G59">IFERROR(VLOOKUP($A59,[2]filtro!A5:Q48,5,FALSE),0)</f>
        <v>0</v>
      </c>
      <c r="H59" s="27">
        <f t="array" ref="H59">IFERROR(VLOOKUP($A59,[2]filtro!A9:Q52,6,FALSE),0)</f>
        <v>0</v>
      </c>
      <c r="I59" s="27">
        <f t="array" ref="I59">IFERROR(VLOOKUP($A59,[2]filtro!A9:Q52,7,FALSE),0)</f>
        <v>0</v>
      </c>
      <c r="J59" s="27">
        <f t="array" ref="J59">IFERROR(VLOOKUP($A59,[2]filtro!A7:Q50,8,FALSE),0)</f>
        <v>0</v>
      </c>
      <c r="K59" s="165">
        <f t="array" ref="K59">IFERROR(VLOOKUP($A59,[2]filtro!A7:Q50,9,FALSE),0)</f>
        <v>0</v>
      </c>
      <c r="L59" s="157">
        <f t="array" ref="L59">IFERROR(VLOOKUP($A59,[2]filtro!A9:Q52,10,FALSE),0)</f>
        <v>0</v>
      </c>
      <c r="M59" s="145">
        <f t="array" ref="M59">IFERROR(VLOOKUP($A59,[2]filtro!A27:Q70,11,FALSE),0)</f>
        <v>0</v>
      </c>
      <c r="N59" s="146">
        <f t="array" ref="N59">IFERROR(VLOOKUP($A59,[2]filtro!A27:Q70,12,FALSE),0)</f>
        <v>0</v>
      </c>
      <c r="O59" s="166">
        <f t="array" ref="O59">IFERROR(VLOOKUP($A59,[2]filtro!A27:Q70,13,FALSE),0)</f>
        <v>0</v>
      </c>
      <c r="P59" s="145">
        <f t="array" ref="P59">IFERROR(VLOOKUP($A59,[2]filtro!A27:Q70,14,FALSE),0)</f>
        <v>0</v>
      </c>
      <c r="Q59" s="140" t="str">
        <f>AD58&amp;" "&amp;AE58</f>
        <v xml:space="preserve"> </v>
      </c>
      <c r="R59" s="140"/>
      <c r="S59" s="140"/>
      <c r="T59" s="140"/>
      <c r="U59" s="140"/>
      <c r="V59" s="140"/>
      <c r="W59" s="140"/>
    </row>
    <row r="60" spans="1:38" ht="15" customHeight="1" x14ac:dyDescent="0.15">
      <c r="A60" s="46"/>
      <c r="B60" s="384"/>
      <c r="C60" s="47" t="s">
        <v>26</v>
      </c>
      <c r="D60" s="48">
        <f>SUM(E60:P60)</f>
        <v>12</v>
      </c>
      <c r="E60" s="49">
        <f>SUM(E55+E59)</f>
        <v>0</v>
      </c>
      <c r="F60" s="149">
        <f>SUM(F55+F57+F59)</f>
        <v>0</v>
      </c>
      <c r="G60" s="50">
        <f>SUM(G55+G57+G59)</f>
        <v>4</v>
      </c>
      <c r="H60" s="51">
        <f>SUM(H55+H57)</f>
        <v>0</v>
      </c>
      <c r="I60" s="51">
        <f>SUM(I55+I57)</f>
        <v>0</v>
      </c>
      <c r="J60" s="51">
        <f>SUM(J55+J57)</f>
        <v>4</v>
      </c>
      <c r="K60" s="150">
        <f>SUM(K55+K57)</f>
        <v>4</v>
      </c>
      <c r="L60" s="167"/>
      <c r="M60" s="57">
        <f>SUM(M56+M58)</f>
        <v>0</v>
      </c>
      <c r="N60" s="152">
        <f>SUM(N56+N58)</f>
        <v>0</v>
      </c>
      <c r="O60" s="56">
        <f>SUM(O56+O58)</f>
        <v>0</v>
      </c>
      <c r="P60" s="57">
        <f>SUM(P56+P58)</f>
        <v>0</v>
      </c>
      <c r="Q60" s="59"/>
      <c r="R60" s="59"/>
      <c r="S60" s="59"/>
    </row>
    <row r="61" spans="1:38" ht="15" customHeight="1" x14ac:dyDescent="0.2">
      <c r="A61" s="12">
        <v>15040100</v>
      </c>
      <c r="B61" s="382" t="s">
        <v>29</v>
      </c>
      <c r="C61" s="58" t="s">
        <v>30</v>
      </c>
      <c r="D61" s="168">
        <f>IFERROR(VLOOKUP($A61,[2]filtro!A5:Q48,2,FALSE),0)</f>
        <v>3.05</v>
      </c>
      <c r="E61" s="141">
        <f t="array" ref="E61">IFERROR(VLOOKUP($A61,[2]filtro!A1:Q44,3,FALSE),0)</f>
        <v>3.05</v>
      </c>
      <c r="F61" s="141">
        <f t="array" ref="F61">IFERROR(VLOOKUP($A61,[2]filtro!A7:Q50,4,FALSE),0)</f>
        <v>0</v>
      </c>
      <c r="G61" s="141">
        <f t="array" ref="G61">IFERROR(VLOOKUP($A61,[2]filtro!A7:Q50,5,FALSE),0)</f>
        <v>0</v>
      </c>
      <c r="H61" s="142">
        <f t="array" ref="H61">IFERROR(VLOOKUP($A61,[2]filtro!A11:Q54,6,FALSE),0)</f>
        <v>0</v>
      </c>
      <c r="I61" s="142">
        <f t="array" ref="I61">IFERROR(VLOOKUP($A61,[2]filtro!A11:Q54,7,FALSE),0)</f>
        <v>0</v>
      </c>
      <c r="J61" s="142">
        <f t="array" ref="J61">IFERROR(VLOOKUP($A61,[2]filtro!A9:Q52,8,FALSE),0)</f>
        <v>0</v>
      </c>
      <c r="K61" s="169">
        <f t="array" ref="K61">IFERROR(VLOOKUP($A61,[2]filtro!A9:Q52,9,FALSE),0)</f>
        <v>0</v>
      </c>
      <c r="L61" s="135">
        <f t="array" ref="L61">IFERROR(VLOOKUP($A61,[2]filtro!A11:Q54,10,FALSE),0)</f>
        <v>0</v>
      </c>
      <c r="M61" s="170">
        <f t="array" ref="M61">IFERROR(VLOOKUP($A61,[2]filtro!A29:Q72,11,FALSE),0)</f>
        <v>0</v>
      </c>
      <c r="N61" s="171">
        <f t="array" ref="N61">IFERROR(VLOOKUP($A61,[2]filtro!A29:Q72,12,FALSE),0)</f>
        <v>0</v>
      </c>
      <c r="O61" s="34">
        <f t="array" ref="O61">IFERROR(VLOOKUP($A61,[2]filtro!A29:Q72,13,FALSE),0)</f>
        <v>0</v>
      </c>
      <c r="P61" s="170">
        <f t="array" ref="P61">IFERROR(VLOOKUP($A61,[2]filtro!A29:Q72,14,FALSE),0)</f>
        <v>0</v>
      </c>
      <c r="Q61" s="134"/>
      <c r="AB61" s="23"/>
      <c r="AC61" s="23"/>
      <c r="AD61" s="23"/>
      <c r="AE61" s="23"/>
      <c r="AF61" s="23"/>
      <c r="AG61" s="23"/>
      <c r="AH61" s="23"/>
      <c r="AI61" s="23"/>
      <c r="AJ61" s="23"/>
    </row>
    <row r="62" spans="1:38" ht="15" customHeight="1" x14ac:dyDescent="0.2">
      <c r="A62" s="12">
        <v>15901600</v>
      </c>
      <c r="B62" s="383"/>
      <c r="C62" s="58" t="s">
        <v>31</v>
      </c>
      <c r="D62" s="168">
        <f>IFERROR(VLOOKUP($A62,[2]filtro!A6:Q49,2,FALSE),0)</f>
        <v>0</v>
      </c>
      <c r="E62" s="141">
        <f t="array" ref="E62">IFERROR(VLOOKUP($A62,[2]filtro!A2:Q45,3,FALSE),0)</f>
        <v>0</v>
      </c>
      <c r="F62" s="141">
        <f t="array" ref="F62">IFERROR(VLOOKUP($A62,[2]filtro!A8:Q51,4,FALSE),0)</f>
        <v>0</v>
      </c>
      <c r="G62" s="141">
        <f t="array" ref="G62">IFERROR(VLOOKUP($A62,[2]filtro!A8:Q51,5,FALSE),0)</f>
        <v>0</v>
      </c>
      <c r="H62" s="128">
        <f t="array" ref="H62">IFERROR(VLOOKUP($A62,[2]filtro!A12:Q55,6,FALSE),0)</f>
        <v>0</v>
      </c>
      <c r="I62" s="128">
        <f t="array" ref="I62">IFERROR(VLOOKUP($A62,[2]filtro!A12:Q55,7,FALSE),0)</f>
        <v>0</v>
      </c>
      <c r="J62" s="128">
        <f t="array" ref="J62">IFERROR(VLOOKUP($A62,[2]filtro!A10:Q53,8,FALSE),0)</f>
        <v>0</v>
      </c>
      <c r="K62" s="172">
        <f t="array" ref="K62">IFERROR(VLOOKUP($A62,[2]filtro!A10:Q53,9,FALSE),0)</f>
        <v>0</v>
      </c>
      <c r="L62" s="173">
        <f t="array" ref="L62">IFERROR(VLOOKUP($A62,[2]filtro!A12:Q55,10,FALSE),0)</f>
        <v>0</v>
      </c>
      <c r="M62" s="162">
        <f t="array" ref="M62">IFERROR(VLOOKUP($A62,[2]filtro!A30:Q73,11,FALSE),0)</f>
        <v>0</v>
      </c>
      <c r="N62" s="125">
        <f t="array" ref="N62">IFERROR(VLOOKUP($A62,[2]filtro!A30:Q73,12,FALSE),0)</f>
        <v>0</v>
      </c>
      <c r="O62" s="164">
        <f t="array" ref="O62">IFERROR(VLOOKUP($A62,[2]filtro!A30:Q73,13,FALSE),0)</f>
        <v>0</v>
      </c>
      <c r="P62" s="162">
        <f t="array" ref="P62">IFERROR(VLOOKUP($A62,[2]filtro!A30:Q73,14,FALSE),0)</f>
        <v>0</v>
      </c>
    </row>
    <row r="63" spans="1:38" ht="15" customHeight="1" x14ac:dyDescent="0.2">
      <c r="A63" s="12">
        <v>15080013</v>
      </c>
      <c r="B63" s="383"/>
      <c r="C63" s="58" t="s">
        <v>28</v>
      </c>
      <c r="D63" s="168">
        <f>IFERROR(VLOOKUP($A63,[2]filtro!A7:Q50,2,FALSE),0)</f>
        <v>0</v>
      </c>
      <c r="E63" s="125">
        <f t="array" ref="E63">IFERROR(VLOOKUP($A63,[2]filtro!A39:Q82,3,FALSE),0)</f>
        <v>0</v>
      </c>
      <c r="F63" s="80">
        <f t="array" ref="F63">IFERROR(VLOOKUP($A63,[2]filtro!A9:Q52,4,FALSE),0)</f>
        <v>0</v>
      </c>
      <c r="G63" s="80">
        <f t="array" ref="G63">IFERROR(VLOOKUP($A63,[2]filtro!A9:Q52,5,FALSE),0)</f>
        <v>0</v>
      </c>
      <c r="H63" s="128">
        <f t="array" ref="H63">IFERROR(VLOOKUP($A63,[2]filtro!A13:Q56,6,FALSE),0)</f>
        <v>0</v>
      </c>
      <c r="I63" s="128">
        <f t="array" ref="I63">IFERROR(VLOOKUP($A63,[2]filtro!A13:Q56,7,FALSE),0)</f>
        <v>0</v>
      </c>
      <c r="J63" s="174">
        <f t="array" ref="J63">IFERROR(VLOOKUP($A63,[2]filtro!A11:Q54,8,FALSE),0)</f>
        <v>0</v>
      </c>
      <c r="K63" s="175">
        <f t="array" ref="K63">IFERROR(VLOOKUP($A63,[2]filtro!A11:Q54,9,FALSE),0)</f>
        <v>0</v>
      </c>
      <c r="L63" s="176">
        <f t="array" ref="L63">IFERROR(VLOOKUP($A63,[2]filtro!A13:Q56,10,FALSE),0)</f>
        <v>0</v>
      </c>
      <c r="M63" s="177">
        <f t="array" ref="M63">IFERROR(VLOOKUP($A63,[2]filtro!A31:Q74,11,FALSE),0)</f>
        <v>0</v>
      </c>
      <c r="N63" s="178">
        <f t="array" ref="N63">IFERROR(VLOOKUP($A63,[2]filtro!A31:Q74,12,FALSE),0)</f>
        <v>0</v>
      </c>
      <c r="O63" s="179">
        <f t="array" ref="O63">IFERROR(VLOOKUP($A63,[2]filtro!A31:Q74,13,FALSE),0)</f>
        <v>0</v>
      </c>
      <c r="P63" s="177">
        <f t="array" ref="P63">IFERROR(VLOOKUP($A63,[2]filtro!A31:Q74,14,FALSE),0)</f>
        <v>0</v>
      </c>
    </row>
    <row r="64" spans="1:38" ht="15" customHeight="1" x14ac:dyDescent="0.15">
      <c r="A64" s="46"/>
      <c r="B64" s="384"/>
      <c r="C64" s="47" t="s">
        <v>26</v>
      </c>
      <c r="D64" s="48">
        <f>SUM(E64:P64)</f>
        <v>3.05</v>
      </c>
      <c r="E64" s="49">
        <f>SUM(E61:E62)</f>
        <v>3.05</v>
      </c>
      <c r="F64" s="149">
        <f>SUM(F61:F63)</f>
        <v>0</v>
      </c>
      <c r="G64" s="50">
        <f>SUM(G61:G63)</f>
        <v>0</v>
      </c>
      <c r="H64" s="66"/>
      <c r="I64" s="66"/>
      <c r="J64" s="66"/>
      <c r="K64" s="180"/>
      <c r="L64" s="181"/>
      <c r="M64" s="182"/>
      <c r="N64" s="181"/>
      <c r="O64" s="66"/>
      <c r="P64" s="182"/>
      <c r="Q64" s="59"/>
      <c r="R64" s="59"/>
      <c r="S64" s="59"/>
    </row>
    <row r="65" spans="1:40" ht="15" customHeight="1" x14ac:dyDescent="0.2">
      <c r="A65" s="12">
        <v>15901200</v>
      </c>
      <c r="B65" s="417" t="s">
        <v>43</v>
      </c>
      <c r="C65" s="58" t="s">
        <v>33</v>
      </c>
      <c r="D65" s="183">
        <f>IFERROR(VLOOKUP($A65,[2]filtro!A17:Q60,2,FALSE),0)</f>
        <v>736</v>
      </c>
      <c r="E65" s="141">
        <f t="array" ref="E65">IFERROR(VLOOKUP($A65,[2]filtro!A5:Q48,3,FALSE),0)</f>
        <v>48</v>
      </c>
      <c r="F65" s="141">
        <f t="array" ref="F65">IFERROR(VLOOKUP($A65,[2]filtro!A11:Q54,4,FALSE),0)</f>
        <v>105.60000000000001</v>
      </c>
      <c r="G65" s="141">
        <f t="array" ref="G65">IFERROR(VLOOKUP($A65,[2]filtro!A11:Q54,5,FALSE),0)</f>
        <v>259.20000000000005</v>
      </c>
      <c r="H65" s="141">
        <f t="array" ref="H65">IFERROR(VLOOKUP($A65,[2]filtro!A15:Q58,6,FALSE),0)</f>
        <v>149.20000000000002</v>
      </c>
      <c r="I65" s="141">
        <f t="array" ref="I65">IFERROR(VLOOKUP($A65,[2]filtro!A15:Q58,7,FALSE),0)</f>
        <v>162.40000000000003</v>
      </c>
      <c r="J65" s="184">
        <f t="array" ref="J65">IFERROR(VLOOKUP($A65,[2]filtro!A13:Q56,8,FALSE),0)</f>
        <v>11.6</v>
      </c>
      <c r="K65" s="184">
        <f t="array" ref="K65">IFERROR(VLOOKUP($A65,[2]filtro!A5:Q48,9,FALSE),0)</f>
        <v>0</v>
      </c>
      <c r="L65" s="185">
        <f t="array" ref="L65">IFERROR(VLOOKUP($A65,[2]filtro!A15:Q58,10,FALSE),0)</f>
        <v>0</v>
      </c>
      <c r="M65" s="186">
        <f t="array" ref="M65">IFERROR(VLOOKUP($A65,[2]filtro!A33:Q76,11,FALSE),0)</f>
        <v>0</v>
      </c>
      <c r="N65" s="187">
        <f t="array" ref="N65">IFERROR(VLOOKUP($A65,[2]filtro!A33:Q76,12,FALSE),0)</f>
        <v>0</v>
      </c>
      <c r="O65" s="188">
        <f t="array" ref="O65">IFERROR(VLOOKUP($A65,[2]filtro!A33:Q76,13,FALSE),0)</f>
        <v>0</v>
      </c>
      <c r="P65" s="186">
        <f t="array" ref="P65">IFERROR(VLOOKUP($A65,[2]filtro!A33:Q76,14,FALSE),0)</f>
        <v>0</v>
      </c>
      <c r="Q65" s="59"/>
      <c r="R65" s="59"/>
      <c r="S65" s="59"/>
    </row>
    <row r="66" spans="1:40" ht="15" customHeight="1" x14ac:dyDescent="0.2">
      <c r="A66" s="12">
        <v>15901300</v>
      </c>
      <c r="B66" s="419"/>
      <c r="C66" s="58" t="s">
        <v>34</v>
      </c>
      <c r="D66" s="183">
        <f>IFERROR(VLOOKUP($A66,[2]filtro!A18:Q61,2,FALSE),0)</f>
        <v>290.39999999999998</v>
      </c>
      <c r="E66" s="141">
        <f t="array" ref="E66">IFERROR(VLOOKUP($A66,[2]filtro!A6:Q49,3,FALSE),0)</f>
        <v>5.6</v>
      </c>
      <c r="F66" s="189">
        <f t="array" ref="F66">IFERROR(VLOOKUP($A66,[2]filtro!A12:Q55,4,FALSE),0)</f>
        <v>93.6</v>
      </c>
      <c r="G66" s="189">
        <f t="array" ref="G66">IFERROR(VLOOKUP($A66,[2]filtro!A12:Q55,5,FALSE),0)</f>
        <v>135.20000000000002</v>
      </c>
      <c r="H66" s="189">
        <f t="array" ref="H66">IFERROR(VLOOKUP($A66,[2]filtro!A16:Q59,6,FALSE),0)</f>
        <v>41.6</v>
      </c>
      <c r="I66" s="189">
        <f t="array" ref="I66">IFERROR(VLOOKUP($A66,[2]filtro!A16:Q59,7,FALSE),0)</f>
        <v>14.4</v>
      </c>
      <c r="J66" s="190">
        <f t="array" ref="J66">IFERROR(VLOOKUP($A66,[2]filtro!A14:Q57,8,FALSE),0)</f>
        <v>0</v>
      </c>
      <c r="K66" s="190">
        <f t="array" ref="K66">IFERROR(VLOOKUP($A66,[2]filtro!A14:Q57,9,FALSE),0)</f>
        <v>0</v>
      </c>
      <c r="L66" s="191">
        <f t="array" ref="L66">IFERROR(VLOOKUP($A66,[2]filtro!A16:Q59,10,FALSE),0)</f>
        <v>0</v>
      </c>
      <c r="M66" s="192">
        <f t="array" ref="M66">IFERROR(VLOOKUP($A66,[2]filtro!A34:Q77,11,FALSE),0)</f>
        <v>0</v>
      </c>
      <c r="N66" s="193">
        <f t="array" ref="N66">IFERROR(VLOOKUP($A66,[2]filtro!A34:Q77,12,FALSE),0)</f>
        <v>0</v>
      </c>
      <c r="O66" s="194">
        <f t="array" ref="O66">IFERROR(VLOOKUP($A66,[2]filtro!A34:Q77,13,FALSE),0)</f>
        <v>0</v>
      </c>
      <c r="P66" s="192">
        <f t="array" ref="P66">IFERROR(VLOOKUP($A66,[2]filtro!A34:Q77,14,FALSE),0)</f>
        <v>0</v>
      </c>
      <c r="Q66" s="59"/>
      <c r="R66" s="59"/>
      <c r="S66" s="59"/>
    </row>
    <row r="67" spans="1:40" ht="15" customHeight="1" x14ac:dyDescent="0.15">
      <c r="A67" s="46"/>
      <c r="B67" s="421"/>
      <c r="C67" s="195" t="s">
        <v>26</v>
      </c>
      <c r="D67" s="196">
        <f>SUM(E67:P67)</f>
        <v>1026.4000000000001</v>
      </c>
      <c r="E67" s="197">
        <f t="shared" ref="E67:K67" si="12">SUM(E65:E66)</f>
        <v>53.6</v>
      </c>
      <c r="F67" s="198">
        <f t="shared" si="12"/>
        <v>199.2</v>
      </c>
      <c r="G67" s="198">
        <f t="shared" si="12"/>
        <v>394.40000000000009</v>
      </c>
      <c r="H67" s="198">
        <f t="shared" si="12"/>
        <v>190.8</v>
      </c>
      <c r="I67" s="198">
        <f t="shared" si="12"/>
        <v>176.80000000000004</v>
      </c>
      <c r="J67" s="198">
        <f t="shared" si="12"/>
        <v>11.6</v>
      </c>
      <c r="K67" s="199">
        <f t="shared" si="12"/>
        <v>0</v>
      </c>
      <c r="L67" s="200"/>
      <c r="M67" s="201"/>
      <c r="N67" s="200"/>
      <c r="O67" s="202"/>
      <c r="P67" s="203"/>
      <c r="Q67" s="59"/>
      <c r="R67" s="59"/>
      <c r="S67" s="59"/>
    </row>
    <row r="68" spans="1:40" ht="15" customHeight="1" x14ac:dyDescent="0.15">
      <c r="A68" s="46"/>
      <c r="B68" s="415" t="s">
        <v>39</v>
      </c>
      <c r="C68" s="416"/>
      <c r="D68" s="196">
        <f>SUM(E68:P68)</f>
        <v>1585.4500000000003</v>
      </c>
      <c r="E68" s="204">
        <f t="shared" ref="E68:O68" si="13">+E54+E60+E64+E67</f>
        <v>63.650000000000006</v>
      </c>
      <c r="F68" s="205">
        <f t="shared" si="13"/>
        <v>207.2</v>
      </c>
      <c r="G68" s="205">
        <f t="shared" si="13"/>
        <v>447.40000000000009</v>
      </c>
      <c r="H68" s="205">
        <f t="shared" si="13"/>
        <v>282.8</v>
      </c>
      <c r="I68" s="205">
        <f t="shared" si="13"/>
        <v>286.80000000000007</v>
      </c>
      <c r="J68" s="205">
        <f t="shared" si="13"/>
        <v>179.6</v>
      </c>
      <c r="K68" s="206">
        <f t="shared" si="13"/>
        <v>113</v>
      </c>
      <c r="L68" s="152">
        <f>+L54</f>
        <v>3</v>
      </c>
      <c r="M68" s="62">
        <f>M60</f>
        <v>0</v>
      </c>
      <c r="N68" s="207">
        <f t="shared" si="13"/>
        <v>2</v>
      </c>
      <c r="O68" s="208">
        <f t="shared" si="13"/>
        <v>0</v>
      </c>
      <c r="P68" s="209">
        <f>+P54+P60+P64+P67</f>
        <v>0</v>
      </c>
      <c r="Q68" s="59"/>
      <c r="R68" s="59"/>
      <c r="S68" s="59"/>
    </row>
    <row r="69" spans="1:40" ht="19.5" customHeight="1" x14ac:dyDescent="0.15">
      <c r="B69" s="210"/>
      <c r="C69" s="210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59"/>
      <c r="R69" s="59"/>
      <c r="S69" s="59"/>
    </row>
    <row r="70" spans="1:40" ht="29.25" customHeight="1" x14ac:dyDescent="0.15">
      <c r="B70" s="9" t="s">
        <v>44</v>
      </c>
      <c r="D70" s="76"/>
    </row>
    <row r="71" spans="1:40" ht="24" customHeight="1" x14ac:dyDescent="0.15">
      <c r="B71" s="417" t="s">
        <v>3</v>
      </c>
      <c r="C71" s="418"/>
      <c r="D71" s="382" t="s">
        <v>5</v>
      </c>
      <c r="E71" s="382" t="s">
        <v>36</v>
      </c>
      <c r="F71" s="382" t="s">
        <v>45</v>
      </c>
      <c r="G71" s="388" t="s">
        <v>6</v>
      </c>
      <c r="H71" s="389"/>
      <c r="I71" s="389"/>
      <c r="J71" s="389"/>
      <c r="K71" s="389"/>
      <c r="L71" s="389"/>
      <c r="M71" s="455"/>
      <c r="N71" s="388" t="s">
        <v>7</v>
      </c>
      <c r="O71" s="455"/>
      <c r="P71" s="434" t="s">
        <v>8</v>
      </c>
      <c r="Q71" s="392"/>
      <c r="R71" s="393"/>
      <c r="T71" s="1"/>
    </row>
    <row r="72" spans="1:40" ht="15" customHeight="1" x14ac:dyDescent="0.15">
      <c r="B72" s="419"/>
      <c r="C72" s="420"/>
      <c r="D72" s="419"/>
      <c r="E72" s="383"/>
      <c r="F72" s="383"/>
      <c r="G72" s="394" t="s">
        <v>9</v>
      </c>
      <c r="H72" s="397" t="s">
        <v>10</v>
      </c>
      <c r="I72" s="403" t="s">
        <v>11</v>
      </c>
      <c r="J72" s="406" t="s">
        <v>12</v>
      </c>
      <c r="K72" s="403" t="s">
        <v>13</v>
      </c>
      <c r="L72" s="403" t="s">
        <v>14</v>
      </c>
      <c r="M72" s="467" t="s">
        <v>15</v>
      </c>
      <c r="N72" s="449" t="s">
        <v>16</v>
      </c>
      <c r="O72" s="452" t="s">
        <v>17</v>
      </c>
      <c r="P72" s="426" t="s">
        <v>18</v>
      </c>
      <c r="Q72" s="429" t="s">
        <v>19</v>
      </c>
      <c r="R72" s="418" t="s">
        <v>20</v>
      </c>
      <c r="T72" s="1"/>
    </row>
    <row r="73" spans="1:40" ht="15" customHeight="1" x14ac:dyDescent="0.15">
      <c r="B73" s="419"/>
      <c r="C73" s="420"/>
      <c r="D73" s="419"/>
      <c r="E73" s="383"/>
      <c r="F73" s="383"/>
      <c r="G73" s="395"/>
      <c r="H73" s="398"/>
      <c r="I73" s="404"/>
      <c r="J73" s="407"/>
      <c r="K73" s="404"/>
      <c r="L73" s="404"/>
      <c r="M73" s="468"/>
      <c r="N73" s="450"/>
      <c r="O73" s="453"/>
      <c r="P73" s="427"/>
      <c r="Q73" s="430"/>
      <c r="R73" s="420"/>
      <c r="T73" s="1"/>
    </row>
    <row r="74" spans="1:40" ht="15" customHeight="1" x14ac:dyDescent="0.15">
      <c r="B74" s="421"/>
      <c r="C74" s="422"/>
      <c r="D74" s="419"/>
      <c r="E74" s="384"/>
      <c r="F74" s="384"/>
      <c r="G74" s="396"/>
      <c r="H74" s="399"/>
      <c r="I74" s="405"/>
      <c r="J74" s="408"/>
      <c r="K74" s="405"/>
      <c r="L74" s="405"/>
      <c r="M74" s="469"/>
      <c r="N74" s="451"/>
      <c r="O74" s="454"/>
      <c r="P74" s="428"/>
      <c r="Q74" s="431"/>
      <c r="R74" s="422"/>
      <c r="T74" s="1"/>
    </row>
    <row r="75" spans="1:40" ht="15" customHeight="1" x14ac:dyDescent="0.2">
      <c r="A75" s="212">
        <v>15060100</v>
      </c>
      <c r="B75" s="435" t="s">
        <v>21</v>
      </c>
      <c r="C75" s="436"/>
      <c r="D75" s="213">
        <f t="array" ref="D75">IFERROR(VLOOKUP($A75,[2]filtro!A5:Q48,2,FALSE),0)</f>
        <v>277</v>
      </c>
      <c r="E75" s="78">
        <f t="array" ref="E75">IFERROR(VLOOKUP($A75,[2]filtro!A5:Q48,3,FALSE),0)</f>
        <v>128</v>
      </c>
      <c r="F75" s="78">
        <f t="array" ref="F75">IFERROR(VLOOKUP($A75,[2]filtro!A5:Q48,4,FALSE),0)</f>
        <v>149</v>
      </c>
      <c r="G75" s="214">
        <f t="array" ref="G75">IFERROR(VLOOKUP($A75,[2]filtro!A5:Q48,5,FALSE),0)</f>
        <v>4</v>
      </c>
      <c r="H75" s="215">
        <f t="array" ref="H75">IFERROR(VLOOKUP($A75,[2]filtro!A5:Q48,6,FALSE),0)</f>
        <v>4</v>
      </c>
      <c r="I75" s="216">
        <f>IFERROR(VLOOKUP($A75,[2]filtro!A5:Q48,7,FALSE),0)</f>
        <v>25</v>
      </c>
      <c r="J75" s="216">
        <f t="array" ref="J75">IFERROR(VLOOKUP($A75,[2]filtro!A5:Q48,8,FALSE),0)</f>
        <v>46</v>
      </c>
      <c r="K75" s="216">
        <f t="array" ref="K75">IFERROR(VLOOKUP($A75,[2]filtro!A5:Q48,9,FALSE),0)</f>
        <v>56</v>
      </c>
      <c r="L75" s="216">
        <f t="array" ref="L75">IFERROR(VLOOKUP($A75,[2]filtro!A5:Q48,10,FALSE),0)</f>
        <v>81</v>
      </c>
      <c r="M75" s="217">
        <f t="array" ref="M75">IFERROR(VLOOKUP($A75,[2]filtro!A5:Q48,11,FALSE),0)</f>
        <v>57</v>
      </c>
      <c r="N75" s="214">
        <f t="array" ref="N75">IFERROR(VLOOKUP($A75,[2]filtro!A5:Q48,12,FALSE),0)</f>
        <v>3</v>
      </c>
      <c r="O75" s="218">
        <f t="array" ref="O75">IFERROR(VLOOKUP($A75,[2]filtro!A5:Q48,13,FALSE),0)</f>
        <v>0</v>
      </c>
      <c r="P75" s="215">
        <f t="array" ref="P75">IFERROR(VLOOKUP($A75,[2]filtro!A5:Q48,14,FALSE),0)</f>
        <v>1</v>
      </c>
      <c r="Q75" s="216">
        <f t="array" ref="Q75">IFERROR(VLOOKUP($A75,[2]filtro!A5:Q48,15,FALSE),0)</f>
        <v>0</v>
      </c>
      <c r="R75" s="219">
        <f t="array" ref="R75">IFERROR(VLOOKUP($A75,[2]filtro!A5:Q48,16,FALSE),0)</f>
        <v>0</v>
      </c>
      <c r="S75" s="85" t="str">
        <f>AB75&amp;AC75&amp;AD75&amp;AE75&amp;AF75&amp;AG75</f>
        <v/>
      </c>
      <c r="T75" s="1"/>
      <c r="AA75" s="220"/>
      <c r="AB75" s="24" t="str">
        <f>IF(AND($D75&lt;&gt;0,$E75="",$F75=""),"* No olvide ingresar la variable Hombres y/o Mujeres. Digite CERO si no tiene.",IF(SUM($E75+$F75)&lt;&gt;$D75, "*La suma Total de: "&amp;$G$33&amp;""&amp;" + "&amp;$N$33&amp;""&amp;" + "&amp;$P$33&amp;""&amp;" debe ser igual a la suma de Hombres + Mujeres. ",""))</f>
        <v/>
      </c>
      <c r="AC75" s="86"/>
      <c r="AD75" s="86"/>
      <c r="AE75" s="86"/>
      <c r="AF75" s="86"/>
      <c r="AG75" s="86"/>
      <c r="AH75" s="86"/>
      <c r="AI75" s="87">
        <f t="shared" ref="AI75:AI78" si="14">IF(AND($D75&lt;&gt;0,$E75="",$F75=""),1,IF(SUM($E75+$F75)&lt;&gt;$D75,1,0))</f>
        <v>0</v>
      </c>
      <c r="AJ75" s="33"/>
      <c r="AK75" s="86"/>
      <c r="AL75" s="33"/>
      <c r="AM75" s="33"/>
      <c r="AN75" s="33"/>
    </row>
    <row r="76" spans="1:40" ht="15" customHeight="1" x14ac:dyDescent="0.2">
      <c r="A76" s="212">
        <v>15060200</v>
      </c>
      <c r="B76" s="88" t="s">
        <v>27</v>
      </c>
      <c r="C76" s="89"/>
      <c r="D76" s="213">
        <f t="array" ref="D76">IFERROR(VLOOKUP($A76,[2]filtro!A6:Q49,2,FALSE),0)</f>
        <v>6</v>
      </c>
      <c r="E76" s="78">
        <f t="array" ref="E76">IFERROR(VLOOKUP($A76,[2]filtro!A6:Q49,3,FALSE),0)</f>
        <v>5</v>
      </c>
      <c r="F76" s="78">
        <f t="array" ref="F76">IFERROR(VLOOKUP($A76,[2]filtro!A5:Q48,4,FALSE),0)</f>
        <v>1</v>
      </c>
      <c r="G76" s="214">
        <f t="array" ref="G76">IFERROR(VLOOKUP($A76,[2]filtro!A22:Q65,5,FALSE),0)</f>
        <v>0</v>
      </c>
      <c r="H76" s="215">
        <f t="array" ref="H76">IFERROR(VLOOKUP($A76,[2]filtro!A26:Q69,6,FALSE),0)</f>
        <v>0</v>
      </c>
      <c r="I76" s="221">
        <f t="array" ref="I76">IFERROR(VLOOKUP($A76,[2]filtro!A26:Q69,7,FALSE),0)</f>
        <v>0</v>
      </c>
      <c r="J76" s="221">
        <f t="array" ref="J76">IFERROR(VLOOKUP($A76,[2]filtro!A24:Q67,8,FALSE),0)</f>
        <v>0</v>
      </c>
      <c r="K76" s="216">
        <f t="array" ref="K76">IFERROR(VLOOKUP($A76,[2]filtro!A6:Q49,9,FALSE),0)</f>
        <v>0</v>
      </c>
      <c r="L76" s="221">
        <f t="array" ref="L76">IFERROR(VLOOKUP($A76,[2]filtro!A5:Q48,10,FALSE),0)</f>
        <v>4</v>
      </c>
      <c r="M76" s="217">
        <f t="array" ref="M76">IFERROR(VLOOKUP($A76,[2]filtro!A6:Q49,11,FALSE),0)</f>
        <v>1</v>
      </c>
      <c r="N76" s="222">
        <f t="array" ref="N76">IFERROR(VLOOKUP($A76,[2]filtro!A6:Q49,12,FALSE),0)</f>
        <v>0</v>
      </c>
      <c r="O76" s="223">
        <f t="array" ref="O76">IFERROR(VLOOKUP($A76,[2]filtro!A5:Q48,13,FALSE),0)</f>
        <v>0</v>
      </c>
      <c r="P76" s="215">
        <f t="array" ref="P76">IFERROR(VLOOKUP($A76,[2]filtro!A5:Q48,14,FALSE),0)</f>
        <v>0</v>
      </c>
      <c r="Q76" s="216">
        <f t="array" ref="Q76">IFERROR(VLOOKUP($A76,[2]filtro!A5:Q48,15,FALSE),0)</f>
        <v>0</v>
      </c>
      <c r="R76" s="219">
        <f t="array" ref="R76">IFERROR(VLOOKUP($A76,[2]filtro!A5:Q48,16,FALSE),0)</f>
        <v>0</v>
      </c>
      <c r="S76" s="85" t="str">
        <f t="shared" ref="S76:S78" si="15">AB76&amp;AC76&amp;AD76&amp;AE76&amp;AF76&amp;AG76</f>
        <v/>
      </c>
      <c r="T76" s="134"/>
      <c r="U76" s="134"/>
      <c r="V76" s="134"/>
      <c r="W76" s="134"/>
      <c r="X76" s="134"/>
      <c r="AA76" s="220"/>
      <c r="AB76" s="24" t="str">
        <f t="shared" ref="AB76:AB78" si="16">IF(AND($D76&lt;&gt;0,$E76="",$F76=""),"* No olvide ingresar la variable Hombres y/o Mujeres. Digite CERO si no tiene.",IF(SUM($E76+$F76)&lt;&gt;$D76, "*La suma Total de: "&amp;$G$33&amp;""&amp;" + "&amp;$N$33&amp;""&amp;" + "&amp;$P$33&amp;""&amp;" debe ser igual a la suma de Hombres + Mujeres. ",""))</f>
        <v/>
      </c>
      <c r="AC76" s="86"/>
      <c r="AD76" s="86"/>
      <c r="AE76" s="86"/>
      <c r="AF76" s="86"/>
      <c r="AG76" s="86"/>
      <c r="AI76" s="87">
        <f t="shared" si="14"/>
        <v>0</v>
      </c>
      <c r="AJ76" s="33"/>
      <c r="AK76" s="33"/>
      <c r="AL76" s="33"/>
      <c r="AM76" s="33"/>
      <c r="AN76" s="33"/>
    </row>
    <row r="77" spans="1:40" ht="15" customHeight="1" x14ac:dyDescent="0.2">
      <c r="A77" s="212">
        <v>15060600</v>
      </c>
      <c r="B77" s="463" t="s">
        <v>29</v>
      </c>
      <c r="C77" s="464"/>
      <c r="D77" s="213">
        <f t="array" ref="D77">IFERROR(VLOOKUP($A77,[2]filtro!A7:Q50,2,FALSE),0)</f>
        <v>1</v>
      </c>
      <c r="E77" s="78">
        <f t="array" ref="E77">IFERROR(VLOOKUP($A77,[2]filtro!A7:Q50,3,FALSE),0)</f>
        <v>1</v>
      </c>
      <c r="F77" s="78">
        <f t="array" ref="F77">IFERROR(VLOOKUP($A77,[2]filtro!A23:Q66,4,FALSE),0)</f>
        <v>0</v>
      </c>
      <c r="G77" s="214">
        <f t="array" ref="G77">IFERROR(VLOOKUP($A77,[2]filtro!A5:Q48,5,FALSE),0)</f>
        <v>1</v>
      </c>
      <c r="H77" s="215">
        <f t="array" ref="H77">IFERROR(VLOOKUP($A77,[2]filtro!A5:Q48,6,FALSE),0)</f>
        <v>0</v>
      </c>
      <c r="I77" s="221">
        <f t="array" ref="I77">IFERROR(VLOOKUP($A77,[2]filtro!A5:Q48,7,FALSE),0)</f>
        <v>0</v>
      </c>
      <c r="J77" s="127">
        <f t="array" ref="J77">IFERROR(VLOOKUP($A77,[2]filtro!A25:Q68,8,FALSE),0)</f>
        <v>0</v>
      </c>
      <c r="K77" s="127">
        <f t="array" ref="K77">IFERROR(VLOOKUP($A77,[2]filtro!A7:Q50,9,FALSE),0)</f>
        <v>0</v>
      </c>
      <c r="L77" s="127">
        <f t="array" ref="L77">IFERROR(VLOOKUP($A77,[2]filtro!A27:Q70,10,FALSE),0)</f>
        <v>0</v>
      </c>
      <c r="M77" s="224">
        <f t="array" ref="M77">IFERROR(VLOOKUP($A77,[2]filtro!A7:Q50,11,FALSE),0)</f>
        <v>0</v>
      </c>
      <c r="N77" s="222">
        <f t="array" ref="N77">IFERROR(VLOOKUP($A77,[2]filtro!A7:Q50,12,FALSE),0)</f>
        <v>0</v>
      </c>
      <c r="O77" s="225">
        <f t="array" ref="O77">IFERROR(VLOOKUP($A77,[2]filtro!A7:Q50,13,FALSE),0)</f>
        <v>0</v>
      </c>
      <c r="P77" s="90">
        <f t="array" ref="P77">IFERROR(VLOOKUP($A77,[2]filtro!A7:Q50,14,FALSE),0)</f>
        <v>0</v>
      </c>
      <c r="Q77" s="226">
        <f t="array" ref="Q77">IFERROR(VLOOKUP($A77,[2]filtro!A7:Q50,15,FALSE),0)</f>
        <v>0</v>
      </c>
      <c r="R77" s="227">
        <f t="array" ref="R77">IFERROR(VLOOKUP($A77,[2]filtro!A7:Q50,16,FALSE),0)</f>
        <v>0</v>
      </c>
      <c r="S77" s="85" t="str">
        <f t="shared" si="15"/>
        <v/>
      </c>
      <c r="T77" s="134"/>
      <c r="U77" s="134"/>
      <c r="V77" s="134"/>
      <c r="W77" s="134"/>
      <c r="X77" s="134"/>
      <c r="AA77" s="220"/>
      <c r="AB77" s="24" t="str">
        <f t="shared" si="16"/>
        <v/>
      </c>
      <c r="AC77" s="33"/>
      <c r="AD77" s="33"/>
      <c r="AE77" s="33"/>
      <c r="AF77" s="33"/>
      <c r="AG77" s="8"/>
      <c r="AI77" s="87">
        <f t="shared" si="14"/>
        <v>0</v>
      </c>
      <c r="AJ77" s="33"/>
      <c r="AK77" s="33"/>
      <c r="AL77" s="33"/>
      <c r="AM77" s="33"/>
      <c r="AN77" s="33"/>
    </row>
    <row r="78" spans="1:40" ht="15" customHeight="1" x14ac:dyDescent="0.2">
      <c r="A78" s="212">
        <v>15901400</v>
      </c>
      <c r="B78" s="465" t="s">
        <v>46</v>
      </c>
      <c r="C78" s="466"/>
      <c r="D78" s="213">
        <f t="array" ref="D78">IFERROR(VLOOKUP($A78,[2]filtro!A8:Q51,2,FALSE),0)</f>
        <v>298</v>
      </c>
      <c r="E78" s="78">
        <f t="array" ref="E78">IFERROR(VLOOKUP($A78,[2]filtro!A8:Q51,3,FALSE),0)</f>
        <v>155</v>
      </c>
      <c r="F78" s="78">
        <f t="array" ref="F78">IFERROR(VLOOKUP($A78,[2]filtro!A24:Q67,4,FALSE),0)</f>
        <v>143</v>
      </c>
      <c r="G78" s="214">
        <f t="array" ref="G78">IFERROR(VLOOKUP($A78,[2]filtro!A24:Q67,5,FALSE),0)</f>
        <v>16</v>
      </c>
      <c r="H78" s="215">
        <f t="array" ref="H78">IFERROR(VLOOKUP($A78,[2]filtro!A28:Q71,6,FALSE),0)</f>
        <v>57</v>
      </c>
      <c r="I78" s="228">
        <f t="array" ref="I78">IFERROR(VLOOKUP($A78,[2]filtro!A28:Q71,7,FALSE),0)</f>
        <v>121</v>
      </c>
      <c r="J78" s="228">
        <f t="array" ref="J78">IFERROR(VLOOKUP($A78,[2]filtro!A26:Q69,8,FALSE),0)</f>
        <v>51</v>
      </c>
      <c r="K78" s="229">
        <f t="array" ref="K78">IFERROR(VLOOKUP($A78,[2]filtro!A8:Q51,9,FALSE),0)</f>
        <v>50</v>
      </c>
      <c r="L78" s="99">
        <f t="array" ref="L78">IFERROR(VLOOKUP($A78,[2]filtro!A28:Q71,10,FALSE),0)</f>
        <v>3</v>
      </c>
      <c r="M78" s="230">
        <f t="array" ref="M78">IFERROR(VLOOKUP($A78,[2]filtro!A8:Q51,11,FALSE),0)</f>
        <v>0</v>
      </c>
      <c r="N78" s="231">
        <f t="array" ref="N78">IFERROR(VLOOKUP($A78,[2]filtro!A8:Q51,12,FALSE),0)</f>
        <v>0</v>
      </c>
      <c r="O78" s="232">
        <f t="array" ref="O78">IFERROR(VLOOKUP($A78,[2]filtro!A8:Q51,13,FALSE),0)</f>
        <v>0</v>
      </c>
      <c r="P78" s="233">
        <f t="array" ref="P78">IFERROR(VLOOKUP($A78,[2]filtro!A8:Q51,14,FALSE),0)</f>
        <v>0</v>
      </c>
      <c r="Q78" s="234">
        <f t="array" ref="Q78">IFERROR(VLOOKUP($A78,[2]filtro!A8:Q51,15,FALSE),0)</f>
        <v>0</v>
      </c>
      <c r="R78" s="235">
        <f t="array" ref="R78">IFERROR(VLOOKUP($A78,[2]filtro!A8:Q51,16,FALSE),0)</f>
        <v>0</v>
      </c>
      <c r="S78" s="85" t="str">
        <f t="shared" si="15"/>
        <v/>
      </c>
      <c r="T78" s="134"/>
      <c r="U78" s="134"/>
      <c r="V78" s="134"/>
      <c r="W78" s="134"/>
      <c r="X78" s="134"/>
      <c r="AA78" s="220"/>
      <c r="AB78" s="24" t="str">
        <f t="shared" si="16"/>
        <v/>
      </c>
      <c r="AC78" s="33"/>
      <c r="AD78" s="33"/>
      <c r="AE78" s="33"/>
      <c r="AF78" s="33"/>
      <c r="AG78" s="8"/>
      <c r="AI78" s="87">
        <f t="shared" si="14"/>
        <v>0</v>
      </c>
      <c r="AJ78" s="33"/>
      <c r="AK78" s="33"/>
      <c r="AL78" s="33"/>
      <c r="AM78" s="33"/>
      <c r="AN78" s="33"/>
    </row>
    <row r="79" spans="1:40" ht="15" customHeight="1" x14ac:dyDescent="0.2">
      <c r="A79" s="105"/>
      <c r="B79" s="415" t="s">
        <v>39</v>
      </c>
      <c r="C79" s="416"/>
      <c r="D79" s="236">
        <f>SUM(E79:F79)</f>
        <v>582</v>
      </c>
      <c r="E79" s="236">
        <f>SUM(E75:E78)</f>
        <v>289</v>
      </c>
      <c r="F79" s="236">
        <f t="shared" ref="F79:I79" si="17">SUM(F75:F78)</f>
        <v>293</v>
      </c>
      <c r="G79" s="107">
        <f t="shared" si="17"/>
        <v>21</v>
      </c>
      <c r="H79" s="108">
        <f t="shared" si="17"/>
        <v>61</v>
      </c>
      <c r="I79" s="108">
        <f t="shared" si="17"/>
        <v>146</v>
      </c>
      <c r="J79" s="108">
        <f>SUM(J75:J76)+J78</f>
        <v>97</v>
      </c>
      <c r="K79" s="108">
        <f t="shared" ref="K79:M79" si="18">SUM(K75:K76)+K78</f>
        <v>106</v>
      </c>
      <c r="L79" s="108">
        <f t="shared" si="18"/>
        <v>88</v>
      </c>
      <c r="M79" s="237">
        <f t="shared" si="18"/>
        <v>58</v>
      </c>
      <c r="N79" s="107">
        <f>SUM(N75)</f>
        <v>3</v>
      </c>
      <c r="O79" s="238">
        <f>SUM(O76)</f>
        <v>0</v>
      </c>
      <c r="P79" s="107">
        <f>SUM(P75:P76)</f>
        <v>1</v>
      </c>
      <c r="Q79" s="107">
        <f t="shared" ref="Q79:R79" si="19">SUM(Q75:Q76)</f>
        <v>0</v>
      </c>
      <c r="R79" s="107">
        <f t="shared" si="19"/>
        <v>0</v>
      </c>
      <c r="S79" s="85"/>
      <c r="T79" s="134"/>
      <c r="U79" s="134"/>
      <c r="V79" s="134"/>
      <c r="W79" s="134"/>
      <c r="X79" s="134"/>
      <c r="AA79" s="8"/>
      <c r="AB79" s="8"/>
      <c r="AC79" s="8"/>
      <c r="AD79" s="8"/>
      <c r="AE79" s="8"/>
      <c r="AF79" s="8"/>
      <c r="AG79" s="8"/>
      <c r="AI79" s="8"/>
      <c r="AJ79" s="8"/>
      <c r="AK79" s="8"/>
      <c r="AL79" s="8"/>
      <c r="AM79" s="8"/>
      <c r="AN79" s="8"/>
    </row>
    <row r="80" spans="1:40" ht="15" customHeight="1" x14ac:dyDescent="0.2">
      <c r="A80" s="12">
        <v>15900090</v>
      </c>
      <c r="B80" s="456" t="s">
        <v>40</v>
      </c>
      <c r="C80" s="457"/>
      <c r="D80" s="112">
        <f t="array" ref="D80">IFERROR(VLOOKUP($A80,[2]filtro!A5:Q48,2,FALSE),0)</f>
        <v>0</v>
      </c>
      <c r="E80" s="113">
        <f t="array" ref="E80">IFERROR(VLOOKUP($A80,[2]filtro!A10:Q53,3,FALSE),0)</f>
        <v>0</v>
      </c>
      <c r="F80" s="114">
        <f t="array" ref="F80">IFERROR(VLOOKUP($A80,[2]filtro!A26:Q69,4,FALSE),0)</f>
        <v>0</v>
      </c>
      <c r="G80" s="239">
        <f t="array" ref="G80">IFERROR(VLOOKUP($A80,[2]filtro!A26:Q69,5,FALSE),0)</f>
        <v>0</v>
      </c>
      <c r="H80" s="240">
        <f t="array" ref="H80">IFERROR(VLOOKUP($A80,[2]filtro!A30:Q73,6,FALSE),0)</f>
        <v>0</v>
      </c>
      <c r="I80" s="240">
        <f t="array" ref="I80">IFERROR(VLOOKUP($A80,[2]filtro!A30:Q73,7,FALSE),0)</f>
        <v>0</v>
      </c>
      <c r="J80" s="240">
        <f t="array" ref="J80">IFERROR(VLOOKUP($A80,[2]filtro!A28:Q71,8,FALSE),0)</f>
        <v>0</v>
      </c>
      <c r="K80" s="241">
        <f t="array" ref="K80">IFERROR(VLOOKUP($A80,[2]filtro!A28:Q71,9,FALSE),0)</f>
        <v>0</v>
      </c>
      <c r="L80" s="242">
        <f t="array" ref="L80">IFERROR(VLOOKUP($A80,[2]filtro!A30:Q73,10,FALSE),0)</f>
        <v>0</v>
      </c>
      <c r="M80" s="243">
        <f t="array" ref="M80">IFERROR(VLOOKUP($A80,[2]filtro!A48:Q91,11,FALSE),0)</f>
        <v>0</v>
      </c>
      <c r="N80" s="244">
        <f t="array" ref="N80">IFERROR(VLOOKUP($A80,[2]filtro!A48:Q91,12,FALSE),0)</f>
        <v>0</v>
      </c>
      <c r="O80" s="245">
        <f t="array" ref="O80">IFERROR(VLOOKUP($A80,[2]filtro!A48:Q91,13,FALSE),0)</f>
        <v>0</v>
      </c>
      <c r="P80" s="244">
        <f t="array" ref="P80">IFERROR(VLOOKUP($A80,[2]filtro!A48:Q91,14,FALSE),0)</f>
        <v>0</v>
      </c>
      <c r="Q80" s="246">
        <f t="array" ref="Q80">IFERROR(VLOOKUP($A80,[2]filtro!A48:Q91,15,FALSE),0)</f>
        <v>0</v>
      </c>
      <c r="R80" s="247">
        <f t="array" ref="R80">IFERROR(VLOOKUP($A80,[2]filtro!A48:Q91,16,FALSE),0)</f>
        <v>0</v>
      </c>
      <c r="S80" s="85" t="str">
        <f t="shared" ref="S80" si="20">AB80&amp;AC80&amp;AD80&amp;AE80&amp;AF80&amp;AG80</f>
        <v/>
      </c>
      <c r="T80" s="134"/>
      <c r="U80" s="134"/>
      <c r="V80" s="134"/>
      <c r="W80" s="134"/>
      <c r="X80" s="134"/>
      <c r="AA80" s="33"/>
      <c r="AB80" s="24" t="str">
        <f t="shared" ref="AB80" si="21">IF(AND($D80&lt;&gt;0,$E80="",$F80=""),"* No olvide ingresar la variable Hombres y/o Mujeres. Digite CERO si no tiene.",IF(SUM($E80+$F80)&lt;&gt;$D80, "*La suma Total de: "&amp;$G$33&amp;""&amp;" + "&amp;$N$33&amp;""&amp;" + "&amp;$P$33&amp;""&amp;" debe ser igual a la suma de Hombres + Mujeres. ",""))</f>
        <v/>
      </c>
      <c r="AC80" s="86"/>
      <c r="AD80" s="86"/>
      <c r="AE80" s="86"/>
      <c r="AF80" s="86"/>
      <c r="AG80" s="86"/>
      <c r="AI80" s="87">
        <f t="shared" ref="AI80" si="22">IF(AND($D80&lt;&gt;0,$E80="",$F80=""),1,IF(SUM($E80+$F80)&lt;&gt;$D80,1,0))</f>
        <v>0</v>
      </c>
      <c r="AJ80" s="33"/>
      <c r="AK80" s="33"/>
      <c r="AL80" s="33"/>
      <c r="AM80" s="33"/>
      <c r="AN80" s="33"/>
    </row>
    <row r="81" spans="1:440" ht="15" customHeight="1" x14ac:dyDescent="0.15">
      <c r="B81" s="8" t="s">
        <v>41</v>
      </c>
      <c r="C81" s="248"/>
      <c r="D81" s="249"/>
      <c r="E81" s="250"/>
      <c r="F81" s="250"/>
      <c r="G81" s="250"/>
      <c r="H81" s="250"/>
      <c r="I81" s="250"/>
      <c r="J81" s="249"/>
      <c r="K81" s="249"/>
      <c r="L81" s="249"/>
      <c r="M81" s="249"/>
      <c r="N81" s="249"/>
      <c r="O81" s="249"/>
      <c r="P81" s="249"/>
      <c r="S81" s="1"/>
      <c r="AB81" s="23"/>
      <c r="AC81" s="23"/>
      <c r="AD81" s="23"/>
      <c r="AE81" s="23"/>
      <c r="AF81" s="23"/>
      <c r="AG81" s="23"/>
      <c r="AH81" s="23"/>
      <c r="AI81" s="23"/>
      <c r="AJ81" s="33"/>
      <c r="AK81" s="8"/>
      <c r="AL81" s="8"/>
      <c r="AM81" s="8"/>
      <c r="AN81" s="8"/>
    </row>
    <row r="82" spans="1:440" ht="15" customHeight="1" x14ac:dyDescent="0.15">
      <c r="C82" s="248"/>
      <c r="D82" s="249"/>
      <c r="E82" s="250"/>
      <c r="F82" s="250"/>
      <c r="G82" s="250"/>
      <c r="H82" s="250"/>
      <c r="I82" s="250"/>
      <c r="J82" s="249"/>
      <c r="K82" s="249"/>
      <c r="L82" s="249"/>
      <c r="M82" s="249"/>
      <c r="N82" s="249"/>
      <c r="O82" s="249"/>
      <c r="P82" s="249"/>
      <c r="S82" s="1"/>
      <c r="AB82" s="23"/>
      <c r="AC82" s="23"/>
      <c r="AD82" s="23"/>
      <c r="AE82" s="23"/>
      <c r="AF82" s="23"/>
      <c r="AG82" s="23"/>
      <c r="AH82" s="23"/>
      <c r="AI82" s="23"/>
      <c r="AJ82" s="23"/>
    </row>
    <row r="83" spans="1:440" ht="30.75" customHeight="1" x14ac:dyDescent="0.15">
      <c r="B83" s="9" t="s">
        <v>47</v>
      </c>
      <c r="H83" s="76"/>
      <c r="I83" s="76"/>
      <c r="S83" s="1"/>
      <c r="AB83" s="23"/>
      <c r="AC83" s="23"/>
      <c r="AD83" s="23"/>
      <c r="AE83" s="23"/>
      <c r="AF83" s="23"/>
      <c r="AG83" s="23"/>
      <c r="AH83" s="23"/>
      <c r="AI83" s="23"/>
      <c r="AJ83" s="23"/>
    </row>
    <row r="84" spans="1:440" ht="21" customHeight="1" x14ac:dyDescent="0.15">
      <c r="B84" s="417" t="s">
        <v>4</v>
      </c>
      <c r="C84" s="418"/>
      <c r="D84" s="382" t="s">
        <v>48</v>
      </c>
      <c r="E84" s="458" t="s">
        <v>49</v>
      </c>
      <c r="F84" s="459"/>
      <c r="G84" s="382" t="s">
        <v>50</v>
      </c>
      <c r="H84" s="462" t="s">
        <v>51</v>
      </c>
      <c r="I84" s="462"/>
      <c r="J84" s="462"/>
      <c r="K84" s="462"/>
      <c r="L84" s="462"/>
      <c r="M84" s="462"/>
      <c r="N84" s="462"/>
      <c r="O84" s="475" t="s">
        <v>52</v>
      </c>
      <c r="Q84" s="1"/>
      <c r="Y84" s="11"/>
      <c r="Z84" s="23"/>
      <c r="AA84" s="23"/>
      <c r="AB84" s="23"/>
      <c r="AC84" s="23"/>
      <c r="AD84" s="23"/>
      <c r="AE84" s="23"/>
      <c r="AF84" s="23"/>
      <c r="AG84" s="23"/>
      <c r="AH84" s="23"/>
    </row>
    <row r="85" spans="1:440" ht="23.25" customHeight="1" x14ac:dyDescent="0.15">
      <c r="B85" s="419"/>
      <c r="C85" s="420"/>
      <c r="D85" s="383"/>
      <c r="E85" s="426" t="s">
        <v>53</v>
      </c>
      <c r="F85" s="452" t="s">
        <v>54</v>
      </c>
      <c r="G85" s="460"/>
      <c r="H85" s="476" t="s">
        <v>55</v>
      </c>
      <c r="I85" s="476"/>
      <c r="J85" s="476"/>
      <c r="K85" s="477" t="s">
        <v>56</v>
      </c>
      <c r="L85" s="478" t="s">
        <v>57</v>
      </c>
      <c r="M85" s="479" t="s">
        <v>58</v>
      </c>
      <c r="N85" s="480" t="s">
        <v>59</v>
      </c>
      <c r="O85" s="460"/>
      <c r="Q85" s="1"/>
      <c r="Y85" s="11"/>
      <c r="Z85" s="23"/>
      <c r="AA85" s="23"/>
      <c r="AB85" s="23"/>
      <c r="AC85" s="23"/>
      <c r="AD85" s="23"/>
      <c r="AE85" s="23"/>
      <c r="AF85" s="23"/>
      <c r="AG85" s="23"/>
      <c r="AH85" s="23"/>
    </row>
    <row r="86" spans="1:440" ht="26.25" customHeight="1" x14ac:dyDescent="0.15">
      <c r="B86" s="421"/>
      <c r="C86" s="422"/>
      <c r="D86" s="384"/>
      <c r="E86" s="428"/>
      <c r="F86" s="454"/>
      <c r="G86" s="461"/>
      <c r="H86" s="252" t="s">
        <v>60</v>
      </c>
      <c r="I86" s="253" t="s">
        <v>61</v>
      </c>
      <c r="J86" s="254" t="s">
        <v>5</v>
      </c>
      <c r="K86" s="477"/>
      <c r="L86" s="431"/>
      <c r="M86" s="479"/>
      <c r="N86" s="480"/>
      <c r="O86" s="461"/>
      <c r="Q86" s="1"/>
      <c r="Y86" s="11"/>
      <c r="Z86" s="23"/>
      <c r="AA86" s="23"/>
      <c r="AB86" s="23"/>
      <c r="AC86" s="23"/>
      <c r="AD86" s="23"/>
      <c r="AE86" s="23"/>
      <c r="AF86" s="23"/>
      <c r="AG86" s="23"/>
      <c r="AH86" s="23"/>
    </row>
    <row r="87" spans="1:440" ht="18" customHeight="1" x14ac:dyDescent="0.15">
      <c r="A87" s="46"/>
      <c r="B87" s="255" t="s">
        <v>22</v>
      </c>
      <c r="C87" s="256"/>
      <c r="D87" s="257">
        <f t="array" ref="D87">IFERROR(VLOOKUP($A87,[2]filtro!A12:Q55,2,FALSE),0)</f>
        <v>0</v>
      </c>
      <c r="E87" s="258">
        <f t="array" ref="E87">IFERROR(VLOOKUP($A87,[2]filtro!A17:Q60,3,FALSE),0)</f>
        <v>0</v>
      </c>
      <c r="F87" s="259">
        <f t="array" ref="F87">IFERROR(VLOOKUP($A87,[2]filtro!A33:Q76,4,FALSE),0)</f>
        <v>0</v>
      </c>
      <c r="G87" s="260">
        <f t="shared" ref="G87:G90" si="23">SUM(D87:F87)</f>
        <v>0</v>
      </c>
      <c r="H87" s="261">
        <f>D13+D18</f>
        <v>13284</v>
      </c>
      <c r="I87" s="262">
        <f>+D50+D55</f>
        <v>272</v>
      </c>
      <c r="J87" s="263">
        <f t="shared" ref="J87:J91" si="24">+H87+I87</f>
        <v>13556</v>
      </c>
      <c r="K87" s="264">
        <f t="array" ref="K87">IFERROR(VLOOKUP($A87,[2]filtro!A35:Q78,9,FALSE),0)</f>
        <v>0</v>
      </c>
      <c r="L87" s="265">
        <f t="array" ref="L87">IFERROR(VLOOKUP($A87,[2]filtro!A37:Q80,10,FALSE),0)</f>
        <v>0</v>
      </c>
      <c r="M87" s="266">
        <f t="array" ref="M87">IFERROR(VLOOKUP($A87,[2]filtro!A55:Q98,11,FALSE),0)</f>
        <v>0</v>
      </c>
      <c r="N87" s="260">
        <f>SUM(J87:M87)</f>
        <v>13556</v>
      </c>
      <c r="O87" s="260">
        <f t="shared" ref="O87:O94" si="25">G87-N87</f>
        <v>-13556</v>
      </c>
      <c r="Q87" s="1"/>
      <c r="Y87" s="11"/>
      <c r="Z87" s="23"/>
      <c r="AA87" s="23"/>
      <c r="AB87" s="23"/>
      <c r="AC87" s="23"/>
      <c r="AD87" s="23"/>
      <c r="AE87" s="23"/>
      <c r="AF87" s="23"/>
      <c r="AG87" s="23"/>
      <c r="AH87" s="23"/>
    </row>
    <row r="88" spans="1:440" ht="18" customHeight="1" x14ac:dyDescent="0.15">
      <c r="A88" s="46"/>
      <c r="B88" s="255" t="s">
        <v>23</v>
      </c>
      <c r="C88" s="256"/>
      <c r="D88" s="257">
        <f t="array" ref="D88">IFERROR(VLOOKUP($A88,[2]filtro!A13:Q56,2,FALSE),0)</f>
        <v>0</v>
      </c>
      <c r="E88" s="258">
        <f t="array" ref="E88">IFERROR(VLOOKUP($A88,[2]filtro!A18:Q61,3,FALSE),0)</f>
        <v>0</v>
      </c>
      <c r="F88" s="259">
        <f t="array" ref="F88">IFERROR(VLOOKUP($A88,[2]filtro!A34:Q77,4,FALSE),0)</f>
        <v>0</v>
      </c>
      <c r="G88" s="260">
        <f t="shared" si="23"/>
        <v>0</v>
      </c>
      <c r="H88" s="261">
        <f>D14+D19</f>
        <v>23503</v>
      </c>
      <c r="I88" s="262">
        <f>+D51+D56</f>
        <v>274</v>
      </c>
      <c r="J88" s="263">
        <f t="shared" si="24"/>
        <v>23777</v>
      </c>
      <c r="K88" s="264">
        <f t="array" ref="K88">IFERROR(VLOOKUP($A88,[2]filtro!A36:Q79,9,FALSE),0)</f>
        <v>0</v>
      </c>
      <c r="L88" s="265">
        <f t="array" ref="L88">IFERROR(VLOOKUP($A88,[2]filtro!A38:Q81,10,FALSE),0)</f>
        <v>0</v>
      </c>
      <c r="M88" s="266">
        <f t="array" ref="M88">IFERROR(VLOOKUP($A88,[2]filtro!A56:Q99,11,FALSE),0)</f>
        <v>0</v>
      </c>
      <c r="N88" s="260">
        <f t="shared" ref="N88:N94" si="26">SUM(J88:M88)</f>
        <v>23777</v>
      </c>
      <c r="O88" s="260">
        <f t="shared" si="25"/>
        <v>-23777</v>
      </c>
      <c r="Q88" s="1"/>
      <c r="Y88" s="11"/>
      <c r="Z88" s="23"/>
      <c r="AA88" s="23"/>
      <c r="AB88" s="23"/>
      <c r="AC88" s="23"/>
      <c r="AD88" s="23"/>
      <c r="AE88" s="23"/>
      <c r="AF88" s="23"/>
      <c r="AG88" s="23"/>
      <c r="AH88" s="23"/>
    </row>
    <row r="89" spans="1:440" ht="18" customHeight="1" x14ac:dyDescent="0.15">
      <c r="A89" s="46"/>
      <c r="B89" s="471" t="s">
        <v>28</v>
      </c>
      <c r="C89" s="472"/>
      <c r="D89" s="257">
        <f t="array" ref="D89">IFERROR(VLOOKUP($A89,[2]filtro!A14:Q57,2,FALSE),0)</f>
        <v>0</v>
      </c>
      <c r="E89" s="258">
        <f t="array" ref="E89">IFERROR(VLOOKUP($A89,[2]filtro!A19:Q62,3,FALSE),0)</f>
        <v>0</v>
      </c>
      <c r="F89" s="259">
        <f t="array" ref="F89">IFERROR(VLOOKUP($A89,[2]filtro!A35:Q78,4,FALSE),0)</f>
        <v>0</v>
      </c>
      <c r="G89" s="260">
        <f t="shared" si="23"/>
        <v>0</v>
      </c>
      <c r="H89" s="261">
        <f>D20+D26</f>
        <v>1084</v>
      </c>
      <c r="I89" s="262">
        <f>+D57+D63</f>
        <v>6</v>
      </c>
      <c r="J89" s="263">
        <f t="shared" si="24"/>
        <v>1090</v>
      </c>
      <c r="K89" s="264">
        <f t="array" ref="K89">IFERROR(VLOOKUP($A89,[2]filtro!A37:Q80,9,FALSE),0)</f>
        <v>0</v>
      </c>
      <c r="L89" s="265">
        <f t="array" ref="L89">IFERROR(VLOOKUP($A89,[2]filtro!A39:Q82,10,FALSE),0)</f>
        <v>0</v>
      </c>
      <c r="M89" s="266">
        <f t="array" ref="M89">IFERROR(VLOOKUP($A89,[2]filtro!A57:Q100,11,FALSE),0)</f>
        <v>0</v>
      </c>
      <c r="N89" s="260">
        <f t="shared" si="26"/>
        <v>1090</v>
      </c>
      <c r="O89" s="260">
        <f t="shared" si="25"/>
        <v>-1090</v>
      </c>
      <c r="Q89" s="1"/>
      <c r="Y89" s="11"/>
      <c r="Z89" s="23"/>
      <c r="AA89" s="23"/>
      <c r="AB89" s="23"/>
      <c r="AC89" s="23"/>
      <c r="AD89" s="23"/>
      <c r="AE89" s="23"/>
      <c r="AF89" s="23"/>
      <c r="AG89" s="23"/>
      <c r="AH89" s="23"/>
    </row>
    <row r="90" spans="1:440" ht="18" customHeight="1" x14ac:dyDescent="0.15">
      <c r="A90" s="46"/>
      <c r="B90" s="471" t="s">
        <v>24</v>
      </c>
      <c r="C90" s="472"/>
      <c r="D90" s="257">
        <f t="array" ref="D90">IFERROR(VLOOKUP($A90,[2]filtro!A15:Q58,2,FALSE),0)</f>
        <v>0</v>
      </c>
      <c r="E90" s="258">
        <f t="array" ref="E90">IFERROR(VLOOKUP($A90,[2]filtro!A20:Q63,3,FALSE),0)</f>
        <v>0</v>
      </c>
      <c r="F90" s="259">
        <f t="array" ref="F90">IFERROR(VLOOKUP($A90,[2]filtro!A36:Q79,4,FALSE),0)</f>
        <v>0</v>
      </c>
      <c r="G90" s="267">
        <f t="shared" si="23"/>
        <v>0</v>
      </c>
      <c r="H90" s="268">
        <f>+D15+D21</f>
        <v>5948</v>
      </c>
      <c r="I90" s="269">
        <f>+D52+D58</f>
        <v>4</v>
      </c>
      <c r="J90" s="270">
        <f t="shared" si="24"/>
        <v>5952</v>
      </c>
      <c r="K90" s="264">
        <f t="array" ref="K90">IFERROR(VLOOKUP($A90,[2]filtro!A38:Q81,9,FALSE),0)</f>
        <v>0</v>
      </c>
      <c r="L90" s="265">
        <f t="array" ref="L90">IFERROR(VLOOKUP($A90,[2]filtro!A40:Q83,10,FALSE),0)</f>
        <v>0</v>
      </c>
      <c r="M90" s="266">
        <f t="array" ref="M90">IFERROR(VLOOKUP($A90,[2]filtro!A58:Q101,11,FALSE),0)</f>
        <v>0</v>
      </c>
      <c r="N90" s="271">
        <f t="shared" si="26"/>
        <v>5952</v>
      </c>
      <c r="O90" s="270">
        <f t="shared" si="25"/>
        <v>-5952</v>
      </c>
      <c r="Q90" s="1"/>
      <c r="Y90" s="11"/>
      <c r="Z90" s="23"/>
      <c r="AA90" s="23"/>
      <c r="AB90" s="23"/>
      <c r="AC90" s="23"/>
      <c r="AD90" s="23"/>
      <c r="AE90" s="23"/>
      <c r="AF90" s="23"/>
      <c r="AG90" s="23"/>
      <c r="AH90" s="23"/>
    </row>
    <row r="91" spans="1:440" s="278" customFormat="1" ht="18" customHeight="1" x14ac:dyDescent="0.15">
      <c r="A91" s="46"/>
      <c r="B91" s="471" t="s">
        <v>25</v>
      </c>
      <c r="C91" s="472"/>
      <c r="D91" s="257">
        <f t="array" ref="D91">IFERROR(VLOOKUP($A91,[2]filtro!A16:Q59,2,FALSE),0)</f>
        <v>0</v>
      </c>
      <c r="E91" s="258">
        <f t="array" ref="E91">IFERROR(VLOOKUP($A91,[2]filtro!A21:Q64,3,FALSE),0)</f>
        <v>0</v>
      </c>
      <c r="F91" s="259">
        <f t="array" ref="F91">IFERROR(VLOOKUP($A91,[2]filtro!A37:Q80,4,FALSE),0)</f>
        <v>0</v>
      </c>
      <c r="G91" s="272">
        <f>SUM(D91:F91)</f>
        <v>0</v>
      </c>
      <c r="H91" s="273">
        <f>D16+D22+D25</f>
        <v>8766.3999999999942</v>
      </c>
      <c r="I91" s="274">
        <f>+D53+D59+D62</f>
        <v>0</v>
      </c>
      <c r="J91" s="275">
        <f t="shared" si="24"/>
        <v>8766.3999999999942</v>
      </c>
      <c r="K91" s="264">
        <f t="array" ref="K91">IFERROR(VLOOKUP($A91,[2]filtro!A39:Q82,9,FALSE),0)</f>
        <v>0</v>
      </c>
      <c r="L91" s="265">
        <f t="array" ref="L91">IFERROR(VLOOKUP($A91,[2]filtro!A41:Q84,10,FALSE),0)</f>
        <v>0</v>
      </c>
      <c r="M91" s="266">
        <f t="array" ref="M91">IFERROR(VLOOKUP($A91,[2]filtro!A59:Q102,11,FALSE),0)</f>
        <v>0</v>
      </c>
      <c r="N91" s="276">
        <f t="shared" si="26"/>
        <v>8766.3999999999942</v>
      </c>
      <c r="O91" s="277">
        <f t="shared" si="25"/>
        <v>-8766.3999999999942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</row>
    <row r="92" spans="1:440" s="278" customFormat="1" ht="18" customHeight="1" x14ac:dyDescent="0.15">
      <c r="A92" s="46"/>
      <c r="B92" s="471" t="s">
        <v>62</v>
      </c>
      <c r="C92" s="472"/>
      <c r="D92" s="279">
        <f t="array" ref="D92">IFERROR(VLOOKUP($A92,[2]filtro!A17:Q60,2,FALSE),0)</f>
        <v>0</v>
      </c>
      <c r="E92" s="280">
        <f t="array" ref="E92">IFERROR(VLOOKUP($A92,[2]filtro!A22:Q65,3,FALSE),0)</f>
        <v>0</v>
      </c>
      <c r="F92" s="281">
        <f t="array" ref="F92">IFERROR(VLOOKUP($A92,[2]filtro!A38:Q81,4,FALSE),0)</f>
        <v>0</v>
      </c>
      <c r="G92" s="282">
        <f t="shared" ref="G92:G94" si="27">SUM(D92:F92)</f>
        <v>0</v>
      </c>
      <c r="H92" s="283">
        <f>D24</f>
        <v>310.60000000000002</v>
      </c>
      <c r="I92" s="284">
        <f>D61</f>
        <v>3.05</v>
      </c>
      <c r="J92" s="285">
        <f>+H92+I92</f>
        <v>313.65000000000003</v>
      </c>
      <c r="K92" s="286">
        <f t="array" ref="K92">IFERROR(VLOOKUP($A92,[2]filtro!A40:Q83,9,FALSE),0)</f>
        <v>0</v>
      </c>
      <c r="L92" s="287">
        <f t="array" ref="L92">IFERROR(VLOOKUP($A92,[2]filtro!A42:Q85,10,FALSE),0)</f>
        <v>0</v>
      </c>
      <c r="M92" s="288">
        <f t="array" ref="M92">IFERROR(VLOOKUP($A92,[2]filtro!A60:Q103,11,FALSE),0)</f>
        <v>0</v>
      </c>
      <c r="N92" s="289">
        <f t="shared" si="26"/>
        <v>313.65000000000003</v>
      </c>
      <c r="O92" s="282">
        <f t="shared" si="25"/>
        <v>-313.65000000000003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</row>
    <row r="93" spans="1:440" s="278" customFormat="1" ht="18" customHeight="1" x14ac:dyDescent="0.15">
      <c r="A93" s="46"/>
      <c r="B93" s="471" t="s">
        <v>33</v>
      </c>
      <c r="C93" s="472"/>
      <c r="D93" s="279">
        <f t="array" ref="D93">IFERROR(VLOOKUP($A93,[2]filtro!A18:Q61,2,FALSE),0)</f>
        <v>0</v>
      </c>
      <c r="E93" s="280">
        <f t="array" ref="E93">IFERROR(VLOOKUP($A93,[2]filtro!A23:Q66,3,FALSE),0)</f>
        <v>0</v>
      </c>
      <c r="F93" s="281">
        <f t="array" ref="F93">IFERROR(VLOOKUP($A93,[2]filtro!A39:Q82,4,FALSE),0)</f>
        <v>0</v>
      </c>
      <c r="G93" s="290">
        <f t="shared" si="27"/>
        <v>0</v>
      </c>
      <c r="H93" s="291">
        <f>D28</f>
        <v>851.2</v>
      </c>
      <c r="I93" s="292">
        <f>D65</f>
        <v>736</v>
      </c>
      <c r="J93" s="293">
        <f t="shared" ref="J93:J94" si="28">+H93+I93</f>
        <v>1587.2</v>
      </c>
      <c r="K93" s="286">
        <f t="array" ref="K93">IFERROR(VLOOKUP($A93,[2]filtro!A41:Q84,9,FALSE),0)</f>
        <v>0</v>
      </c>
      <c r="L93" s="287">
        <f t="array" ref="L93">IFERROR(VLOOKUP($A93,[2]filtro!A43:Q86,10,FALSE),0)</f>
        <v>0</v>
      </c>
      <c r="M93" s="288">
        <f t="array" ref="M93">IFERROR(VLOOKUP($A93,[2]filtro!A61:Q104,11,FALSE),0)</f>
        <v>0</v>
      </c>
      <c r="N93" s="294">
        <f t="shared" si="26"/>
        <v>1587.2</v>
      </c>
      <c r="O93" s="295">
        <f t="shared" si="25"/>
        <v>-1587.2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</row>
    <row r="94" spans="1:440" s="278" customFormat="1" ht="18" customHeight="1" x14ac:dyDescent="0.15">
      <c r="A94" s="46"/>
      <c r="B94" s="473" t="s">
        <v>63</v>
      </c>
      <c r="C94" s="474"/>
      <c r="D94" s="279">
        <f t="array" ref="D94">IFERROR(VLOOKUP($A94,[2]filtro!A19:Q62,2,FALSE),0)</f>
        <v>0</v>
      </c>
      <c r="E94" s="280">
        <f t="array" ref="E94">IFERROR(VLOOKUP($A94,[2]filtro!A24:Q67,3,FALSE),0)</f>
        <v>0</v>
      </c>
      <c r="F94" s="281">
        <f t="array" ref="F94">IFERROR(VLOOKUP($A94,[2]filtro!A40:Q83,4,FALSE),0)</f>
        <v>0</v>
      </c>
      <c r="G94" s="290">
        <f t="shared" si="27"/>
        <v>0</v>
      </c>
      <c r="H94" s="296">
        <f>D29</f>
        <v>275.19999999999993</v>
      </c>
      <c r="I94" s="297">
        <f>D66</f>
        <v>290.39999999999998</v>
      </c>
      <c r="J94" s="298">
        <f t="shared" si="28"/>
        <v>565.59999999999991</v>
      </c>
      <c r="K94" s="286">
        <f t="array" ref="K94">IFERROR(VLOOKUP($A94,[2]filtro!A42:Q85,9,FALSE),0)</f>
        <v>0</v>
      </c>
      <c r="L94" s="287">
        <f t="array" ref="L94">IFERROR(VLOOKUP($A94,[2]filtro!A44:Q87,10,FALSE),0)</f>
        <v>0</v>
      </c>
      <c r="M94" s="288">
        <f t="array" ref="M94">IFERROR(VLOOKUP($A94,[2]filtro!A62:Q105,11,FALSE),0)</f>
        <v>0</v>
      </c>
      <c r="N94" s="299">
        <f t="shared" si="26"/>
        <v>565.59999999999991</v>
      </c>
      <c r="O94" s="300">
        <f t="shared" si="25"/>
        <v>-565.59999999999991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</row>
    <row r="95" spans="1:440" ht="18" customHeight="1" x14ac:dyDescent="0.15">
      <c r="A95" s="46"/>
      <c r="B95" s="470" t="s">
        <v>64</v>
      </c>
      <c r="C95" s="470"/>
      <c r="D95" s="301">
        <f t="shared" ref="D95:O95" si="29">SUM(D87,D88:D94)</f>
        <v>0</v>
      </c>
      <c r="E95" s="302">
        <f t="shared" si="29"/>
        <v>0</v>
      </c>
      <c r="F95" s="303">
        <f t="shared" si="29"/>
        <v>0</v>
      </c>
      <c r="G95" s="304">
        <f t="shared" si="29"/>
        <v>0</v>
      </c>
      <c r="H95" s="305">
        <f t="shared" si="29"/>
        <v>54022.399999999987</v>
      </c>
      <c r="I95" s="305">
        <f t="shared" si="29"/>
        <v>1585.4499999999998</v>
      </c>
      <c r="J95" s="306">
        <f t="shared" si="29"/>
        <v>55607.849999999991</v>
      </c>
      <c r="K95" s="304">
        <f t="shared" si="29"/>
        <v>0</v>
      </c>
      <c r="L95" s="305">
        <f t="shared" si="29"/>
        <v>0</v>
      </c>
      <c r="M95" s="306">
        <f t="shared" si="29"/>
        <v>0</v>
      </c>
      <c r="N95" s="307">
        <f t="shared" si="29"/>
        <v>55607.849999999991</v>
      </c>
      <c r="O95" s="301">
        <f t="shared" si="29"/>
        <v>-55607.849999999991</v>
      </c>
      <c r="Q95" s="1"/>
      <c r="Y95" s="11"/>
      <c r="Z95" s="23"/>
      <c r="AA95" s="23"/>
      <c r="AB95" s="23"/>
      <c r="AC95" s="23"/>
      <c r="AD95" s="23"/>
      <c r="AE95" s="23"/>
      <c r="AF95" s="23"/>
      <c r="AG95" s="23"/>
      <c r="AH95" s="23"/>
    </row>
    <row r="96" spans="1:440" x14ac:dyDescent="0.15">
      <c r="Y96" s="11"/>
    </row>
    <row r="97" spans="2:25" x14ac:dyDescent="0.15">
      <c r="Y97" s="11"/>
    </row>
    <row r="110" spans="2:25" ht="15" hidden="1" x14ac:dyDescent="0.25">
      <c r="B110" s="308">
        <f>SUM(D13:D16,D18:D22,D24:D26,D28:D29,D37:D40,D42,D50:D53,D55:D59,D61:D63,D65:D66,D75:D78,D80,D87:D94)</f>
        <v>83632.849999999991</v>
      </c>
      <c r="C110" s="309">
        <f>SUM(AI13:AL80)</f>
        <v>2</v>
      </c>
    </row>
    <row r="147" spans="2:33" ht="23.25" hidden="1" customHeight="1" x14ac:dyDescent="0.15"/>
    <row r="148" spans="2:33" hidden="1" x14ac:dyDescent="0.15">
      <c r="B148" s="310">
        <f>SUM(C8:R95)</f>
        <v>718366.49999999977</v>
      </c>
      <c r="AG148" s="11">
        <f>SUM(AF1:AJ147)</f>
        <v>2</v>
      </c>
    </row>
    <row r="149" spans="2:33" ht="23.25" hidden="1" customHeight="1" x14ac:dyDescent="0.15"/>
  </sheetData>
  <mergeCells count="115">
    <mergeCell ref="B95:C95"/>
    <mergeCell ref="B89:C89"/>
    <mergeCell ref="B90:C90"/>
    <mergeCell ref="B91:C91"/>
    <mergeCell ref="B92:C92"/>
    <mergeCell ref="B93:C93"/>
    <mergeCell ref="B94:C94"/>
    <mergeCell ref="O84:O86"/>
    <mergeCell ref="E85:E86"/>
    <mergeCell ref="F85:F86"/>
    <mergeCell ref="H85:J85"/>
    <mergeCell ref="K85:K86"/>
    <mergeCell ref="L85:L86"/>
    <mergeCell ref="M85:M86"/>
    <mergeCell ref="N85:N86"/>
    <mergeCell ref="B80:C80"/>
    <mergeCell ref="B84:C86"/>
    <mergeCell ref="D84:D86"/>
    <mergeCell ref="E84:F84"/>
    <mergeCell ref="G84:G86"/>
    <mergeCell ref="H84:N84"/>
    <mergeCell ref="Q72:Q74"/>
    <mergeCell ref="R72:R74"/>
    <mergeCell ref="B75:C75"/>
    <mergeCell ref="B77:C77"/>
    <mergeCell ref="B78:C78"/>
    <mergeCell ref="B79:C79"/>
    <mergeCell ref="K72:K74"/>
    <mergeCell ref="L72:L74"/>
    <mergeCell ref="M72:M74"/>
    <mergeCell ref="N72:N74"/>
    <mergeCell ref="O72:O74"/>
    <mergeCell ref="P72:P74"/>
    <mergeCell ref="D71:D74"/>
    <mergeCell ref="E71:E74"/>
    <mergeCell ref="F71:F74"/>
    <mergeCell ref="G71:M71"/>
    <mergeCell ref="N71:O71"/>
    <mergeCell ref="P71:R71"/>
    <mergeCell ref="G72:G74"/>
    <mergeCell ref="H72:H74"/>
    <mergeCell ref="I72:I74"/>
    <mergeCell ref="J72:J74"/>
    <mergeCell ref="B50:B54"/>
    <mergeCell ref="B55:B60"/>
    <mergeCell ref="B61:B64"/>
    <mergeCell ref="B65:B67"/>
    <mergeCell ref="B68:C68"/>
    <mergeCell ref="B71:C74"/>
    <mergeCell ref="P47:P49"/>
    <mergeCell ref="D46:D49"/>
    <mergeCell ref="E46:K46"/>
    <mergeCell ref="L46:M46"/>
    <mergeCell ref="N46:P46"/>
    <mergeCell ref="E47:E49"/>
    <mergeCell ref="F47:F49"/>
    <mergeCell ref="G47:G49"/>
    <mergeCell ref="H47:H49"/>
    <mergeCell ref="I47:I49"/>
    <mergeCell ref="J47:J49"/>
    <mergeCell ref="B37:C37"/>
    <mergeCell ref="B39:C39"/>
    <mergeCell ref="B41:C41"/>
    <mergeCell ref="B42:C42"/>
    <mergeCell ref="B46:B49"/>
    <mergeCell ref="C46:C49"/>
    <mergeCell ref="M34:M36"/>
    <mergeCell ref="N34:N36"/>
    <mergeCell ref="O34:O36"/>
    <mergeCell ref="K47:K49"/>
    <mergeCell ref="L47:L49"/>
    <mergeCell ref="M47:M49"/>
    <mergeCell ref="N47:N49"/>
    <mergeCell ref="O47:O49"/>
    <mergeCell ref="Q34:Q36"/>
    <mergeCell ref="R34:R36"/>
    <mergeCell ref="F33:F36"/>
    <mergeCell ref="G33:M33"/>
    <mergeCell ref="N33:O33"/>
    <mergeCell ref="P33:R33"/>
    <mergeCell ref="G34:G36"/>
    <mergeCell ref="H34:H36"/>
    <mergeCell ref="I34:I36"/>
    <mergeCell ref="J34:J36"/>
    <mergeCell ref="K34:K36"/>
    <mergeCell ref="L34:L36"/>
    <mergeCell ref="B28:B30"/>
    <mergeCell ref="B31:C31"/>
    <mergeCell ref="B33:C36"/>
    <mergeCell ref="D33:D36"/>
    <mergeCell ref="E33:E36"/>
    <mergeCell ref="M10:M12"/>
    <mergeCell ref="N10:N12"/>
    <mergeCell ref="O10:O12"/>
    <mergeCell ref="P34:P36"/>
    <mergeCell ref="B13:B17"/>
    <mergeCell ref="B18:B23"/>
    <mergeCell ref="G10:G12"/>
    <mergeCell ref="H10:H12"/>
    <mergeCell ref="I10:I12"/>
    <mergeCell ref="J10:J12"/>
    <mergeCell ref="K10:K12"/>
    <mergeCell ref="L10:L12"/>
    <mergeCell ref="B24:B27"/>
    <mergeCell ref="B6:L6"/>
    <mergeCell ref="B7:R7"/>
    <mergeCell ref="B9:B12"/>
    <mergeCell ref="C9:C12"/>
    <mergeCell ref="D9:D12"/>
    <mergeCell ref="E9:K9"/>
    <mergeCell ref="L9:M9"/>
    <mergeCell ref="N9:P9"/>
    <mergeCell ref="E10:E12"/>
    <mergeCell ref="F10:F12"/>
    <mergeCell ref="P10:P12"/>
  </mergeCells>
  <dataValidations count="22">
    <dataValidation type="whole" operator="greaterThanOrEqual" allowBlank="1" showInputMessage="1" showErrorMessage="1" errorTitle="ERROR" error="Por favor ingrese solo Números." sqref="L75:M76 G75:K78 E13:F15 O76:R76 G80:R80 E24:F26 H62:I63 N75 E63 E18:F22 E28:F29 P75:R75" xr:uid="{23028065-E67F-4F6F-BC0B-28356FBE41F0}">
      <formula1>0</formula1>
    </dataValidation>
    <dataValidation type="custom" operator="greaterThanOrEqual" allowBlank="1" showInputMessage="1" showErrorMessage="1" errorTitle="ERROR" error="Sólo se permiten enteros o mitades (Ej: 0,5)." sqref="M58:P58 G13:G15 G28:G29 L15 L52 I56:K56 N52:P52 N15:P15 I51 I14:I16 G18:G22 G24:G26" xr:uid="{BF09D4F3-3E60-47DE-BCA7-818B9C4BD1D5}">
      <formula1>MOD(G13,0.5)=0</formula1>
    </dataValidation>
    <dataValidation type="whole" operator="greaterThanOrEqual" allowBlank="1" showInputMessage="1" showErrorMessage="1" errorTitle="ERROR" error="Sólo se permiten números enteros." sqref="J14:K14 H24:I26 F57:K57 H13:I13 D87:F91 E50:I50 E55:K55 J51:K51 H28:I29 G16 H18:I22 K87:M91" xr:uid="{C2B0A02F-BF84-471F-9471-3D60CA43C408}">
      <formula1>0</formula1>
    </dataValidation>
    <dataValidation type="whole" operator="greaterThanOrEqual" allowBlank="1" showErrorMessage="1" errorTitle="ERROR" error="Sólo se permiten números enteros." promptTitle="Registro" prompt="Sólo para celíacos." sqref="J13:P13 J50:P50 L55:P55 M14:M16 J18:P22 J24:P26 J28:P29 L56:L59" xr:uid="{343A78F4-D4C6-4D40-B649-E634745000F4}">
      <formula1>0</formula1>
    </dataValidation>
    <dataValidation type="whole" allowBlank="1" showInputMessage="1" showErrorMessage="1" errorTitle="ERROR" error="Por favor ingrese solo Números." promptTitle="Registro" prompt="Solo excepciones normativas" sqref="P56 L14 O14:P14 M56:N56 L51 N51:P51" xr:uid="{C3678633-1CF2-4275-9239-2BAC9D67E98C}">
      <formula1>0</formula1>
      <formula2>100000000000000</formula2>
    </dataValidation>
    <dataValidation type="whole" allowBlank="1" showInputMessage="1" showErrorMessage="1" errorTitle="ERROR" error="Por favor ingrese solo Números." sqref="E56:E58 E60:G60 R53:W54 H14:H17 E64:I64 E17:G17 J62:K64 N38:N41 S71:X74 E54:G54 E51:G52 N76:N79 L53:L54 G41:M41 O33:O37 G79:M79 O71:O75 E1:M12 B149:B1048576 O39:R41 L16:L17 B96:B109 G33 G34:M36 N33:N36 G71 D1:D86 G72:M74 N71:N74 E37:F42 Y71:Z80 AA71:AB74 T33:Z42 S33:S36 AF1:XFD8 AF32:XFD32 N1:AA8 M32:AA32 L70:AA70 R46:W49 AF96:XFD1048576 L62:P69 H86:J86 E30:L32 N53:P54 B5:B12 N43:AA45 E43:M49 E67:K70 B111:B147 L81:L84 M81:O86 K81:K86 AF81:XFD83 P81:AA83 H81:J84 F81:G86 E81:E84 B69:B76 D96:AA1048576 B1 AL79:AN79 AA33:AB36 AG71:AN74 Q59:W69 AE16:AH31 AD9:XFD9 Q9:Y9 N16:P17 AJ16:XFD31 M57:P57 Q10:Q13 J15:K17 E27:P27 M17 Q16:Q31 AD84:XFD95 R10:Z31 L60 F56:H56 E75:F80 Q53:Q57 X46:AA69 B40:B49 Q46:Q50 F58:G58 M51:M54 Q51:W51 H51:H54 P84:Y95 B31:B38 AJ10:AM13 AI17:AI31 AI10:AI12 AG33:XFD36 AO37:XFD42 AJ38:AJ41 AK39:AK41 AI41 AL41:AN41 AI53:AL70 AG14:AH15 O77:R79 AF43:AH70 AM43:XFD70 AI43:AL51 AO71:XFD80 AJ76:AJ79 AK77:AK79 AI79 B80:B86 AN10:XFD15 AE10:AH13 E23:P23 M30:P31 I17 H58:K60 M59:P60 I52:K54" xr:uid="{238C45A2-6E74-474C-8FAD-A852D95994FC}">
      <formula1>0</formula1>
      <formula2>100000000000000</formula2>
    </dataValidation>
    <dataValidation type="custom" allowBlank="1" showErrorMessage="1" errorTitle="ERROR" error="Por favor ingrese solo Números (Máximo 3 decimales)." promptTitle="Registro:" prompt="Recuerde registrar en Kilogramos." sqref="E16:F16 D92:F94 E53:G53 E59:G59 K92:M94 E61:G62" xr:uid="{15029240-E44A-412F-9D49-6D7B37FE0450}">
      <formula1>IF(ISNUMBER(D16),IFERROR(LEN(RIGHT(D16,LEN(D16)-FIND(",",D16))),0),4)&lt;=3</formula1>
    </dataValidation>
    <dataValidation type="whole" operator="greaterThanOrEqual" allowBlank="1" showInputMessage="1" showErrorMessage="1" sqref="N37 L37:M38 G37:K40 G42:R42 P37:R37 O38:R38" xr:uid="{9F4D4DC8-2D3A-4223-A9DF-D96316E6F599}">
      <formula1>0</formula1>
    </dataValidation>
    <dataValidation type="whole" operator="greaterThanOrEqual" allowBlank="1" showErrorMessage="1" prompt="Sólo excepciones de acuerdo a Norma Técnica." sqref="L39:M39" xr:uid="{D4D3E40F-2780-4D9D-953B-55F54844AA1B}">
      <formula1>0</formula1>
    </dataValidation>
    <dataValidation type="whole" operator="greaterThanOrEqual" allowBlank="1" showInputMessage="1" showErrorMessage="1" prompt="Sólo excepciones normativas" sqref="L40:M40" xr:uid="{B38EBF3E-0C45-4E37-8329-57F02EE2B43B}">
      <formula1>0</formula1>
    </dataValidation>
    <dataValidation type="whole" allowBlank="1" showInputMessage="1" showErrorMessage="1" errorTitle="ERROR" error="Por favor ingrese solo Números." promptTitle="Registro " prompt="Solo excepciones normativas" sqref="O56" xr:uid="{656D4568-A69B-4F95-BF04-58FEE9609C91}">
      <formula1>0</formula1>
      <formula2>100000000000000</formula2>
    </dataValidation>
    <dataValidation type="whole" operator="greaterThanOrEqual" allowBlank="1" showErrorMessage="1" errorTitle="ERROR" error="Por favor ingrese solo Números Enteros." promptTitle="Registro:" prompt="Recuerde registrar en Kilogramos." sqref="F63:G63" xr:uid="{2ED197A4-1FCB-48B3-9A90-D80EEA6B8FA9}">
      <formula1>0</formula1>
    </dataValidation>
    <dataValidation type="custom" allowBlank="1" showInputMessage="1" showErrorMessage="1" errorTitle="ERROR" error="Por favor ingrese solo Números (Máximo 3 decimales)." promptTitle="Registro:" prompt="Recuerde registrar en Kilogramos." sqref="E65:I66" xr:uid="{0F79E014-E81F-4DD0-86A4-F20A57163F6B}">
      <formula1>IF(ISNUMBER(E65),IFERROR(LEN(RIGHT(E65,LEN(E65)-FIND(",",E65))),0),4)&lt;=3</formula1>
    </dataValidation>
    <dataValidation type="custom" allowBlank="1" showInputMessage="1" showErrorMessage="1" errorTitle="ERROR" error="Por favor ingrese solo Números (Máximo 3 decimales)." prompt="Solo excepciones normativas" sqref="J65" xr:uid="{50523281-06FA-457B-B6C6-17F77370130A}">
      <formula1>IF(ISNUMBER(J65),IFERROR(LEN(RIGHT(J65,LEN(J65)-FIND(",",J65))),0),4)&lt;=3</formula1>
    </dataValidation>
    <dataValidation type="custom" allowBlank="1" showInputMessage="1" showErrorMessage="1" errorTitle="ERROR" error="Por favor ingrese solo Números (Máximo 3 decimales)." prompt="Sólo excepciones normativas" sqref="J66:K66 K65" xr:uid="{28F31DE9-CC67-4FC5-B44E-7B68654E0056}">
      <formula1>IF(ISNUMBER(J65),IFERROR(LEN(RIGHT(J65,LEN(J65)-FIND(",",J65))),0),4)&lt;=3</formula1>
    </dataValidation>
    <dataValidation type="whole" operator="greaterThanOrEqual" allowBlank="1" showErrorMessage="1" errorTitle="ERROR" error="Por favor ingrese solo Números." prompt="Sólo excepciones de acuerdo a Norma Técnica." sqref="L77:M77" xr:uid="{06CD6F58-6E08-47A3-8779-37DC627992C7}">
      <formula1>0</formula1>
    </dataValidation>
    <dataValidation type="whole" operator="greaterThanOrEqual" allowBlank="1" showInputMessage="1" showErrorMessage="1" errorTitle="ERROR" error="Por favor ingrese solo Números." prompt="Sólo excepciones normativas" sqref="L78:M78" xr:uid="{47593B05-F8F6-4740-B189-50D5D2E91E8D}">
      <formula1>0</formula1>
    </dataValidation>
    <dataValidation type="decimal" allowBlank="1" showInputMessage="1" showErrorMessage="1" errorTitle="ERROR" error="Por favor ingrese solo Números." sqref="H92:J94 D95:O95 G87:J91 N87:O94" xr:uid="{CA25CED6-101E-4CE9-A0FA-851BFE44B28B}">
      <formula1>0</formula1>
      <formula2>100000000000000</formula2>
    </dataValidation>
    <dataValidation allowBlank="1" showInputMessage="1" errorTitle="ERROR" error="Por favor ingrese solo Números." sqref="S75:X80 S37:S40 S42" xr:uid="{46346753-3A3E-417B-A455-665A223990AD}"/>
    <dataValidation allowBlank="1" showInputMessage="1" showErrorMessage="1" errorTitle="ERROR" error="Por favor ingrese solo Números." sqref="B39 B77:B78 P71:P74 Q72:R74 Q34:R36 E33:F36 E71:F74 C87:C89 AB1:AE8 AB32:AE32 N9:N12 N46:N49 P33:P36 Z84:AC95 O47:P49 Q14:Q15 B61:B67 E85:E86 H85:J85 AB96:AE1048576 C91:C95 O10:P12 AB81:AE83 AI38:AK40 AC71:AF74 AC33:AF36 AB37:AB42 Z9:AC9 AI52:AL52 AH80:AN80 AB14:AF15 AA10:AA31 AB43:AE70 AI13:AI16 S41 AB10:AD13 AH38:AH41 AC39:AG41 AL37:AN40 AI37:AJ37 AA75:AB80 AH42:AN42 AI76:AK78 AH76:AH79 AC77:AG79 AL75:AN78 Q52 B68:C68 B79:C79 B87:B95 AI75:AJ75 AB16:AD31 AJ14:AM15" xr:uid="{EB5480C9-85F4-4F33-BB7A-BC05F4904379}"/>
    <dataValidation type="custom" allowBlank="1" showInputMessage="1" showErrorMessage="1" errorTitle="ERROR" error="Por favor ingrese solo Números." sqref="G92:G94" xr:uid="{FECD6DFD-7531-4B37-92F3-1F3AAAD65CB9}">
      <formula1>MOD(F92,0.5)=0</formula1>
    </dataValidation>
    <dataValidation type="whole" allowBlank="1" showInputMessage="1" showErrorMessage="1" errorTitle="ERROR" error="Por favor ingrese solo Números." promptTitle="Registro" prompt="Solo excepciones normativas_x000a_" sqref="N14" xr:uid="{8648677F-4C49-457B-8754-878E4FE1DD0D}">
      <formula1>0</formula1>
      <formula2>100000000000000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E0D3C-B082-4D63-83DE-888B27CFF7AE}">
  <dimension ref="A1:AD210"/>
  <sheetViews>
    <sheetView topLeftCell="B1" workbookViewId="0">
      <selection sqref="A1:A1048576"/>
    </sheetView>
  </sheetViews>
  <sheetFormatPr baseColWidth="10" defaultColWidth="11.7109375" defaultRowHeight="10.5" x14ac:dyDescent="0.15"/>
  <cols>
    <col min="1" max="1" width="18.7109375" style="315" hidden="1" customWidth="1"/>
    <col min="2" max="2" width="45.28515625" style="315" customWidth="1"/>
    <col min="3" max="3" width="15.5703125" style="315" customWidth="1"/>
    <col min="4" max="4" width="18.28515625" style="315" customWidth="1"/>
    <col min="5" max="5" width="14.28515625" style="315" customWidth="1"/>
    <col min="6" max="6" width="11.5703125" style="315" customWidth="1"/>
    <col min="7" max="7" width="15.7109375" style="315" customWidth="1"/>
    <col min="8" max="8" width="13.7109375" style="315" customWidth="1"/>
    <col min="9" max="9" width="14.85546875" style="315" customWidth="1"/>
    <col min="10" max="10" width="15.140625" style="315" customWidth="1"/>
    <col min="11" max="11" width="12.7109375" style="315" customWidth="1"/>
    <col min="12" max="12" width="11.5703125" style="315" customWidth="1"/>
    <col min="13" max="13" width="14.7109375" style="315" customWidth="1"/>
    <col min="14" max="14" width="11" style="315" customWidth="1"/>
    <col min="15" max="16" width="10.85546875" style="315" customWidth="1"/>
    <col min="17" max="18" width="11.7109375" style="315"/>
    <col min="19" max="21" width="11.28515625" style="315" customWidth="1"/>
    <col min="22" max="27" width="14" style="315" customWidth="1"/>
    <col min="28" max="30" width="14" style="315" hidden="1" customWidth="1"/>
    <col min="31" max="40" width="14" style="315" customWidth="1"/>
    <col min="41" max="41" width="13" style="315" customWidth="1"/>
    <col min="42" max="16384" width="11.7109375" style="315"/>
  </cols>
  <sheetData>
    <row r="1" spans="1:30" s="1" customFormat="1" ht="12.75" customHeight="1" x14ac:dyDescent="0.15">
      <c r="B1" s="2" t="s">
        <v>0</v>
      </c>
    </row>
    <row r="2" spans="1:30" s="1" customFormat="1" ht="12.75" customHeight="1" x14ac:dyDescent="0.15">
      <c r="B2" s="2" t="str">
        <f>CONCATENATE("COMUNA: ",[1]NOMBRE!$B$2,"  ","( ",[1]NOMBRE!$C$2,[1]NOMBRE!$D$2,[1]NOMBRE!$E$2,[1]NOMBRE!$F$2,[1]NOMBRE!$G$2," )")</f>
        <v>COMUNA:   (  )</v>
      </c>
    </row>
    <row r="3" spans="1:30" s="1" customFormat="1" ht="12.75" customHeight="1" x14ac:dyDescent="0.2">
      <c r="B3" s="2" t="str">
        <f>CONCATENATE("ESTABLECIMIENTO/ESTRATEGIA: ",[1]NOMBRE!$B$3,"  ","( ",[1]NOMBRE!$C$3,[1]NOMBRE!$D$3,[1]NOMBRE!$E$3,[1]NOMBRE!$F$3,[1]NOMBRE!$G$3,[1]NOMBRE!$H$3," )")</f>
        <v>ESTABLECIMIENTO/ESTRATEGIA:   (  )</v>
      </c>
      <c r="E3" s="4"/>
    </row>
    <row r="4" spans="1:30" s="1" customFormat="1" ht="12.75" customHeight="1" x14ac:dyDescent="0.15">
      <c r="B4" s="2" t="str">
        <f>CONCATENATE("MES: ",[1]NOMBRE!$B$6,"  ","( ",[1]NOMBRE!$C$6,[1]NOMBRE!$D$6," )")</f>
        <v>MES:   (  )</v>
      </c>
    </row>
    <row r="5" spans="1:30" s="1" customFormat="1" ht="12.75" customHeight="1" x14ac:dyDescent="0.15">
      <c r="B5" s="2" t="str">
        <f>CONCATENATE("AÑO: ",[1]NOMBRE!$B$7)</f>
        <v>AÑO: 2026-2027</v>
      </c>
    </row>
    <row r="6" spans="1:30" s="311" customFormat="1" ht="17.25" customHeight="1" x14ac:dyDescent="0.15">
      <c r="B6" s="2"/>
      <c r="C6" s="312"/>
      <c r="D6" s="312"/>
      <c r="E6" s="312"/>
      <c r="F6" s="312"/>
      <c r="G6" s="312"/>
      <c r="H6" s="312"/>
      <c r="I6" s="312"/>
      <c r="J6" s="312"/>
      <c r="K6" s="312"/>
      <c r="L6" s="312"/>
    </row>
    <row r="7" spans="1:30" s="311" customFormat="1" ht="36" customHeight="1" x14ac:dyDescent="0.15">
      <c r="B7" s="482" t="s">
        <v>65</v>
      </c>
      <c r="C7" s="482"/>
      <c r="D7" s="482"/>
      <c r="E7" s="482"/>
      <c r="F7" s="482"/>
      <c r="G7" s="482"/>
      <c r="H7" s="482"/>
      <c r="I7" s="314"/>
      <c r="J7" s="314"/>
      <c r="K7" s="314"/>
      <c r="L7" s="314"/>
      <c r="M7" s="314"/>
      <c r="N7" s="314"/>
      <c r="O7" s="314"/>
      <c r="P7" s="314"/>
      <c r="Q7" s="314"/>
    </row>
    <row r="8" spans="1:30" s="311" customFormat="1" ht="20.25" customHeight="1" x14ac:dyDescent="0.15">
      <c r="B8" s="313"/>
      <c r="C8" s="313"/>
      <c r="D8" s="313"/>
      <c r="E8" s="313"/>
      <c r="F8" s="313"/>
      <c r="G8" s="313"/>
      <c r="H8" s="313"/>
      <c r="I8" s="314"/>
      <c r="J8" s="314"/>
      <c r="K8" s="314"/>
      <c r="L8" s="314"/>
      <c r="M8" s="314"/>
      <c r="N8" s="314"/>
      <c r="O8" s="314"/>
      <c r="P8" s="314"/>
      <c r="Q8" s="314"/>
    </row>
    <row r="9" spans="1:30" ht="26.25" customHeight="1" x14ac:dyDescent="0.15">
      <c r="B9" s="481" t="s">
        <v>66</v>
      </c>
      <c r="C9" s="481"/>
      <c r="D9" s="481"/>
    </row>
    <row r="10" spans="1:30" ht="18" customHeight="1" x14ac:dyDescent="0.15">
      <c r="B10" s="251" t="s">
        <v>67</v>
      </c>
      <c r="C10" s="251" t="s">
        <v>68</v>
      </c>
      <c r="D10" s="316" t="s">
        <v>69</v>
      </c>
    </row>
    <row r="11" spans="1:30" ht="18" customHeight="1" x14ac:dyDescent="0.15">
      <c r="A11" s="317">
        <v>16090300</v>
      </c>
      <c r="B11" s="318" t="s">
        <v>70</v>
      </c>
      <c r="C11" s="319">
        <f t="array" ref="C11">IFERROR(VLOOKUP($A11,[2]filtro!A5:Q48,2,FALSE),0)</f>
        <v>47999</v>
      </c>
      <c r="D11" s="319">
        <f t="array" ref="D11">IFERROR(VLOOKUP($A11,[2]filtro!A5:Q48,3,FALSE),0)</f>
        <v>47997</v>
      </c>
      <c r="E11" s="315" t="str">
        <f>$AB11</f>
        <v xml:space="preserve">La cantidad distribuída de Sopa/Crema es distinta a la cantidad distribuída de Bebida Láctea.- </v>
      </c>
      <c r="AB11" s="320" t="str">
        <f>IF(C11&lt;&gt;D11,"La cantidad distribuída de Sopa/Crema es distinta a la cantidad distribuída de Bebida Láctea.- ","")</f>
        <v xml:space="preserve">La cantidad distribuída de Sopa/Crema es distinta a la cantidad distribuída de Bebida Láctea.- </v>
      </c>
      <c r="AD11" s="321">
        <f>IF($C11&lt;&gt;$D11,1,0)</f>
        <v>1</v>
      </c>
    </row>
    <row r="12" spans="1:30" ht="18" customHeight="1" x14ac:dyDescent="0.15">
      <c r="A12" s="317">
        <v>16200210</v>
      </c>
      <c r="B12" s="322" t="s">
        <v>71</v>
      </c>
      <c r="C12" s="319">
        <f t="array" ref="C12">IFERROR(VLOOKUP($A12,[2]filtro!A6:Q49,2,FALSE),0)</f>
        <v>3764</v>
      </c>
      <c r="D12" s="319">
        <f t="array" ref="D12">IFERROR(VLOOKUP($A12,[2]filtro!A6:Q49,3,FALSE),0)</f>
        <v>3764</v>
      </c>
      <c r="E12" s="315" t="str">
        <f t="shared" ref="E12:E15" si="0">$AB12</f>
        <v/>
      </c>
      <c r="AB12" s="320" t="str">
        <f t="shared" ref="AB12:AB13" si="1">IF(C12&lt;&gt;D12,"La cantidad distribuída de Sopa/Crema es distinta a la cantidad distribuída de Bebida Láctea.- ","")</f>
        <v/>
      </c>
      <c r="AD12" s="321">
        <f t="shared" ref="AD12:AD15" si="2">IF($C12&lt;&gt;$D12,1,0)</f>
        <v>0</v>
      </c>
    </row>
    <row r="13" spans="1:30" ht="21" x14ac:dyDescent="0.15">
      <c r="A13" s="317">
        <v>16090500</v>
      </c>
      <c r="B13" s="323" t="s">
        <v>72</v>
      </c>
      <c r="C13" s="319">
        <f t="array" ref="C13">IFERROR(VLOOKUP($A13,[2]filtro!A7:Q50,2,FALSE),0)</f>
        <v>45</v>
      </c>
      <c r="D13" s="319">
        <f t="array" ref="D13">IFERROR(VLOOKUP($A13,[2]filtro!A7:Q50,3,FALSE),0)</f>
        <v>45</v>
      </c>
      <c r="E13" s="315" t="str">
        <f t="shared" si="0"/>
        <v/>
      </c>
      <c r="AB13" s="320" t="str">
        <f t="shared" si="1"/>
        <v/>
      </c>
      <c r="AD13" s="321">
        <f t="shared" si="2"/>
        <v>0</v>
      </c>
    </row>
    <row r="14" spans="1:30" ht="18" customHeight="1" x14ac:dyDescent="0.15">
      <c r="A14" s="317">
        <v>16090600</v>
      </c>
      <c r="B14" s="324" t="s">
        <v>73</v>
      </c>
      <c r="C14" s="319">
        <f t="array" ref="C14">IFERROR(VLOOKUP($A14,[2]filtro!A8:Q51,2,FALSE),0)</f>
        <v>25</v>
      </c>
      <c r="D14" s="319">
        <f t="array" ref="D14">IFERROR(VLOOKUP($A14,[2]filtro!A8:Q51,3,FALSE),0)</f>
        <v>25</v>
      </c>
      <c r="E14" s="315" t="str">
        <f t="shared" si="0"/>
        <v/>
      </c>
      <c r="AB14" s="320" t="str">
        <f>IF(C14&lt;&gt;D14,"La cantidad distribuída de Sopa/Crema es distinta a la cantidad distribuída de Bebida Láctea.- ","")</f>
        <v/>
      </c>
      <c r="AD14" s="321">
        <f t="shared" si="2"/>
        <v>0</v>
      </c>
    </row>
    <row r="15" spans="1:30" ht="18" customHeight="1" x14ac:dyDescent="0.15">
      <c r="A15" s="317">
        <v>16090100</v>
      </c>
      <c r="B15" s="325" t="s">
        <v>74</v>
      </c>
      <c r="C15" s="319">
        <f t="array" ref="C15">IFERROR(VLOOKUP($A15,[2]filtro!A9:Q52,2,FALSE),0)</f>
        <v>469</v>
      </c>
      <c r="D15" s="319">
        <f t="array" ref="D15">IFERROR(VLOOKUP($A15,[2]filtro!A9:Q52,3,FALSE),0)</f>
        <v>469</v>
      </c>
      <c r="E15" s="315" t="str">
        <f t="shared" si="0"/>
        <v/>
      </c>
      <c r="AB15" s="320" t="str">
        <f t="shared" ref="AB15" si="3">IF(C15&lt;&gt;D15,"La cantidad distribuída de Sopa/Crema es distinta a la cantidad distribuída de Bebida Láctea.- ","")</f>
        <v/>
      </c>
      <c r="AD15" s="321">
        <f t="shared" si="2"/>
        <v>0</v>
      </c>
    </row>
    <row r="16" spans="1:30" ht="18" customHeight="1" x14ac:dyDescent="0.15">
      <c r="A16" s="326"/>
      <c r="B16" s="327" t="s">
        <v>39</v>
      </c>
      <c r="C16" s="328">
        <f>SUM(C11:C15)</f>
        <v>52302</v>
      </c>
      <c r="D16" s="329">
        <f>SUM(D11:D15)</f>
        <v>52300</v>
      </c>
    </row>
    <row r="17" spans="1:30" ht="26.25" customHeight="1" x14ac:dyDescent="0.15">
      <c r="B17" s="330"/>
      <c r="C17" s="331"/>
      <c r="D17" s="332"/>
    </row>
    <row r="18" spans="1:30" ht="30" customHeight="1" x14ac:dyDescent="0.15">
      <c r="B18" s="481" t="s">
        <v>75</v>
      </c>
      <c r="C18" s="481"/>
      <c r="D18" s="481"/>
      <c r="E18" s="481"/>
      <c r="F18" s="311"/>
      <c r="G18" s="311"/>
      <c r="H18" s="311"/>
      <c r="I18" s="311"/>
      <c r="J18" s="311"/>
      <c r="K18" s="311"/>
      <c r="L18" s="311"/>
    </row>
    <row r="19" spans="1:30" ht="18" customHeight="1" x14ac:dyDescent="0.15">
      <c r="B19" s="483" t="s">
        <v>67</v>
      </c>
      <c r="C19" s="485" t="s">
        <v>76</v>
      </c>
      <c r="D19" s="486"/>
      <c r="E19" s="487"/>
    </row>
    <row r="20" spans="1:30" ht="18" customHeight="1" x14ac:dyDescent="0.15">
      <c r="B20" s="484"/>
      <c r="C20" s="333" t="s">
        <v>5</v>
      </c>
      <c r="D20" s="334" t="s">
        <v>77</v>
      </c>
      <c r="E20" s="335" t="s">
        <v>78</v>
      </c>
    </row>
    <row r="21" spans="1:30" ht="18" customHeight="1" x14ac:dyDescent="0.15">
      <c r="A21" s="317">
        <v>16100300</v>
      </c>
      <c r="B21" s="336" t="s">
        <v>79</v>
      </c>
      <c r="C21" s="337">
        <f t="array" ref="C21">IFERROR(VLOOKUP($A21,[2]filtro!A5:Q48,2,FALSE),0)</f>
        <v>48465</v>
      </c>
      <c r="D21" s="338">
        <f t="array" ref="D21">IFERROR(VLOOKUP($A21,[2]filtro!A5:Q48,3,FALSE),0)</f>
        <v>20406</v>
      </c>
      <c r="E21" s="319">
        <f t="array" ref="E21">IFERROR(VLOOKUP($A21,[2]filtro!A5:Q48,4,FALSE),0)</f>
        <v>28059</v>
      </c>
      <c r="F21" s="315" t="str">
        <f>$AB21</f>
        <v xml:space="preserve"> No olvide que el Nº de personas que retiran debe ser igual al promedio de Kilos que retiran en Seccion A.</v>
      </c>
      <c r="AB21" s="320" t="str">
        <f>IF(((C11+D11)/2)&lt;&gt;((D21+E21))," No olvide que el Nº de personas que retiran debe ser igual al promedio de Kilos que retiran en Seccion A.","")</f>
        <v xml:space="preserve"> No olvide que el Nº de personas que retiran debe ser igual al promedio de Kilos que retiran en Seccion A.</v>
      </c>
      <c r="AD21" s="321">
        <f>IF(((C11+D11)/2)&lt;&gt;((D21+E21)),1,0)</f>
        <v>1</v>
      </c>
    </row>
    <row r="22" spans="1:30" ht="18" customHeight="1" x14ac:dyDescent="0.15">
      <c r="A22" s="317">
        <v>16200220</v>
      </c>
      <c r="B22" s="339" t="s">
        <v>71</v>
      </c>
      <c r="C22" s="337">
        <f t="array" ref="C22">IFERROR(VLOOKUP($A22,[2]filtro!A6:Q49,2,FALSE),0)</f>
        <v>3774</v>
      </c>
      <c r="D22" s="338">
        <f t="array" ref="D22">IFERROR(VLOOKUP($A22,[2]filtro!A6:Q49,3,FALSE),0)</f>
        <v>1383</v>
      </c>
      <c r="E22" s="319">
        <f t="array" ref="E22">IFERROR(VLOOKUP($A22,[2]filtro!A6:Q49,4,FALSE),0)</f>
        <v>2391</v>
      </c>
      <c r="F22" s="315" t="str">
        <f>$AB22</f>
        <v xml:space="preserve"> No olvide que el Nº de personas que retiran debe ser igual al promedio de Kilos que retiran en Seccion A.</v>
      </c>
      <c r="AB22" s="320" t="str">
        <f t="shared" ref="AB22:AB25" si="4">IF(((C12+D12)/2)&lt;&gt;((D22+E22))," No olvide que el Nº de personas que retiran debe ser igual al promedio de Kilos que retiran en Seccion A.","")</f>
        <v xml:space="preserve"> No olvide que el Nº de personas que retiran debe ser igual al promedio de Kilos que retiran en Seccion A.</v>
      </c>
      <c r="AD22" s="321">
        <f t="shared" ref="AD22:AD25" si="5">IF(((C12+D12)/2)&lt;&gt;((D22+E22)),1,0)</f>
        <v>1</v>
      </c>
    </row>
    <row r="23" spans="1:30" ht="26.25" customHeight="1" x14ac:dyDescent="0.15">
      <c r="A23" s="317">
        <v>16100600</v>
      </c>
      <c r="B23" s="340" t="s">
        <v>72</v>
      </c>
      <c r="C23" s="337">
        <f t="array" ref="C23">IFERROR(VLOOKUP($A23,[2]filtro!A7:Q50,2,FALSE),0)</f>
        <v>45</v>
      </c>
      <c r="D23" s="338">
        <f t="array" ref="D23">IFERROR(VLOOKUP($A23,[2]filtro!A7:Q50,3,FALSE),0)</f>
        <v>13</v>
      </c>
      <c r="E23" s="319">
        <f t="array" ref="E23">IFERROR(VLOOKUP($A23,[2]filtro!A7:Q50,4,FALSE),0)</f>
        <v>32</v>
      </c>
      <c r="F23" s="315" t="str">
        <f>$AB23</f>
        <v/>
      </c>
      <c r="AB23" s="320" t="str">
        <f t="shared" si="4"/>
        <v/>
      </c>
      <c r="AD23" s="321">
        <f t="shared" si="5"/>
        <v>0</v>
      </c>
    </row>
    <row r="24" spans="1:30" ht="18" customHeight="1" x14ac:dyDescent="0.15">
      <c r="A24" s="317">
        <v>16100700</v>
      </c>
      <c r="B24" s="341" t="s">
        <v>73</v>
      </c>
      <c r="C24" s="337">
        <f t="array" ref="C24">IFERROR(VLOOKUP($A24,[2]filtro!A8:Q51,2,FALSE),0)</f>
        <v>11</v>
      </c>
      <c r="D24" s="338">
        <f t="array" ref="D24">IFERROR(VLOOKUP($A24,[2]filtro!A8:Q51,3,FALSE),0)</f>
        <v>9</v>
      </c>
      <c r="E24" s="319">
        <f t="array" ref="E24">IFERROR(VLOOKUP($A24,[2]filtro!A8:Q51,4,FALSE),0)</f>
        <v>2</v>
      </c>
      <c r="F24" s="315" t="str">
        <f>$AB24</f>
        <v xml:space="preserve"> No olvide que el Nº de personas que retiran debe ser igual al promedio de Kilos que retiran en Seccion A.</v>
      </c>
      <c r="AB24" s="320" t="str">
        <f t="shared" si="4"/>
        <v xml:space="preserve"> No olvide que el Nº de personas que retiran debe ser igual al promedio de Kilos que retiran en Seccion A.</v>
      </c>
      <c r="AD24" s="321">
        <f t="shared" si="5"/>
        <v>1</v>
      </c>
    </row>
    <row r="25" spans="1:30" ht="18" customHeight="1" x14ac:dyDescent="0.15">
      <c r="A25" s="317">
        <v>16100100</v>
      </c>
      <c r="B25" s="342" t="s">
        <v>74</v>
      </c>
      <c r="C25" s="337">
        <f t="array" ref="C25">IFERROR(VLOOKUP($A25,[2]filtro!A9:Q52,2,FALSE),0)</f>
        <v>483</v>
      </c>
      <c r="D25" s="338">
        <f t="array" ref="D25">IFERROR(VLOOKUP($A25,[2]filtro!A9:Q52,3,FALSE),0)</f>
        <v>225</v>
      </c>
      <c r="E25" s="319">
        <f t="array" ref="E25">IFERROR(VLOOKUP($A25,[2]filtro!A9:Q52,4,FALSE),0)</f>
        <v>258</v>
      </c>
      <c r="F25" s="315" t="str">
        <f>$AB25</f>
        <v xml:space="preserve"> No olvide que el Nº de personas que retiran debe ser igual al promedio de Kilos que retiran en Seccion A.</v>
      </c>
      <c r="AB25" s="320" t="str">
        <f t="shared" si="4"/>
        <v xml:space="preserve"> No olvide que el Nº de personas que retiran debe ser igual al promedio de Kilos que retiran en Seccion A.</v>
      </c>
      <c r="AD25" s="321">
        <f t="shared" si="5"/>
        <v>1</v>
      </c>
    </row>
    <row r="26" spans="1:30" ht="18" customHeight="1" x14ac:dyDescent="0.15">
      <c r="A26" s="326"/>
      <c r="B26" s="327" t="s">
        <v>39</v>
      </c>
      <c r="C26" s="343">
        <f>SUM(C21:C25)</f>
        <v>52778</v>
      </c>
      <c r="D26" s="344">
        <f>SUM(D21:D25)</f>
        <v>22036</v>
      </c>
      <c r="E26" s="345">
        <f>SUM(E21:E25)</f>
        <v>30742</v>
      </c>
      <c r="F26" s="346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Y26" s="347"/>
      <c r="Z26" s="347"/>
      <c r="AA26" s="347"/>
      <c r="AB26" s="347"/>
      <c r="AC26" s="347"/>
      <c r="AD26" s="347"/>
    </row>
    <row r="27" spans="1:30" ht="22.5" customHeight="1" x14ac:dyDescent="0.15">
      <c r="B27" s="330"/>
      <c r="C27" s="348"/>
      <c r="D27" s="349"/>
      <c r="E27" s="349"/>
      <c r="F27" s="346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Y27" s="347"/>
      <c r="Z27" s="347"/>
      <c r="AA27" s="347"/>
      <c r="AB27" s="347"/>
      <c r="AC27" s="347"/>
      <c r="AD27" s="347"/>
    </row>
    <row r="28" spans="1:30" ht="25.5" customHeight="1" x14ac:dyDescent="0.15">
      <c r="B28" s="481" t="s">
        <v>80</v>
      </c>
      <c r="C28" s="481"/>
      <c r="D28" s="481"/>
      <c r="E28" s="481"/>
      <c r="F28" s="481"/>
      <c r="G28" s="481"/>
      <c r="H28" s="481"/>
      <c r="I28" s="481"/>
      <c r="J28" s="481"/>
      <c r="K28" s="481"/>
      <c r="L28" s="481"/>
    </row>
    <row r="29" spans="1:30" s="350" customFormat="1" ht="18" customHeight="1" x14ac:dyDescent="0.15">
      <c r="B29" s="483" t="s">
        <v>4</v>
      </c>
      <c r="C29" s="483" t="s">
        <v>81</v>
      </c>
      <c r="D29" s="496" t="s">
        <v>49</v>
      </c>
      <c r="E29" s="497"/>
      <c r="F29" s="483" t="s">
        <v>82</v>
      </c>
      <c r="G29" s="498" t="s">
        <v>51</v>
      </c>
      <c r="H29" s="499"/>
      <c r="I29" s="499"/>
      <c r="J29" s="499"/>
      <c r="K29" s="500"/>
      <c r="L29" s="483" t="s">
        <v>52</v>
      </c>
    </row>
    <row r="30" spans="1:30" s="350" customFormat="1" ht="18" customHeight="1" x14ac:dyDescent="0.15">
      <c r="B30" s="495"/>
      <c r="C30" s="495"/>
      <c r="D30" s="490" t="s">
        <v>53</v>
      </c>
      <c r="E30" s="492" t="s">
        <v>54</v>
      </c>
      <c r="F30" s="495"/>
      <c r="G30" s="382" t="s">
        <v>83</v>
      </c>
      <c r="H30" s="426" t="s">
        <v>56</v>
      </c>
      <c r="I30" s="429" t="s">
        <v>84</v>
      </c>
      <c r="J30" s="418" t="s">
        <v>58</v>
      </c>
      <c r="K30" s="420" t="s">
        <v>85</v>
      </c>
      <c r="L30" s="488"/>
    </row>
    <row r="31" spans="1:30" s="350" customFormat="1" ht="18" customHeight="1" x14ac:dyDescent="0.15">
      <c r="B31" s="484"/>
      <c r="C31" s="484"/>
      <c r="D31" s="491"/>
      <c r="E31" s="493"/>
      <c r="F31" s="484"/>
      <c r="G31" s="384"/>
      <c r="H31" s="428"/>
      <c r="I31" s="431"/>
      <c r="J31" s="422"/>
      <c r="K31" s="445"/>
      <c r="L31" s="489"/>
    </row>
    <row r="32" spans="1:30" ht="18" customHeight="1" x14ac:dyDescent="0.15">
      <c r="A32" s="326"/>
      <c r="B32" s="351" t="s">
        <v>68</v>
      </c>
      <c r="C32" s="352">
        <f t="array" ref="C32">IFERROR(VLOOKUP($A32,[2]filtro!A5:Q48,2,FALSE),0)</f>
        <v>0</v>
      </c>
      <c r="D32" s="353">
        <f>IFERROR(VLOOKUP($A32,[2]filtro!A16:Q59,3,FALSE),0)</f>
        <v>0</v>
      </c>
      <c r="E32" s="354">
        <f t="array" ref="E32">IFERROR(VLOOKUP($A32,[2]filtro!A16:Q59,4,FALSE),0)</f>
        <v>0</v>
      </c>
      <c r="F32" s="355">
        <f>SUM(C32:E32)</f>
        <v>0</v>
      </c>
      <c r="G32" s="356">
        <f>C16</f>
        <v>52302</v>
      </c>
      <c r="H32" s="353">
        <f t="array" ref="H32">IFERROR(VLOOKUP($A32,[2]filtro!#REF!,7,FALSE),0)</f>
        <v>0</v>
      </c>
      <c r="I32" s="357">
        <f t="array" ref="I32">IFERROR(VLOOKUP($A32,[2]filtro!#REF!,8,FALSE),0)</f>
        <v>0</v>
      </c>
      <c r="J32" s="358">
        <f t="array" ref="J32">IFERROR(VLOOKUP($A32,[2]filtro!#REF!,9,FALSE),0)</f>
        <v>0</v>
      </c>
      <c r="K32" s="359">
        <f>SUM(G32:J32)</f>
        <v>52302</v>
      </c>
      <c r="L32" s="360">
        <f>F32-K32</f>
        <v>-52302</v>
      </c>
      <c r="M32" s="134"/>
      <c r="V32" s="361"/>
    </row>
    <row r="33" spans="1:22" ht="18" customHeight="1" x14ac:dyDescent="0.15">
      <c r="A33" s="326"/>
      <c r="B33" s="362" t="s">
        <v>86</v>
      </c>
      <c r="C33" s="352">
        <f t="array" ref="C33">IFERROR(VLOOKUP($A33,[2]filtro!A6:Q49,2,FALSE),0)</f>
        <v>0</v>
      </c>
      <c r="D33" s="353">
        <f t="array" ref="D33">IFERROR(VLOOKUP($A33,[2]filtro!A17:Q60,3,FALSE),0)</f>
        <v>0</v>
      </c>
      <c r="E33" s="354">
        <f t="array" ref="E33">IFERROR(VLOOKUP($A33,[2]filtro!A17:Q60,4,FALSE),0)</f>
        <v>0</v>
      </c>
      <c r="F33" s="363">
        <f>SUM(C33:E33)</f>
        <v>0</v>
      </c>
      <c r="G33" s="363">
        <f>D16</f>
        <v>52300</v>
      </c>
      <c r="H33" s="353">
        <f t="array" ref="H33">IFERROR(VLOOKUP($A33,[2]filtro!#REF!,7,FALSE),0)</f>
        <v>0</v>
      </c>
      <c r="I33" s="357">
        <f t="array" ref="I33">IFERROR(VLOOKUP($A33,[2]filtro!#REF!,8,FALSE),0)</f>
        <v>0</v>
      </c>
      <c r="J33" s="358">
        <f t="array" ref="J33">IFERROR(VLOOKUP($A33,[2]filtro!#REF!,9,FALSE),0)</f>
        <v>0</v>
      </c>
      <c r="K33" s="364">
        <f>SUM(G33:J33)</f>
        <v>52300</v>
      </c>
      <c r="L33" s="365">
        <f>F33-K33</f>
        <v>-52300</v>
      </c>
      <c r="M33" s="134"/>
      <c r="V33" s="361"/>
    </row>
    <row r="34" spans="1:22" ht="23.25" customHeight="1" x14ac:dyDescent="0.15">
      <c r="B34" s="366"/>
      <c r="C34" s="367"/>
      <c r="D34" s="367"/>
      <c r="E34" s="367"/>
      <c r="F34" s="368"/>
      <c r="G34" s="369"/>
      <c r="H34" s="369"/>
      <c r="I34" s="369"/>
      <c r="J34" s="369"/>
      <c r="K34" s="370"/>
      <c r="L34" s="370"/>
      <c r="M34" s="371"/>
      <c r="V34" s="361"/>
    </row>
    <row r="35" spans="1:22" ht="32.25" customHeight="1" x14ac:dyDescent="0.2">
      <c r="B35" s="494" t="s">
        <v>87</v>
      </c>
      <c r="C35" s="494"/>
      <c r="D35" s="494"/>
      <c r="E35" s="494"/>
      <c r="F35" s="494"/>
      <c r="G35" s="494"/>
      <c r="J35" s="372"/>
      <c r="K35" s="372"/>
      <c r="L35" s="372"/>
      <c r="M35" s="372"/>
      <c r="N35" s="372"/>
      <c r="O35" s="372"/>
      <c r="P35" s="372"/>
    </row>
    <row r="36" spans="1:22" ht="18" customHeight="1" x14ac:dyDescent="0.2">
      <c r="B36" s="483" t="s">
        <v>67</v>
      </c>
      <c r="C36" s="485" t="s">
        <v>76</v>
      </c>
      <c r="D36" s="486"/>
      <c r="E36" s="487"/>
      <c r="F36" s="372"/>
      <c r="G36" s="372"/>
      <c r="H36" s="372"/>
      <c r="I36" s="372"/>
    </row>
    <row r="37" spans="1:22" ht="18" customHeight="1" x14ac:dyDescent="0.2">
      <c r="B37" s="484"/>
      <c r="C37" s="333" t="s">
        <v>5</v>
      </c>
      <c r="D37" s="334" t="s">
        <v>77</v>
      </c>
      <c r="E37" s="335" t="s">
        <v>78</v>
      </c>
      <c r="F37" s="372"/>
      <c r="G37" s="372"/>
      <c r="H37" s="372"/>
      <c r="I37" s="372"/>
    </row>
    <row r="38" spans="1:22" ht="18" customHeight="1" x14ac:dyDescent="0.2">
      <c r="A38" s="373">
        <v>16200100</v>
      </c>
      <c r="B38" s="336" t="s">
        <v>79</v>
      </c>
      <c r="C38" s="337">
        <f t="array" ref="C38">IFERROR(VLOOKUP($A38,[2]filtro!A22:Q65,2,FALSE),0)</f>
        <v>846</v>
      </c>
      <c r="D38" s="374">
        <f t="array" ref="D38">IFERROR(VLOOKUP($A38,[2]filtro!A22:Q65,3,FALSE),0)</f>
        <v>402</v>
      </c>
      <c r="E38" s="375">
        <f t="array" ref="E38">IFERROR(VLOOKUP($A38,[2]filtro!A22:Q65,4,FALSE),0)</f>
        <v>444</v>
      </c>
      <c r="F38" s="372"/>
      <c r="G38" s="372"/>
      <c r="H38" s="372"/>
      <c r="I38" s="372"/>
    </row>
    <row r="39" spans="1:22" ht="18" customHeight="1" x14ac:dyDescent="0.2">
      <c r="A39" s="373">
        <v>16200230</v>
      </c>
      <c r="B39" s="339" t="s">
        <v>71</v>
      </c>
      <c r="C39" s="337">
        <f t="array" ref="C39">IFERROR(VLOOKUP($A39,[2]filtro!A23:Q66,2,FALSE),0)</f>
        <v>36</v>
      </c>
      <c r="D39" s="374">
        <f t="array" ref="D39">IFERROR(VLOOKUP($A39,[2]filtro!A23:Q66,3,FALSE),0)</f>
        <v>12</v>
      </c>
      <c r="E39" s="375">
        <f t="array" ref="E39">IFERROR(VLOOKUP($A39,[2]filtro!A23:Q66,4,FALSE),0)</f>
        <v>24</v>
      </c>
      <c r="F39" s="372"/>
      <c r="G39" s="372"/>
      <c r="H39" s="372"/>
      <c r="I39" s="372"/>
    </row>
    <row r="40" spans="1:22" ht="21.75" x14ac:dyDescent="0.2">
      <c r="A40" s="373">
        <v>16200240</v>
      </c>
      <c r="B40" s="340" t="s">
        <v>72</v>
      </c>
      <c r="C40" s="337">
        <f t="array" ref="C40">IFERROR(VLOOKUP($A40,[2]filtro!A5:Q48,2,FALSE),0)</f>
        <v>0</v>
      </c>
      <c r="D40" s="374">
        <f t="array" ref="D40">IFERROR(VLOOKUP($A40,[2]filtro!A5:Q48,3,FALSE),0)</f>
        <v>0</v>
      </c>
      <c r="E40" s="375">
        <f t="array" ref="E40">IFERROR(VLOOKUP($A40,[2]filtro!A5:Q48,4,FALSE),0)</f>
        <v>0</v>
      </c>
      <c r="F40" s="372"/>
      <c r="G40" s="372"/>
      <c r="H40" s="372"/>
      <c r="I40" s="372"/>
    </row>
    <row r="41" spans="1:22" ht="18" customHeight="1" x14ac:dyDescent="0.2">
      <c r="A41" s="373">
        <v>16200200</v>
      </c>
      <c r="B41" s="341" t="s">
        <v>73</v>
      </c>
      <c r="C41" s="337">
        <f t="array" ref="C41">IFERROR(VLOOKUP($A41,[2]filtro!A6:Q49,2,FALSE),0)</f>
        <v>0</v>
      </c>
      <c r="D41" s="374">
        <f t="array" ref="D41">IFERROR(VLOOKUP($A41,[2]filtro!A6:Q49,3,FALSE),0)</f>
        <v>0</v>
      </c>
      <c r="E41" s="375">
        <f t="array" ref="E41">IFERROR(VLOOKUP($A41,[2]filtro!A6:Q49,4,FALSE),0)</f>
        <v>0</v>
      </c>
      <c r="F41" s="372"/>
      <c r="G41" s="372"/>
      <c r="H41" s="372"/>
      <c r="I41" s="372"/>
    </row>
    <row r="42" spans="1:22" ht="18" customHeight="1" x14ac:dyDescent="0.2">
      <c r="A42" s="373">
        <v>16200250</v>
      </c>
      <c r="B42" s="342" t="s">
        <v>74</v>
      </c>
      <c r="C42" s="337">
        <f t="array" ref="C42">IFERROR(VLOOKUP($A42,[2]filtro!A7:Q50,2,FALSE),0)</f>
        <v>0</v>
      </c>
      <c r="D42" s="374">
        <f t="array" ref="D42">IFERROR(VLOOKUP($A42,[2]filtro!A7:Q50,3,FALSE),0)</f>
        <v>0</v>
      </c>
      <c r="E42" s="375">
        <f t="array" ref="E42">IFERROR(VLOOKUP($A42,[2]filtro!A7:Q50,4,FALSE),0)</f>
        <v>0</v>
      </c>
      <c r="F42" s="372"/>
      <c r="G42" s="372"/>
      <c r="H42" s="372"/>
      <c r="I42" s="372"/>
    </row>
    <row r="43" spans="1:22" ht="18" customHeight="1" x14ac:dyDescent="0.2">
      <c r="A43" s="326"/>
      <c r="B43" s="327" t="s">
        <v>39</v>
      </c>
      <c r="C43" s="376">
        <f>SUM(C38:C42)</f>
        <v>882</v>
      </c>
      <c r="D43" s="344">
        <f>SUM(D38:D42)</f>
        <v>414</v>
      </c>
      <c r="E43" s="345">
        <f>SUM(E38:E42)</f>
        <v>468</v>
      </c>
      <c r="F43" s="372"/>
      <c r="G43" s="372"/>
      <c r="H43" s="372"/>
      <c r="I43" s="372"/>
    </row>
    <row r="48" spans="1:22" ht="9.9499999999999993" customHeight="1" x14ac:dyDescent="0.15"/>
    <row r="49" spans="2:2" ht="9.9499999999999993" customHeight="1" x14ac:dyDescent="0.15">
      <c r="B49" s="377"/>
    </row>
    <row r="50" spans="2:2" ht="9.9499999999999993" customHeight="1" x14ac:dyDescent="0.15"/>
    <row r="51" spans="2:2" ht="9.9499999999999993" customHeight="1" x14ac:dyDescent="0.15"/>
    <row r="52" spans="2:2" ht="9.9499999999999993" customHeight="1" x14ac:dyDescent="0.15"/>
    <row r="53" spans="2:2" ht="9.9499999999999993" customHeight="1" x14ac:dyDescent="0.15"/>
    <row r="54" spans="2:2" ht="9.9499999999999993" customHeight="1" x14ac:dyDescent="0.15"/>
    <row r="55" spans="2:2" ht="9.9499999999999993" customHeight="1" x14ac:dyDescent="0.15"/>
    <row r="56" spans="2:2" ht="9.9499999999999993" customHeight="1" x14ac:dyDescent="0.15"/>
    <row r="57" spans="2:2" ht="9.9499999999999993" customHeight="1" x14ac:dyDescent="0.15"/>
    <row r="58" spans="2:2" ht="9.9499999999999993" customHeight="1" x14ac:dyDescent="0.15"/>
    <row r="59" spans="2:2" ht="9.9499999999999993" customHeight="1" x14ac:dyDescent="0.15"/>
    <row r="60" spans="2:2" ht="9.9499999999999993" customHeight="1" x14ac:dyDescent="0.15"/>
    <row r="61" spans="2:2" ht="9.9499999999999993" customHeight="1" x14ac:dyDescent="0.15"/>
    <row r="62" spans="2:2" ht="9.9499999999999993" customHeight="1" x14ac:dyDescent="0.15"/>
    <row r="63" spans="2:2" ht="9.9499999999999993" customHeight="1" x14ac:dyDescent="0.15"/>
    <row r="64" spans="2:2" ht="9.9499999999999993" customHeight="1" x14ac:dyDescent="0.15"/>
    <row r="65" spans="2:2" ht="9.9499999999999993" customHeight="1" x14ac:dyDescent="0.15"/>
    <row r="66" spans="2:2" ht="9.9499999999999993" customHeight="1" x14ac:dyDescent="0.15"/>
    <row r="67" spans="2:2" ht="9.9499999999999993" customHeight="1" x14ac:dyDescent="0.15"/>
    <row r="68" spans="2:2" ht="9.9499999999999993" customHeight="1" x14ac:dyDescent="0.15"/>
    <row r="69" spans="2:2" ht="9.9499999999999993" customHeight="1" x14ac:dyDescent="0.15"/>
    <row r="70" spans="2:2" ht="9.9499999999999993" hidden="1" customHeight="1" x14ac:dyDescent="0.15">
      <c r="B70" s="378">
        <f>SUM(C11:D15,D21:E25,C32:E33,H32:J33,D38:E42)</f>
        <v>158262</v>
      </c>
    </row>
    <row r="71" spans="2:2" ht="9.9499999999999993" hidden="1" customHeight="1" x14ac:dyDescent="0.15">
      <c r="B71" s="379">
        <f>SUM(AD11:AD25)</f>
        <v>5</v>
      </c>
    </row>
    <row r="72" spans="2:2" ht="9.9499999999999993" customHeight="1" x14ac:dyDescent="0.15"/>
    <row r="73" spans="2:2" ht="9.9499999999999993" customHeight="1" x14ac:dyDescent="0.15"/>
    <row r="74" spans="2:2" ht="9.9499999999999993" customHeight="1" x14ac:dyDescent="0.15"/>
    <row r="75" spans="2:2" ht="9.9499999999999993" customHeight="1" x14ac:dyDescent="0.15"/>
    <row r="208" s="315" customFormat="1" ht="13.5" customHeight="1" x14ac:dyDescent="0.15"/>
    <row r="209" s="315" customFormat="1" ht="13.5" customHeight="1" x14ac:dyDescent="0.15"/>
    <row r="210" s="315" customFormat="1" ht="13.5" customHeight="1" x14ac:dyDescent="0.15"/>
  </sheetData>
  <mergeCells count="22">
    <mergeCell ref="B35:G35"/>
    <mergeCell ref="B36:B37"/>
    <mergeCell ref="C36:E36"/>
    <mergeCell ref="B29:B31"/>
    <mergeCell ref="C29:C31"/>
    <mergeCell ref="D29:E29"/>
    <mergeCell ref="F29:F31"/>
    <mergeCell ref="G29:K29"/>
    <mergeCell ref="L29:L31"/>
    <mergeCell ref="D30:D31"/>
    <mergeCell ref="E30:E31"/>
    <mergeCell ref="G30:G31"/>
    <mergeCell ref="H30:H31"/>
    <mergeCell ref="I30:I31"/>
    <mergeCell ref="J30:J31"/>
    <mergeCell ref="K30:K31"/>
    <mergeCell ref="B28:L28"/>
    <mergeCell ref="B7:H7"/>
    <mergeCell ref="B9:D9"/>
    <mergeCell ref="B18:E18"/>
    <mergeCell ref="B19:B20"/>
    <mergeCell ref="C19:E19"/>
  </mergeCells>
  <dataValidations count="3">
    <dataValidation type="whole" operator="greaterThanOrEqual" allowBlank="1" showInputMessage="1" showErrorMessage="1" errorTitle="ERROR" error="Sólo se permiten números enteros." sqref="C11:D15" xr:uid="{DB0CAA41-B69C-478B-8E6B-A0A78764BC4F}">
      <formula1>0</formula1>
    </dataValidation>
    <dataValidation type="whole" operator="greaterThanOrEqual" allowBlank="1" showInputMessage="1" showErrorMessage="1" errorTitle="ERROR" error="Sólo se permiten enteros." sqref="D21:E25 D38:E42" xr:uid="{1640368D-63F2-4976-8EBD-645C2911C63F}">
      <formula1>0</formula1>
    </dataValidation>
    <dataValidation type="custom" operator="greaterThanOrEqual" allowBlank="1" showInputMessage="1" showErrorMessage="1" errorTitle="ERROR" error="Sólo se permiten enteros o mitades (Ej: 0,5)." sqref="G32:J34 C32:E34" xr:uid="{D0B96E51-4DC6-410F-AEAD-7FDA4296F634}">
      <formula1>MOD(C32,0.5)=0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5AD44-121A-43E8-8BA9-E78CCD5BEC02}">
  <sheetPr>
    <tabColor theme="0"/>
  </sheetPr>
  <dimension ref="A1:Q48"/>
  <sheetViews>
    <sheetView tabSelected="1" workbookViewId="0">
      <selection activeCell="F62" sqref="F62"/>
    </sheetView>
  </sheetViews>
  <sheetFormatPr baseColWidth="10" defaultRowHeight="15" x14ac:dyDescent="0.25"/>
  <cols>
    <col min="1" max="1" width="17.85546875" style="501" bestFit="1" customWidth="1"/>
    <col min="2" max="17" width="14.28515625" style="501" bestFit="1" customWidth="1"/>
    <col min="18" max="16384" width="11.42578125" style="501"/>
  </cols>
  <sheetData>
    <row r="1" spans="1:17" x14ac:dyDescent="0.25">
      <c r="A1" s="501" t="s">
        <v>88</v>
      </c>
      <c r="B1" s="501" t="s">
        <v>89</v>
      </c>
    </row>
    <row r="2" spans="1:17" x14ac:dyDescent="0.25">
      <c r="A2" s="501" t="s">
        <v>90</v>
      </c>
      <c r="B2" s="501" t="s">
        <v>89</v>
      </c>
    </row>
    <row r="3" spans="1:17" x14ac:dyDescent="0.25">
      <c r="A3" s="501" t="s">
        <v>91</v>
      </c>
      <c r="B3" s="501" t="s">
        <v>89</v>
      </c>
    </row>
    <row r="4" spans="1:17" hidden="1" x14ac:dyDescent="0.25"/>
    <row r="5" spans="1:17" hidden="1" x14ac:dyDescent="0.25">
      <c r="A5" s="501" t="s">
        <v>92</v>
      </c>
      <c r="B5" s="501" t="s">
        <v>93</v>
      </c>
      <c r="C5" s="501" t="s">
        <v>94</v>
      </c>
      <c r="D5" s="501" t="s">
        <v>95</v>
      </c>
      <c r="E5" s="501" t="s">
        <v>96</v>
      </c>
      <c r="F5" s="501" t="s">
        <v>97</v>
      </c>
      <c r="G5" s="501" t="s">
        <v>98</v>
      </c>
      <c r="H5" s="501" t="s">
        <v>99</v>
      </c>
      <c r="I5" s="501" t="s">
        <v>100</v>
      </c>
      <c r="J5" s="501" t="s">
        <v>101</v>
      </c>
      <c r="K5" s="501" t="s">
        <v>102</v>
      </c>
      <c r="L5" s="501" t="s">
        <v>103</v>
      </c>
      <c r="M5" s="501" t="s">
        <v>104</v>
      </c>
      <c r="N5" s="501" t="s">
        <v>105</v>
      </c>
      <c r="O5" s="501" t="s">
        <v>106</v>
      </c>
      <c r="P5" s="501" t="s">
        <v>107</v>
      </c>
      <c r="Q5" s="501" t="s">
        <v>108</v>
      </c>
    </row>
    <row r="6" spans="1:17" hidden="1" x14ac:dyDescent="0.25">
      <c r="A6" s="502">
        <v>15010500</v>
      </c>
      <c r="B6" s="501">
        <v>1082</v>
      </c>
      <c r="D6" s="501">
        <v>6</v>
      </c>
      <c r="E6" s="501">
        <v>180</v>
      </c>
      <c r="F6" s="501">
        <v>116</v>
      </c>
      <c r="G6" s="501">
        <v>114</v>
      </c>
      <c r="H6" s="501">
        <v>418</v>
      </c>
      <c r="I6" s="501">
        <v>248</v>
      </c>
    </row>
    <row r="7" spans="1:17" hidden="1" x14ac:dyDescent="0.25">
      <c r="A7" s="502">
        <v>15020500</v>
      </c>
      <c r="B7" s="501">
        <v>6</v>
      </c>
      <c r="E7" s="501">
        <v>2</v>
      </c>
      <c r="H7" s="501">
        <v>2</v>
      </c>
      <c r="I7" s="501">
        <v>2</v>
      </c>
    </row>
    <row r="8" spans="1:17" hidden="1" x14ac:dyDescent="0.25">
      <c r="A8" s="502">
        <v>15030100</v>
      </c>
      <c r="B8" s="501">
        <v>310.60000000000002</v>
      </c>
      <c r="C8" s="501">
        <v>102.06000000000002</v>
      </c>
      <c r="D8" s="501">
        <v>105.08000000000001</v>
      </c>
      <c r="E8" s="501">
        <v>103.46000000000001</v>
      </c>
    </row>
    <row r="9" spans="1:17" hidden="1" x14ac:dyDescent="0.25">
      <c r="A9" s="502">
        <v>15040100</v>
      </c>
      <c r="B9" s="501">
        <v>3.05</v>
      </c>
      <c r="C9" s="501">
        <v>3.05</v>
      </c>
    </row>
    <row r="10" spans="1:17" hidden="1" x14ac:dyDescent="0.25">
      <c r="A10" s="502">
        <v>15050100</v>
      </c>
      <c r="B10" s="501">
        <v>26370</v>
      </c>
      <c r="C10" s="501">
        <v>10850</v>
      </c>
      <c r="D10" s="501">
        <v>15525</v>
      </c>
      <c r="E10" s="501">
        <v>333</v>
      </c>
      <c r="F10" s="501">
        <v>766</v>
      </c>
      <c r="G10" s="501">
        <v>2104</v>
      </c>
      <c r="H10" s="501">
        <v>2980</v>
      </c>
      <c r="I10" s="501">
        <v>3212</v>
      </c>
      <c r="J10" s="501">
        <v>6784</v>
      </c>
      <c r="K10" s="501">
        <v>4961</v>
      </c>
      <c r="L10" s="501">
        <v>3257</v>
      </c>
      <c r="N10" s="501">
        <v>772</v>
      </c>
      <c r="O10" s="501">
        <v>413</v>
      </c>
      <c r="P10" s="501">
        <v>788</v>
      </c>
    </row>
    <row r="11" spans="1:17" hidden="1" x14ac:dyDescent="0.25">
      <c r="A11" s="502">
        <v>15050200</v>
      </c>
      <c r="B11" s="501">
        <v>627</v>
      </c>
      <c r="C11" s="501">
        <v>318</v>
      </c>
      <c r="D11" s="501">
        <v>309</v>
      </c>
      <c r="E11" s="501">
        <v>15</v>
      </c>
      <c r="F11" s="501">
        <v>25</v>
      </c>
      <c r="G11" s="501">
        <v>92</v>
      </c>
      <c r="H11" s="501">
        <v>59</v>
      </c>
      <c r="I11" s="501">
        <v>65</v>
      </c>
      <c r="J11" s="501">
        <v>213</v>
      </c>
      <c r="K11" s="501">
        <v>124</v>
      </c>
      <c r="M11" s="501">
        <v>32</v>
      </c>
      <c r="N11" s="501">
        <v>1</v>
      </c>
      <c r="O11" s="501">
        <v>0</v>
      </c>
      <c r="P11" s="501">
        <v>1</v>
      </c>
    </row>
    <row r="12" spans="1:17" hidden="1" x14ac:dyDescent="0.25">
      <c r="A12" s="502">
        <v>15050500</v>
      </c>
      <c r="B12" s="501">
        <v>119</v>
      </c>
      <c r="C12" s="501">
        <v>42</v>
      </c>
      <c r="D12" s="501">
        <v>77</v>
      </c>
      <c r="E12" s="501">
        <v>23</v>
      </c>
      <c r="F12" s="501">
        <v>37</v>
      </c>
      <c r="G12" s="501">
        <v>59</v>
      </c>
    </row>
    <row r="13" spans="1:17" hidden="1" x14ac:dyDescent="0.25">
      <c r="A13" s="502">
        <v>15060100</v>
      </c>
      <c r="B13" s="501">
        <v>277</v>
      </c>
      <c r="C13" s="501">
        <v>128</v>
      </c>
      <c r="D13" s="501">
        <v>149</v>
      </c>
      <c r="E13" s="501">
        <v>4</v>
      </c>
      <c r="F13" s="501">
        <v>4</v>
      </c>
      <c r="G13" s="501">
        <v>25</v>
      </c>
      <c r="H13" s="501">
        <v>46</v>
      </c>
      <c r="I13" s="501">
        <v>56</v>
      </c>
      <c r="J13" s="501">
        <v>81</v>
      </c>
      <c r="K13" s="501">
        <v>57</v>
      </c>
      <c r="L13" s="501">
        <v>3</v>
      </c>
      <c r="N13" s="501">
        <v>1</v>
      </c>
      <c r="O13" s="501">
        <v>0</v>
      </c>
      <c r="P13" s="501">
        <v>0</v>
      </c>
    </row>
    <row r="14" spans="1:17" hidden="1" x14ac:dyDescent="0.25">
      <c r="A14" s="502">
        <v>15060200</v>
      </c>
      <c r="B14" s="501">
        <v>6</v>
      </c>
      <c r="C14" s="501">
        <v>5</v>
      </c>
      <c r="D14" s="501">
        <v>1</v>
      </c>
      <c r="G14" s="501">
        <v>1</v>
      </c>
      <c r="J14" s="501">
        <v>4</v>
      </c>
      <c r="K14" s="501">
        <v>1</v>
      </c>
    </row>
    <row r="15" spans="1:17" hidden="1" x14ac:dyDescent="0.25">
      <c r="A15" s="502">
        <v>15060600</v>
      </c>
      <c r="B15" s="501">
        <v>1</v>
      </c>
      <c r="C15" s="501">
        <v>1</v>
      </c>
      <c r="E15" s="501">
        <v>1</v>
      </c>
    </row>
    <row r="16" spans="1:17" hidden="1" x14ac:dyDescent="0.25">
      <c r="A16" s="502">
        <v>15080008</v>
      </c>
      <c r="B16" s="501">
        <v>5796</v>
      </c>
      <c r="J16" s="501">
        <v>3172</v>
      </c>
      <c r="L16" s="501">
        <v>1446</v>
      </c>
      <c r="M16" s="501">
        <v>410</v>
      </c>
      <c r="N16" s="501">
        <v>768</v>
      </c>
    </row>
    <row r="17" spans="1:14" hidden="1" x14ac:dyDescent="0.25">
      <c r="A17" s="502">
        <v>15080009</v>
      </c>
      <c r="B17" s="501">
        <v>152</v>
      </c>
      <c r="K17" s="501">
        <v>91</v>
      </c>
      <c r="L17" s="501">
        <v>41</v>
      </c>
      <c r="M17" s="501">
        <v>5</v>
      </c>
      <c r="N17" s="501">
        <v>15</v>
      </c>
    </row>
    <row r="18" spans="1:14" hidden="1" x14ac:dyDescent="0.25">
      <c r="A18" s="502">
        <v>15080010</v>
      </c>
      <c r="B18" s="501">
        <v>4</v>
      </c>
      <c r="J18" s="501">
        <v>2</v>
      </c>
      <c r="L18" s="501">
        <v>2</v>
      </c>
      <c r="M18" s="501">
        <v>0</v>
      </c>
      <c r="N18" s="501">
        <v>0</v>
      </c>
    </row>
    <row r="19" spans="1:14" hidden="1" x14ac:dyDescent="0.25">
      <c r="A19" s="502">
        <v>15080012</v>
      </c>
      <c r="B19" s="501">
        <v>2</v>
      </c>
      <c r="D19" s="501">
        <v>0</v>
      </c>
      <c r="E19" s="501">
        <v>2</v>
      </c>
    </row>
    <row r="20" spans="1:14" hidden="1" x14ac:dyDescent="0.25">
      <c r="A20" s="502">
        <v>15080014</v>
      </c>
      <c r="B20" s="501">
        <v>12386</v>
      </c>
      <c r="F20" s="501">
        <v>5984</v>
      </c>
      <c r="G20" s="501">
        <v>6402</v>
      </c>
    </row>
    <row r="21" spans="1:14" hidden="1" x14ac:dyDescent="0.25">
      <c r="A21" s="502">
        <v>15080015</v>
      </c>
      <c r="B21" s="501">
        <v>23503</v>
      </c>
      <c r="H21" s="501">
        <v>13557</v>
      </c>
      <c r="I21" s="501">
        <v>9780</v>
      </c>
      <c r="J21" s="501">
        <v>104</v>
      </c>
      <c r="L21" s="501">
        <v>46</v>
      </c>
      <c r="M21" s="501">
        <v>6</v>
      </c>
      <c r="N21" s="501">
        <v>10</v>
      </c>
    </row>
    <row r="22" spans="1:14" hidden="1" x14ac:dyDescent="0.25">
      <c r="A22" s="502">
        <v>15080016</v>
      </c>
      <c r="B22" s="501">
        <v>898</v>
      </c>
      <c r="F22" s="501">
        <v>118</v>
      </c>
      <c r="G22" s="501">
        <v>126</v>
      </c>
      <c r="H22" s="501">
        <v>410</v>
      </c>
      <c r="I22" s="501">
        <v>244</v>
      </c>
    </row>
    <row r="23" spans="1:14" hidden="1" x14ac:dyDescent="0.25">
      <c r="A23" s="502">
        <v>15080018</v>
      </c>
      <c r="B23" s="501">
        <v>266</v>
      </c>
      <c r="C23" s="501">
        <v>7</v>
      </c>
      <c r="D23" s="501">
        <v>8</v>
      </c>
      <c r="E23" s="501">
        <v>49</v>
      </c>
      <c r="F23" s="501">
        <v>92</v>
      </c>
      <c r="G23" s="501">
        <v>110</v>
      </c>
    </row>
    <row r="24" spans="1:14" hidden="1" x14ac:dyDescent="0.25">
      <c r="A24" s="502">
        <v>15080019</v>
      </c>
      <c r="B24" s="501">
        <v>274</v>
      </c>
      <c r="H24" s="501">
        <v>164</v>
      </c>
      <c r="I24" s="501">
        <v>109</v>
      </c>
      <c r="J24" s="501">
        <v>1</v>
      </c>
    </row>
    <row r="25" spans="1:14" hidden="1" x14ac:dyDescent="0.25">
      <c r="A25" s="502">
        <v>15080020</v>
      </c>
      <c r="B25" s="501">
        <v>6</v>
      </c>
      <c r="E25" s="501">
        <v>2</v>
      </c>
      <c r="H25" s="501">
        <v>2</v>
      </c>
      <c r="I25" s="501">
        <v>2</v>
      </c>
    </row>
    <row r="26" spans="1:14" hidden="1" x14ac:dyDescent="0.25">
      <c r="A26" s="502">
        <v>15900010</v>
      </c>
      <c r="B26" s="501">
        <v>8154.3999999999942</v>
      </c>
      <c r="C26" s="501">
        <v>709.6</v>
      </c>
      <c r="D26" s="501">
        <v>2063.2000000000003</v>
      </c>
      <c r="E26" s="501">
        <v>5381.5999999999949</v>
      </c>
    </row>
    <row r="27" spans="1:14" hidden="1" x14ac:dyDescent="0.25">
      <c r="A27" s="502">
        <v>15900020</v>
      </c>
      <c r="B27" s="501">
        <v>348.79999999999995</v>
      </c>
      <c r="C27" s="501">
        <v>33.6</v>
      </c>
      <c r="D27" s="501">
        <v>66.400000000000006</v>
      </c>
      <c r="E27" s="501">
        <v>248.79999999999995</v>
      </c>
    </row>
    <row r="28" spans="1:14" hidden="1" x14ac:dyDescent="0.25">
      <c r="A28" s="502">
        <v>15900030</v>
      </c>
      <c r="B28" s="501">
        <v>851.2</v>
      </c>
      <c r="C28" s="501">
        <v>21.6</v>
      </c>
      <c r="D28" s="501">
        <v>103.6</v>
      </c>
      <c r="E28" s="501">
        <v>398</v>
      </c>
      <c r="F28" s="501">
        <v>157.19999999999999</v>
      </c>
      <c r="G28" s="501">
        <v>139.6</v>
      </c>
      <c r="H28" s="501">
        <v>25.599999999999998</v>
      </c>
      <c r="I28" s="501">
        <v>5.6</v>
      </c>
    </row>
    <row r="29" spans="1:14" hidden="1" x14ac:dyDescent="0.25">
      <c r="A29" s="502">
        <v>15900040</v>
      </c>
      <c r="B29" s="501">
        <v>275.19999999999993</v>
      </c>
      <c r="C29" s="501">
        <v>10</v>
      </c>
      <c r="D29" s="501">
        <v>65.599999999999994</v>
      </c>
      <c r="E29" s="501">
        <v>113.6</v>
      </c>
      <c r="F29" s="501">
        <v>49.599999999999994</v>
      </c>
      <c r="G29" s="501">
        <v>33.6</v>
      </c>
      <c r="H29" s="501">
        <v>2.8</v>
      </c>
      <c r="I29" s="501">
        <v>0</v>
      </c>
    </row>
    <row r="30" spans="1:14" hidden="1" x14ac:dyDescent="0.25">
      <c r="A30" s="502">
        <v>15900050</v>
      </c>
      <c r="B30" s="501">
        <v>327</v>
      </c>
      <c r="C30" s="501">
        <v>154</v>
      </c>
      <c r="D30" s="501">
        <v>178</v>
      </c>
      <c r="E30" s="501">
        <v>9</v>
      </c>
      <c r="F30" s="501">
        <v>51</v>
      </c>
      <c r="G30" s="501">
        <v>134</v>
      </c>
      <c r="H30" s="501">
        <v>68</v>
      </c>
      <c r="I30" s="501">
        <v>52</v>
      </c>
      <c r="J30" s="501">
        <v>11</v>
      </c>
      <c r="K30" s="501">
        <v>2</v>
      </c>
    </row>
    <row r="31" spans="1:14" hidden="1" x14ac:dyDescent="0.25">
      <c r="A31" s="502">
        <v>15901200</v>
      </c>
      <c r="B31" s="501">
        <v>736</v>
      </c>
      <c r="C31" s="501">
        <v>48</v>
      </c>
      <c r="D31" s="501">
        <v>105.60000000000001</v>
      </c>
      <c r="E31" s="501">
        <v>259.20000000000005</v>
      </c>
      <c r="F31" s="501">
        <v>149.20000000000002</v>
      </c>
      <c r="G31" s="501">
        <v>162.40000000000003</v>
      </c>
      <c r="H31" s="501">
        <v>11.6</v>
      </c>
      <c r="I31" s="501">
        <v>0</v>
      </c>
    </row>
    <row r="32" spans="1:14" hidden="1" x14ac:dyDescent="0.25">
      <c r="A32" s="502">
        <v>15901300</v>
      </c>
      <c r="B32" s="501">
        <v>290.39999999999998</v>
      </c>
      <c r="C32" s="501">
        <v>5.6</v>
      </c>
      <c r="D32" s="501">
        <v>93.6</v>
      </c>
      <c r="E32" s="501">
        <v>135.20000000000002</v>
      </c>
      <c r="F32" s="501">
        <v>41.6</v>
      </c>
      <c r="G32" s="501">
        <v>14.4</v>
      </c>
      <c r="H32" s="501">
        <v>0</v>
      </c>
      <c r="I32" s="501">
        <v>0</v>
      </c>
    </row>
    <row r="33" spans="1:16" hidden="1" x14ac:dyDescent="0.25">
      <c r="A33" s="502">
        <v>15901400</v>
      </c>
      <c r="B33" s="501">
        <v>298</v>
      </c>
      <c r="C33" s="501">
        <v>155</v>
      </c>
      <c r="D33" s="501">
        <v>143</v>
      </c>
      <c r="E33" s="501">
        <v>16</v>
      </c>
      <c r="F33" s="501">
        <v>57</v>
      </c>
      <c r="G33" s="501">
        <v>121</v>
      </c>
      <c r="H33" s="501">
        <v>51</v>
      </c>
      <c r="I33" s="501">
        <v>50</v>
      </c>
      <c r="J33" s="501">
        <v>3</v>
      </c>
      <c r="K33" s="501">
        <v>0</v>
      </c>
    </row>
    <row r="34" spans="1:16" hidden="1" x14ac:dyDescent="0.25">
      <c r="A34" s="502">
        <v>15901500</v>
      </c>
      <c r="B34" s="501">
        <v>263.20000000000005</v>
      </c>
      <c r="C34" s="501">
        <v>8</v>
      </c>
      <c r="D34" s="501">
        <v>84.8</v>
      </c>
      <c r="E34" s="501">
        <v>170.40000000000006</v>
      </c>
    </row>
    <row r="35" spans="1:16" hidden="1" x14ac:dyDescent="0.25">
      <c r="A35" s="502">
        <v>16090100</v>
      </c>
      <c r="B35" s="501">
        <v>469</v>
      </c>
      <c r="C35" s="501">
        <v>469</v>
      </c>
    </row>
    <row r="36" spans="1:16" hidden="1" x14ac:dyDescent="0.25">
      <c r="A36" s="502">
        <v>16090300</v>
      </c>
      <c r="B36" s="501">
        <v>47999</v>
      </c>
      <c r="C36" s="501">
        <v>47997</v>
      </c>
    </row>
    <row r="37" spans="1:16" hidden="1" x14ac:dyDescent="0.25">
      <c r="A37" s="502">
        <v>16090500</v>
      </c>
      <c r="B37" s="501">
        <v>45</v>
      </c>
      <c r="C37" s="501">
        <v>45</v>
      </c>
    </row>
    <row r="38" spans="1:16" hidden="1" x14ac:dyDescent="0.25">
      <c r="A38" s="502">
        <v>16090600</v>
      </c>
      <c r="B38" s="501">
        <v>25</v>
      </c>
      <c r="C38" s="501">
        <v>25</v>
      </c>
    </row>
    <row r="39" spans="1:16" hidden="1" x14ac:dyDescent="0.25">
      <c r="A39" s="502">
        <v>16100100</v>
      </c>
      <c r="B39" s="501">
        <v>483</v>
      </c>
      <c r="C39" s="501">
        <v>225</v>
      </c>
      <c r="D39" s="501">
        <v>258</v>
      </c>
    </row>
    <row r="40" spans="1:16" hidden="1" x14ac:dyDescent="0.25">
      <c r="A40" s="502">
        <v>16100300</v>
      </c>
      <c r="B40" s="501">
        <v>48465</v>
      </c>
      <c r="C40" s="501">
        <v>20406</v>
      </c>
      <c r="D40" s="501">
        <v>28059</v>
      </c>
    </row>
    <row r="41" spans="1:16" hidden="1" x14ac:dyDescent="0.25">
      <c r="A41" s="502">
        <v>16100600</v>
      </c>
      <c r="B41" s="501">
        <v>45</v>
      </c>
      <c r="C41" s="501">
        <v>13</v>
      </c>
      <c r="D41" s="501">
        <v>32</v>
      </c>
    </row>
    <row r="42" spans="1:16" hidden="1" x14ac:dyDescent="0.25">
      <c r="A42" s="502">
        <v>16100700</v>
      </c>
      <c r="B42" s="501">
        <v>11</v>
      </c>
      <c r="C42" s="501">
        <v>9</v>
      </c>
      <c r="D42" s="501">
        <v>2</v>
      </c>
    </row>
    <row r="43" spans="1:16" hidden="1" x14ac:dyDescent="0.25">
      <c r="A43" s="502">
        <v>16200100</v>
      </c>
      <c r="B43" s="501">
        <v>846</v>
      </c>
      <c r="C43" s="501">
        <v>402</v>
      </c>
      <c r="D43" s="501">
        <v>444</v>
      </c>
    </row>
    <row r="44" spans="1:16" hidden="1" x14ac:dyDescent="0.25">
      <c r="A44" s="502">
        <v>16200210</v>
      </c>
      <c r="B44" s="501">
        <v>3764</v>
      </c>
      <c r="C44" s="501">
        <v>3764</v>
      </c>
    </row>
    <row r="45" spans="1:16" hidden="1" x14ac:dyDescent="0.25">
      <c r="A45" s="502">
        <v>16200220</v>
      </c>
      <c r="B45" s="501">
        <v>3774</v>
      </c>
      <c r="C45" s="501">
        <v>1383</v>
      </c>
      <c r="D45" s="501">
        <v>2391</v>
      </c>
    </row>
    <row r="46" spans="1:16" hidden="1" x14ac:dyDescent="0.25">
      <c r="A46" s="502">
        <v>16200230</v>
      </c>
      <c r="B46" s="501">
        <v>36</v>
      </c>
      <c r="C46" s="501">
        <v>12</v>
      </c>
      <c r="D46" s="501">
        <v>24</v>
      </c>
    </row>
    <row r="47" spans="1:16" hidden="1" x14ac:dyDescent="0.25">
      <c r="A47" s="502" t="s">
        <v>109</v>
      </c>
    </row>
    <row r="48" spans="1:16" hidden="1" x14ac:dyDescent="0.25">
      <c r="A48" s="502" t="s">
        <v>110</v>
      </c>
      <c r="B48" s="501">
        <v>189594.84999999998</v>
      </c>
      <c r="C48" s="501">
        <v>87351.510000000009</v>
      </c>
      <c r="D48" s="501">
        <v>50293.87999999999</v>
      </c>
      <c r="E48" s="501">
        <v>7446.2599999999948</v>
      </c>
      <c r="F48" s="501">
        <v>7647.6</v>
      </c>
      <c r="G48" s="501">
        <v>9638</v>
      </c>
      <c r="H48" s="501">
        <v>17796.999999999996</v>
      </c>
      <c r="I48" s="501">
        <v>13825.6</v>
      </c>
      <c r="J48" s="501">
        <v>10375</v>
      </c>
      <c r="K48" s="501">
        <v>5236</v>
      </c>
      <c r="L48" s="501">
        <v>4795</v>
      </c>
      <c r="M48" s="501">
        <v>453</v>
      </c>
      <c r="N48" s="501">
        <v>1567</v>
      </c>
      <c r="O48" s="501">
        <v>413</v>
      </c>
      <c r="P48" s="501">
        <v>789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D15</vt:lpstr>
      <vt:lpstr>D16</vt:lpstr>
      <vt:lpstr>filtro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Liliana Báez Aguirre</dc:creator>
  <cp:lastModifiedBy>Mónica Liliana Báez Aguirre</cp:lastModifiedBy>
  <dcterms:created xsi:type="dcterms:W3CDTF">2026-04-07T21:12:42Z</dcterms:created>
  <dcterms:modified xsi:type="dcterms:W3CDTF">2026-04-07T21:24:47Z</dcterms:modified>
</cp:coreProperties>
</file>