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3\"/>
    </mc:Choice>
  </mc:AlternateContent>
  <xr:revisionPtr revIDLastSave="0" documentId="13_ncr:1_{F67FA91A-32D9-4B82-B236-85DCE272D8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G13" sheetId="9" r:id="rId1"/>
    <sheet name="Datos13.2" sheetId="16" state="hidden" r:id="rId2"/>
    <sheet name="Datos13.3" sheetId="17" state="hidden" r:id="rId3"/>
  </sheets>
  <externalReferences>
    <externalReference r:id="rId4"/>
  </externalReferences>
  <calcPr calcId="181029"/>
  <pivotCaches>
    <pivotCache cacheId="7" r:id="rId5"/>
    <pivotCache cacheId="11" r:id="rId6"/>
    <pivotCache cacheId="15" r:id="rId7"/>
    <pivotCache cacheId="19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31" i="9" l="1"/>
  <c r="Z31" i="9"/>
  <c r="Y31" i="9"/>
  <c r="X31" i="9"/>
  <c r="W31" i="9"/>
  <c r="V31" i="9"/>
  <c r="U31" i="9"/>
  <c r="T31" i="9"/>
  <c r="S31" i="9"/>
  <c r="R31" i="9"/>
  <c r="Q31" i="9"/>
  <c r="P31" i="9"/>
  <c r="AA30" i="9"/>
  <c r="Z30" i="9"/>
  <c r="Y30" i="9"/>
  <c r="X30" i="9"/>
  <c r="W30" i="9"/>
  <c r="V30" i="9"/>
  <c r="U30" i="9"/>
  <c r="T30" i="9"/>
  <c r="S30" i="9"/>
  <c r="R30" i="9"/>
  <c r="Q30" i="9"/>
  <c r="P30" i="9"/>
  <c r="AA29" i="9"/>
  <c r="Z29" i="9"/>
  <c r="Y29" i="9"/>
  <c r="X29" i="9"/>
  <c r="W29" i="9"/>
  <c r="V29" i="9"/>
  <c r="U29" i="9"/>
  <c r="T29" i="9"/>
  <c r="S29" i="9"/>
  <c r="R29" i="9"/>
  <c r="Q29" i="9"/>
  <c r="P29" i="9"/>
  <c r="N31" i="9"/>
  <c r="M31" i="9"/>
  <c r="L31" i="9"/>
  <c r="K31" i="9"/>
  <c r="J31" i="9"/>
  <c r="I31" i="9"/>
  <c r="H31" i="9"/>
  <c r="G31" i="9"/>
  <c r="F31" i="9"/>
  <c r="E31" i="9"/>
  <c r="D31" i="9"/>
  <c r="C31" i="9"/>
  <c r="N30" i="9"/>
  <c r="M30" i="9"/>
  <c r="L30" i="9"/>
  <c r="K30" i="9"/>
  <c r="J30" i="9"/>
  <c r="I30" i="9"/>
  <c r="H30" i="9"/>
  <c r="G30" i="9"/>
  <c r="F30" i="9"/>
  <c r="E30" i="9"/>
  <c r="D30" i="9"/>
  <c r="C30" i="9"/>
  <c r="N29" i="9"/>
  <c r="M29" i="9"/>
  <c r="L29" i="9"/>
  <c r="K29" i="9"/>
  <c r="J29" i="9"/>
  <c r="I29" i="9"/>
  <c r="H29" i="9"/>
  <c r="G29" i="9"/>
  <c r="F29" i="9"/>
  <c r="E29" i="9"/>
  <c r="D29" i="9"/>
  <c r="C29" i="9"/>
  <c r="V3" i="17"/>
  <c r="V4" i="17"/>
  <c r="V5" i="17"/>
  <c r="V6" i="17"/>
  <c r="V7" i="17"/>
  <c r="V8" i="17"/>
  <c r="V9" i="17"/>
  <c r="V10" i="17"/>
  <c r="V11" i="17"/>
  <c r="V12" i="17"/>
  <c r="V13" i="17"/>
  <c r="V14" i="17"/>
  <c r="V15" i="17"/>
  <c r="V16" i="17"/>
  <c r="V17" i="17"/>
  <c r="V18" i="17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2" i="17"/>
  <c r="B3" i="17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2" i="17"/>
  <c r="AA17" i="9"/>
  <c r="Z17" i="9"/>
  <c r="Y17" i="9"/>
  <c r="X17" i="9"/>
  <c r="W17" i="9"/>
  <c r="V17" i="9"/>
  <c r="U17" i="9"/>
  <c r="T17" i="9"/>
  <c r="S17" i="9"/>
  <c r="R17" i="9"/>
  <c r="Q17" i="9"/>
  <c r="P17" i="9"/>
  <c r="AA16" i="9"/>
  <c r="Z16" i="9"/>
  <c r="Y16" i="9"/>
  <c r="X16" i="9"/>
  <c r="W16" i="9"/>
  <c r="V16" i="9"/>
  <c r="U16" i="9"/>
  <c r="T16" i="9"/>
  <c r="S16" i="9"/>
  <c r="R16" i="9"/>
  <c r="Q16" i="9"/>
  <c r="P16" i="9"/>
  <c r="AA15" i="9"/>
  <c r="Z15" i="9"/>
  <c r="Y15" i="9"/>
  <c r="X15" i="9"/>
  <c r="W15" i="9"/>
  <c r="V15" i="9"/>
  <c r="U15" i="9"/>
  <c r="T15" i="9"/>
  <c r="S15" i="9"/>
  <c r="R15" i="9"/>
  <c r="Q15" i="9"/>
  <c r="P15" i="9"/>
  <c r="AA14" i="9"/>
  <c r="Z14" i="9"/>
  <c r="Y14" i="9"/>
  <c r="X14" i="9"/>
  <c r="W14" i="9"/>
  <c r="V14" i="9"/>
  <c r="U14" i="9"/>
  <c r="T14" i="9"/>
  <c r="S14" i="9"/>
  <c r="R14" i="9"/>
  <c r="Q14" i="9"/>
  <c r="P14" i="9"/>
  <c r="N17" i="9"/>
  <c r="M17" i="9"/>
  <c r="L17" i="9"/>
  <c r="K17" i="9"/>
  <c r="J17" i="9"/>
  <c r="I17" i="9"/>
  <c r="H17" i="9"/>
  <c r="G17" i="9"/>
  <c r="F17" i="9"/>
  <c r="E17" i="9"/>
  <c r="D17" i="9"/>
  <c r="C17" i="9"/>
  <c r="N16" i="9"/>
  <c r="M16" i="9"/>
  <c r="L16" i="9"/>
  <c r="K16" i="9"/>
  <c r="J16" i="9"/>
  <c r="I16" i="9"/>
  <c r="H16" i="9"/>
  <c r="G16" i="9"/>
  <c r="F16" i="9"/>
  <c r="E16" i="9"/>
  <c r="D16" i="9"/>
  <c r="C16" i="9"/>
  <c r="N15" i="9"/>
  <c r="M15" i="9"/>
  <c r="L15" i="9"/>
  <c r="K15" i="9"/>
  <c r="J15" i="9"/>
  <c r="I15" i="9"/>
  <c r="H15" i="9"/>
  <c r="G15" i="9"/>
  <c r="F15" i="9"/>
  <c r="E15" i="9"/>
  <c r="D15" i="9"/>
  <c r="C15" i="9"/>
  <c r="N14" i="9"/>
  <c r="M14" i="9"/>
  <c r="L14" i="9"/>
  <c r="K14" i="9"/>
  <c r="J14" i="9"/>
  <c r="I14" i="9"/>
  <c r="H14" i="9"/>
  <c r="G14" i="9"/>
  <c r="F14" i="9"/>
  <c r="E14" i="9"/>
  <c r="D14" i="9"/>
  <c r="C14" i="9"/>
  <c r="V3" i="16"/>
  <c r="V4" i="16"/>
  <c r="V5" i="16"/>
  <c r="V6" i="16"/>
  <c r="V7" i="16"/>
  <c r="V8" i="16"/>
  <c r="V9" i="16"/>
  <c r="V10" i="16"/>
  <c r="V11" i="16"/>
  <c r="V12" i="16"/>
  <c r="V13" i="16"/>
  <c r="V14" i="16"/>
  <c r="V15" i="16"/>
  <c r="V16" i="16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V30" i="16"/>
  <c r="V31" i="16"/>
  <c r="V32" i="16"/>
  <c r="V33" i="16"/>
  <c r="V34" i="16"/>
  <c r="V35" i="16"/>
  <c r="V36" i="16"/>
  <c r="V37" i="16"/>
  <c r="V38" i="16"/>
  <c r="V39" i="16"/>
  <c r="V40" i="16"/>
  <c r="V41" i="16"/>
  <c r="V42" i="16"/>
  <c r="V43" i="16"/>
  <c r="V44" i="16"/>
  <c r="V45" i="16"/>
  <c r="V46" i="16"/>
  <c r="V47" i="16"/>
  <c r="V48" i="16"/>
  <c r="V49" i="16"/>
  <c r="V2" i="16"/>
  <c r="B3" i="16"/>
  <c r="B4" i="16"/>
  <c r="B5" i="16"/>
  <c r="B6" i="16"/>
  <c r="B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2" i="16"/>
  <c r="AA32" i="9" l="1"/>
  <c r="Z32" i="9"/>
  <c r="Y32" i="9"/>
  <c r="X32" i="9"/>
  <c r="W32" i="9"/>
  <c r="V32" i="9"/>
  <c r="U32" i="9"/>
  <c r="T32" i="9"/>
  <c r="S32" i="9"/>
  <c r="R32" i="9"/>
  <c r="Q32" i="9"/>
  <c r="P32" i="9"/>
  <c r="N32" i="9"/>
  <c r="M32" i="9"/>
  <c r="L32" i="9"/>
  <c r="K32" i="9"/>
  <c r="J32" i="9"/>
  <c r="I32" i="9"/>
  <c r="H32" i="9"/>
  <c r="G32" i="9"/>
  <c r="F32" i="9"/>
  <c r="E32" i="9"/>
  <c r="D32" i="9"/>
  <c r="C32" i="9"/>
  <c r="AB31" i="9"/>
  <c r="O31" i="9"/>
  <c r="AB30" i="9"/>
  <c r="O30" i="9"/>
  <c r="AB29" i="9"/>
  <c r="O29" i="9"/>
  <c r="AA18" i="9"/>
  <c r="Z18" i="9"/>
  <c r="Y18" i="9"/>
  <c r="X18" i="9"/>
  <c r="W18" i="9"/>
  <c r="V18" i="9"/>
  <c r="U18" i="9"/>
  <c r="T18" i="9"/>
  <c r="S18" i="9"/>
  <c r="R18" i="9"/>
  <c r="Q18" i="9"/>
  <c r="P18" i="9"/>
  <c r="N18" i="9"/>
  <c r="M18" i="9"/>
  <c r="L18" i="9"/>
  <c r="K18" i="9"/>
  <c r="J18" i="9"/>
  <c r="I18" i="9"/>
  <c r="H18" i="9"/>
  <c r="G18" i="9"/>
  <c r="F18" i="9"/>
  <c r="E18" i="9"/>
  <c r="D18" i="9"/>
  <c r="C18" i="9"/>
  <c r="AB17" i="9"/>
  <c r="O17" i="9"/>
  <c r="AB16" i="9"/>
  <c r="O16" i="9"/>
  <c r="AB15" i="9"/>
  <c r="O15" i="9"/>
  <c r="AB14" i="9"/>
  <c r="O14" i="9"/>
  <c r="AB32" i="9" l="1"/>
  <c r="AC30" i="9"/>
  <c r="AC15" i="9"/>
  <c r="AC31" i="9"/>
  <c r="O32" i="9"/>
  <c r="AC16" i="9"/>
  <c r="AC14" i="9"/>
  <c r="AC29" i="9"/>
  <c r="AB18" i="9"/>
  <c r="AC17" i="9"/>
  <c r="O18" i="9"/>
  <c r="AC32" i="9" l="1"/>
  <c r="AC18" i="9"/>
</calcChain>
</file>

<file path=xl/sharedStrings.xml><?xml version="1.0" encoding="utf-8"?>
<sst xmlns="http://schemas.openxmlformats.org/spreadsheetml/2006/main" count="300" uniqueCount="47">
  <si>
    <t>105100-HOSPITAL LA SERENA</t>
  </si>
  <si>
    <t>105101-HOSPITAL COQUIMBO</t>
  </si>
  <si>
    <t>105102-HOSPITAL OVALLE</t>
  </si>
  <si>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</si>
  <si>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</si>
  <si>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</si>
  <si>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</si>
  <si>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HOSPITAL</t>
  </si>
  <si>
    <t>105103-HOSPITAL ILLAPEL</t>
  </si>
  <si>
    <t>N° de horas de cirugías ocupadas en Qx trabajo</t>
  </si>
  <si>
    <t>N° de horas totales disponibles Qx habilitados</t>
  </si>
  <si>
    <t>INDICADOR</t>
  </si>
  <si>
    <t>N° de IQ suspendidas en el periodo</t>
  </si>
  <si>
    <t>N° de IQ programadas en el periodo</t>
  </si>
  <si>
    <t>Total Regional</t>
  </si>
  <si>
    <t>Idestablecimiento</t>
  </si>
  <si>
    <t>Mes</t>
  </si>
  <si>
    <t>Total</t>
  </si>
  <si>
    <t>105100</t>
  </si>
  <si>
    <t>105101</t>
  </si>
  <si>
    <t>105102</t>
  </si>
  <si>
    <t>105103</t>
  </si>
  <si>
    <t>Etiquetas de columna</t>
  </si>
  <si>
    <t>Total general</t>
  </si>
  <si>
    <t>Etiquetas de fila</t>
  </si>
  <si>
    <t>Suma de Total</t>
  </si>
  <si>
    <t>AÑO 2022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</si>
  <si>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</si>
  <si>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</si>
  <si>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</si>
  <si>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</si>
  <si>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</si>
  <si>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</si>
  <si>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</si>
  <si>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</si>
  <si>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</si>
  <si>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</si>
  <si>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</si>
  <si>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</si>
  <si>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</si>
  <si>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Numerador</t>
  </si>
  <si>
    <t>Denominador</t>
  </si>
  <si>
    <t>*Fuente: REM A21, Sección A</t>
  </si>
  <si>
    <t>*Fuente: REM A21, Sección E</t>
  </si>
  <si>
    <t xml:space="preserve">INDICADOR 13.2: Porcentaje de suspensión de intervenciones quirúrgicas en pacientes de tabla quirúrgica programada. </t>
  </si>
  <si>
    <t>INDICADOR 13.3: Porcentaje de ocupación de quirófanos de cirugía electiva.</t>
  </si>
  <si>
    <t>Establecimiento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</si>
</sst>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indexed="9"/>
      <name val="Verdana"/>
      <family val="2"/>
    </font>
    <font>
      <b/>
      <sz val="10"/>
      <color theme="1"/>
      <name val="Verdana"/>
      <family val="2"/>
    </font>
    <font>
      <b/>
      <sz val="10"/>
      <color indexed="9"/>
      <name val="Tahoma"/>
      <family val="2"/>
    </font>
    <font>
      <sz val="8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32">
    <xf numFmtId="0" fontId="0" fillId="0" borderId="0" xfId="0"/>
    <xf numFmtId="0" fontId="2" fillId="0" borderId="0" xfId="0" applyFont="1"/>
    <xf numFmtId="0" fontId="5" fillId="0" borderId="0" xfId="1" applyNumberFormat="1" applyFont="1" applyFill="1" applyAlignment="1">
      <alignment horizontal="center"/>
    </xf>
    <xf numFmtId="164" fontId="7" fillId="2" borderId="3" xfId="1" applyNumberFormat="1" applyFont="1" applyFill="1" applyBorder="1" applyAlignment="1">
      <alignment horizontal="center" vertical="center" wrapText="1"/>
    </xf>
    <xf numFmtId="10" fontId="8" fillId="0" borderId="0" xfId="0" applyNumberFormat="1" applyFont="1" applyAlignment="1">
      <alignment horizontal="center"/>
    </xf>
    <xf numFmtId="10" fontId="8" fillId="3" borderId="2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1" fillId="0" borderId="0" xfId="1" applyNumberFormat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8" fillId="3" borderId="4" xfId="1" applyNumberFormat="1" applyFont="1" applyFill="1" applyBorder="1" applyAlignment="1">
      <alignment horizontal="center"/>
    </xf>
    <xf numFmtId="0" fontId="6" fillId="0" borderId="0" xfId="0" applyFont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8" xfId="1" applyNumberFormat="1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/>
    </xf>
    <xf numFmtId="0" fontId="11" fillId="0" borderId="7" xfId="2" applyFont="1" applyFill="1" applyBorder="1" applyAlignment="1">
      <alignment wrapText="1"/>
    </xf>
    <xf numFmtId="0" fontId="11" fillId="0" borderId="7" xfId="2" applyFont="1" applyFill="1" applyBorder="1" applyAlignment="1">
      <alignment horizontal="right" wrapText="1"/>
    </xf>
    <xf numFmtId="0" fontId="11" fillId="4" borderId="6" xfId="3" applyFont="1" applyFill="1" applyBorder="1" applyAlignment="1">
      <alignment horizontal="center"/>
    </xf>
    <xf numFmtId="0" fontId="11" fillId="0" borderId="7" xfId="3" applyFont="1" applyFill="1" applyBorder="1" applyAlignment="1">
      <alignment wrapText="1"/>
    </xf>
    <xf numFmtId="0" fontId="11" fillId="0" borderId="7" xfId="3" applyFont="1" applyFill="1" applyBorder="1" applyAlignment="1">
      <alignment horizontal="right" wrapText="1"/>
    </xf>
  </cellXfs>
  <cellStyles count="4">
    <cellStyle name="Millares 3" xfId="1" xr:uid="{00000000-0005-0000-0000-000000000000}"/>
    <cellStyle name="Normal" xfId="0" builtinId="0"/>
    <cellStyle name="Normal_Datos13.2_" xfId="2" xr:uid="{26999BF8-5111-4A0C-B9E5-E2A4A9EC1412}"/>
    <cellStyle name="Normal_Datos13.3_" xfId="3" xr:uid="{796C4BB1-4B3B-47D7-AACF-39EE661C44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4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1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2/Establecimientos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</row>
        <row r="140">
          <cell r="A140" t="str">
            <v>105705</v>
          </cell>
          <cell r="B140" t="str">
            <v>Centro Comunitario de Salud Familiar El Alba</v>
          </cell>
          <cell r="C140" t="str">
            <v>105705-CECOF EL ALBA</v>
          </cell>
          <cell r="D140" t="str">
            <v>04102-COQUIMBO</v>
          </cell>
          <cell r="E140" t="str">
            <v>04102-COQUIMBO</v>
          </cell>
        </row>
        <row r="141">
          <cell r="A141" t="str">
            <v>105722</v>
          </cell>
          <cell r="B141" t="str">
            <v>Centro Comunitario de Salud Familiar San José de la Dehesa</v>
          </cell>
          <cell r="C141" t="str">
            <v>105722-CECOF SAN JOSE DE LA DEHESA</v>
          </cell>
          <cell r="D141" t="str">
            <v>04301-OVALLE</v>
          </cell>
          <cell r="E141" t="str">
            <v>04301-OVALLE</v>
          </cell>
        </row>
        <row r="142">
          <cell r="A142" t="str">
            <v>105723</v>
          </cell>
          <cell r="B142" t="str">
            <v>Centro Comunitario de Salud Familiar Limarí</v>
          </cell>
          <cell r="C142" t="str">
            <v>105723-CECOF LIMARI</v>
          </cell>
          <cell r="D142" t="str">
            <v>04301-OVALLE</v>
          </cell>
          <cell r="E142" t="str">
            <v>04301-OVALLE</v>
          </cell>
        </row>
        <row r="143">
          <cell r="A143" t="str">
            <v>200258</v>
          </cell>
          <cell r="B143" t="str">
            <v>Centro Comunitario de Salud Familiar Los Copihues</v>
          </cell>
          <cell r="C143" t="str">
            <v>200258-CECOF LOS COPIHUES</v>
          </cell>
          <cell r="D143" t="str">
            <v>04301-OVALLE</v>
          </cell>
          <cell r="E143" t="str">
            <v>04301-OVALLE</v>
          </cell>
        </row>
        <row r="144">
          <cell r="A144" t="str">
            <v>200273</v>
          </cell>
          <cell r="B144" t="str">
            <v>Centro Comunitario de Salud Familiar Punta Mira</v>
          </cell>
          <cell r="C144" t="str">
            <v>200273-CECOF PUNTA MIRA</v>
          </cell>
          <cell r="D144" t="str">
            <v>04102-COQUIMBO</v>
          </cell>
          <cell r="E144" t="str">
            <v>04102-COQUIMBO</v>
          </cell>
        </row>
        <row r="145">
          <cell r="A145" t="str">
            <v>200366</v>
          </cell>
          <cell r="B145" t="str">
            <v>Centro de Salud Familiar Urbano II</v>
          </cell>
          <cell r="C145" t="str">
            <v>200366-CESFAM URBANO II</v>
          </cell>
          <cell r="D145" t="str">
            <v>04201-ILLAPEL</v>
          </cell>
          <cell r="E145" t="str">
            <v>04201-ILLAPEL</v>
          </cell>
        </row>
        <row r="146">
          <cell r="A146" t="str">
            <v>200367</v>
          </cell>
          <cell r="B146" t="str">
            <v>Centro Comunitario de Salud Familiar Colonia Limarí</v>
          </cell>
          <cell r="C146" t="str">
            <v>200367-CECOF COLONIA LIMARÍ</v>
          </cell>
          <cell r="D146" t="str">
            <v>04301-OVALLE</v>
          </cell>
          <cell r="E146" t="str">
            <v>04301-OVALLE</v>
          </cell>
        </row>
        <row r="147">
          <cell r="A147" t="str">
            <v>200402</v>
          </cell>
          <cell r="B147" t="str">
            <v>Centro Comunitario de Salud Familiar Arcos de Pinamar</v>
          </cell>
          <cell r="C147" t="str">
            <v>200402-CECOF ARCOS DE PINAMAR</v>
          </cell>
          <cell r="D147" t="str">
            <v>04101-LA SERENA</v>
          </cell>
          <cell r="E147" t="str">
            <v>04101-LA SERENA</v>
          </cell>
        </row>
        <row r="148">
          <cell r="A148" t="str">
            <v>200494</v>
          </cell>
          <cell r="B148" t="str">
            <v>Centro de Salud Familiar El Sauce</v>
          </cell>
          <cell r="C148" t="str">
            <v>200494-CESFAM EL SAUCE</v>
          </cell>
          <cell r="D148" t="str">
            <v>04102-COQUIMBO</v>
          </cell>
          <cell r="E148" t="str">
            <v>04102-COQUIMBO</v>
          </cell>
        </row>
        <row r="149">
          <cell r="A149" t="str">
            <v>200499</v>
          </cell>
          <cell r="B149" t="str">
            <v>Centro de Salud Familiar Pan de Azúcar</v>
          </cell>
          <cell r="C149" t="str">
            <v>200499-CESFAM PAN DE AZÚCAR</v>
          </cell>
          <cell r="D149" t="str">
            <v>04102-COQUIMBO</v>
          </cell>
          <cell r="E149" t="str">
            <v>04102-COQUIMBO</v>
          </cell>
        </row>
        <row r="150">
          <cell r="A150" t="str">
            <v>200538</v>
          </cell>
          <cell r="B150" t="str">
            <v>Centro de Salud Familiar San Isidro Calingasta</v>
          </cell>
          <cell r="C150" t="str">
            <v>200538-CESFAM SAN ISIDRO CALINGASTA</v>
          </cell>
          <cell r="D150" t="str">
            <v>04106-VICUÑA</v>
          </cell>
          <cell r="E150" t="str">
            <v>04106-VICUÑA</v>
          </cell>
        </row>
        <row r="151">
          <cell r="A151" t="str">
            <v>200569</v>
          </cell>
          <cell r="B151" t="str">
            <v>Centro de Salud Familiar Fray Jorge</v>
          </cell>
          <cell r="C151" t="str">
            <v>200569-CESFAM FRAY JORGE</v>
          </cell>
          <cell r="D151" t="str">
            <v>04301-OVALLE</v>
          </cell>
          <cell r="E151" t="str">
            <v>04301-OVALLE</v>
          </cell>
        </row>
        <row r="152">
          <cell r="A152" t="str">
            <v>200607</v>
          </cell>
          <cell r="B152" t="str">
            <v>Centro de Salud Familiar Lila Cortés</v>
          </cell>
          <cell r="C152" t="str">
            <v>200607-CESFAM LILA CORTES</v>
          </cell>
          <cell r="D152" t="str">
            <v>04102-COQUIMBO</v>
          </cell>
          <cell r="E152" t="str">
            <v>04102-COQUIMBO</v>
          </cell>
        </row>
        <row r="153">
          <cell r="A153" t="str">
            <v>105826</v>
          </cell>
          <cell r="B153" t="str">
            <v>SAPU Emilio Schaffhauser</v>
          </cell>
          <cell r="C153" t="str">
            <v>105826-SAPU EMILIO SCHAFFHAUSER</v>
          </cell>
          <cell r="D153" t="str">
            <v>04101-LA SERENA</v>
          </cell>
          <cell r="E153" t="str">
            <v>04101-LA SERENA</v>
          </cell>
        </row>
        <row r="154">
          <cell r="A154" t="str">
            <v>105802</v>
          </cell>
          <cell r="B154" t="str">
            <v>SAPU Pedro Aguirre Cerda</v>
          </cell>
          <cell r="C154" t="str">
            <v>105802-SAPU PEDRO AGUIRRE CERDA</v>
          </cell>
          <cell r="D154" t="str">
            <v>04101-LA SERENA</v>
          </cell>
          <cell r="E154" t="str">
            <v>04101-LA SERENA</v>
          </cell>
        </row>
        <row r="155">
          <cell r="A155" t="str">
            <v>105825</v>
          </cell>
          <cell r="B155" t="str">
            <v>SAPU Cardenal Caro</v>
          </cell>
          <cell r="C155" t="str">
            <v>105825-SAPU CARDENAL CARO</v>
          </cell>
          <cell r="D155" t="str">
            <v>04101-LA SERENA</v>
          </cell>
          <cell r="E155" t="str">
            <v>04101-LA SERENA</v>
          </cell>
        </row>
        <row r="156">
          <cell r="A156" t="str">
            <v>200105</v>
          </cell>
          <cell r="B156" t="str">
            <v>SAPU Juan Pablo II</v>
          </cell>
          <cell r="C156" t="str">
            <v>200105-SAPU JUAN PABLO II</v>
          </cell>
          <cell r="D156" t="str">
            <v>04101-LA SERENA</v>
          </cell>
          <cell r="E156" t="str">
            <v>04101-LA SERENA</v>
          </cell>
        </row>
        <row r="157">
          <cell r="A157" t="str">
            <v>105801</v>
          </cell>
          <cell r="B157" t="str">
            <v>SAPU Las Compañías</v>
          </cell>
          <cell r="C157" t="str">
            <v>105801-SAPU LAS COMPAÑÍAS</v>
          </cell>
          <cell r="D157" t="str">
            <v>04101-LA SERENA</v>
          </cell>
          <cell r="E157" t="str">
            <v>04101-LA SERENA</v>
          </cell>
        </row>
        <row r="158">
          <cell r="A158" t="str">
            <v>105804</v>
          </cell>
          <cell r="B158" t="str">
            <v>SAPU Santa Cecilia</v>
          </cell>
          <cell r="C158" t="str">
            <v>105804-SAPU SANTA CECILIA</v>
          </cell>
          <cell r="D158" t="str">
            <v>04102-COQUIMBO</v>
          </cell>
          <cell r="E158" t="str">
            <v>04102-COQUIMBO</v>
          </cell>
        </row>
        <row r="159">
          <cell r="A159" t="str">
            <v>200848</v>
          </cell>
          <cell r="B159" t="str">
            <v>SAPU Lila Cortés</v>
          </cell>
          <cell r="C159" t="str">
            <v>200848-SAPU LILA CORTÉS</v>
          </cell>
          <cell r="D159" t="str">
            <v>04102-COQUIMBO</v>
          </cell>
          <cell r="E159" t="str">
            <v>04102-COQUIMBO</v>
          </cell>
        </row>
        <row r="160">
          <cell r="A160" t="str">
            <v>105803</v>
          </cell>
          <cell r="B160" t="str">
            <v>SAPU San Juan</v>
          </cell>
          <cell r="C160" t="str">
            <v>105803-SAPU SAN JUAN</v>
          </cell>
          <cell r="D160" t="str">
            <v>04102-COQUIMBO</v>
          </cell>
          <cell r="E160" t="str">
            <v>04102-COQUIMBO</v>
          </cell>
        </row>
        <row r="161">
          <cell r="A161" t="str">
            <v>105823</v>
          </cell>
          <cell r="B161" t="str">
            <v>SAPU Sergio Aguilar</v>
          </cell>
          <cell r="C161" t="str">
            <v>105823-SAPU DR. SERGIO AGUILAR</v>
          </cell>
          <cell r="D161" t="str">
            <v>04102-COQUIMBO</v>
          </cell>
          <cell r="E161" t="str">
            <v>04102-COQUIMBO</v>
          </cell>
        </row>
        <row r="162">
          <cell r="A162" t="str">
            <v>105809</v>
          </cell>
          <cell r="B162" t="str">
            <v>SAPU Canela</v>
          </cell>
          <cell r="C162" t="str">
            <v>105809-SAPU CANELA</v>
          </cell>
          <cell r="D162" t="str">
            <v>04202-CANELA</v>
          </cell>
          <cell r="E162" t="str">
            <v>04202-CANELA</v>
          </cell>
        </row>
        <row r="163">
          <cell r="A163" t="str">
            <v>200721</v>
          </cell>
          <cell r="B163" t="str">
            <v>SAPU Fray Jorge</v>
          </cell>
          <cell r="C163" t="str">
            <v>200721-SAPU FRAY JORGE</v>
          </cell>
          <cell r="D163" t="str">
            <v>04301-OVALLE</v>
          </cell>
          <cell r="E163" t="str">
            <v>04301-OVALLE</v>
          </cell>
        </row>
        <row r="164">
          <cell r="A164" t="str">
            <v>105817</v>
          </cell>
          <cell r="B164" t="str">
            <v>SAPU Jorge Jordán Domic</v>
          </cell>
          <cell r="C164" t="str">
            <v>105817-SAPU JORGE JORDÁN DOMIC</v>
          </cell>
          <cell r="D164" t="str">
            <v>04301-OVALLE</v>
          </cell>
          <cell r="E164" t="str">
            <v>04301-OVALLE</v>
          </cell>
        </row>
        <row r="165">
          <cell r="A165" t="str">
            <v>105822</v>
          </cell>
          <cell r="B165" t="str">
            <v>SAR Marcos Macuada</v>
          </cell>
          <cell r="C165" t="str">
            <v>105822-SAR MARCOS MACUADA</v>
          </cell>
          <cell r="D165" t="str">
            <v>04301-OVALLE</v>
          </cell>
          <cell r="E165" t="str">
            <v>04301-OVALLE</v>
          </cell>
        </row>
        <row r="166">
          <cell r="A166" t="str">
            <v>105819</v>
          </cell>
          <cell r="B166" t="str">
            <v>SAR Raúl Silva Henríquez</v>
          </cell>
          <cell r="C166" t="str">
            <v>105819-SAR CARDENAL R.S.H</v>
          </cell>
          <cell r="D166" t="str">
            <v>04101-LA SERENA</v>
          </cell>
          <cell r="E166" t="str">
            <v>04101-LA SERENA</v>
          </cell>
        </row>
        <row r="167">
          <cell r="A167" t="str">
            <v>105805</v>
          </cell>
          <cell r="B167" t="str">
            <v>SAR Tierras Blancas</v>
          </cell>
          <cell r="C167" t="str">
            <v>105805-SAR TIERRAS BLANCAS</v>
          </cell>
          <cell r="D167" t="str">
            <v>04102-COQUIMBO</v>
          </cell>
          <cell r="E167" t="str">
            <v>04102-COQUIMBO</v>
          </cell>
        </row>
        <row r="168">
          <cell r="A168" t="str">
            <v>200720</v>
          </cell>
          <cell r="B168" t="str">
            <v>SAR Monte Patria</v>
          </cell>
          <cell r="C168" t="str">
            <v>200720-SAR MONTE PATRIA</v>
          </cell>
          <cell r="D168" t="str">
            <v>04303-MONTE PATRIA</v>
          </cell>
          <cell r="E168" t="str">
            <v>04303-MONTE PATRIA</v>
          </cell>
        </row>
        <row r="169">
          <cell r="A169" t="str">
            <v>200741</v>
          </cell>
          <cell r="B169" t="str">
            <v>SUR Cerrillos de Tamaya</v>
          </cell>
          <cell r="C169" t="str">
            <v>200741-SUR C. DE TAMAYA</v>
          </cell>
          <cell r="D169" t="str">
            <v>04301-OVALLE</v>
          </cell>
          <cell r="E169" t="str">
            <v>04301-OVALLE</v>
          </cell>
        </row>
        <row r="170">
          <cell r="A170" t="str">
            <v>200740</v>
          </cell>
          <cell r="B170" t="str">
            <v>SUR La Higuera</v>
          </cell>
          <cell r="C170" t="str">
            <v>200740-SUR LA HIGUERA</v>
          </cell>
          <cell r="D170" t="str">
            <v>04104-LA HIGUERA</v>
          </cell>
          <cell r="E170" t="str">
            <v>04104-LA HIGUERA</v>
          </cell>
        </row>
        <row r="171">
          <cell r="A171" t="str">
            <v>200737</v>
          </cell>
          <cell r="B171" t="str">
            <v>SUR Paihuano</v>
          </cell>
          <cell r="C171" t="str">
            <v>200737-SUR PAIHUANO</v>
          </cell>
          <cell r="D171" t="str">
            <v>04105-PAIHUANO</v>
          </cell>
          <cell r="E171" t="str">
            <v>04105-PAIHUANO</v>
          </cell>
        </row>
        <row r="172">
          <cell r="A172" t="str">
            <v>200739</v>
          </cell>
          <cell r="B172" t="str">
            <v>SUR Pichasca</v>
          </cell>
          <cell r="C172" t="str">
            <v>200739-SUR PICHASCA</v>
          </cell>
          <cell r="D172" t="str">
            <v>04305-RIO HURTADO</v>
          </cell>
          <cell r="E172" t="str">
            <v>04305-RIO HURTADO</v>
          </cell>
        </row>
        <row r="173">
          <cell r="A173" t="str">
            <v>200738</v>
          </cell>
          <cell r="B173" t="str">
            <v>SUR Punitaqui</v>
          </cell>
          <cell r="C173" t="str">
            <v>200738-SUR PUNITAQUI</v>
          </cell>
          <cell r="D173" t="str">
            <v>04304-PUNITAQUI</v>
          </cell>
          <cell r="E173" t="str">
            <v>04304-PUNITAQUI</v>
          </cell>
        </row>
        <row r="174">
          <cell r="A174" t="str">
            <v>200742</v>
          </cell>
          <cell r="B174" t="str">
            <v>SUR Sotaquí</v>
          </cell>
          <cell r="C174" t="str">
            <v>200742-SUR SOTAQUÍ</v>
          </cell>
          <cell r="D174" t="str">
            <v>04301-OVALLE</v>
          </cell>
          <cell r="E174" t="str">
            <v>04301-OVALLE</v>
          </cell>
        </row>
        <row r="175">
          <cell r="A175" t="str">
            <v>200928</v>
          </cell>
          <cell r="B175" t="str">
            <v>SAPU El Sauce</v>
          </cell>
          <cell r="C175" t="str">
            <v>200928-SAPU EL SAUCE</v>
          </cell>
          <cell r="D175" t="str">
            <v>04102-COQUIMBO</v>
          </cell>
          <cell r="E175" t="str">
            <v>04102-COQUIMBO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51809247685" createdVersion="6" refreshedVersion="6" minRefreshableVersion="3" recordCount="48" xr:uid="{3651FAAE-2D8A-442F-89C5-3363BF63D733}">
  <cacheSource type="worksheet">
    <worksheetSource ref="A1:D49" sheet="Datos13.2"/>
  </cacheSource>
  <cacheFields count="4">
    <cacheField name="Idestablecimiento" numFmtId="0">
      <sharedItems/>
    </cacheField>
    <cacheField name="Establecimiento" numFmtId="0">
      <sharedItems count="4">
        <s v="105100-HOSPITAL LA SERENA"/>
        <s v="105101-HOSPITAL COQUIMBO"/>
        <s v="105102-HOSPITAL OVALLE"/>
        <s v="105103-HOSPITAL ILLAPEL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4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522280787038" createdVersion="6" refreshedVersion="6" minRefreshableVersion="3" recordCount="48" xr:uid="{24716439-2A54-4F37-A6F7-68423371DADF}">
  <cacheSource type="worksheet">
    <worksheetSource ref="U1:X49" sheet="Datos13.2"/>
  </cacheSource>
  <cacheFields count="4">
    <cacheField name="Idestablecimiento" numFmtId="0">
      <sharedItems/>
    </cacheField>
    <cacheField name="Establecimiento" numFmtId="0">
      <sharedItems count="4">
        <s v="105100-HOSPITAL LA SERENA"/>
        <s v="105101-HOSPITAL COQUIMBO"/>
        <s v="105102-HOSPITAL OVALLE"/>
        <s v="105103-HOSPITAL ILLAPEL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109" maxValue="7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531320601855" createdVersion="6" refreshedVersion="6" minRefreshableVersion="3" recordCount="36" xr:uid="{36D16E7D-0CA7-4377-B05B-AEC7CAB7D53C}">
  <cacheSource type="worksheet">
    <worksheetSource ref="A1:D37" sheet="Datos13.3"/>
  </cacheSource>
  <cacheFields count="4">
    <cacheField name="Idestablecimiento" numFmtId="0">
      <sharedItems/>
    </cacheField>
    <cacheField name="Establecimiento" numFmtId="0">
      <sharedItems count="3">
        <s v="105100-HOSPITAL LA SERENA"/>
        <s v="105101-HOSPITAL COQUIMBO"/>
        <s v="105102-HOSPITAL OVALLE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minValue="229.3" maxValue="1285.5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532179513888" createdVersion="6" refreshedVersion="6" minRefreshableVersion="3" recordCount="36" xr:uid="{0BD559A2-1399-4884-85CD-93E6B4FC0830}">
  <cacheSource type="worksheet">
    <worksheetSource ref="U1:X37" sheet="Datos13.3"/>
  </cacheSource>
  <cacheFields count="4">
    <cacheField name="Idestablecimiento" numFmtId="0">
      <sharedItems/>
    </cacheField>
    <cacheField name="Establecimiento" numFmtId="0">
      <sharedItems count="3">
        <s v="105100-HOSPITAL LA SERENA"/>
        <s v="105101-HOSPITAL COQUIMBO"/>
        <s v="105102-HOSPITAL OVALLE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minValue="320.17" maxValue="16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105100"/>
    <x v="0"/>
    <x v="0"/>
    <n v="42"/>
  </r>
  <r>
    <s v="105100"/>
    <x v="0"/>
    <x v="1"/>
    <n v="46"/>
  </r>
  <r>
    <s v="105100"/>
    <x v="0"/>
    <x v="2"/>
    <n v="41"/>
  </r>
  <r>
    <s v="105100"/>
    <x v="0"/>
    <x v="3"/>
    <n v="41"/>
  </r>
  <r>
    <s v="105100"/>
    <x v="0"/>
    <x v="4"/>
    <n v="47"/>
  </r>
  <r>
    <s v="105100"/>
    <x v="0"/>
    <x v="5"/>
    <n v="43"/>
  </r>
  <r>
    <s v="105100"/>
    <x v="0"/>
    <x v="6"/>
    <n v="40"/>
  </r>
  <r>
    <s v="105100"/>
    <x v="0"/>
    <x v="7"/>
    <n v="36"/>
  </r>
  <r>
    <s v="105100"/>
    <x v="0"/>
    <x v="8"/>
    <n v="38"/>
  </r>
  <r>
    <s v="105100"/>
    <x v="0"/>
    <x v="9"/>
    <n v="48"/>
  </r>
  <r>
    <s v="105100"/>
    <x v="0"/>
    <x v="10"/>
    <n v="66"/>
  </r>
  <r>
    <s v="105100"/>
    <x v="0"/>
    <x v="11"/>
    <n v="60"/>
  </r>
  <r>
    <s v="105101"/>
    <x v="1"/>
    <x v="0"/>
    <n v="40"/>
  </r>
  <r>
    <s v="105101"/>
    <x v="1"/>
    <x v="1"/>
    <n v="43"/>
  </r>
  <r>
    <s v="105101"/>
    <x v="1"/>
    <x v="2"/>
    <n v="48"/>
  </r>
  <r>
    <s v="105101"/>
    <x v="1"/>
    <x v="3"/>
    <n v="43"/>
  </r>
  <r>
    <s v="105101"/>
    <x v="1"/>
    <x v="4"/>
    <n v="90"/>
  </r>
  <r>
    <s v="105101"/>
    <x v="1"/>
    <x v="5"/>
    <n v="56"/>
  </r>
  <r>
    <s v="105101"/>
    <x v="1"/>
    <x v="6"/>
    <n v="73"/>
  </r>
  <r>
    <s v="105101"/>
    <x v="1"/>
    <x v="7"/>
    <n v="36"/>
  </r>
  <r>
    <s v="105101"/>
    <x v="1"/>
    <x v="8"/>
    <n v="15"/>
  </r>
  <r>
    <s v="105101"/>
    <x v="1"/>
    <x v="9"/>
    <n v="37"/>
  </r>
  <r>
    <s v="105101"/>
    <x v="1"/>
    <x v="10"/>
    <n v="58"/>
  </r>
  <r>
    <s v="105101"/>
    <x v="1"/>
    <x v="11"/>
    <n v="63"/>
  </r>
  <r>
    <s v="105102"/>
    <x v="2"/>
    <x v="0"/>
    <n v="12"/>
  </r>
  <r>
    <s v="105102"/>
    <x v="2"/>
    <x v="1"/>
    <n v="6"/>
  </r>
  <r>
    <s v="105102"/>
    <x v="2"/>
    <x v="2"/>
    <n v="12"/>
  </r>
  <r>
    <s v="105102"/>
    <x v="2"/>
    <x v="3"/>
    <n v="26"/>
  </r>
  <r>
    <s v="105102"/>
    <x v="2"/>
    <x v="4"/>
    <n v="19"/>
  </r>
  <r>
    <s v="105102"/>
    <x v="2"/>
    <x v="5"/>
    <n v="31"/>
  </r>
  <r>
    <s v="105102"/>
    <x v="2"/>
    <x v="6"/>
    <n v="21"/>
  </r>
  <r>
    <s v="105102"/>
    <x v="2"/>
    <x v="7"/>
    <n v="13"/>
  </r>
  <r>
    <s v="105102"/>
    <x v="2"/>
    <x v="8"/>
    <n v="11"/>
  </r>
  <r>
    <s v="105102"/>
    <x v="2"/>
    <x v="9"/>
    <n v="14"/>
  </r>
  <r>
    <s v="105102"/>
    <x v="2"/>
    <x v="10"/>
    <n v="28"/>
  </r>
  <r>
    <s v="105102"/>
    <x v="2"/>
    <x v="11"/>
    <n v="38"/>
  </r>
  <r>
    <s v="105103"/>
    <x v="3"/>
    <x v="0"/>
    <n v="16"/>
  </r>
  <r>
    <s v="105103"/>
    <x v="3"/>
    <x v="1"/>
    <n v="15"/>
  </r>
  <r>
    <s v="105103"/>
    <x v="3"/>
    <x v="2"/>
    <n v="11"/>
  </r>
  <r>
    <s v="105103"/>
    <x v="3"/>
    <x v="3"/>
    <n v="5"/>
  </r>
  <r>
    <s v="105103"/>
    <x v="3"/>
    <x v="4"/>
    <n v="10"/>
  </r>
  <r>
    <s v="105103"/>
    <x v="3"/>
    <x v="5"/>
    <n v="4"/>
  </r>
  <r>
    <s v="105103"/>
    <x v="3"/>
    <x v="6"/>
    <n v="6"/>
  </r>
  <r>
    <s v="105103"/>
    <x v="3"/>
    <x v="7"/>
    <n v="5"/>
  </r>
  <r>
    <s v="105103"/>
    <x v="3"/>
    <x v="8"/>
    <n v="4"/>
  </r>
  <r>
    <s v="105103"/>
    <x v="3"/>
    <x v="9"/>
    <n v="9"/>
  </r>
  <r>
    <s v="105103"/>
    <x v="3"/>
    <x v="10"/>
    <n v="6"/>
  </r>
  <r>
    <s v="105103"/>
    <x v="3"/>
    <x v="11"/>
    <n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105100"/>
    <x v="0"/>
    <x v="0"/>
    <n v="371"/>
  </r>
  <r>
    <s v="105100"/>
    <x v="0"/>
    <x v="1"/>
    <n v="362"/>
  </r>
  <r>
    <s v="105100"/>
    <x v="0"/>
    <x v="2"/>
    <n v="445"/>
  </r>
  <r>
    <s v="105100"/>
    <x v="0"/>
    <x v="3"/>
    <n v="434"/>
  </r>
  <r>
    <s v="105100"/>
    <x v="0"/>
    <x v="4"/>
    <n v="461"/>
  </r>
  <r>
    <s v="105100"/>
    <x v="0"/>
    <x v="5"/>
    <n v="373"/>
  </r>
  <r>
    <s v="105100"/>
    <x v="0"/>
    <x v="6"/>
    <n v="440"/>
  </r>
  <r>
    <s v="105100"/>
    <x v="0"/>
    <x v="7"/>
    <n v="565"/>
  </r>
  <r>
    <s v="105100"/>
    <x v="0"/>
    <x v="8"/>
    <n v="670"/>
  </r>
  <r>
    <s v="105100"/>
    <x v="0"/>
    <x v="9"/>
    <n v="651"/>
  </r>
  <r>
    <s v="105100"/>
    <x v="0"/>
    <x v="10"/>
    <n v="779"/>
  </r>
  <r>
    <s v="105100"/>
    <x v="0"/>
    <x v="11"/>
    <n v="676"/>
  </r>
  <r>
    <s v="105101"/>
    <x v="1"/>
    <x v="0"/>
    <n v="626"/>
  </r>
  <r>
    <s v="105101"/>
    <x v="1"/>
    <x v="1"/>
    <n v="472"/>
  </r>
  <r>
    <s v="105101"/>
    <x v="1"/>
    <x v="2"/>
    <n v="676"/>
  </r>
  <r>
    <s v="105101"/>
    <x v="1"/>
    <x v="3"/>
    <n v="665"/>
  </r>
  <r>
    <s v="105101"/>
    <x v="1"/>
    <x v="4"/>
    <n v="678"/>
  </r>
  <r>
    <s v="105101"/>
    <x v="1"/>
    <x v="5"/>
    <n v="524"/>
  </r>
  <r>
    <s v="105101"/>
    <x v="1"/>
    <x v="6"/>
    <n v="560"/>
  </r>
  <r>
    <s v="105101"/>
    <x v="1"/>
    <x v="7"/>
    <n v="588"/>
  </r>
  <r>
    <s v="105101"/>
    <x v="1"/>
    <x v="8"/>
    <n v="519"/>
  </r>
  <r>
    <s v="105101"/>
    <x v="1"/>
    <x v="9"/>
    <n v="582"/>
  </r>
  <r>
    <s v="105101"/>
    <x v="1"/>
    <x v="10"/>
    <n v="610"/>
  </r>
  <r>
    <s v="105101"/>
    <x v="1"/>
    <x v="11"/>
    <n v="579"/>
  </r>
  <r>
    <s v="105102"/>
    <x v="2"/>
    <x v="0"/>
    <n v="275"/>
  </r>
  <r>
    <s v="105102"/>
    <x v="2"/>
    <x v="1"/>
    <n v="237"/>
  </r>
  <r>
    <s v="105102"/>
    <x v="2"/>
    <x v="2"/>
    <n v="302"/>
  </r>
  <r>
    <s v="105102"/>
    <x v="2"/>
    <x v="3"/>
    <n v="516"/>
  </r>
  <r>
    <s v="105102"/>
    <x v="2"/>
    <x v="4"/>
    <n v="416"/>
  </r>
  <r>
    <s v="105102"/>
    <x v="2"/>
    <x v="5"/>
    <n v="376"/>
  </r>
  <r>
    <s v="105102"/>
    <x v="2"/>
    <x v="6"/>
    <n v="403"/>
  </r>
  <r>
    <s v="105102"/>
    <x v="2"/>
    <x v="7"/>
    <n v="453"/>
  </r>
  <r>
    <s v="105102"/>
    <x v="2"/>
    <x v="8"/>
    <n v="356"/>
  </r>
  <r>
    <s v="105102"/>
    <x v="2"/>
    <x v="9"/>
    <n v="563"/>
  </r>
  <r>
    <s v="105102"/>
    <x v="2"/>
    <x v="10"/>
    <n v="553"/>
  </r>
  <r>
    <s v="105102"/>
    <x v="2"/>
    <x v="11"/>
    <n v="457"/>
  </r>
  <r>
    <s v="105103"/>
    <x v="3"/>
    <x v="0"/>
    <n v="186"/>
  </r>
  <r>
    <s v="105103"/>
    <x v="3"/>
    <x v="1"/>
    <n v="191"/>
  </r>
  <r>
    <s v="105103"/>
    <x v="3"/>
    <x v="2"/>
    <n v="219"/>
  </r>
  <r>
    <s v="105103"/>
    <x v="3"/>
    <x v="3"/>
    <n v="187"/>
  </r>
  <r>
    <s v="105103"/>
    <x v="3"/>
    <x v="4"/>
    <n v="206"/>
  </r>
  <r>
    <s v="105103"/>
    <x v="3"/>
    <x v="5"/>
    <n v="176"/>
  </r>
  <r>
    <s v="105103"/>
    <x v="3"/>
    <x v="6"/>
    <n v="156"/>
  </r>
  <r>
    <s v="105103"/>
    <x v="3"/>
    <x v="7"/>
    <n v="148"/>
  </r>
  <r>
    <s v="105103"/>
    <x v="3"/>
    <x v="8"/>
    <n v="133"/>
  </r>
  <r>
    <s v="105103"/>
    <x v="3"/>
    <x v="9"/>
    <n v="153"/>
  </r>
  <r>
    <s v="105103"/>
    <x v="3"/>
    <x v="10"/>
    <n v="119"/>
  </r>
  <r>
    <s v="105103"/>
    <x v="3"/>
    <x v="11"/>
    <n v="10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105100"/>
    <x v="0"/>
    <x v="0"/>
    <n v="509.7"/>
  </r>
  <r>
    <s v="105100"/>
    <x v="0"/>
    <x v="1"/>
    <n v="437.05"/>
  </r>
  <r>
    <s v="105100"/>
    <x v="0"/>
    <x v="2"/>
    <n v="616.85"/>
  </r>
  <r>
    <s v="105100"/>
    <x v="0"/>
    <x v="3"/>
    <n v="661.92"/>
  </r>
  <r>
    <s v="105100"/>
    <x v="0"/>
    <x v="4"/>
    <n v="681.3"/>
  </r>
  <r>
    <s v="105100"/>
    <x v="0"/>
    <x v="5"/>
    <n v="600.63"/>
  </r>
  <r>
    <s v="105100"/>
    <x v="0"/>
    <x v="6"/>
    <n v="744.61"/>
  </r>
  <r>
    <s v="105100"/>
    <x v="0"/>
    <x v="7"/>
    <n v="670.02"/>
  </r>
  <r>
    <s v="105100"/>
    <x v="0"/>
    <x v="8"/>
    <n v="825.63"/>
  </r>
  <r>
    <s v="105100"/>
    <x v="0"/>
    <x v="9"/>
    <n v="792.6"/>
  </r>
  <r>
    <s v="105100"/>
    <x v="0"/>
    <x v="10"/>
    <n v="795.74"/>
  </r>
  <r>
    <s v="105100"/>
    <x v="0"/>
    <x v="11"/>
    <n v="767.41"/>
  </r>
  <r>
    <s v="105101"/>
    <x v="1"/>
    <x v="0"/>
    <n v="911.71"/>
  </r>
  <r>
    <s v="105101"/>
    <x v="1"/>
    <x v="1"/>
    <n v="1001.51"/>
  </r>
  <r>
    <s v="105101"/>
    <x v="1"/>
    <x v="2"/>
    <n v="1285.57"/>
  </r>
  <r>
    <s v="105101"/>
    <x v="1"/>
    <x v="3"/>
    <n v="1168.9000000000001"/>
  </r>
  <r>
    <s v="105101"/>
    <x v="1"/>
    <x v="4"/>
    <n v="1127.1400000000001"/>
  </r>
  <r>
    <s v="105101"/>
    <x v="1"/>
    <x v="5"/>
    <n v="971.69"/>
  </r>
  <r>
    <s v="105101"/>
    <x v="1"/>
    <x v="6"/>
    <n v="1004.59"/>
  </r>
  <r>
    <s v="105101"/>
    <x v="1"/>
    <x v="7"/>
    <n v="1173.48"/>
  </r>
  <r>
    <s v="105101"/>
    <x v="1"/>
    <x v="8"/>
    <n v="1033.3399999999999"/>
  </r>
  <r>
    <s v="105101"/>
    <x v="1"/>
    <x v="9"/>
    <n v="1039.0899999999999"/>
  </r>
  <r>
    <s v="105101"/>
    <x v="1"/>
    <x v="10"/>
    <n v="913.16"/>
  </r>
  <r>
    <s v="105101"/>
    <x v="1"/>
    <x v="11"/>
    <n v="874.96"/>
  </r>
  <r>
    <s v="105102"/>
    <x v="2"/>
    <x v="0"/>
    <n v="250.05"/>
  </r>
  <r>
    <s v="105102"/>
    <x v="2"/>
    <x v="1"/>
    <n v="229.3"/>
  </r>
  <r>
    <s v="105102"/>
    <x v="2"/>
    <x v="2"/>
    <n v="308.47000000000003"/>
  </r>
  <r>
    <s v="105102"/>
    <x v="2"/>
    <x v="3"/>
    <n v="725.18"/>
  </r>
  <r>
    <s v="105102"/>
    <x v="2"/>
    <x v="4"/>
    <n v="678.4"/>
  </r>
  <r>
    <s v="105102"/>
    <x v="2"/>
    <x v="5"/>
    <n v="506.05"/>
  </r>
  <r>
    <s v="105102"/>
    <x v="2"/>
    <x v="6"/>
    <n v="568.12"/>
  </r>
  <r>
    <s v="105102"/>
    <x v="2"/>
    <x v="7"/>
    <n v="627.23"/>
  </r>
  <r>
    <s v="105102"/>
    <x v="2"/>
    <x v="8"/>
    <n v="546.04999999999995"/>
  </r>
  <r>
    <s v="105102"/>
    <x v="2"/>
    <x v="9"/>
    <n v="553.20000000000005"/>
  </r>
  <r>
    <s v="105102"/>
    <x v="2"/>
    <x v="10"/>
    <n v="525.23"/>
  </r>
  <r>
    <s v="105102"/>
    <x v="2"/>
    <x v="11"/>
    <n v="505.6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105100"/>
    <x v="0"/>
    <x v="0"/>
    <n v="715"/>
  </r>
  <r>
    <s v="105100"/>
    <x v="0"/>
    <x v="1"/>
    <n v="680"/>
  </r>
  <r>
    <s v="105100"/>
    <x v="0"/>
    <x v="2"/>
    <n v="785"/>
  </r>
  <r>
    <s v="105100"/>
    <x v="0"/>
    <x v="3"/>
    <n v="680"/>
  </r>
  <r>
    <s v="105100"/>
    <x v="0"/>
    <x v="4"/>
    <n v="900"/>
  </r>
  <r>
    <s v="105100"/>
    <x v="0"/>
    <x v="5"/>
    <n v="972"/>
  </r>
  <r>
    <s v="105100"/>
    <x v="0"/>
    <x v="6"/>
    <n v="894"/>
  </r>
  <r>
    <s v="105100"/>
    <x v="0"/>
    <x v="7"/>
    <n v="1116"/>
  </r>
  <r>
    <s v="105100"/>
    <x v="0"/>
    <x v="8"/>
    <n v="1012"/>
  </r>
  <r>
    <s v="105100"/>
    <x v="0"/>
    <x v="9"/>
    <n v="960"/>
  </r>
  <r>
    <s v="105100"/>
    <x v="0"/>
    <x v="10"/>
    <n v="1064"/>
  </r>
  <r>
    <s v="105100"/>
    <x v="0"/>
    <x v="11"/>
    <n v="1057"/>
  </r>
  <r>
    <s v="105101"/>
    <x v="1"/>
    <x v="0"/>
    <n v="1512"/>
  </r>
  <r>
    <s v="105101"/>
    <x v="1"/>
    <x v="1"/>
    <n v="1440"/>
  </r>
  <r>
    <s v="105101"/>
    <x v="1"/>
    <x v="2"/>
    <n v="1656"/>
  </r>
  <r>
    <s v="105101"/>
    <x v="1"/>
    <x v="3"/>
    <n v="1440"/>
  </r>
  <r>
    <s v="105101"/>
    <x v="1"/>
    <x v="4"/>
    <n v="1584"/>
  </r>
  <r>
    <s v="105101"/>
    <x v="1"/>
    <x v="5"/>
    <n v="1440"/>
  </r>
  <r>
    <s v="105101"/>
    <x v="1"/>
    <x v="6"/>
    <n v="1512"/>
  </r>
  <r>
    <s v="105101"/>
    <x v="1"/>
    <x v="7"/>
    <n v="1461"/>
  </r>
  <r>
    <s v="105101"/>
    <x v="1"/>
    <x v="8"/>
    <n v="1344"/>
  </r>
  <r>
    <s v="105101"/>
    <x v="1"/>
    <x v="9"/>
    <n v="1216"/>
  </r>
  <r>
    <s v="105101"/>
    <x v="1"/>
    <x v="10"/>
    <n v="1344"/>
  </r>
  <r>
    <s v="105101"/>
    <x v="1"/>
    <x v="11"/>
    <n v="1344"/>
  </r>
  <r>
    <s v="105102"/>
    <x v="2"/>
    <x v="0"/>
    <n v="488.2"/>
  </r>
  <r>
    <s v="105102"/>
    <x v="2"/>
    <x v="1"/>
    <n v="320.17"/>
  </r>
  <r>
    <s v="105102"/>
    <x v="2"/>
    <x v="2"/>
    <n v="381.12"/>
  </r>
  <r>
    <s v="105102"/>
    <x v="2"/>
    <x v="3"/>
    <n v="927.1"/>
  </r>
  <r>
    <s v="105102"/>
    <x v="2"/>
    <x v="4"/>
    <n v="900.3"/>
  </r>
  <r>
    <s v="105102"/>
    <x v="2"/>
    <x v="5"/>
    <n v="629.98"/>
  </r>
  <r>
    <s v="105102"/>
    <x v="2"/>
    <x v="6"/>
    <n v="756.95"/>
  </r>
  <r>
    <s v="105102"/>
    <x v="2"/>
    <x v="7"/>
    <n v="870.38"/>
  </r>
  <r>
    <s v="105102"/>
    <x v="2"/>
    <x v="8"/>
    <n v="779.5"/>
  </r>
  <r>
    <s v="105102"/>
    <x v="2"/>
    <x v="9"/>
    <n v="763.83"/>
  </r>
  <r>
    <s v="105102"/>
    <x v="2"/>
    <x v="10"/>
    <n v="761.97"/>
  </r>
  <r>
    <s v="105102"/>
    <x v="2"/>
    <x v="11"/>
    <n v="761.8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0E0808-C236-43A3-9AB5-2637CD879460}" name="TablaDinámica2" cacheId="1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14:S20" firstHeaderRow="1" firstDataRow="2" firstDataCol="1"/>
  <pivotFields count="4"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053D36-77DF-42A8-A674-E780A1DC9011}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S9" firstHeaderRow="1" firstDataRow="2" firstDataCol="1"/>
  <pivotFields count="4"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1BE71A-6CA3-4804-AF8F-010D75775EF1}" name="TablaDinámica4" cacheId="1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12:S17" firstHeaderRow="1" firstDataRow="2" firstDataCol="1"/>
  <pivotFields count="4">
    <pivotField showAll="0"/>
    <pivotField axis="axisRow" showAll="0">
      <items count="4">
        <item x="0"/>
        <item x="1"/>
        <item x="2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BEDB72-3FEB-4DD7-A38B-4FDF79591B75}" name="TablaDinámica3" cacheId="1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S8" firstHeaderRow="1" firstDataRow="2" firstDataCol="1"/>
  <pivotFields count="4">
    <pivotField showAll="0"/>
    <pivotField axis="axisRow" showAll="0">
      <items count="4">
        <item x="0"/>
        <item x="1"/>
        <item x="2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36D5-6383-4986-8329-F730D7BCE5CC}">
  <dimension ref="A1:AC33"/>
  <sheetViews>
    <sheetView showGridLines="0" tabSelected="1" zoomScale="80" zoomScaleNormal="80" workbookViewId="0"/>
  </sheetViews>
  <sheetFormatPr baseColWidth="10" defaultRowHeight="15" x14ac:dyDescent="0.25"/>
  <cols>
    <col min="1" max="1" width="15" customWidth="1"/>
    <col min="2" max="2" width="35.85546875" bestFit="1" customWidth="1"/>
    <col min="3" max="14" width="9.85546875" customWidth="1"/>
    <col min="15" max="15" width="10.5703125" style="9" customWidth="1"/>
    <col min="16" max="27" width="10.140625" style="9" customWidth="1"/>
    <col min="28" max="28" width="9.28515625" bestFit="1" customWidth="1"/>
    <col min="29" max="29" width="15.85546875" customWidth="1"/>
  </cols>
  <sheetData>
    <row r="1" spans="1:29" x14ac:dyDescent="0.25">
      <c r="A1" s="1" t="s">
        <v>3</v>
      </c>
    </row>
    <row r="2" spans="1:29" x14ac:dyDescent="0.25">
      <c r="A2" s="1" t="s">
        <v>4</v>
      </c>
    </row>
    <row r="3" spans="1:29" x14ac:dyDescent="0.25">
      <c r="A3" s="1" t="s">
        <v>5</v>
      </c>
    </row>
    <row r="4" spans="1:29" x14ac:dyDescent="0.25">
      <c r="A4" s="1" t="s">
        <v>6</v>
      </c>
    </row>
    <row r="5" spans="1:29" x14ac:dyDescent="0.25">
      <c r="A5" s="1" t="s">
        <v>26</v>
      </c>
    </row>
    <row r="6" spans="1:29" x14ac:dyDescent="0.25">
      <c r="A6" s="1"/>
    </row>
    <row r="7" spans="1:29" x14ac:dyDescent="0.25">
      <c r="A7" s="1"/>
    </row>
    <row r="8" spans="1:29" ht="18" customHeight="1" x14ac:dyDescent="0.25">
      <c r="A8" s="1"/>
      <c r="B8" s="20" t="s">
        <v>44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15" customHeight="1" x14ac:dyDescent="0.2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18.75" customHeight="1" thickBot="1" x14ac:dyDescent="0.3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18.75" customHeight="1" thickBot="1" x14ac:dyDescent="0.3">
      <c r="B11" s="18" t="s">
        <v>7</v>
      </c>
      <c r="C11" s="21" t="s">
        <v>40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21" t="s">
        <v>41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3"/>
      <c r="AC11" s="24" t="s">
        <v>11</v>
      </c>
    </row>
    <row r="12" spans="1:29" ht="15.75" thickBot="1" x14ac:dyDescent="0.3">
      <c r="B12" s="18"/>
      <c r="C12" s="21" t="s">
        <v>12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  <c r="P12" s="21" t="s">
        <v>13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3"/>
      <c r="AC12" s="24"/>
    </row>
    <row r="13" spans="1:29" ht="15.75" thickBot="1" x14ac:dyDescent="0.3">
      <c r="B13" s="19"/>
      <c r="C13" s="10" t="s">
        <v>28</v>
      </c>
      <c r="D13" s="11" t="s">
        <v>29</v>
      </c>
      <c r="E13" s="10" t="s">
        <v>30</v>
      </c>
      <c r="F13" s="11" t="s">
        <v>31</v>
      </c>
      <c r="G13" s="10" t="s">
        <v>32</v>
      </c>
      <c r="H13" s="11" t="s">
        <v>33</v>
      </c>
      <c r="I13" s="10" t="s">
        <v>34</v>
      </c>
      <c r="J13" s="11" t="s">
        <v>35</v>
      </c>
      <c r="K13" s="10" t="s">
        <v>36</v>
      </c>
      <c r="L13" s="11" t="s">
        <v>37</v>
      </c>
      <c r="M13" s="10" t="s">
        <v>38</v>
      </c>
      <c r="N13" s="11" t="s">
        <v>39</v>
      </c>
      <c r="O13" s="3" t="s">
        <v>27</v>
      </c>
      <c r="P13" s="10" t="s">
        <v>28</v>
      </c>
      <c r="Q13" s="11" t="s">
        <v>29</v>
      </c>
      <c r="R13" s="10" t="s">
        <v>30</v>
      </c>
      <c r="S13" s="11" t="s">
        <v>31</v>
      </c>
      <c r="T13" s="10" t="s">
        <v>32</v>
      </c>
      <c r="U13" s="11" t="s">
        <v>33</v>
      </c>
      <c r="V13" s="10" t="s">
        <v>34</v>
      </c>
      <c r="W13" s="11" t="s">
        <v>35</v>
      </c>
      <c r="X13" s="10" t="s">
        <v>36</v>
      </c>
      <c r="Y13" s="11" t="s">
        <v>37</v>
      </c>
      <c r="Z13" s="10" t="s">
        <v>38</v>
      </c>
      <c r="AA13" s="11" t="s">
        <v>39</v>
      </c>
      <c r="AB13" s="3" t="s">
        <v>27</v>
      </c>
      <c r="AC13" s="25"/>
    </row>
    <row r="14" spans="1:29" x14ac:dyDescent="0.25">
      <c r="B14" s="12" t="s">
        <v>0</v>
      </c>
      <c r="C14" s="13">
        <f>IFERROR(VLOOKUP($B14,Datos13.2!$F$3:$S$9,2,FALSE),0)</f>
        <v>42</v>
      </c>
      <c r="D14" s="13">
        <f>IFERROR(VLOOKUP($B14,Datos13.2!$F$3:$S$9,3,FALSE),0)</f>
        <v>46</v>
      </c>
      <c r="E14" s="13">
        <f>IFERROR(VLOOKUP($B14,Datos13.2!$F$3:$S$9,4,FALSE),0)</f>
        <v>41</v>
      </c>
      <c r="F14" s="13">
        <f>IFERROR(VLOOKUP($B14,Datos13.2!$F$3:$S$9,5,FALSE),0)</f>
        <v>41</v>
      </c>
      <c r="G14" s="13">
        <f>IFERROR(VLOOKUP($B14,Datos13.2!$F$3:$S$9,6,FALSE),0)</f>
        <v>47</v>
      </c>
      <c r="H14" s="13">
        <f>IFERROR(VLOOKUP($B14,Datos13.2!$F$3:$S$9,7,FALSE),0)</f>
        <v>43</v>
      </c>
      <c r="I14" s="13">
        <f>IFERROR(VLOOKUP($B14,Datos13.2!$F$3:$S$9,8,FALSE),0)</f>
        <v>40</v>
      </c>
      <c r="J14" s="13">
        <f>IFERROR(VLOOKUP($B14,Datos13.2!$F$3:$S$9,9,FALSE),0)</f>
        <v>36</v>
      </c>
      <c r="K14" s="13">
        <f>IFERROR(VLOOKUP($B14,Datos13.2!$F$3:$S$9,10,FALSE),0)</f>
        <v>38</v>
      </c>
      <c r="L14" s="13">
        <f>IFERROR(VLOOKUP($B14,Datos13.2!$F$3:$S$9,11,FALSE),0)</f>
        <v>48</v>
      </c>
      <c r="M14" s="13">
        <f>IFERROR(VLOOKUP($B14,Datos13.2!$F$3:$S$9,12,FALSE),0)</f>
        <v>66</v>
      </c>
      <c r="N14" s="13">
        <f>IFERROR(VLOOKUP($B14,Datos13.2!$F$3:$S$9,13,FALSE),0)</f>
        <v>60</v>
      </c>
      <c r="O14" s="14">
        <f>SUM(C14:N14)</f>
        <v>548</v>
      </c>
      <c r="P14" s="15">
        <f>IFERROR(VLOOKUP($B14,Datos13.2!$F$14:$S$20,2,FALSE),0)</f>
        <v>371</v>
      </c>
      <c r="Q14" s="15">
        <f>IFERROR(VLOOKUP($B14,Datos13.2!$F$14:$S$20,3,FALSE),0)</f>
        <v>362</v>
      </c>
      <c r="R14" s="15">
        <f>IFERROR(VLOOKUP($B14,Datos13.2!$F$14:$S$20,4,FALSE),0)</f>
        <v>445</v>
      </c>
      <c r="S14" s="15">
        <f>IFERROR(VLOOKUP($B14,Datos13.2!$F$14:$S$20,5,FALSE),0)</f>
        <v>434</v>
      </c>
      <c r="T14" s="15">
        <f>IFERROR(VLOOKUP($B14,Datos13.2!$F$14:$S$20,6,FALSE),0)</f>
        <v>461</v>
      </c>
      <c r="U14" s="15">
        <f>IFERROR(VLOOKUP($B14,Datos13.2!$F$14:$S$20,7,FALSE),0)</f>
        <v>373</v>
      </c>
      <c r="V14" s="15">
        <f>IFERROR(VLOOKUP($B14,Datos13.2!$F$14:$S$20,8,FALSE),0)</f>
        <v>440</v>
      </c>
      <c r="W14" s="15">
        <f>IFERROR(VLOOKUP($B14,Datos13.2!$F$14:$S$20,9,FALSE),0)</f>
        <v>565</v>
      </c>
      <c r="X14" s="15">
        <f>IFERROR(VLOOKUP($B14,Datos13.2!$F$14:$S$20,10,FALSE),0)</f>
        <v>670</v>
      </c>
      <c r="Y14" s="15">
        <f>IFERROR(VLOOKUP($B14,Datos13.2!$F$14:$S$20,11,FALSE),0)</f>
        <v>651</v>
      </c>
      <c r="Z14" s="15">
        <f>IFERROR(VLOOKUP($B14,Datos13.2!$F$14:$S$20,12,FALSE),0)</f>
        <v>779</v>
      </c>
      <c r="AA14" s="15">
        <f>IFERROR(VLOOKUP($B14,Datos13.2!$F$14:$S$20,13,FALSE),0)</f>
        <v>676</v>
      </c>
      <c r="AB14" s="14">
        <f>SUM(P14:AA14)</f>
        <v>6227</v>
      </c>
      <c r="AC14" s="4">
        <f t="shared" ref="AC14:AC18" si="0">O14/AB14</f>
        <v>8.8003854183394889E-2</v>
      </c>
    </row>
    <row r="15" spans="1:29" x14ac:dyDescent="0.25">
      <c r="B15" s="12" t="s">
        <v>1</v>
      </c>
      <c r="C15" s="13">
        <f>IFERROR(VLOOKUP($B15,Datos13.2!$F$3:$S$9,2,FALSE),0)</f>
        <v>40</v>
      </c>
      <c r="D15" s="13">
        <f>IFERROR(VLOOKUP($B15,Datos13.2!$F$3:$S$9,3,FALSE),0)</f>
        <v>43</v>
      </c>
      <c r="E15" s="13">
        <f>IFERROR(VLOOKUP($B15,Datos13.2!$F$3:$S$9,4,FALSE),0)</f>
        <v>48</v>
      </c>
      <c r="F15" s="13">
        <f>IFERROR(VLOOKUP($B15,Datos13.2!$F$3:$S$9,5,FALSE),0)</f>
        <v>43</v>
      </c>
      <c r="G15" s="13">
        <f>IFERROR(VLOOKUP($B15,Datos13.2!$F$3:$S$9,6,FALSE),0)</f>
        <v>90</v>
      </c>
      <c r="H15" s="13">
        <f>IFERROR(VLOOKUP($B15,Datos13.2!$F$3:$S$9,7,FALSE),0)</f>
        <v>56</v>
      </c>
      <c r="I15" s="13">
        <f>IFERROR(VLOOKUP($B15,Datos13.2!$F$3:$S$9,8,FALSE),0)</f>
        <v>73</v>
      </c>
      <c r="J15" s="13">
        <f>IFERROR(VLOOKUP($B15,Datos13.2!$F$3:$S$9,9,FALSE),0)</f>
        <v>36</v>
      </c>
      <c r="K15" s="13">
        <f>IFERROR(VLOOKUP($B15,Datos13.2!$F$3:$S$9,10,FALSE),0)</f>
        <v>15</v>
      </c>
      <c r="L15" s="13">
        <f>IFERROR(VLOOKUP($B15,Datos13.2!$F$3:$S$9,11,FALSE),0)</f>
        <v>37</v>
      </c>
      <c r="M15" s="13">
        <f>IFERROR(VLOOKUP($B15,Datos13.2!$F$3:$S$9,12,FALSE),0)</f>
        <v>58</v>
      </c>
      <c r="N15" s="13">
        <f>IFERROR(VLOOKUP($B15,Datos13.2!$F$3:$S$9,13,FALSE),0)</f>
        <v>63</v>
      </c>
      <c r="O15" s="14">
        <f t="shared" ref="O15:O17" si="1">SUM(C15:N15)</f>
        <v>602</v>
      </c>
      <c r="P15" s="15">
        <f>IFERROR(VLOOKUP($B15,Datos13.2!$F$14:$S$20,2,FALSE),0)</f>
        <v>626</v>
      </c>
      <c r="Q15" s="15">
        <f>IFERROR(VLOOKUP($B15,Datos13.2!$F$14:$S$20,3,FALSE),0)</f>
        <v>472</v>
      </c>
      <c r="R15" s="15">
        <f>IFERROR(VLOOKUP($B15,Datos13.2!$F$14:$S$20,4,FALSE),0)</f>
        <v>676</v>
      </c>
      <c r="S15" s="15">
        <f>IFERROR(VLOOKUP($B15,Datos13.2!$F$14:$S$20,5,FALSE),0)</f>
        <v>665</v>
      </c>
      <c r="T15" s="15">
        <f>IFERROR(VLOOKUP($B15,Datos13.2!$F$14:$S$20,6,FALSE),0)</f>
        <v>678</v>
      </c>
      <c r="U15" s="15">
        <f>IFERROR(VLOOKUP($B15,Datos13.2!$F$14:$S$20,7,FALSE),0)</f>
        <v>524</v>
      </c>
      <c r="V15" s="15">
        <f>IFERROR(VLOOKUP($B15,Datos13.2!$F$14:$S$20,8,FALSE),0)</f>
        <v>560</v>
      </c>
      <c r="W15" s="2">
        <f>IFERROR(VLOOKUP($B15,Datos13.2!$F$14:$S$20,9,FALSE),0)</f>
        <v>588</v>
      </c>
      <c r="X15" s="15">
        <f>IFERROR(VLOOKUP($B15,Datos13.2!$F$14:$S$20,10,FALSE),0)</f>
        <v>519</v>
      </c>
      <c r="Y15" s="15">
        <f>IFERROR(VLOOKUP($B15,Datos13.2!$F$14:$S$20,11,FALSE),0)</f>
        <v>582</v>
      </c>
      <c r="Z15" s="15">
        <f>IFERROR(VLOOKUP($B15,Datos13.2!$F$14:$S$20,12,FALSE),0)</f>
        <v>610</v>
      </c>
      <c r="AA15" s="15">
        <f>IFERROR(VLOOKUP($B15,Datos13.2!$F$14:$S$20,13,FALSE),0)</f>
        <v>579</v>
      </c>
      <c r="AB15" s="14">
        <f t="shared" ref="AB15:AB17" si="2">SUM(P15:AA15)</f>
        <v>7079</v>
      </c>
      <c r="AC15" s="4">
        <f t="shared" si="0"/>
        <v>8.504025992371804E-2</v>
      </c>
    </row>
    <row r="16" spans="1:29" x14ac:dyDescent="0.25">
      <c r="B16" s="12" t="s">
        <v>2</v>
      </c>
      <c r="C16" s="13">
        <f>IFERROR(VLOOKUP($B16,Datos13.2!$F$3:$S$9,2,FALSE),0)</f>
        <v>12</v>
      </c>
      <c r="D16" s="13">
        <f>IFERROR(VLOOKUP($B16,Datos13.2!$F$3:$S$9,3,FALSE),0)</f>
        <v>6</v>
      </c>
      <c r="E16" s="13">
        <f>IFERROR(VLOOKUP($B16,Datos13.2!$F$3:$S$9,4,FALSE),0)</f>
        <v>12</v>
      </c>
      <c r="F16" s="13">
        <f>IFERROR(VLOOKUP($B16,Datos13.2!$F$3:$S$9,5,FALSE),0)</f>
        <v>26</v>
      </c>
      <c r="G16" s="13">
        <f>IFERROR(VLOOKUP($B16,Datos13.2!$F$3:$S$9,6,FALSE),0)</f>
        <v>19</v>
      </c>
      <c r="H16" s="13">
        <f>IFERROR(VLOOKUP($B16,Datos13.2!$F$3:$S$9,7,FALSE),0)</f>
        <v>31</v>
      </c>
      <c r="I16" s="13">
        <f>IFERROR(VLOOKUP($B16,Datos13.2!$F$3:$S$9,8,FALSE),0)</f>
        <v>21</v>
      </c>
      <c r="J16" s="13">
        <f>IFERROR(VLOOKUP($B16,Datos13.2!$F$3:$S$9,9,FALSE),0)</f>
        <v>13</v>
      </c>
      <c r="K16" s="13">
        <f>IFERROR(VLOOKUP($B16,Datos13.2!$F$3:$S$9,10,FALSE),0)</f>
        <v>11</v>
      </c>
      <c r="L16" s="13">
        <f>IFERROR(VLOOKUP($B16,Datos13.2!$F$3:$S$9,11,FALSE),0)</f>
        <v>14</v>
      </c>
      <c r="M16" s="13">
        <f>IFERROR(VLOOKUP($B16,Datos13.2!$F$3:$S$9,12,FALSE),0)</f>
        <v>28</v>
      </c>
      <c r="N16" s="13">
        <f>IFERROR(VLOOKUP($B16,Datos13.2!$F$3:$S$9,13,FALSE),0)</f>
        <v>38</v>
      </c>
      <c r="O16" s="14">
        <f t="shared" si="1"/>
        <v>231</v>
      </c>
      <c r="P16" s="15">
        <f>IFERROR(VLOOKUP($B16,Datos13.2!$F$14:$S$20,2,FALSE),0)</f>
        <v>275</v>
      </c>
      <c r="Q16" s="15">
        <f>IFERROR(VLOOKUP($B16,Datos13.2!$F$14:$S$20,3,FALSE),0)</f>
        <v>237</v>
      </c>
      <c r="R16" s="15">
        <f>IFERROR(VLOOKUP($B16,Datos13.2!$F$14:$S$20,4,FALSE),0)</f>
        <v>302</v>
      </c>
      <c r="S16" s="15">
        <f>IFERROR(VLOOKUP($B16,Datos13.2!$F$14:$S$20,5,FALSE),0)</f>
        <v>516</v>
      </c>
      <c r="T16" s="15">
        <f>IFERROR(VLOOKUP($B16,Datos13.2!$F$14:$S$20,6,FALSE),0)</f>
        <v>416</v>
      </c>
      <c r="U16" s="15">
        <f>IFERROR(VLOOKUP($B16,Datos13.2!$F$14:$S$20,7,FALSE),0)</f>
        <v>376</v>
      </c>
      <c r="V16" s="15">
        <f>IFERROR(VLOOKUP($B16,Datos13.2!$F$14:$S$20,8,FALSE),0)</f>
        <v>403</v>
      </c>
      <c r="W16" s="15">
        <f>IFERROR(VLOOKUP($B16,Datos13.2!$F$14:$S$20,9,FALSE),0)</f>
        <v>453</v>
      </c>
      <c r="X16" s="15">
        <f>IFERROR(VLOOKUP($B16,Datos13.2!$F$14:$S$20,10,FALSE),0)</f>
        <v>356</v>
      </c>
      <c r="Y16" s="15">
        <f>IFERROR(VLOOKUP($B16,Datos13.2!$F$14:$S$20,11,FALSE),0)</f>
        <v>563</v>
      </c>
      <c r="Z16" s="15">
        <f>IFERROR(VLOOKUP($B16,Datos13.2!$F$14:$S$20,12,FALSE),0)</f>
        <v>553</v>
      </c>
      <c r="AA16" s="15">
        <f>IFERROR(VLOOKUP($B16,Datos13.2!$F$14:$S$20,13,FALSE),0)</f>
        <v>457</v>
      </c>
      <c r="AB16" s="14">
        <f t="shared" si="2"/>
        <v>4907</v>
      </c>
      <c r="AC16" s="4">
        <f t="shared" si="0"/>
        <v>4.7075606276747506E-2</v>
      </c>
    </row>
    <row r="17" spans="2:29" ht="15.75" thickBot="1" x14ac:dyDescent="0.3">
      <c r="B17" s="12" t="s">
        <v>8</v>
      </c>
      <c r="C17" s="13">
        <f>IFERROR(VLOOKUP($B17,Datos13.2!$F$3:$S$9,2,FALSE),0)</f>
        <v>16</v>
      </c>
      <c r="D17" s="13">
        <f>IFERROR(VLOOKUP($B17,Datos13.2!$F$3:$S$9,3,FALSE),0)</f>
        <v>15</v>
      </c>
      <c r="E17" s="13">
        <f>IFERROR(VLOOKUP($B17,Datos13.2!$F$3:$S$9,4,FALSE),0)</f>
        <v>11</v>
      </c>
      <c r="F17" s="13">
        <f>IFERROR(VLOOKUP($B17,Datos13.2!$F$3:$S$9,5,FALSE),0)</f>
        <v>5</v>
      </c>
      <c r="G17" s="13">
        <f>IFERROR(VLOOKUP($B17,Datos13.2!$F$3:$S$9,6,FALSE),0)</f>
        <v>10</v>
      </c>
      <c r="H17" s="13">
        <f>IFERROR(VLOOKUP($B17,Datos13.2!$F$3:$S$9,7,FALSE),0)</f>
        <v>4</v>
      </c>
      <c r="I17" s="13">
        <f>IFERROR(VLOOKUP($B17,Datos13.2!$F$3:$S$9,8,FALSE),0)</f>
        <v>6</v>
      </c>
      <c r="J17" s="13">
        <f>IFERROR(VLOOKUP($B17,Datos13.2!$F$3:$S$9,9,FALSE),0)</f>
        <v>5</v>
      </c>
      <c r="K17" s="13">
        <f>IFERROR(VLOOKUP($B17,Datos13.2!$F$3:$S$9,10,FALSE),0)</f>
        <v>4</v>
      </c>
      <c r="L17" s="13">
        <f>IFERROR(VLOOKUP($B17,Datos13.2!$F$3:$S$9,11,FALSE),0)</f>
        <v>9</v>
      </c>
      <c r="M17" s="13">
        <f>IFERROR(VLOOKUP($B17,Datos13.2!$F$3:$S$9,12,FALSE),0)</f>
        <v>6</v>
      </c>
      <c r="N17" s="13">
        <f>IFERROR(VLOOKUP($B17,Datos13.2!$F$3:$S$9,13,FALSE),0)</f>
        <v>4</v>
      </c>
      <c r="O17" s="14">
        <f t="shared" si="1"/>
        <v>95</v>
      </c>
      <c r="P17" s="15">
        <f>IFERROR(VLOOKUP($B17,Datos13.2!$F$14:$S$20,2,FALSE),0)</f>
        <v>186</v>
      </c>
      <c r="Q17" s="15">
        <f>IFERROR(VLOOKUP($B17,Datos13.2!$F$14:$S$20,3,FALSE),0)</f>
        <v>191</v>
      </c>
      <c r="R17" s="15">
        <f>IFERROR(VLOOKUP($B17,Datos13.2!$F$14:$S$20,4,FALSE),0)</f>
        <v>219</v>
      </c>
      <c r="S17" s="15">
        <f>IFERROR(VLOOKUP($B17,Datos13.2!$F$14:$S$20,5,FALSE),0)</f>
        <v>187</v>
      </c>
      <c r="T17" s="15">
        <f>IFERROR(VLOOKUP($B17,Datos13.2!$F$14:$S$20,6,FALSE),0)</f>
        <v>206</v>
      </c>
      <c r="U17" s="15">
        <f>IFERROR(VLOOKUP($B17,Datos13.2!$F$14:$S$20,7,FALSE),0)</f>
        <v>176</v>
      </c>
      <c r="V17" s="15">
        <f>IFERROR(VLOOKUP($B17,Datos13.2!$F$14:$S$20,8,FALSE),0)</f>
        <v>156</v>
      </c>
      <c r="W17" s="15">
        <f>IFERROR(VLOOKUP($B17,Datos13.2!$F$14:$S$20,9,FALSE),0)</f>
        <v>148</v>
      </c>
      <c r="X17" s="15">
        <f>IFERROR(VLOOKUP($B17,Datos13.2!$F$14:$S$20,10,FALSE),0)</f>
        <v>133</v>
      </c>
      <c r="Y17" s="15">
        <f>IFERROR(VLOOKUP($B17,Datos13.2!$F$14:$S$20,11,FALSE),0)</f>
        <v>153</v>
      </c>
      <c r="Z17" s="15">
        <f>IFERROR(VLOOKUP($B17,Datos13.2!$F$14:$S$20,12,FALSE),0)</f>
        <v>119</v>
      </c>
      <c r="AA17" s="15">
        <f>IFERROR(VLOOKUP($B17,Datos13.2!$F$14:$S$20,13,FALSE),0)</f>
        <v>109</v>
      </c>
      <c r="AB17" s="14">
        <f t="shared" si="2"/>
        <v>1983</v>
      </c>
      <c r="AC17" s="4">
        <f t="shared" si="0"/>
        <v>4.790721129601614E-2</v>
      </c>
    </row>
    <row r="18" spans="2:29" ht="15.75" thickBot="1" x14ac:dyDescent="0.3">
      <c r="B18" s="16" t="s">
        <v>14</v>
      </c>
      <c r="C18" s="16">
        <f>SUM(C14:C17)</f>
        <v>110</v>
      </c>
      <c r="D18" s="16">
        <f>SUM(D14:D17)</f>
        <v>110</v>
      </c>
      <c r="E18" s="16">
        <f>SUM(E14:E17)</f>
        <v>112</v>
      </c>
      <c r="F18" s="16">
        <f>SUM(F14:F17)</f>
        <v>115</v>
      </c>
      <c r="G18" s="16">
        <f t="shared" ref="G18:N18" si="3">SUM(G14:G17)</f>
        <v>166</v>
      </c>
      <c r="H18" s="16">
        <f t="shared" si="3"/>
        <v>134</v>
      </c>
      <c r="I18" s="16">
        <f t="shared" si="3"/>
        <v>140</v>
      </c>
      <c r="J18" s="16">
        <f t="shared" si="3"/>
        <v>90</v>
      </c>
      <c r="K18" s="16">
        <f t="shared" si="3"/>
        <v>68</v>
      </c>
      <c r="L18" s="16">
        <f t="shared" si="3"/>
        <v>108</v>
      </c>
      <c r="M18" s="16">
        <f t="shared" si="3"/>
        <v>158</v>
      </c>
      <c r="N18" s="16">
        <f t="shared" si="3"/>
        <v>165</v>
      </c>
      <c r="O18" s="16">
        <f>SUM(O14:O17)</f>
        <v>1476</v>
      </c>
      <c r="P18" s="16">
        <f>SUM(P14:P17)</f>
        <v>1458</v>
      </c>
      <c r="Q18" s="16">
        <f>SUM(Q14:Q17)</f>
        <v>1262</v>
      </c>
      <c r="R18" s="16">
        <f>SUM(R14:R17)</f>
        <v>1642</v>
      </c>
      <c r="S18" s="16">
        <f t="shared" ref="S18:AA18" si="4">SUM(S14:S17)</f>
        <v>1802</v>
      </c>
      <c r="T18" s="16">
        <f t="shared" si="4"/>
        <v>1761</v>
      </c>
      <c r="U18" s="16">
        <f t="shared" si="4"/>
        <v>1449</v>
      </c>
      <c r="V18" s="16">
        <f t="shared" si="4"/>
        <v>1559</v>
      </c>
      <c r="W18" s="16">
        <f t="shared" si="4"/>
        <v>1754</v>
      </c>
      <c r="X18" s="16">
        <f t="shared" si="4"/>
        <v>1678</v>
      </c>
      <c r="Y18" s="16">
        <f t="shared" si="4"/>
        <v>1949</v>
      </c>
      <c r="Z18" s="16">
        <f t="shared" si="4"/>
        <v>2061</v>
      </c>
      <c r="AA18" s="16">
        <f t="shared" si="4"/>
        <v>1821</v>
      </c>
      <c r="AB18" s="16">
        <f>SUM(AB14:AB17)</f>
        <v>20196</v>
      </c>
      <c r="AC18" s="5">
        <f t="shared" si="0"/>
        <v>7.3083778966131913E-2</v>
      </c>
    </row>
    <row r="19" spans="2:29" x14ac:dyDescent="0.25">
      <c r="B19" s="17" t="s">
        <v>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3" spans="2:29" x14ac:dyDescent="0.25">
      <c r="B23" s="20" t="s">
        <v>45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2:29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2:29" ht="15.75" thickBot="1" x14ac:dyDescent="0.3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2:29" ht="15.75" thickBot="1" x14ac:dyDescent="0.3">
      <c r="B26" s="18" t="s">
        <v>7</v>
      </c>
      <c r="C26" s="21" t="s">
        <v>40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3"/>
      <c r="P26" s="21" t="s">
        <v>41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3"/>
      <c r="AC26" s="24" t="s">
        <v>11</v>
      </c>
    </row>
    <row r="27" spans="2:29" ht="15.75" thickBot="1" x14ac:dyDescent="0.3">
      <c r="B27" s="18"/>
      <c r="C27" s="21" t="s">
        <v>9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3"/>
      <c r="P27" s="21" t="s">
        <v>10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3"/>
      <c r="AC27" s="24"/>
    </row>
    <row r="28" spans="2:29" ht="15.75" thickBot="1" x14ac:dyDescent="0.3">
      <c r="B28" s="19"/>
      <c r="C28" s="10" t="s">
        <v>28</v>
      </c>
      <c r="D28" s="11" t="s">
        <v>29</v>
      </c>
      <c r="E28" s="10" t="s">
        <v>30</v>
      </c>
      <c r="F28" s="11" t="s">
        <v>31</v>
      </c>
      <c r="G28" s="10" t="s">
        <v>32</v>
      </c>
      <c r="H28" s="11" t="s">
        <v>33</v>
      </c>
      <c r="I28" s="10" t="s">
        <v>34</v>
      </c>
      <c r="J28" s="11" t="s">
        <v>35</v>
      </c>
      <c r="K28" s="10" t="s">
        <v>36</v>
      </c>
      <c r="L28" s="11" t="s">
        <v>37</v>
      </c>
      <c r="M28" s="10" t="s">
        <v>38</v>
      </c>
      <c r="N28" s="11" t="s">
        <v>39</v>
      </c>
      <c r="O28" s="3" t="s">
        <v>27</v>
      </c>
      <c r="P28" s="10" t="s">
        <v>28</v>
      </c>
      <c r="Q28" s="11" t="s">
        <v>29</v>
      </c>
      <c r="R28" s="10" t="s">
        <v>30</v>
      </c>
      <c r="S28" s="11" t="s">
        <v>31</v>
      </c>
      <c r="T28" s="10" t="s">
        <v>32</v>
      </c>
      <c r="U28" s="11" t="s">
        <v>33</v>
      </c>
      <c r="V28" s="10" t="s">
        <v>34</v>
      </c>
      <c r="W28" s="11" t="s">
        <v>35</v>
      </c>
      <c r="X28" s="10" t="s">
        <v>36</v>
      </c>
      <c r="Y28" s="11" t="s">
        <v>37</v>
      </c>
      <c r="Z28" s="10" t="s">
        <v>38</v>
      </c>
      <c r="AA28" s="11" t="s">
        <v>39</v>
      </c>
      <c r="AB28" s="3" t="s">
        <v>27</v>
      </c>
      <c r="AC28" s="25"/>
    </row>
    <row r="29" spans="2:29" x14ac:dyDescent="0.25">
      <c r="B29" s="12" t="s">
        <v>0</v>
      </c>
      <c r="C29" s="13">
        <f>IFERROR(VLOOKUP($B29,Datos13.3!$F$3:$S$8,2,FALSE),0)</f>
        <v>509.7</v>
      </c>
      <c r="D29" s="13">
        <f>IFERROR(VLOOKUP($B29,Datos13.3!$F$3:$S$8,3,FALSE),0)</f>
        <v>437.05</v>
      </c>
      <c r="E29" s="13">
        <f>IFERROR(VLOOKUP($B29,Datos13.3!$F$3:$S$8,4,FALSE),0)</f>
        <v>616.85</v>
      </c>
      <c r="F29" s="13">
        <f>IFERROR(VLOOKUP($B29,Datos13.3!$F$3:$S$8,5,FALSE),0)</f>
        <v>661.92</v>
      </c>
      <c r="G29" s="13">
        <f>IFERROR(VLOOKUP($B29,Datos13.3!$F$3:$S$8,6,FALSE),0)</f>
        <v>681.3</v>
      </c>
      <c r="H29" s="13">
        <f>IFERROR(VLOOKUP($B29,Datos13.3!$F$3:$S$8,7,FALSE),0)</f>
        <v>600.63</v>
      </c>
      <c r="I29" s="13">
        <f>IFERROR(VLOOKUP($B29,Datos13.3!$F$3:$S$8,8,FALSE),0)</f>
        <v>744.61</v>
      </c>
      <c r="J29" s="13">
        <f>IFERROR(VLOOKUP($B29,Datos13.3!$F$3:$S$8,9,FALSE),0)</f>
        <v>670.02</v>
      </c>
      <c r="K29" s="13">
        <f>IFERROR(VLOOKUP($B29,Datos13.3!$F$3:$S$8,10,FALSE),0)</f>
        <v>825.63</v>
      </c>
      <c r="L29" s="13">
        <f>IFERROR(VLOOKUP($B29,Datos13.3!$F$3:$S$8,11,FALSE),0)</f>
        <v>792.6</v>
      </c>
      <c r="M29" s="13">
        <f>IFERROR(VLOOKUP($B29,Datos13.3!$F$3:$S$8,12,FALSE),0)</f>
        <v>795.74</v>
      </c>
      <c r="N29" s="13">
        <f>IFERROR(VLOOKUP($B29,Datos13.3!$F$3:$S$8,13,FALSE),0)</f>
        <v>767.41</v>
      </c>
      <c r="O29" s="14">
        <f>SUM(C29:N29)</f>
        <v>8103.46</v>
      </c>
      <c r="P29" s="15">
        <f>IFERROR(VLOOKUP($B29,Datos13.3!$F$12:$S$17,2,FALSE),0)</f>
        <v>715</v>
      </c>
      <c r="Q29" s="15">
        <f>IFERROR(VLOOKUP($B29,Datos13.3!$F$12:$S$17,3,FALSE),0)</f>
        <v>680</v>
      </c>
      <c r="R29" s="15">
        <f>IFERROR(VLOOKUP($B29,Datos13.3!$F$12:$S$17,4,FALSE),0)</f>
        <v>785</v>
      </c>
      <c r="S29" s="15">
        <f>IFERROR(VLOOKUP($B29,Datos13.3!$F$12:$S$17,5,FALSE),0)</f>
        <v>680</v>
      </c>
      <c r="T29" s="15">
        <f>IFERROR(VLOOKUP($B29,Datos13.3!$F$12:$S$17,6,FALSE),0)</f>
        <v>900</v>
      </c>
      <c r="U29" s="15">
        <f>IFERROR(VLOOKUP($B29,Datos13.3!$F$12:$S$17,7,FALSE),0)</f>
        <v>972</v>
      </c>
      <c r="V29" s="15">
        <f>IFERROR(VLOOKUP($B29,Datos13.3!$F$12:$S$17,8,FALSE),0)</f>
        <v>894</v>
      </c>
      <c r="W29" s="15">
        <f>IFERROR(VLOOKUP($B29,Datos13.3!$F$12:$S$17,9,FALSE),0)</f>
        <v>1116</v>
      </c>
      <c r="X29" s="15">
        <f>IFERROR(VLOOKUP($B29,Datos13.3!$F$12:$S$17,10,FALSE),0)</f>
        <v>1012</v>
      </c>
      <c r="Y29" s="15">
        <f>IFERROR(VLOOKUP($B29,Datos13.3!$F$12:$S$17,11,FALSE),0)</f>
        <v>960</v>
      </c>
      <c r="Z29" s="15">
        <f>IFERROR(VLOOKUP($B29,Datos13.3!$F$12:$S$17,12,FALSE),0)</f>
        <v>1064</v>
      </c>
      <c r="AA29" s="15">
        <f>IFERROR(VLOOKUP($B29,Datos13.3!$F$12:$S$17,13,FALSE),0)</f>
        <v>1057</v>
      </c>
      <c r="AB29" s="14">
        <f>SUM(P29:AA29)</f>
        <v>10835</v>
      </c>
      <c r="AC29" s="4">
        <f t="shared" ref="AC29:AC32" si="5">O29/AB29</f>
        <v>0.74789663128749428</v>
      </c>
    </row>
    <row r="30" spans="2:29" x14ac:dyDescent="0.25">
      <c r="B30" s="12" t="s">
        <v>1</v>
      </c>
      <c r="C30" s="13">
        <f>IFERROR(VLOOKUP($B30,Datos13.3!$F$3:$S$8,2,FALSE),0)</f>
        <v>911.71</v>
      </c>
      <c r="D30" s="13">
        <f>IFERROR(VLOOKUP($B30,Datos13.3!$F$3:$S$8,3,FALSE),0)</f>
        <v>1001.51</v>
      </c>
      <c r="E30" s="13">
        <f>IFERROR(VLOOKUP($B30,Datos13.3!$F$3:$S$8,4,FALSE),0)</f>
        <v>1285.57</v>
      </c>
      <c r="F30" s="13">
        <f>IFERROR(VLOOKUP($B30,Datos13.3!$F$3:$S$8,5,FALSE),0)</f>
        <v>1168.9000000000001</v>
      </c>
      <c r="G30" s="13">
        <f>IFERROR(VLOOKUP($B30,Datos13.3!$F$3:$S$8,6,FALSE),0)</f>
        <v>1127.1400000000001</v>
      </c>
      <c r="H30" s="13">
        <f>IFERROR(VLOOKUP($B30,Datos13.3!$F$3:$S$8,7,FALSE),0)</f>
        <v>971.69</v>
      </c>
      <c r="I30" s="13">
        <f>IFERROR(VLOOKUP($B30,Datos13.3!$F$3:$S$8,8,FALSE),0)</f>
        <v>1004.59</v>
      </c>
      <c r="J30" s="13">
        <f>IFERROR(VLOOKUP($B30,Datos13.3!$F$3:$S$8,9,FALSE),0)</f>
        <v>1173.48</v>
      </c>
      <c r="K30" s="13">
        <f>IFERROR(VLOOKUP($B30,Datos13.3!$F$3:$S$8,10,FALSE),0)</f>
        <v>1033.3399999999999</v>
      </c>
      <c r="L30" s="13">
        <f>IFERROR(VLOOKUP($B30,Datos13.3!$F$3:$S$8,11,FALSE),0)</f>
        <v>1039.0899999999999</v>
      </c>
      <c r="M30" s="13">
        <f>IFERROR(VLOOKUP($B30,Datos13.3!$F$3:$S$8,12,FALSE),0)</f>
        <v>913.16</v>
      </c>
      <c r="N30" s="13">
        <f>IFERROR(VLOOKUP($B30,Datos13.3!$F$3:$S$8,13,FALSE),0)</f>
        <v>874.96</v>
      </c>
      <c r="O30" s="14">
        <f t="shared" ref="O30:O31" si="6">SUM(C30:N30)</f>
        <v>12505.14</v>
      </c>
      <c r="P30" s="15">
        <f>IFERROR(VLOOKUP($B30,Datos13.3!$F$12:$S$17,2,FALSE),0)</f>
        <v>1512</v>
      </c>
      <c r="Q30" s="15">
        <f>IFERROR(VLOOKUP($B30,Datos13.3!$F$12:$S$17,3,FALSE),0)</f>
        <v>1440</v>
      </c>
      <c r="R30" s="15">
        <f>IFERROR(VLOOKUP($B30,Datos13.3!$F$12:$S$17,4,FALSE),0)</f>
        <v>1656</v>
      </c>
      <c r="S30" s="15">
        <f>IFERROR(VLOOKUP($B30,Datos13.3!$F$12:$S$17,5,FALSE),0)</f>
        <v>1440</v>
      </c>
      <c r="T30" s="15">
        <f>IFERROR(VLOOKUP($B30,Datos13.3!$F$12:$S$17,6,FALSE),0)</f>
        <v>1584</v>
      </c>
      <c r="U30" s="15">
        <f>IFERROR(VLOOKUP($B30,Datos13.3!$F$12:$S$17,7,FALSE),0)</f>
        <v>1440</v>
      </c>
      <c r="V30" s="15">
        <f>IFERROR(VLOOKUP($B30,Datos13.3!$F$12:$S$17,8,FALSE),0)</f>
        <v>1512</v>
      </c>
      <c r="W30" s="2">
        <f>IFERROR(VLOOKUP($B30,Datos13.3!$F$12:$S$17,9,FALSE),0)</f>
        <v>1461</v>
      </c>
      <c r="X30" s="15">
        <f>IFERROR(VLOOKUP($B30,Datos13.3!$F$12:$S$17,10,FALSE),0)</f>
        <v>1344</v>
      </c>
      <c r="Y30" s="15">
        <f>IFERROR(VLOOKUP($B30,Datos13.3!$F$12:$S$17,11,FALSE),0)</f>
        <v>1216</v>
      </c>
      <c r="Z30" s="15">
        <f>IFERROR(VLOOKUP($B30,Datos13.3!$F$12:$S$17,12,FALSE),0)</f>
        <v>1344</v>
      </c>
      <c r="AA30" s="15">
        <f>IFERROR(VLOOKUP($B30,Datos13.3!$F$12:$S$17,13,FALSE),0)</f>
        <v>1344</v>
      </c>
      <c r="AB30" s="14">
        <f t="shared" ref="AB30:AB31" si="7">SUM(P30:AA30)</f>
        <v>17293</v>
      </c>
      <c r="AC30" s="4">
        <f t="shared" si="5"/>
        <v>0.72313305961949914</v>
      </c>
    </row>
    <row r="31" spans="2:29" ht="15.75" thickBot="1" x14ac:dyDescent="0.3">
      <c r="B31" s="12" t="s">
        <v>2</v>
      </c>
      <c r="C31" s="13">
        <f>IFERROR(VLOOKUP($B31,Datos13.3!$F$3:$S$8,2,FALSE),0)</f>
        <v>250.05</v>
      </c>
      <c r="D31" s="13">
        <f>IFERROR(VLOOKUP($B31,Datos13.3!$F$3:$S$8,3,FALSE),0)</f>
        <v>229.3</v>
      </c>
      <c r="E31" s="13">
        <f>IFERROR(VLOOKUP($B31,Datos13.3!$F$3:$S$8,4,FALSE),0)</f>
        <v>308.47000000000003</v>
      </c>
      <c r="F31" s="13">
        <f>IFERROR(VLOOKUP($B31,Datos13.3!$F$3:$S$8,5,FALSE),0)</f>
        <v>725.18</v>
      </c>
      <c r="G31" s="13">
        <f>IFERROR(VLOOKUP($B31,Datos13.3!$F$3:$S$8,6,FALSE),0)</f>
        <v>678.4</v>
      </c>
      <c r="H31" s="13">
        <f>IFERROR(VLOOKUP($B31,Datos13.3!$F$3:$S$8,7,FALSE),0)</f>
        <v>506.05</v>
      </c>
      <c r="I31" s="13">
        <f>IFERROR(VLOOKUP($B31,Datos13.3!$F$3:$S$8,8,FALSE),0)</f>
        <v>568.12</v>
      </c>
      <c r="J31" s="13">
        <f>IFERROR(VLOOKUP($B31,Datos13.3!$F$3:$S$8,9,FALSE),0)</f>
        <v>627.23</v>
      </c>
      <c r="K31" s="13">
        <f>IFERROR(VLOOKUP($B31,Datos13.3!$F$3:$S$8,10,FALSE),0)</f>
        <v>546.04999999999995</v>
      </c>
      <c r="L31" s="13">
        <f>IFERROR(VLOOKUP($B31,Datos13.3!$F$3:$S$8,11,FALSE),0)</f>
        <v>553.20000000000005</v>
      </c>
      <c r="M31" s="13">
        <f>IFERROR(VLOOKUP($B31,Datos13.3!$F$3:$S$8,12,FALSE),0)</f>
        <v>525.23</v>
      </c>
      <c r="N31" s="13">
        <f>IFERROR(VLOOKUP($B31,Datos13.3!$F$3:$S$8,13,FALSE),0)</f>
        <v>505.65</v>
      </c>
      <c r="O31" s="14">
        <f t="shared" si="6"/>
        <v>6022.93</v>
      </c>
      <c r="P31" s="15">
        <f>IFERROR(VLOOKUP($B31,Datos13.3!$F$12:$S$17,2,FALSE),0)</f>
        <v>488.2</v>
      </c>
      <c r="Q31" s="15">
        <f>IFERROR(VLOOKUP($B31,Datos13.3!$F$12:$S$17,3,FALSE),0)</f>
        <v>320.17</v>
      </c>
      <c r="R31" s="15">
        <f>IFERROR(VLOOKUP($B31,Datos13.3!$F$12:$S$17,4,FALSE),0)</f>
        <v>381.12</v>
      </c>
      <c r="S31" s="15">
        <f>IFERROR(VLOOKUP($B31,Datos13.3!$F$12:$S$17,5,FALSE),0)</f>
        <v>927.1</v>
      </c>
      <c r="T31" s="15">
        <f>IFERROR(VLOOKUP($B31,Datos13.3!$F$12:$S$17,6,FALSE),0)</f>
        <v>900.3</v>
      </c>
      <c r="U31" s="15">
        <f>IFERROR(VLOOKUP($B31,Datos13.3!$F$12:$S$17,7,FALSE),0)</f>
        <v>629.98</v>
      </c>
      <c r="V31" s="15">
        <f>IFERROR(VLOOKUP($B31,Datos13.3!$F$12:$S$17,8,FALSE),0)</f>
        <v>756.95</v>
      </c>
      <c r="W31" s="15">
        <f>IFERROR(VLOOKUP($B31,Datos13.3!$F$12:$S$17,9,FALSE),0)</f>
        <v>870.38</v>
      </c>
      <c r="X31" s="15">
        <f>IFERROR(VLOOKUP($B31,Datos13.3!$F$12:$S$17,10,FALSE),0)</f>
        <v>779.5</v>
      </c>
      <c r="Y31" s="15">
        <f>IFERROR(VLOOKUP($B31,Datos13.3!$F$12:$S$17,11,FALSE),0)</f>
        <v>763.83</v>
      </c>
      <c r="Z31" s="15">
        <f>IFERROR(VLOOKUP($B31,Datos13.3!$F$12:$S$17,12,FALSE),0)</f>
        <v>761.97</v>
      </c>
      <c r="AA31" s="15">
        <f>IFERROR(VLOOKUP($B31,Datos13.3!$F$12:$S$17,13,FALSE),0)</f>
        <v>761.88</v>
      </c>
      <c r="AB31" s="14">
        <f t="shared" si="7"/>
        <v>8341.380000000001</v>
      </c>
      <c r="AC31" s="4">
        <f t="shared" si="5"/>
        <v>0.7220543842865329</v>
      </c>
    </row>
    <row r="32" spans="2:29" ht="15.75" thickBot="1" x14ac:dyDescent="0.3">
      <c r="B32" s="16" t="s">
        <v>14</v>
      </c>
      <c r="C32" s="16">
        <f t="shared" ref="C32:AB32" si="8">SUM(C29:C31)</f>
        <v>1671.46</v>
      </c>
      <c r="D32" s="16">
        <f t="shared" si="8"/>
        <v>1667.86</v>
      </c>
      <c r="E32" s="16">
        <f t="shared" si="8"/>
        <v>2210.8900000000003</v>
      </c>
      <c r="F32" s="16">
        <f t="shared" si="8"/>
        <v>2556</v>
      </c>
      <c r="G32" s="16">
        <f t="shared" si="8"/>
        <v>2486.84</v>
      </c>
      <c r="H32" s="16">
        <f t="shared" si="8"/>
        <v>2078.3700000000003</v>
      </c>
      <c r="I32" s="16">
        <f t="shared" si="8"/>
        <v>2317.3200000000002</v>
      </c>
      <c r="J32" s="16">
        <f t="shared" si="8"/>
        <v>2470.73</v>
      </c>
      <c r="K32" s="16">
        <f t="shared" si="8"/>
        <v>2405.0199999999995</v>
      </c>
      <c r="L32" s="16">
        <f t="shared" si="8"/>
        <v>2384.8900000000003</v>
      </c>
      <c r="M32" s="16">
        <f t="shared" si="8"/>
        <v>2234.13</v>
      </c>
      <c r="N32" s="16">
        <f t="shared" si="8"/>
        <v>2148.02</v>
      </c>
      <c r="O32" s="16">
        <f t="shared" si="8"/>
        <v>26631.53</v>
      </c>
      <c r="P32" s="16">
        <f t="shared" si="8"/>
        <v>2715.2</v>
      </c>
      <c r="Q32" s="16">
        <f t="shared" si="8"/>
        <v>2440.17</v>
      </c>
      <c r="R32" s="16">
        <f t="shared" si="8"/>
        <v>2822.12</v>
      </c>
      <c r="S32" s="16">
        <f t="shared" si="8"/>
        <v>3047.1</v>
      </c>
      <c r="T32" s="16">
        <f t="shared" si="8"/>
        <v>3384.3</v>
      </c>
      <c r="U32" s="16">
        <f t="shared" si="8"/>
        <v>3041.98</v>
      </c>
      <c r="V32" s="16">
        <f t="shared" si="8"/>
        <v>3162.95</v>
      </c>
      <c r="W32" s="16">
        <f t="shared" si="8"/>
        <v>3447.38</v>
      </c>
      <c r="X32" s="16">
        <f t="shared" si="8"/>
        <v>3135.5</v>
      </c>
      <c r="Y32" s="16">
        <f t="shared" si="8"/>
        <v>2939.83</v>
      </c>
      <c r="Z32" s="16">
        <f t="shared" si="8"/>
        <v>3169.9700000000003</v>
      </c>
      <c r="AA32" s="16">
        <f t="shared" si="8"/>
        <v>3162.88</v>
      </c>
      <c r="AB32" s="16">
        <f t="shared" si="8"/>
        <v>36469.380000000005</v>
      </c>
      <c r="AC32" s="5">
        <f t="shared" si="5"/>
        <v>0.73024356323030426</v>
      </c>
    </row>
    <row r="33" spans="2:14" x14ac:dyDescent="0.25">
      <c r="B33" s="17" t="s">
        <v>42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</sheetData>
  <mergeCells count="14">
    <mergeCell ref="B23:AC25"/>
    <mergeCell ref="B26:B28"/>
    <mergeCell ref="C26:O26"/>
    <mergeCell ref="P26:AB26"/>
    <mergeCell ref="AC26:AC28"/>
    <mergeCell ref="C27:O27"/>
    <mergeCell ref="P27:AB27"/>
    <mergeCell ref="B11:B13"/>
    <mergeCell ref="B8:AC10"/>
    <mergeCell ref="C12:O12"/>
    <mergeCell ref="P12:AB12"/>
    <mergeCell ref="C11:O11"/>
    <mergeCell ref="P11:AB11"/>
    <mergeCell ref="AC11:AC13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20C8-1799-41C1-AA28-DD28326555E9}">
  <dimension ref="A1:X49"/>
  <sheetViews>
    <sheetView workbookViewId="0"/>
  </sheetViews>
  <sheetFormatPr baseColWidth="10" defaultRowHeight="15" x14ac:dyDescent="0.25"/>
  <cols>
    <col min="1" max="1" width="17.28515625" bestFit="1" customWidth="1"/>
    <col min="2" max="2" width="27.28515625" bestFit="1" customWidth="1"/>
    <col min="3" max="3" width="4.7109375" bestFit="1" customWidth="1"/>
    <col min="4" max="4" width="5.42578125" bestFit="1" customWidth="1"/>
    <col min="6" max="6" width="27.28515625" bestFit="1" customWidth="1"/>
    <col min="7" max="7" width="22.42578125" bestFit="1" customWidth="1"/>
    <col min="8" max="18" width="5" bestFit="1" customWidth="1"/>
    <col min="19" max="19" width="12.5703125" bestFit="1" customWidth="1"/>
    <col min="21" max="21" width="17.28515625" bestFit="1" customWidth="1"/>
    <col min="22" max="22" width="27.28515625" bestFit="1" customWidth="1"/>
    <col min="23" max="23" width="4.7109375" bestFit="1" customWidth="1"/>
    <col min="24" max="24" width="5.42578125" bestFit="1" customWidth="1"/>
  </cols>
  <sheetData>
    <row r="1" spans="1:24" x14ac:dyDescent="0.25">
      <c r="A1" s="26" t="s">
        <v>15</v>
      </c>
      <c r="B1" s="26" t="s">
        <v>46</v>
      </c>
      <c r="C1" s="26" t="s">
        <v>16</v>
      </c>
      <c r="D1" s="26" t="s">
        <v>17</v>
      </c>
      <c r="U1" s="26" t="s">
        <v>15</v>
      </c>
      <c r="V1" s="26" t="s">
        <v>46</v>
      </c>
      <c r="W1" s="26" t="s">
        <v>16</v>
      </c>
      <c r="X1" s="26" t="s">
        <v>17</v>
      </c>
    </row>
    <row r="2" spans="1:24" x14ac:dyDescent="0.25">
      <c r="A2" s="27" t="s">
        <v>18</v>
      </c>
      <c r="B2" s="27" t="str">
        <f>IFERROR(VLOOKUP($A2,[1]Establecimientos!$A$1:$E$175,5,FALSE),0)</f>
        <v>105100-HOSPITAL LA SERENA</v>
      </c>
      <c r="C2" s="28">
        <v>1</v>
      </c>
      <c r="D2" s="28">
        <v>42</v>
      </c>
      <c r="U2" s="27" t="s">
        <v>18</v>
      </c>
      <c r="V2" s="27" t="str">
        <f>IFERROR(VLOOKUP($U2,[1]Establecimientos!$A$1:$E$175,5,FALSE),0)</f>
        <v>105100-HOSPITAL LA SERENA</v>
      </c>
      <c r="W2" s="28">
        <v>1</v>
      </c>
      <c r="X2" s="28">
        <v>371</v>
      </c>
    </row>
    <row r="3" spans="1:24" x14ac:dyDescent="0.25">
      <c r="A3" s="27" t="s">
        <v>18</v>
      </c>
      <c r="B3" s="27" t="str">
        <f>IFERROR(VLOOKUP($A3,[1]Establecimientos!$A$1:$E$175,5,FALSE),0)</f>
        <v>105100-HOSPITAL LA SERENA</v>
      </c>
      <c r="C3" s="28">
        <v>2</v>
      </c>
      <c r="D3" s="28">
        <v>46</v>
      </c>
      <c r="F3" s="6" t="s">
        <v>25</v>
      </c>
      <c r="G3" s="6" t="s">
        <v>22</v>
      </c>
      <c r="U3" s="27" t="s">
        <v>18</v>
      </c>
      <c r="V3" s="27" t="str">
        <f>IFERROR(VLOOKUP($U3,[1]Establecimientos!$A$1:$E$175,5,FALSE),0)</f>
        <v>105100-HOSPITAL LA SERENA</v>
      </c>
      <c r="W3" s="28">
        <v>2</v>
      </c>
      <c r="X3" s="28">
        <v>362</v>
      </c>
    </row>
    <row r="4" spans="1:24" x14ac:dyDescent="0.25">
      <c r="A4" s="27" t="s">
        <v>18</v>
      </c>
      <c r="B4" s="27" t="str">
        <f>IFERROR(VLOOKUP($A4,[1]Establecimientos!$A$1:$E$175,5,FALSE),0)</f>
        <v>105100-HOSPITAL LA SERENA</v>
      </c>
      <c r="C4" s="28">
        <v>3</v>
      </c>
      <c r="D4" s="28">
        <v>41</v>
      </c>
      <c r="F4" s="6" t="s">
        <v>24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 t="s">
        <v>23</v>
      </c>
      <c r="U4" s="27" t="s">
        <v>18</v>
      </c>
      <c r="V4" s="27" t="str">
        <f>IFERROR(VLOOKUP($U4,[1]Establecimientos!$A$1:$E$175,5,FALSE),0)</f>
        <v>105100-HOSPITAL LA SERENA</v>
      </c>
      <c r="W4" s="28">
        <v>3</v>
      </c>
      <c r="X4" s="28">
        <v>445</v>
      </c>
    </row>
    <row r="5" spans="1:24" x14ac:dyDescent="0.25">
      <c r="A5" s="27" t="s">
        <v>18</v>
      </c>
      <c r="B5" s="27" t="str">
        <f>IFERROR(VLOOKUP($A5,[1]Establecimientos!$A$1:$E$175,5,FALSE),0)</f>
        <v>105100-HOSPITAL LA SERENA</v>
      </c>
      <c r="C5" s="28">
        <v>4</v>
      </c>
      <c r="D5" s="28">
        <v>41</v>
      </c>
      <c r="F5" s="7" t="s">
        <v>0</v>
      </c>
      <c r="G5" s="8">
        <v>42</v>
      </c>
      <c r="H5" s="8">
        <v>46</v>
      </c>
      <c r="I5" s="8">
        <v>41</v>
      </c>
      <c r="J5" s="8">
        <v>41</v>
      </c>
      <c r="K5" s="8">
        <v>47</v>
      </c>
      <c r="L5" s="8">
        <v>43</v>
      </c>
      <c r="M5" s="8">
        <v>40</v>
      </c>
      <c r="N5" s="8">
        <v>36</v>
      </c>
      <c r="O5" s="8">
        <v>38</v>
      </c>
      <c r="P5" s="8">
        <v>48</v>
      </c>
      <c r="Q5" s="8">
        <v>66</v>
      </c>
      <c r="R5" s="8">
        <v>60</v>
      </c>
      <c r="S5" s="8">
        <v>548</v>
      </c>
      <c r="U5" s="27" t="s">
        <v>18</v>
      </c>
      <c r="V5" s="27" t="str">
        <f>IFERROR(VLOOKUP($U5,[1]Establecimientos!$A$1:$E$175,5,FALSE),0)</f>
        <v>105100-HOSPITAL LA SERENA</v>
      </c>
      <c r="W5" s="28">
        <v>4</v>
      </c>
      <c r="X5" s="28">
        <v>434</v>
      </c>
    </row>
    <row r="6" spans="1:24" x14ac:dyDescent="0.25">
      <c r="A6" s="27" t="s">
        <v>18</v>
      </c>
      <c r="B6" s="27" t="str">
        <f>IFERROR(VLOOKUP($A6,[1]Establecimientos!$A$1:$E$175,5,FALSE),0)</f>
        <v>105100-HOSPITAL LA SERENA</v>
      </c>
      <c r="C6" s="28">
        <v>5</v>
      </c>
      <c r="D6" s="28">
        <v>47</v>
      </c>
      <c r="F6" s="7" t="s">
        <v>1</v>
      </c>
      <c r="G6" s="8">
        <v>40</v>
      </c>
      <c r="H6" s="8">
        <v>43</v>
      </c>
      <c r="I6" s="8">
        <v>48</v>
      </c>
      <c r="J6" s="8">
        <v>43</v>
      </c>
      <c r="K6" s="8">
        <v>90</v>
      </c>
      <c r="L6" s="8">
        <v>56</v>
      </c>
      <c r="M6" s="8">
        <v>73</v>
      </c>
      <c r="N6" s="8">
        <v>36</v>
      </c>
      <c r="O6" s="8">
        <v>15</v>
      </c>
      <c r="P6" s="8">
        <v>37</v>
      </c>
      <c r="Q6" s="8">
        <v>58</v>
      </c>
      <c r="R6" s="8">
        <v>63</v>
      </c>
      <c r="S6" s="8">
        <v>602</v>
      </c>
      <c r="U6" s="27" t="s">
        <v>18</v>
      </c>
      <c r="V6" s="27" t="str">
        <f>IFERROR(VLOOKUP($U6,[1]Establecimientos!$A$1:$E$175,5,FALSE),0)</f>
        <v>105100-HOSPITAL LA SERENA</v>
      </c>
      <c r="W6" s="28">
        <v>5</v>
      </c>
      <c r="X6" s="28">
        <v>461</v>
      </c>
    </row>
    <row r="7" spans="1:24" x14ac:dyDescent="0.25">
      <c r="A7" s="27" t="s">
        <v>18</v>
      </c>
      <c r="B7" s="27" t="str">
        <f>IFERROR(VLOOKUP($A7,[1]Establecimientos!$A$1:$E$175,5,FALSE),0)</f>
        <v>105100-HOSPITAL LA SERENA</v>
      </c>
      <c r="C7" s="28">
        <v>6</v>
      </c>
      <c r="D7" s="28">
        <v>43</v>
      </c>
      <c r="F7" s="7" t="s">
        <v>2</v>
      </c>
      <c r="G7" s="8">
        <v>12</v>
      </c>
      <c r="H7" s="8">
        <v>6</v>
      </c>
      <c r="I7" s="8">
        <v>12</v>
      </c>
      <c r="J7" s="8">
        <v>26</v>
      </c>
      <c r="K7" s="8">
        <v>19</v>
      </c>
      <c r="L7" s="8">
        <v>31</v>
      </c>
      <c r="M7" s="8">
        <v>21</v>
      </c>
      <c r="N7" s="8">
        <v>13</v>
      </c>
      <c r="O7" s="8">
        <v>11</v>
      </c>
      <c r="P7" s="8">
        <v>14</v>
      </c>
      <c r="Q7" s="8">
        <v>28</v>
      </c>
      <c r="R7" s="8">
        <v>38</v>
      </c>
      <c r="S7" s="8">
        <v>231</v>
      </c>
      <c r="U7" s="27" t="s">
        <v>18</v>
      </c>
      <c r="V7" s="27" t="str">
        <f>IFERROR(VLOOKUP($U7,[1]Establecimientos!$A$1:$E$175,5,FALSE),0)</f>
        <v>105100-HOSPITAL LA SERENA</v>
      </c>
      <c r="W7" s="28">
        <v>6</v>
      </c>
      <c r="X7" s="28">
        <v>373</v>
      </c>
    </row>
    <row r="8" spans="1:24" x14ac:dyDescent="0.25">
      <c r="A8" s="27" t="s">
        <v>18</v>
      </c>
      <c r="B8" s="27" t="str">
        <f>IFERROR(VLOOKUP($A8,[1]Establecimientos!$A$1:$E$175,5,FALSE),0)</f>
        <v>105100-HOSPITAL LA SERENA</v>
      </c>
      <c r="C8" s="28">
        <v>7</v>
      </c>
      <c r="D8" s="28">
        <v>40</v>
      </c>
      <c r="F8" s="7" t="s">
        <v>8</v>
      </c>
      <c r="G8" s="8">
        <v>16</v>
      </c>
      <c r="H8" s="8">
        <v>15</v>
      </c>
      <c r="I8" s="8">
        <v>11</v>
      </c>
      <c r="J8" s="8">
        <v>5</v>
      </c>
      <c r="K8" s="8">
        <v>10</v>
      </c>
      <c r="L8" s="8">
        <v>4</v>
      </c>
      <c r="M8" s="8">
        <v>6</v>
      </c>
      <c r="N8" s="8">
        <v>5</v>
      </c>
      <c r="O8" s="8">
        <v>4</v>
      </c>
      <c r="P8" s="8">
        <v>9</v>
      </c>
      <c r="Q8" s="8">
        <v>6</v>
      </c>
      <c r="R8" s="8">
        <v>4</v>
      </c>
      <c r="S8" s="8">
        <v>95</v>
      </c>
      <c r="U8" s="27" t="s">
        <v>18</v>
      </c>
      <c r="V8" s="27" t="str">
        <f>IFERROR(VLOOKUP($U8,[1]Establecimientos!$A$1:$E$175,5,FALSE),0)</f>
        <v>105100-HOSPITAL LA SERENA</v>
      </c>
      <c r="W8" s="28">
        <v>7</v>
      </c>
      <c r="X8" s="28">
        <v>440</v>
      </c>
    </row>
    <row r="9" spans="1:24" x14ac:dyDescent="0.25">
      <c r="A9" s="27" t="s">
        <v>18</v>
      </c>
      <c r="B9" s="27" t="str">
        <f>IFERROR(VLOOKUP($A9,[1]Establecimientos!$A$1:$E$175,5,FALSE),0)</f>
        <v>105100-HOSPITAL LA SERENA</v>
      </c>
      <c r="C9" s="28">
        <v>8</v>
      </c>
      <c r="D9" s="28">
        <v>36</v>
      </c>
      <c r="F9" s="7" t="s">
        <v>23</v>
      </c>
      <c r="G9" s="8">
        <v>110</v>
      </c>
      <c r="H9" s="8">
        <v>110</v>
      </c>
      <c r="I9" s="8">
        <v>112</v>
      </c>
      <c r="J9" s="8">
        <v>115</v>
      </c>
      <c r="K9" s="8">
        <v>166</v>
      </c>
      <c r="L9" s="8">
        <v>134</v>
      </c>
      <c r="M9" s="8">
        <v>140</v>
      </c>
      <c r="N9" s="8">
        <v>90</v>
      </c>
      <c r="O9" s="8">
        <v>68</v>
      </c>
      <c r="P9" s="8">
        <v>108</v>
      </c>
      <c r="Q9" s="8">
        <v>158</v>
      </c>
      <c r="R9" s="8">
        <v>165</v>
      </c>
      <c r="S9" s="8">
        <v>1476</v>
      </c>
      <c r="U9" s="27" t="s">
        <v>18</v>
      </c>
      <c r="V9" s="27" t="str">
        <f>IFERROR(VLOOKUP($U9,[1]Establecimientos!$A$1:$E$175,5,FALSE),0)</f>
        <v>105100-HOSPITAL LA SERENA</v>
      </c>
      <c r="W9" s="28">
        <v>8</v>
      </c>
      <c r="X9" s="28">
        <v>565</v>
      </c>
    </row>
    <row r="10" spans="1:24" x14ac:dyDescent="0.25">
      <c r="A10" s="27" t="s">
        <v>18</v>
      </c>
      <c r="B10" s="27" t="str">
        <f>IFERROR(VLOOKUP($A10,[1]Establecimientos!$A$1:$E$175,5,FALSE),0)</f>
        <v>105100-HOSPITAL LA SERENA</v>
      </c>
      <c r="C10" s="28">
        <v>9</v>
      </c>
      <c r="D10" s="28">
        <v>38</v>
      </c>
      <c r="U10" s="27" t="s">
        <v>18</v>
      </c>
      <c r="V10" s="27" t="str">
        <f>IFERROR(VLOOKUP($U10,[1]Establecimientos!$A$1:$E$175,5,FALSE),0)</f>
        <v>105100-HOSPITAL LA SERENA</v>
      </c>
      <c r="W10" s="28">
        <v>9</v>
      </c>
      <c r="X10" s="28">
        <v>670</v>
      </c>
    </row>
    <row r="11" spans="1:24" x14ac:dyDescent="0.25">
      <c r="A11" s="27" t="s">
        <v>18</v>
      </c>
      <c r="B11" s="27" t="str">
        <f>IFERROR(VLOOKUP($A11,[1]Establecimientos!$A$1:$E$175,5,FALSE),0)</f>
        <v>105100-HOSPITAL LA SERENA</v>
      </c>
      <c r="C11" s="28">
        <v>10</v>
      </c>
      <c r="D11" s="28">
        <v>48</v>
      </c>
      <c r="U11" s="27" t="s">
        <v>18</v>
      </c>
      <c r="V11" s="27" t="str">
        <f>IFERROR(VLOOKUP($U11,[1]Establecimientos!$A$1:$E$175,5,FALSE),0)</f>
        <v>105100-HOSPITAL LA SERENA</v>
      </c>
      <c r="W11" s="28">
        <v>10</v>
      </c>
      <c r="X11" s="28">
        <v>651</v>
      </c>
    </row>
    <row r="12" spans="1:24" x14ac:dyDescent="0.25">
      <c r="A12" s="27" t="s">
        <v>18</v>
      </c>
      <c r="B12" s="27" t="str">
        <f>IFERROR(VLOOKUP($A12,[1]Establecimientos!$A$1:$E$175,5,FALSE),0)</f>
        <v>105100-HOSPITAL LA SERENA</v>
      </c>
      <c r="C12" s="28">
        <v>11</v>
      </c>
      <c r="D12" s="28">
        <v>66</v>
      </c>
      <c r="U12" s="27" t="s">
        <v>18</v>
      </c>
      <c r="V12" s="27" t="str">
        <f>IFERROR(VLOOKUP($U12,[1]Establecimientos!$A$1:$E$175,5,FALSE),0)</f>
        <v>105100-HOSPITAL LA SERENA</v>
      </c>
      <c r="W12" s="28">
        <v>11</v>
      </c>
      <c r="X12" s="28">
        <v>779</v>
      </c>
    </row>
    <row r="13" spans="1:24" x14ac:dyDescent="0.25">
      <c r="A13" s="27" t="s">
        <v>18</v>
      </c>
      <c r="B13" s="27" t="str">
        <f>IFERROR(VLOOKUP($A13,[1]Establecimientos!$A$1:$E$175,5,FALSE),0)</f>
        <v>105100-HOSPITAL LA SERENA</v>
      </c>
      <c r="C13" s="28">
        <v>12</v>
      </c>
      <c r="D13" s="28">
        <v>60</v>
      </c>
      <c r="U13" s="27" t="s">
        <v>18</v>
      </c>
      <c r="V13" s="27" t="str">
        <f>IFERROR(VLOOKUP($U13,[1]Establecimientos!$A$1:$E$175,5,FALSE),0)</f>
        <v>105100-HOSPITAL LA SERENA</v>
      </c>
      <c r="W13" s="28">
        <v>12</v>
      </c>
      <c r="X13" s="28">
        <v>676</v>
      </c>
    </row>
    <row r="14" spans="1:24" x14ac:dyDescent="0.25">
      <c r="A14" s="27" t="s">
        <v>19</v>
      </c>
      <c r="B14" s="27" t="str">
        <f>IFERROR(VLOOKUP($A14,[1]Establecimientos!$A$1:$E$175,5,FALSE),0)</f>
        <v>105101-HOSPITAL COQUIMBO</v>
      </c>
      <c r="C14" s="28">
        <v>1</v>
      </c>
      <c r="D14" s="28">
        <v>40</v>
      </c>
      <c r="F14" s="6" t="s">
        <v>25</v>
      </c>
      <c r="G14" s="6" t="s">
        <v>22</v>
      </c>
      <c r="U14" s="27" t="s">
        <v>19</v>
      </c>
      <c r="V14" s="27" t="str">
        <f>IFERROR(VLOOKUP($U14,[1]Establecimientos!$A$1:$E$175,5,FALSE),0)</f>
        <v>105101-HOSPITAL COQUIMBO</v>
      </c>
      <c r="W14" s="28">
        <v>1</v>
      </c>
      <c r="X14" s="28">
        <v>626</v>
      </c>
    </row>
    <row r="15" spans="1:24" x14ac:dyDescent="0.25">
      <c r="A15" s="27" t="s">
        <v>19</v>
      </c>
      <c r="B15" s="27" t="str">
        <f>IFERROR(VLOOKUP($A15,[1]Establecimientos!$A$1:$E$175,5,FALSE),0)</f>
        <v>105101-HOSPITAL COQUIMBO</v>
      </c>
      <c r="C15" s="28">
        <v>2</v>
      </c>
      <c r="D15" s="28">
        <v>43</v>
      </c>
      <c r="F15" s="6" t="s">
        <v>24</v>
      </c>
      <c r="G15">
        <v>1</v>
      </c>
      <c r="H15">
        <v>2</v>
      </c>
      <c r="I15">
        <v>3</v>
      </c>
      <c r="J15">
        <v>4</v>
      </c>
      <c r="K15">
        <v>5</v>
      </c>
      <c r="L15">
        <v>6</v>
      </c>
      <c r="M15">
        <v>7</v>
      </c>
      <c r="N15">
        <v>8</v>
      </c>
      <c r="O15">
        <v>9</v>
      </c>
      <c r="P15">
        <v>10</v>
      </c>
      <c r="Q15">
        <v>11</v>
      </c>
      <c r="R15">
        <v>12</v>
      </c>
      <c r="S15" t="s">
        <v>23</v>
      </c>
      <c r="U15" s="27" t="s">
        <v>19</v>
      </c>
      <c r="V15" s="27" t="str">
        <f>IFERROR(VLOOKUP($U15,[1]Establecimientos!$A$1:$E$175,5,FALSE),0)</f>
        <v>105101-HOSPITAL COQUIMBO</v>
      </c>
      <c r="W15" s="28">
        <v>2</v>
      </c>
      <c r="X15" s="28">
        <v>472</v>
      </c>
    </row>
    <row r="16" spans="1:24" x14ac:dyDescent="0.25">
      <c r="A16" s="27" t="s">
        <v>19</v>
      </c>
      <c r="B16" s="27" t="str">
        <f>IFERROR(VLOOKUP($A16,[1]Establecimientos!$A$1:$E$175,5,FALSE),0)</f>
        <v>105101-HOSPITAL COQUIMBO</v>
      </c>
      <c r="C16" s="28">
        <v>3</v>
      </c>
      <c r="D16" s="28">
        <v>48</v>
      </c>
      <c r="F16" s="7" t="s">
        <v>0</v>
      </c>
      <c r="G16" s="8">
        <v>371</v>
      </c>
      <c r="H16" s="8">
        <v>362</v>
      </c>
      <c r="I16" s="8">
        <v>445</v>
      </c>
      <c r="J16" s="8">
        <v>434</v>
      </c>
      <c r="K16" s="8">
        <v>461</v>
      </c>
      <c r="L16" s="8">
        <v>373</v>
      </c>
      <c r="M16" s="8">
        <v>440</v>
      </c>
      <c r="N16" s="8">
        <v>565</v>
      </c>
      <c r="O16" s="8">
        <v>670</v>
      </c>
      <c r="P16" s="8">
        <v>651</v>
      </c>
      <c r="Q16" s="8">
        <v>779</v>
      </c>
      <c r="R16" s="8">
        <v>676</v>
      </c>
      <c r="S16" s="8">
        <v>6227</v>
      </c>
      <c r="U16" s="27" t="s">
        <v>19</v>
      </c>
      <c r="V16" s="27" t="str">
        <f>IFERROR(VLOOKUP($U16,[1]Establecimientos!$A$1:$E$175,5,FALSE),0)</f>
        <v>105101-HOSPITAL COQUIMBO</v>
      </c>
      <c r="W16" s="28">
        <v>3</v>
      </c>
      <c r="X16" s="28">
        <v>676</v>
      </c>
    </row>
    <row r="17" spans="1:24" x14ac:dyDescent="0.25">
      <c r="A17" s="27" t="s">
        <v>19</v>
      </c>
      <c r="B17" s="27" t="str">
        <f>IFERROR(VLOOKUP($A17,[1]Establecimientos!$A$1:$E$175,5,FALSE),0)</f>
        <v>105101-HOSPITAL COQUIMBO</v>
      </c>
      <c r="C17" s="28">
        <v>4</v>
      </c>
      <c r="D17" s="28">
        <v>43</v>
      </c>
      <c r="F17" s="7" t="s">
        <v>1</v>
      </c>
      <c r="G17" s="8">
        <v>626</v>
      </c>
      <c r="H17" s="8">
        <v>472</v>
      </c>
      <c r="I17" s="8">
        <v>676</v>
      </c>
      <c r="J17" s="8">
        <v>665</v>
      </c>
      <c r="K17" s="8">
        <v>678</v>
      </c>
      <c r="L17" s="8">
        <v>524</v>
      </c>
      <c r="M17" s="8">
        <v>560</v>
      </c>
      <c r="N17" s="8">
        <v>588</v>
      </c>
      <c r="O17" s="8">
        <v>519</v>
      </c>
      <c r="P17" s="8">
        <v>582</v>
      </c>
      <c r="Q17" s="8">
        <v>610</v>
      </c>
      <c r="R17" s="8">
        <v>579</v>
      </c>
      <c r="S17" s="8">
        <v>7079</v>
      </c>
      <c r="U17" s="27" t="s">
        <v>19</v>
      </c>
      <c r="V17" s="27" t="str">
        <f>IFERROR(VLOOKUP($U17,[1]Establecimientos!$A$1:$E$175,5,FALSE),0)</f>
        <v>105101-HOSPITAL COQUIMBO</v>
      </c>
      <c r="W17" s="28">
        <v>4</v>
      </c>
      <c r="X17" s="28">
        <v>665</v>
      </c>
    </row>
    <row r="18" spans="1:24" x14ac:dyDescent="0.25">
      <c r="A18" s="27" t="s">
        <v>19</v>
      </c>
      <c r="B18" s="27" t="str">
        <f>IFERROR(VLOOKUP($A18,[1]Establecimientos!$A$1:$E$175,5,FALSE),0)</f>
        <v>105101-HOSPITAL COQUIMBO</v>
      </c>
      <c r="C18" s="28">
        <v>5</v>
      </c>
      <c r="D18" s="28">
        <v>90</v>
      </c>
      <c r="F18" s="7" t="s">
        <v>2</v>
      </c>
      <c r="G18" s="8">
        <v>275</v>
      </c>
      <c r="H18" s="8">
        <v>237</v>
      </c>
      <c r="I18" s="8">
        <v>302</v>
      </c>
      <c r="J18" s="8">
        <v>516</v>
      </c>
      <c r="K18" s="8">
        <v>416</v>
      </c>
      <c r="L18" s="8">
        <v>376</v>
      </c>
      <c r="M18" s="8">
        <v>403</v>
      </c>
      <c r="N18" s="8">
        <v>453</v>
      </c>
      <c r="O18" s="8">
        <v>356</v>
      </c>
      <c r="P18" s="8">
        <v>563</v>
      </c>
      <c r="Q18" s="8">
        <v>553</v>
      </c>
      <c r="R18" s="8">
        <v>457</v>
      </c>
      <c r="S18" s="8">
        <v>4907</v>
      </c>
      <c r="U18" s="27" t="s">
        <v>19</v>
      </c>
      <c r="V18" s="27" t="str">
        <f>IFERROR(VLOOKUP($U18,[1]Establecimientos!$A$1:$E$175,5,FALSE),0)</f>
        <v>105101-HOSPITAL COQUIMBO</v>
      </c>
      <c r="W18" s="28">
        <v>5</v>
      </c>
      <c r="X18" s="28">
        <v>678</v>
      </c>
    </row>
    <row r="19" spans="1:24" x14ac:dyDescent="0.25">
      <c r="A19" s="27" t="s">
        <v>19</v>
      </c>
      <c r="B19" s="27" t="str">
        <f>IFERROR(VLOOKUP($A19,[1]Establecimientos!$A$1:$E$175,5,FALSE),0)</f>
        <v>105101-HOSPITAL COQUIMBO</v>
      </c>
      <c r="C19" s="28">
        <v>6</v>
      </c>
      <c r="D19" s="28">
        <v>56</v>
      </c>
      <c r="F19" s="7" t="s">
        <v>8</v>
      </c>
      <c r="G19" s="8">
        <v>186</v>
      </c>
      <c r="H19" s="8">
        <v>191</v>
      </c>
      <c r="I19" s="8">
        <v>219</v>
      </c>
      <c r="J19" s="8">
        <v>187</v>
      </c>
      <c r="K19" s="8">
        <v>206</v>
      </c>
      <c r="L19" s="8">
        <v>176</v>
      </c>
      <c r="M19" s="8">
        <v>156</v>
      </c>
      <c r="N19" s="8">
        <v>148</v>
      </c>
      <c r="O19" s="8">
        <v>133</v>
      </c>
      <c r="P19" s="8">
        <v>153</v>
      </c>
      <c r="Q19" s="8">
        <v>119</v>
      </c>
      <c r="R19" s="8">
        <v>109</v>
      </c>
      <c r="S19" s="8">
        <v>1983</v>
      </c>
      <c r="U19" s="27" t="s">
        <v>19</v>
      </c>
      <c r="V19" s="27" t="str">
        <f>IFERROR(VLOOKUP($U19,[1]Establecimientos!$A$1:$E$175,5,FALSE),0)</f>
        <v>105101-HOSPITAL COQUIMBO</v>
      </c>
      <c r="W19" s="28">
        <v>6</v>
      </c>
      <c r="X19" s="28">
        <v>524</v>
      </c>
    </row>
    <row r="20" spans="1:24" x14ac:dyDescent="0.25">
      <c r="A20" s="27" t="s">
        <v>19</v>
      </c>
      <c r="B20" s="27" t="str">
        <f>IFERROR(VLOOKUP($A20,[1]Establecimientos!$A$1:$E$175,5,FALSE),0)</f>
        <v>105101-HOSPITAL COQUIMBO</v>
      </c>
      <c r="C20" s="28">
        <v>7</v>
      </c>
      <c r="D20" s="28">
        <v>73</v>
      </c>
      <c r="F20" s="7" t="s">
        <v>23</v>
      </c>
      <c r="G20" s="8">
        <v>1458</v>
      </c>
      <c r="H20" s="8">
        <v>1262</v>
      </c>
      <c r="I20" s="8">
        <v>1642</v>
      </c>
      <c r="J20" s="8">
        <v>1802</v>
      </c>
      <c r="K20" s="8">
        <v>1761</v>
      </c>
      <c r="L20" s="8">
        <v>1449</v>
      </c>
      <c r="M20" s="8">
        <v>1559</v>
      </c>
      <c r="N20" s="8">
        <v>1754</v>
      </c>
      <c r="O20" s="8">
        <v>1678</v>
      </c>
      <c r="P20" s="8">
        <v>1949</v>
      </c>
      <c r="Q20" s="8">
        <v>2061</v>
      </c>
      <c r="R20" s="8">
        <v>1821</v>
      </c>
      <c r="S20" s="8">
        <v>20196</v>
      </c>
      <c r="U20" s="27" t="s">
        <v>19</v>
      </c>
      <c r="V20" s="27" t="str">
        <f>IFERROR(VLOOKUP($U20,[1]Establecimientos!$A$1:$E$175,5,FALSE),0)</f>
        <v>105101-HOSPITAL COQUIMBO</v>
      </c>
      <c r="W20" s="28">
        <v>7</v>
      </c>
      <c r="X20" s="28">
        <v>560</v>
      </c>
    </row>
    <row r="21" spans="1:24" x14ac:dyDescent="0.25">
      <c r="A21" s="27" t="s">
        <v>19</v>
      </c>
      <c r="B21" s="27" t="str">
        <f>IFERROR(VLOOKUP($A21,[1]Establecimientos!$A$1:$E$175,5,FALSE),0)</f>
        <v>105101-HOSPITAL COQUIMBO</v>
      </c>
      <c r="C21" s="28">
        <v>8</v>
      </c>
      <c r="D21" s="28">
        <v>36</v>
      </c>
      <c r="U21" s="27" t="s">
        <v>19</v>
      </c>
      <c r="V21" s="27" t="str">
        <f>IFERROR(VLOOKUP($U21,[1]Establecimientos!$A$1:$E$175,5,FALSE),0)</f>
        <v>105101-HOSPITAL COQUIMBO</v>
      </c>
      <c r="W21" s="28">
        <v>8</v>
      </c>
      <c r="X21" s="28">
        <v>588</v>
      </c>
    </row>
    <row r="22" spans="1:24" x14ac:dyDescent="0.25">
      <c r="A22" s="27" t="s">
        <v>19</v>
      </c>
      <c r="B22" s="27" t="str">
        <f>IFERROR(VLOOKUP($A22,[1]Establecimientos!$A$1:$E$175,5,FALSE),0)</f>
        <v>105101-HOSPITAL COQUIMBO</v>
      </c>
      <c r="C22" s="28">
        <v>9</v>
      </c>
      <c r="D22" s="28">
        <v>15</v>
      </c>
      <c r="U22" s="27" t="s">
        <v>19</v>
      </c>
      <c r="V22" s="27" t="str">
        <f>IFERROR(VLOOKUP($U22,[1]Establecimientos!$A$1:$E$175,5,FALSE),0)</f>
        <v>105101-HOSPITAL COQUIMBO</v>
      </c>
      <c r="W22" s="28">
        <v>9</v>
      </c>
      <c r="X22" s="28">
        <v>519</v>
      </c>
    </row>
    <row r="23" spans="1:24" x14ac:dyDescent="0.25">
      <c r="A23" s="27" t="s">
        <v>19</v>
      </c>
      <c r="B23" s="27" t="str">
        <f>IFERROR(VLOOKUP($A23,[1]Establecimientos!$A$1:$E$175,5,FALSE),0)</f>
        <v>105101-HOSPITAL COQUIMBO</v>
      </c>
      <c r="C23" s="28">
        <v>10</v>
      </c>
      <c r="D23" s="28">
        <v>37</v>
      </c>
      <c r="U23" s="27" t="s">
        <v>19</v>
      </c>
      <c r="V23" s="27" t="str">
        <f>IFERROR(VLOOKUP($U23,[1]Establecimientos!$A$1:$E$175,5,FALSE),0)</f>
        <v>105101-HOSPITAL COQUIMBO</v>
      </c>
      <c r="W23" s="28">
        <v>10</v>
      </c>
      <c r="X23" s="28">
        <v>582</v>
      </c>
    </row>
    <row r="24" spans="1:24" x14ac:dyDescent="0.25">
      <c r="A24" s="27" t="s">
        <v>19</v>
      </c>
      <c r="B24" s="27" t="str">
        <f>IFERROR(VLOOKUP($A24,[1]Establecimientos!$A$1:$E$175,5,FALSE),0)</f>
        <v>105101-HOSPITAL COQUIMBO</v>
      </c>
      <c r="C24" s="28">
        <v>11</v>
      </c>
      <c r="D24" s="28">
        <v>58</v>
      </c>
      <c r="U24" s="27" t="s">
        <v>19</v>
      </c>
      <c r="V24" s="27" t="str">
        <f>IFERROR(VLOOKUP($U24,[1]Establecimientos!$A$1:$E$175,5,FALSE),0)</f>
        <v>105101-HOSPITAL COQUIMBO</v>
      </c>
      <c r="W24" s="28">
        <v>11</v>
      </c>
      <c r="X24" s="28">
        <v>610</v>
      </c>
    </row>
    <row r="25" spans="1:24" x14ac:dyDescent="0.25">
      <c r="A25" s="27" t="s">
        <v>19</v>
      </c>
      <c r="B25" s="27" t="str">
        <f>IFERROR(VLOOKUP($A25,[1]Establecimientos!$A$1:$E$175,5,FALSE),0)</f>
        <v>105101-HOSPITAL COQUIMBO</v>
      </c>
      <c r="C25" s="28">
        <v>12</v>
      </c>
      <c r="D25" s="28">
        <v>63</v>
      </c>
      <c r="U25" s="27" t="s">
        <v>19</v>
      </c>
      <c r="V25" s="27" t="str">
        <f>IFERROR(VLOOKUP($U25,[1]Establecimientos!$A$1:$E$175,5,FALSE),0)</f>
        <v>105101-HOSPITAL COQUIMBO</v>
      </c>
      <c r="W25" s="28">
        <v>12</v>
      </c>
      <c r="X25" s="28">
        <v>579</v>
      </c>
    </row>
    <row r="26" spans="1:24" x14ac:dyDescent="0.25">
      <c r="A26" s="27" t="s">
        <v>20</v>
      </c>
      <c r="B26" s="27" t="str">
        <f>IFERROR(VLOOKUP($A26,[1]Establecimientos!$A$1:$E$175,5,FALSE),0)</f>
        <v>105102-HOSPITAL OVALLE</v>
      </c>
      <c r="C26" s="28">
        <v>1</v>
      </c>
      <c r="D26" s="28">
        <v>12</v>
      </c>
      <c r="U26" s="27" t="s">
        <v>20</v>
      </c>
      <c r="V26" s="27" t="str">
        <f>IFERROR(VLOOKUP($U26,[1]Establecimientos!$A$1:$E$175,5,FALSE),0)</f>
        <v>105102-HOSPITAL OVALLE</v>
      </c>
      <c r="W26" s="28">
        <v>1</v>
      </c>
      <c r="X26" s="28">
        <v>275</v>
      </c>
    </row>
    <row r="27" spans="1:24" x14ac:dyDescent="0.25">
      <c r="A27" s="27" t="s">
        <v>20</v>
      </c>
      <c r="B27" s="27" t="str">
        <f>IFERROR(VLOOKUP($A27,[1]Establecimientos!$A$1:$E$175,5,FALSE),0)</f>
        <v>105102-HOSPITAL OVALLE</v>
      </c>
      <c r="C27" s="28">
        <v>2</v>
      </c>
      <c r="D27" s="28">
        <v>6</v>
      </c>
      <c r="U27" s="27" t="s">
        <v>20</v>
      </c>
      <c r="V27" s="27" t="str">
        <f>IFERROR(VLOOKUP($U27,[1]Establecimientos!$A$1:$E$175,5,FALSE),0)</f>
        <v>105102-HOSPITAL OVALLE</v>
      </c>
      <c r="W27" s="28">
        <v>2</v>
      </c>
      <c r="X27" s="28">
        <v>237</v>
      </c>
    </row>
    <row r="28" spans="1:24" x14ac:dyDescent="0.25">
      <c r="A28" s="27" t="s">
        <v>20</v>
      </c>
      <c r="B28" s="27" t="str">
        <f>IFERROR(VLOOKUP($A28,[1]Establecimientos!$A$1:$E$175,5,FALSE),0)</f>
        <v>105102-HOSPITAL OVALLE</v>
      </c>
      <c r="C28" s="28">
        <v>3</v>
      </c>
      <c r="D28" s="28">
        <v>12</v>
      </c>
      <c r="U28" s="27" t="s">
        <v>20</v>
      </c>
      <c r="V28" s="27" t="str">
        <f>IFERROR(VLOOKUP($U28,[1]Establecimientos!$A$1:$E$175,5,FALSE),0)</f>
        <v>105102-HOSPITAL OVALLE</v>
      </c>
      <c r="W28" s="28">
        <v>3</v>
      </c>
      <c r="X28" s="28">
        <v>302</v>
      </c>
    </row>
    <row r="29" spans="1:24" x14ac:dyDescent="0.25">
      <c r="A29" s="27" t="s">
        <v>20</v>
      </c>
      <c r="B29" s="27" t="str">
        <f>IFERROR(VLOOKUP($A29,[1]Establecimientos!$A$1:$E$175,5,FALSE),0)</f>
        <v>105102-HOSPITAL OVALLE</v>
      </c>
      <c r="C29" s="28">
        <v>4</v>
      </c>
      <c r="D29" s="28">
        <v>26</v>
      </c>
      <c r="U29" s="27" t="s">
        <v>20</v>
      </c>
      <c r="V29" s="27" t="str">
        <f>IFERROR(VLOOKUP($U29,[1]Establecimientos!$A$1:$E$175,5,FALSE),0)</f>
        <v>105102-HOSPITAL OVALLE</v>
      </c>
      <c r="W29" s="28">
        <v>4</v>
      </c>
      <c r="X29" s="28">
        <v>516</v>
      </c>
    </row>
    <row r="30" spans="1:24" x14ac:dyDescent="0.25">
      <c r="A30" s="27" t="s">
        <v>20</v>
      </c>
      <c r="B30" s="27" t="str">
        <f>IFERROR(VLOOKUP($A30,[1]Establecimientos!$A$1:$E$175,5,FALSE),0)</f>
        <v>105102-HOSPITAL OVALLE</v>
      </c>
      <c r="C30" s="28">
        <v>5</v>
      </c>
      <c r="D30" s="28">
        <v>19</v>
      </c>
      <c r="U30" s="27" t="s">
        <v>20</v>
      </c>
      <c r="V30" s="27" t="str">
        <f>IFERROR(VLOOKUP($U30,[1]Establecimientos!$A$1:$E$175,5,FALSE),0)</f>
        <v>105102-HOSPITAL OVALLE</v>
      </c>
      <c r="W30" s="28">
        <v>5</v>
      </c>
      <c r="X30" s="28">
        <v>416</v>
      </c>
    </row>
    <row r="31" spans="1:24" x14ac:dyDescent="0.25">
      <c r="A31" s="27" t="s">
        <v>20</v>
      </c>
      <c r="B31" s="27" t="str">
        <f>IFERROR(VLOOKUP($A31,[1]Establecimientos!$A$1:$E$175,5,FALSE),0)</f>
        <v>105102-HOSPITAL OVALLE</v>
      </c>
      <c r="C31" s="28">
        <v>6</v>
      </c>
      <c r="D31" s="28">
        <v>31</v>
      </c>
      <c r="U31" s="27" t="s">
        <v>20</v>
      </c>
      <c r="V31" s="27" t="str">
        <f>IFERROR(VLOOKUP($U31,[1]Establecimientos!$A$1:$E$175,5,FALSE),0)</f>
        <v>105102-HOSPITAL OVALLE</v>
      </c>
      <c r="W31" s="28">
        <v>6</v>
      </c>
      <c r="X31" s="28">
        <v>376</v>
      </c>
    </row>
    <row r="32" spans="1:24" x14ac:dyDescent="0.25">
      <c r="A32" s="27" t="s">
        <v>20</v>
      </c>
      <c r="B32" s="27" t="str">
        <f>IFERROR(VLOOKUP($A32,[1]Establecimientos!$A$1:$E$175,5,FALSE),0)</f>
        <v>105102-HOSPITAL OVALLE</v>
      </c>
      <c r="C32" s="28">
        <v>7</v>
      </c>
      <c r="D32" s="28">
        <v>21</v>
      </c>
      <c r="U32" s="27" t="s">
        <v>20</v>
      </c>
      <c r="V32" s="27" t="str">
        <f>IFERROR(VLOOKUP($U32,[1]Establecimientos!$A$1:$E$175,5,FALSE),0)</f>
        <v>105102-HOSPITAL OVALLE</v>
      </c>
      <c r="W32" s="28">
        <v>7</v>
      </c>
      <c r="X32" s="28">
        <v>403</v>
      </c>
    </row>
    <row r="33" spans="1:24" x14ac:dyDescent="0.25">
      <c r="A33" s="27" t="s">
        <v>20</v>
      </c>
      <c r="B33" s="27" t="str">
        <f>IFERROR(VLOOKUP($A33,[1]Establecimientos!$A$1:$E$175,5,FALSE),0)</f>
        <v>105102-HOSPITAL OVALLE</v>
      </c>
      <c r="C33" s="28">
        <v>8</v>
      </c>
      <c r="D33" s="28">
        <v>13</v>
      </c>
      <c r="U33" s="27" t="s">
        <v>20</v>
      </c>
      <c r="V33" s="27" t="str">
        <f>IFERROR(VLOOKUP($U33,[1]Establecimientos!$A$1:$E$175,5,FALSE),0)</f>
        <v>105102-HOSPITAL OVALLE</v>
      </c>
      <c r="W33" s="28">
        <v>8</v>
      </c>
      <c r="X33" s="28">
        <v>453</v>
      </c>
    </row>
    <row r="34" spans="1:24" x14ac:dyDescent="0.25">
      <c r="A34" s="27" t="s">
        <v>20</v>
      </c>
      <c r="B34" s="27" t="str">
        <f>IFERROR(VLOOKUP($A34,[1]Establecimientos!$A$1:$E$175,5,FALSE),0)</f>
        <v>105102-HOSPITAL OVALLE</v>
      </c>
      <c r="C34" s="28">
        <v>9</v>
      </c>
      <c r="D34" s="28">
        <v>11</v>
      </c>
      <c r="U34" s="27" t="s">
        <v>20</v>
      </c>
      <c r="V34" s="27" t="str">
        <f>IFERROR(VLOOKUP($U34,[1]Establecimientos!$A$1:$E$175,5,FALSE),0)</f>
        <v>105102-HOSPITAL OVALLE</v>
      </c>
      <c r="W34" s="28">
        <v>9</v>
      </c>
      <c r="X34" s="28">
        <v>356</v>
      </c>
    </row>
    <row r="35" spans="1:24" x14ac:dyDescent="0.25">
      <c r="A35" s="27" t="s">
        <v>20</v>
      </c>
      <c r="B35" s="27" t="str">
        <f>IFERROR(VLOOKUP($A35,[1]Establecimientos!$A$1:$E$175,5,FALSE),0)</f>
        <v>105102-HOSPITAL OVALLE</v>
      </c>
      <c r="C35" s="28">
        <v>10</v>
      </c>
      <c r="D35" s="28">
        <v>14</v>
      </c>
      <c r="U35" s="27" t="s">
        <v>20</v>
      </c>
      <c r="V35" s="27" t="str">
        <f>IFERROR(VLOOKUP($U35,[1]Establecimientos!$A$1:$E$175,5,FALSE),0)</f>
        <v>105102-HOSPITAL OVALLE</v>
      </c>
      <c r="W35" s="28">
        <v>10</v>
      </c>
      <c r="X35" s="28">
        <v>563</v>
      </c>
    </row>
    <row r="36" spans="1:24" x14ac:dyDescent="0.25">
      <c r="A36" s="27" t="s">
        <v>20</v>
      </c>
      <c r="B36" s="27" t="str">
        <f>IFERROR(VLOOKUP($A36,[1]Establecimientos!$A$1:$E$175,5,FALSE),0)</f>
        <v>105102-HOSPITAL OVALLE</v>
      </c>
      <c r="C36" s="28">
        <v>11</v>
      </c>
      <c r="D36" s="28">
        <v>28</v>
      </c>
      <c r="U36" s="27" t="s">
        <v>20</v>
      </c>
      <c r="V36" s="27" t="str">
        <f>IFERROR(VLOOKUP($U36,[1]Establecimientos!$A$1:$E$175,5,FALSE),0)</f>
        <v>105102-HOSPITAL OVALLE</v>
      </c>
      <c r="W36" s="28">
        <v>11</v>
      </c>
      <c r="X36" s="28">
        <v>553</v>
      </c>
    </row>
    <row r="37" spans="1:24" x14ac:dyDescent="0.25">
      <c r="A37" s="27" t="s">
        <v>20</v>
      </c>
      <c r="B37" s="27" t="str">
        <f>IFERROR(VLOOKUP($A37,[1]Establecimientos!$A$1:$E$175,5,FALSE),0)</f>
        <v>105102-HOSPITAL OVALLE</v>
      </c>
      <c r="C37" s="28">
        <v>12</v>
      </c>
      <c r="D37" s="28">
        <v>38</v>
      </c>
      <c r="U37" s="27" t="s">
        <v>20</v>
      </c>
      <c r="V37" s="27" t="str">
        <f>IFERROR(VLOOKUP($U37,[1]Establecimientos!$A$1:$E$175,5,FALSE),0)</f>
        <v>105102-HOSPITAL OVALLE</v>
      </c>
      <c r="W37" s="28">
        <v>12</v>
      </c>
      <c r="X37" s="28">
        <v>457</v>
      </c>
    </row>
    <row r="38" spans="1:24" x14ac:dyDescent="0.25">
      <c r="A38" s="27" t="s">
        <v>21</v>
      </c>
      <c r="B38" s="27" t="str">
        <f>IFERROR(VLOOKUP($A38,[1]Establecimientos!$A$1:$E$175,5,FALSE),0)</f>
        <v>105103-HOSPITAL ILLAPEL</v>
      </c>
      <c r="C38" s="28">
        <v>1</v>
      </c>
      <c r="D38" s="28">
        <v>16</v>
      </c>
      <c r="U38" s="27" t="s">
        <v>21</v>
      </c>
      <c r="V38" s="27" t="str">
        <f>IFERROR(VLOOKUP($U38,[1]Establecimientos!$A$1:$E$175,5,FALSE),0)</f>
        <v>105103-HOSPITAL ILLAPEL</v>
      </c>
      <c r="W38" s="28">
        <v>1</v>
      </c>
      <c r="X38" s="28">
        <v>186</v>
      </c>
    </row>
    <row r="39" spans="1:24" x14ac:dyDescent="0.25">
      <c r="A39" s="27" t="s">
        <v>21</v>
      </c>
      <c r="B39" s="27" t="str">
        <f>IFERROR(VLOOKUP($A39,[1]Establecimientos!$A$1:$E$175,5,FALSE),0)</f>
        <v>105103-HOSPITAL ILLAPEL</v>
      </c>
      <c r="C39" s="28">
        <v>2</v>
      </c>
      <c r="D39" s="28">
        <v>15</v>
      </c>
      <c r="U39" s="27" t="s">
        <v>21</v>
      </c>
      <c r="V39" s="27" t="str">
        <f>IFERROR(VLOOKUP($U39,[1]Establecimientos!$A$1:$E$175,5,FALSE),0)</f>
        <v>105103-HOSPITAL ILLAPEL</v>
      </c>
      <c r="W39" s="28">
        <v>2</v>
      </c>
      <c r="X39" s="28">
        <v>191</v>
      </c>
    </row>
    <row r="40" spans="1:24" x14ac:dyDescent="0.25">
      <c r="A40" s="27" t="s">
        <v>21</v>
      </c>
      <c r="B40" s="27" t="str">
        <f>IFERROR(VLOOKUP($A40,[1]Establecimientos!$A$1:$E$175,5,FALSE),0)</f>
        <v>105103-HOSPITAL ILLAPEL</v>
      </c>
      <c r="C40" s="28">
        <v>3</v>
      </c>
      <c r="D40" s="28">
        <v>11</v>
      </c>
      <c r="U40" s="27" t="s">
        <v>21</v>
      </c>
      <c r="V40" s="27" t="str">
        <f>IFERROR(VLOOKUP($U40,[1]Establecimientos!$A$1:$E$175,5,FALSE),0)</f>
        <v>105103-HOSPITAL ILLAPEL</v>
      </c>
      <c r="W40" s="28">
        <v>3</v>
      </c>
      <c r="X40" s="28">
        <v>219</v>
      </c>
    </row>
    <row r="41" spans="1:24" x14ac:dyDescent="0.25">
      <c r="A41" s="27" t="s">
        <v>21</v>
      </c>
      <c r="B41" s="27" t="str">
        <f>IFERROR(VLOOKUP($A41,[1]Establecimientos!$A$1:$E$175,5,FALSE),0)</f>
        <v>105103-HOSPITAL ILLAPEL</v>
      </c>
      <c r="C41" s="28">
        <v>4</v>
      </c>
      <c r="D41" s="28">
        <v>5</v>
      </c>
      <c r="U41" s="27" t="s">
        <v>21</v>
      </c>
      <c r="V41" s="27" t="str">
        <f>IFERROR(VLOOKUP($U41,[1]Establecimientos!$A$1:$E$175,5,FALSE),0)</f>
        <v>105103-HOSPITAL ILLAPEL</v>
      </c>
      <c r="W41" s="28">
        <v>4</v>
      </c>
      <c r="X41" s="28">
        <v>187</v>
      </c>
    </row>
    <row r="42" spans="1:24" x14ac:dyDescent="0.25">
      <c r="A42" s="27" t="s">
        <v>21</v>
      </c>
      <c r="B42" s="27" t="str">
        <f>IFERROR(VLOOKUP($A42,[1]Establecimientos!$A$1:$E$175,5,FALSE),0)</f>
        <v>105103-HOSPITAL ILLAPEL</v>
      </c>
      <c r="C42" s="28">
        <v>5</v>
      </c>
      <c r="D42" s="28">
        <v>10</v>
      </c>
      <c r="U42" s="27" t="s">
        <v>21</v>
      </c>
      <c r="V42" s="27" t="str">
        <f>IFERROR(VLOOKUP($U42,[1]Establecimientos!$A$1:$E$175,5,FALSE),0)</f>
        <v>105103-HOSPITAL ILLAPEL</v>
      </c>
      <c r="W42" s="28">
        <v>5</v>
      </c>
      <c r="X42" s="28">
        <v>206</v>
      </c>
    </row>
    <row r="43" spans="1:24" x14ac:dyDescent="0.25">
      <c r="A43" s="27" t="s">
        <v>21</v>
      </c>
      <c r="B43" s="27" t="str">
        <f>IFERROR(VLOOKUP($A43,[1]Establecimientos!$A$1:$E$175,5,FALSE),0)</f>
        <v>105103-HOSPITAL ILLAPEL</v>
      </c>
      <c r="C43" s="28">
        <v>6</v>
      </c>
      <c r="D43" s="28">
        <v>4</v>
      </c>
      <c r="U43" s="27" t="s">
        <v>21</v>
      </c>
      <c r="V43" s="27" t="str">
        <f>IFERROR(VLOOKUP($U43,[1]Establecimientos!$A$1:$E$175,5,FALSE),0)</f>
        <v>105103-HOSPITAL ILLAPEL</v>
      </c>
      <c r="W43" s="28">
        <v>6</v>
      </c>
      <c r="X43" s="28">
        <v>176</v>
      </c>
    </row>
    <row r="44" spans="1:24" x14ac:dyDescent="0.25">
      <c r="A44" s="27" t="s">
        <v>21</v>
      </c>
      <c r="B44" s="27" t="str">
        <f>IFERROR(VLOOKUP($A44,[1]Establecimientos!$A$1:$E$175,5,FALSE),0)</f>
        <v>105103-HOSPITAL ILLAPEL</v>
      </c>
      <c r="C44" s="28">
        <v>7</v>
      </c>
      <c r="D44" s="28">
        <v>6</v>
      </c>
      <c r="U44" s="27" t="s">
        <v>21</v>
      </c>
      <c r="V44" s="27" t="str">
        <f>IFERROR(VLOOKUP($U44,[1]Establecimientos!$A$1:$E$175,5,FALSE),0)</f>
        <v>105103-HOSPITAL ILLAPEL</v>
      </c>
      <c r="W44" s="28">
        <v>7</v>
      </c>
      <c r="X44" s="28">
        <v>156</v>
      </c>
    </row>
    <row r="45" spans="1:24" x14ac:dyDescent="0.25">
      <c r="A45" s="27" t="s">
        <v>21</v>
      </c>
      <c r="B45" s="27" t="str">
        <f>IFERROR(VLOOKUP($A45,[1]Establecimientos!$A$1:$E$175,5,FALSE),0)</f>
        <v>105103-HOSPITAL ILLAPEL</v>
      </c>
      <c r="C45" s="28">
        <v>8</v>
      </c>
      <c r="D45" s="28">
        <v>5</v>
      </c>
      <c r="U45" s="27" t="s">
        <v>21</v>
      </c>
      <c r="V45" s="27" t="str">
        <f>IFERROR(VLOOKUP($U45,[1]Establecimientos!$A$1:$E$175,5,FALSE),0)</f>
        <v>105103-HOSPITAL ILLAPEL</v>
      </c>
      <c r="W45" s="28">
        <v>8</v>
      </c>
      <c r="X45" s="28">
        <v>148</v>
      </c>
    </row>
    <row r="46" spans="1:24" x14ac:dyDescent="0.25">
      <c r="A46" s="27" t="s">
        <v>21</v>
      </c>
      <c r="B46" s="27" t="str">
        <f>IFERROR(VLOOKUP($A46,[1]Establecimientos!$A$1:$E$175,5,FALSE),0)</f>
        <v>105103-HOSPITAL ILLAPEL</v>
      </c>
      <c r="C46" s="28">
        <v>9</v>
      </c>
      <c r="D46" s="28">
        <v>4</v>
      </c>
      <c r="U46" s="27" t="s">
        <v>21</v>
      </c>
      <c r="V46" s="27" t="str">
        <f>IFERROR(VLOOKUP($U46,[1]Establecimientos!$A$1:$E$175,5,FALSE),0)</f>
        <v>105103-HOSPITAL ILLAPEL</v>
      </c>
      <c r="W46" s="28">
        <v>9</v>
      </c>
      <c r="X46" s="28">
        <v>133</v>
      </c>
    </row>
    <row r="47" spans="1:24" x14ac:dyDescent="0.25">
      <c r="A47" s="27" t="s">
        <v>21</v>
      </c>
      <c r="B47" s="27" t="str">
        <f>IFERROR(VLOOKUP($A47,[1]Establecimientos!$A$1:$E$175,5,FALSE),0)</f>
        <v>105103-HOSPITAL ILLAPEL</v>
      </c>
      <c r="C47" s="28">
        <v>10</v>
      </c>
      <c r="D47" s="28">
        <v>9</v>
      </c>
      <c r="U47" s="27" t="s">
        <v>21</v>
      </c>
      <c r="V47" s="27" t="str">
        <f>IFERROR(VLOOKUP($U47,[1]Establecimientos!$A$1:$E$175,5,FALSE),0)</f>
        <v>105103-HOSPITAL ILLAPEL</v>
      </c>
      <c r="W47" s="28">
        <v>10</v>
      </c>
      <c r="X47" s="28">
        <v>153</v>
      </c>
    </row>
    <row r="48" spans="1:24" x14ac:dyDescent="0.25">
      <c r="A48" s="27" t="s">
        <v>21</v>
      </c>
      <c r="B48" s="27" t="str">
        <f>IFERROR(VLOOKUP($A48,[1]Establecimientos!$A$1:$E$175,5,FALSE),0)</f>
        <v>105103-HOSPITAL ILLAPEL</v>
      </c>
      <c r="C48" s="28">
        <v>11</v>
      </c>
      <c r="D48" s="28">
        <v>6</v>
      </c>
      <c r="U48" s="27" t="s">
        <v>21</v>
      </c>
      <c r="V48" s="27" t="str">
        <f>IFERROR(VLOOKUP($U48,[1]Establecimientos!$A$1:$E$175,5,FALSE),0)</f>
        <v>105103-HOSPITAL ILLAPEL</v>
      </c>
      <c r="W48" s="28">
        <v>11</v>
      </c>
      <c r="X48" s="28">
        <v>119</v>
      </c>
    </row>
    <row r="49" spans="1:24" x14ac:dyDescent="0.25">
      <c r="A49" s="27" t="s">
        <v>21</v>
      </c>
      <c r="B49" s="27" t="str">
        <f>IFERROR(VLOOKUP($A49,[1]Establecimientos!$A$1:$E$175,5,FALSE),0)</f>
        <v>105103-HOSPITAL ILLAPEL</v>
      </c>
      <c r="C49" s="28">
        <v>12</v>
      </c>
      <c r="D49" s="28">
        <v>4</v>
      </c>
      <c r="U49" s="27" t="s">
        <v>21</v>
      </c>
      <c r="V49" s="27" t="str">
        <f>IFERROR(VLOOKUP($U49,[1]Establecimientos!$A$1:$E$175,5,FALSE),0)</f>
        <v>105103-HOSPITAL ILLAPEL</v>
      </c>
      <c r="W49" s="28">
        <v>12</v>
      </c>
      <c r="X49" s="28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1887-8F6D-4F20-929F-4ED2DF39B832}">
  <dimension ref="A1:X37"/>
  <sheetViews>
    <sheetView workbookViewId="0">
      <selection activeCell="N25" sqref="N25"/>
    </sheetView>
  </sheetViews>
  <sheetFormatPr baseColWidth="10" defaultRowHeight="15" x14ac:dyDescent="0.25"/>
  <cols>
    <col min="1" max="1" width="17.28515625" bestFit="1" customWidth="1"/>
    <col min="2" max="2" width="27.28515625" bestFit="1" customWidth="1"/>
    <col min="3" max="3" width="4.7109375" bestFit="1" customWidth="1"/>
    <col min="4" max="4" width="7.5703125" bestFit="1" customWidth="1"/>
    <col min="6" max="6" width="27.28515625" bestFit="1" customWidth="1"/>
    <col min="7" max="7" width="22.42578125" bestFit="1" customWidth="1"/>
    <col min="8" max="9" width="8" bestFit="1" customWidth="1"/>
    <col min="10" max="11" width="7" bestFit="1" customWidth="1"/>
    <col min="12" max="14" width="8" bestFit="1" customWidth="1"/>
    <col min="15" max="15" width="7" bestFit="1" customWidth="1"/>
    <col min="16" max="18" width="8" bestFit="1" customWidth="1"/>
    <col min="19" max="19" width="12.5703125" bestFit="1" customWidth="1"/>
    <col min="21" max="21" width="17.28515625" bestFit="1" customWidth="1"/>
    <col min="22" max="22" width="27.28515625" bestFit="1" customWidth="1"/>
    <col min="23" max="23" width="4.7109375" bestFit="1" customWidth="1"/>
    <col min="24" max="24" width="6.5703125" bestFit="1" customWidth="1"/>
  </cols>
  <sheetData>
    <row r="1" spans="1:24" x14ac:dyDescent="0.25">
      <c r="A1" s="29" t="s">
        <v>15</v>
      </c>
      <c r="B1" s="29" t="s">
        <v>46</v>
      </c>
      <c r="C1" s="29" t="s">
        <v>16</v>
      </c>
      <c r="D1" s="29" t="s">
        <v>17</v>
      </c>
      <c r="U1" s="29" t="s">
        <v>15</v>
      </c>
      <c r="V1" s="29" t="s">
        <v>46</v>
      </c>
      <c r="W1" s="29" t="s">
        <v>16</v>
      </c>
      <c r="X1" s="29" t="s">
        <v>17</v>
      </c>
    </row>
    <row r="2" spans="1:24" x14ac:dyDescent="0.25">
      <c r="A2" s="30" t="s">
        <v>18</v>
      </c>
      <c r="B2" s="30" t="str">
        <f>IFERROR(VLOOKUP($A2,[1]Establecimientos!$A$1:$E$175,5,FALSE),0)</f>
        <v>105100-HOSPITAL LA SERENA</v>
      </c>
      <c r="C2" s="31">
        <v>1</v>
      </c>
      <c r="D2" s="31">
        <v>509.7</v>
      </c>
      <c r="U2" s="30" t="s">
        <v>18</v>
      </c>
      <c r="V2" s="30" t="str">
        <f>IFERROR(VLOOKUP($U2,[1]Establecimientos!$A$1:$E$175,5,FALSE),0)</f>
        <v>105100-HOSPITAL LA SERENA</v>
      </c>
      <c r="W2" s="31">
        <v>1</v>
      </c>
      <c r="X2" s="31">
        <v>715</v>
      </c>
    </row>
    <row r="3" spans="1:24" x14ac:dyDescent="0.25">
      <c r="A3" s="30" t="s">
        <v>18</v>
      </c>
      <c r="B3" s="30" t="str">
        <f>IFERROR(VLOOKUP($A3,[1]Establecimientos!$A$1:$E$175,5,FALSE),0)</f>
        <v>105100-HOSPITAL LA SERENA</v>
      </c>
      <c r="C3" s="31">
        <v>2</v>
      </c>
      <c r="D3" s="31">
        <v>437.05</v>
      </c>
      <c r="F3" s="6" t="s">
        <v>25</v>
      </c>
      <c r="G3" s="6" t="s">
        <v>22</v>
      </c>
      <c r="U3" s="30" t="s">
        <v>18</v>
      </c>
      <c r="V3" s="30" t="str">
        <f>IFERROR(VLOOKUP($U3,[1]Establecimientos!$A$1:$E$175,5,FALSE),0)</f>
        <v>105100-HOSPITAL LA SERENA</v>
      </c>
      <c r="W3" s="31">
        <v>2</v>
      </c>
      <c r="X3" s="31">
        <v>680</v>
      </c>
    </row>
    <row r="4" spans="1:24" x14ac:dyDescent="0.25">
      <c r="A4" s="30" t="s">
        <v>18</v>
      </c>
      <c r="B4" s="30" t="str">
        <f>IFERROR(VLOOKUP($A4,[1]Establecimientos!$A$1:$E$175,5,FALSE),0)</f>
        <v>105100-HOSPITAL LA SERENA</v>
      </c>
      <c r="C4" s="31">
        <v>3</v>
      </c>
      <c r="D4" s="31">
        <v>616.85</v>
      </c>
      <c r="F4" s="6" t="s">
        <v>24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 t="s">
        <v>23</v>
      </c>
      <c r="U4" s="30" t="s">
        <v>18</v>
      </c>
      <c r="V4" s="30" t="str">
        <f>IFERROR(VLOOKUP($U4,[1]Establecimientos!$A$1:$E$175,5,FALSE),0)</f>
        <v>105100-HOSPITAL LA SERENA</v>
      </c>
      <c r="W4" s="31">
        <v>3</v>
      </c>
      <c r="X4" s="31">
        <v>785</v>
      </c>
    </row>
    <row r="5" spans="1:24" x14ac:dyDescent="0.25">
      <c r="A5" s="30" t="s">
        <v>18</v>
      </c>
      <c r="B5" s="30" t="str">
        <f>IFERROR(VLOOKUP($A5,[1]Establecimientos!$A$1:$E$175,5,FALSE),0)</f>
        <v>105100-HOSPITAL LA SERENA</v>
      </c>
      <c r="C5" s="31">
        <v>4</v>
      </c>
      <c r="D5" s="31">
        <v>661.92</v>
      </c>
      <c r="F5" s="7" t="s">
        <v>0</v>
      </c>
      <c r="G5" s="8">
        <v>509.7</v>
      </c>
      <c r="H5" s="8">
        <v>437.05</v>
      </c>
      <c r="I5" s="8">
        <v>616.85</v>
      </c>
      <c r="J5" s="8">
        <v>661.92</v>
      </c>
      <c r="K5" s="8">
        <v>681.3</v>
      </c>
      <c r="L5" s="8">
        <v>600.63</v>
      </c>
      <c r="M5" s="8">
        <v>744.61</v>
      </c>
      <c r="N5" s="8">
        <v>670.02</v>
      </c>
      <c r="O5" s="8">
        <v>825.63</v>
      </c>
      <c r="P5" s="8">
        <v>792.6</v>
      </c>
      <c r="Q5" s="8">
        <v>795.74</v>
      </c>
      <c r="R5" s="8">
        <v>767.41</v>
      </c>
      <c r="S5" s="8">
        <v>8103.46</v>
      </c>
      <c r="U5" s="30" t="s">
        <v>18</v>
      </c>
      <c r="V5" s="30" t="str">
        <f>IFERROR(VLOOKUP($U5,[1]Establecimientos!$A$1:$E$175,5,FALSE),0)</f>
        <v>105100-HOSPITAL LA SERENA</v>
      </c>
      <c r="W5" s="31">
        <v>4</v>
      </c>
      <c r="X5" s="31">
        <v>680</v>
      </c>
    </row>
    <row r="6" spans="1:24" x14ac:dyDescent="0.25">
      <c r="A6" s="30" t="s">
        <v>18</v>
      </c>
      <c r="B6" s="30" t="str">
        <f>IFERROR(VLOOKUP($A6,[1]Establecimientos!$A$1:$E$175,5,FALSE),0)</f>
        <v>105100-HOSPITAL LA SERENA</v>
      </c>
      <c r="C6" s="31">
        <v>5</v>
      </c>
      <c r="D6" s="31">
        <v>681.3</v>
      </c>
      <c r="F6" s="7" t="s">
        <v>1</v>
      </c>
      <c r="G6" s="8">
        <v>911.71</v>
      </c>
      <c r="H6" s="8">
        <v>1001.51</v>
      </c>
      <c r="I6" s="8">
        <v>1285.57</v>
      </c>
      <c r="J6" s="8">
        <v>1168.9000000000001</v>
      </c>
      <c r="K6" s="8">
        <v>1127.1400000000001</v>
      </c>
      <c r="L6" s="8">
        <v>971.69</v>
      </c>
      <c r="M6" s="8">
        <v>1004.59</v>
      </c>
      <c r="N6" s="8">
        <v>1173.48</v>
      </c>
      <c r="O6" s="8">
        <v>1033.3399999999999</v>
      </c>
      <c r="P6" s="8">
        <v>1039.0899999999999</v>
      </c>
      <c r="Q6" s="8">
        <v>913.16</v>
      </c>
      <c r="R6" s="8">
        <v>874.96</v>
      </c>
      <c r="S6" s="8">
        <v>12505.14</v>
      </c>
      <c r="U6" s="30" t="s">
        <v>18</v>
      </c>
      <c r="V6" s="30" t="str">
        <f>IFERROR(VLOOKUP($U6,[1]Establecimientos!$A$1:$E$175,5,FALSE),0)</f>
        <v>105100-HOSPITAL LA SERENA</v>
      </c>
      <c r="W6" s="31">
        <v>5</v>
      </c>
      <c r="X6" s="31">
        <v>900</v>
      </c>
    </row>
    <row r="7" spans="1:24" x14ac:dyDescent="0.25">
      <c r="A7" s="30" t="s">
        <v>18</v>
      </c>
      <c r="B7" s="30" t="str">
        <f>IFERROR(VLOOKUP($A7,[1]Establecimientos!$A$1:$E$175,5,FALSE),0)</f>
        <v>105100-HOSPITAL LA SERENA</v>
      </c>
      <c r="C7" s="31">
        <v>6</v>
      </c>
      <c r="D7" s="31">
        <v>600.63</v>
      </c>
      <c r="F7" s="7" t="s">
        <v>2</v>
      </c>
      <c r="G7" s="8">
        <v>250.05</v>
      </c>
      <c r="H7" s="8">
        <v>229.3</v>
      </c>
      <c r="I7" s="8">
        <v>308.47000000000003</v>
      </c>
      <c r="J7" s="8">
        <v>725.18</v>
      </c>
      <c r="K7" s="8">
        <v>678.4</v>
      </c>
      <c r="L7" s="8">
        <v>506.05</v>
      </c>
      <c r="M7" s="8">
        <v>568.12</v>
      </c>
      <c r="N7" s="8">
        <v>627.23</v>
      </c>
      <c r="O7" s="8">
        <v>546.04999999999995</v>
      </c>
      <c r="P7" s="8">
        <v>553.20000000000005</v>
      </c>
      <c r="Q7" s="8">
        <v>525.23</v>
      </c>
      <c r="R7" s="8">
        <v>505.65</v>
      </c>
      <c r="S7" s="8">
        <v>6022.93</v>
      </c>
      <c r="U7" s="30" t="s">
        <v>18</v>
      </c>
      <c r="V7" s="30" t="str">
        <f>IFERROR(VLOOKUP($U7,[1]Establecimientos!$A$1:$E$175,5,FALSE),0)</f>
        <v>105100-HOSPITAL LA SERENA</v>
      </c>
      <c r="W7" s="31">
        <v>6</v>
      </c>
      <c r="X7" s="31">
        <v>972</v>
      </c>
    </row>
    <row r="8" spans="1:24" x14ac:dyDescent="0.25">
      <c r="A8" s="30" t="s">
        <v>18</v>
      </c>
      <c r="B8" s="30" t="str">
        <f>IFERROR(VLOOKUP($A8,[1]Establecimientos!$A$1:$E$175,5,FALSE),0)</f>
        <v>105100-HOSPITAL LA SERENA</v>
      </c>
      <c r="C8" s="31">
        <v>7</v>
      </c>
      <c r="D8" s="31">
        <v>744.61</v>
      </c>
      <c r="F8" s="7" t="s">
        <v>23</v>
      </c>
      <c r="G8" s="8">
        <v>1671.46</v>
      </c>
      <c r="H8" s="8">
        <v>1667.86</v>
      </c>
      <c r="I8" s="8">
        <v>2210.8900000000003</v>
      </c>
      <c r="J8" s="8">
        <v>2556</v>
      </c>
      <c r="K8" s="8">
        <v>2486.84</v>
      </c>
      <c r="L8" s="8">
        <v>2078.3700000000003</v>
      </c>
      <c r="M8" s="8">
        <v>2317.3200000000002</v>
      </c>
      <c r="N8" s="8">
        <v>2470.73</v>
      </c>
      <c r="O8" s="8">
        <v>2405.0199999999995</v>
      </c>
      <c r="P8" s="8">
        <v>2384.8900000000003</v>
      </c>
      <c r="Q8" s="8">
        <v>2234.13</v>
      </c>
      <c r="R8" s="8">
        <v>2148.02</v>
      </c>
      <c r="S8" s="8">
        <v>26631.53</v>
      </c>
      <c r="U8" s="30" t="s">
        <v>18</v>
      </c>
      <c r="V8" s="30" t="str">
        <f>IFERROR(VLOOKUP($U8,[1]Establecimientos!$A$1:$E$175,5,FALSE),0)</f>
        <v>105100-HOSPITAL LA SERENA</v>
      </c>
      <c r="W8" s="31">
        <v>7</v>
      </c>
      <c r="X8" s="31">
        <v>894</v>
      </c>
    </row>
    <row r="9" spans="1:24" x14ac:dyDescent="0.25">
      <c r="A9" s="30" t="s">
        <v>18</v>
      </c>
      <c r="B9" s="30" t="str">
        <f>IFERROR(VLOOKUP($A9,[1]Establecimientos!$A$1:$E$175,5,FALSE),0)</f>
        <v>105100-HOSPITAL LA SERENA</v>
      </c>
      <c r="C9" s="31">
        <v>8</v>
      </c>
      <c r="D9" s="31">
        <v>670.02</v>
      </c>
      <c r="U9" s="30" t="s">
        <v>18</v>
      </c>
      <c r="V9" s="30" t="str">
        <f>IFERROR(VLOOKUP($U9,[1]Establecimientos!$A$1:$E$175,5,FALSE),0)</f>
        <v>105100-HOSPITAL LA SERENA</v>
      </c>
      <c r="W9" s="31">
        <v>8</v>
      </c>
      <c r="X9" s="31">
        <v>1116</v>
      </c>
    </row>
    <row r="10" spans="1:24" x14ac:dyDescent="0.25">
      <c r="A10" s="30" t="s">
        <v>18</v>
      </c>
      <c r="B10" s="30" t="str">
        <f>IFERROR(VLOOKUP($A10,[1]Establecimientos!$A$1:$E$175,5,FALSE),0)</f>
        <v>105100-HOSPITAL LA SERENA</v>
      </c>
      <c r="C10" s="31">
        <v>9</v>
      </c>
      <c r="D10" s="31">
        <v>825.63</v>
      </c>
      <c r="U10" s="30" t="s">
        <v>18</v>
      </c>
      <c r="V10" s="30" t="str">
        <f>IFERROR(VLOOKUP($U10,[1]Establecimientos!$A$1:$E$175,5,FALSE),0)</f>
        <v>105100-HOSPITAL LA SERENA</v>
      </c>
      <c r="W10" s="31">
        <v>9</v>
      </c>
      <c r="X10" s="31">
        <v>1012</v>
      </c>
    </row>
    <row r="11" spans="1:24" x14ac:dyDescent="0.25">
      <c r="A11" s="30" t="s">
        <v>18</v>
      </c>
      <c r="B11" s="30" t="str">
        <f>IFERROR(VLOOKUP($A11,[1]Establecimientos!$A$1:$E$175,5,FALSE),0)</f>
        <v>105100-HOSPITAL LA SERENA</v>
      </c>
      <c r="C11" s="31">
        <v>10</v>
      </c>
      <c r="D11" s="31">
        <v>792.6</v>
      </c>
      <c r="U11" s="30" t="s">
        <v>18</v>
      </c>
      <c r="V11" s="30" t="str">
        <f>IFERROR(VLOOKUP($U11,[1]Establecimientos!$A$1:$E$175,5,FALSE),0)</f>
        <v>105100-HOSPITAL LA SERENA</v>
      </c>
      <c r="W11" s="31">
        <v>10</v>
      </c>
      <c r="X11" s="31">
        <v>960</v>
      </c>
    </row>
    <row r="12" spans="1:24" x14ac:dyDescent="0.25">
      <c r="A12" s="30" t="s">
        <v>18</v>
      </c>
      <c r="B12" s="30" t="str">
        <f>IFERROR(VLOOKUP($A12,[1]Establecimientos!$A$1:$E$175,5,FALSE),0)</f>
        <v>105100-HOSPITAL LA SERENA</v>
      </c>
      <c r="C12" s="31">
        <v>11</v>
      </c>
      <c r="D12" s="31">
        <v>795.74</v>
      </c>
      <c r="F12" s="6" t="s">
        <v>25</v>
      </c>
      <c r="G12" s="6" t="s">
        <v>22</v>
      </c>
      <c r="U12" s="30" t="s">
        <v>18</v>
      </c>
      <c r="V12" s="30" t="str">
        <f>IFERROR(VLOOKUP($U12,[1]Establecimientos!$A$1:$E$175,5,FALSE),0)</f>
        <v>105100-HOSPITAL LA SERENA</v>
      </c>
      <c r="W12" s="31">
        <v>11</v>
      </c>
      <c r="X12" s="31">
        <v>1064</v>
      </c>
    </row>
    <row r="13" spans="1:24" x14ac:dyDescent="0.25">
      <c r="A13" s="30" t="s">
        <v>18</v>
      </c>
      <c r="B13" s="30" t="str">
        <f>IFERROR(VLOOKUP($A13,[1]Establecimientos!$A$1:$E$175,5,FALSE),0)</f>
        <v>105100-HOSPITAL LA SERENA</v>
      </c>
      <c r="C13" s="31">
        <v>12</v>
      </c>
      <c r="D13" s="31">
        <v>767.41</v>
      </c>
      <c r="F13" s="6" t="s">
        <v>24</v>
      </c>
      <c r="G13">
        <v>1</v>
      </c>
      <c r="H13">
        <v>2</v>
      </c>
      <c r="I13">
        <v>3</v>
      </c>
      <c r="J13">
        <v>4</v>
      </c>
      <c r="K13">
        <v>5</v>
      </c>
      <c r="L13">
        <v>6</v>
      </c>
      <c r="M13">
        <v>7</v>
      </c>
      <c r="N13">
        <v>8</v>
      </c>
      <c r="O13">
        <v>9</v>
      </c>
      <c r="P13">
        <v>10</v>
      </c>
      <c r="Q13">
        <v>11</v>
      </c>
      <c r="R13">
        <v>12</v>
      </c>
      <c r="S13" t="s">
        <v>23</v>
      </c>
      <c r="U13" s="30" t="s">
        <v>18</v>
      </c>
      <c r="V13" s="30" t="str">
        <f>IFERROR(VLOOKUP($U13,[1]Establecimientos!$A$1:$E$175,5,FALSE),0)</f>
        <v>105100-HOSPITAL LA SERENA</v>
      </c>
      <c r="W13" s="31">
        <v>12</v>
      </c>
      <c r="X13" s="31">
        <v>1057</v>
      </c>
    </row>
    <row r="14" spans="1:24" x14ac:dyDescent="0.25">
      <c r="A14" s="30" t="s">
        <v>19</v>
      </c>
      <c r="B14" s="30" t="str">
        <f>IFERROR(VLOOKUP($A14,[1]Establecimientos!$A$1:$E$175,5,FALSE),0)</f>
        <v>105101-HOSPITAL COQUIMBO</v>
      </c>
      <c r="C14" s="31">
        <v>1</v>
      </c>
      <c r="D14" s="31">
        <v>911.71</v>
      </c>
      <c r="F14" s="7" t="s">
        <v>0</v>
      </c>
      <c r="G14" s="8">
        <v>715</v>
      </c>
      <c r="H14" s="8">
        <v>680</v>
      </c>
      <c r="I14" s="8">
        <v>785</v>
      </c>
      <c r="J14" s="8">
        <v>680</v>
      </c>
      <c r="K14" s="8">
        <v>900</v>
      </c>
      <c r="L14" s="8">
        <v>972</v>
      </c>
      <c r="M14" s="8">
        <v>894</v>
      </c>
      <c r="N14" s="8">
        <v>1116</v>
      </c>
      <c r="O14" s="8">
        <v>1012</v>
      </c>
      <c r="P14" s="8">
        <v>960</v>
      </c>
      <c r="Q14" s="8">
        <v>1064</v>
      </c>
      <c r="R14" s="8">
        <v>1057</v>
      </c>
      <c r="S14" s="8">
        <v>10835</v>
      </c>
      <c r="U14" s="30" t="s">
        <v>19</v>
      </c>
      <c r="V14" s="30" t="str">
        <f>IFERROR(VLOOKUP($U14,[1]Establecimientos!$A$1:$E$175,5,FALSE),0)</f>
        <v>105101-HOSPITAL COQUIMBO</v>
      </c>
      <c r="W14" s="31">
        <v>1</v>
      </c>
      <c r="X14" s="31">
        <v>1512</v>
      </c>
    </row>
    <row r="15" spans="1:24" x14ac:dyDescent="0.25">
      <c r="A15" s="30" t="s">
        <v>19</v>
      </c>
      <c r="B15" s="30" t="str">
        <f>IFERROR(VLOOKUP($A15,[1]Establecimientos!$A$1:$E$175,5,FALSE),0)</f>
        <v>105101-HOSPITAL COQUIMBO</v>
      </c>
      <c r="C15" s="31">
        <v>2</v>
      </c>
      <c r="D15" s="31">
        <v>1001.51</v>
      </c>
      <c r="F15" s="7" t="s">
        <v>1</v>
      </c>
      <c r="G15" s="8">
        <v>1512</v>
      </c>
      <c r="H15" s="8">
        <v>1440</v>
      </c>
      <c r="I15" s="8">
        <v>1656</v>
      </c>
      <c r="J15" s="8">
        <v>1440</v>
      </c>
      <c r="K15" s="8">
        <v>1584</v>
      </c>
      <c r="L15" s="8">
        <v>1440</v>
      </c>
      <c r="M15" s="8">
        <v>1512</v>
      </c>
      <c r="N15" s="8">
        <v>1461</v>
      </c>
      <c r="O15" s="8">
        <v>1344</v>
      </c>
      <c r="P15" s="8">
        <v>1216</v>
      </c>
      <c r="Q15" s="8">
        <v>1344</v>
      </c>
      <c r="R15" s="8">
        <v>1344</v>
      </c>
      <c r="S15" s="8">
        <v>17293</v>
      </c>
      <c r="U15" s="30" t="s">
        <v>19</v>
      </c>
      <c r="V15" s="30" t="str">
        <f>IFERROR(VLOOKUP($U15,[1]Establecimientos!$A$1:$E$175,5,FALSE),0)</f>
        <v>105101-HOSPITAL COQUIMBO</v>
      </c>
      <c r="W15" s="31">
        <v>2</v>
      </c>
      <c r="X15" s="31">
        <v>1440</v>
      </c>
    </row>
    <row r="16" spans="1:24" x14ac:dyDescent="0.25">
      <c r="A16" s="30" t="s">
        <v>19</v>
      </c>
      <c r="B16" s="30" t="str">
        <f>IFERROR(VLOOKUP($A16,[1]Establecimientos!$A$1:$E$175,5,FALSE),0)</f>
        <v>105101-HOSPITAL COQUIMBO</v>
      </c>
      <c r="C16" s="31">
        <v>3</v>
      </c>
      <c r="D16" s="31">
        <v>1285.57</v>
      </c>
      <c r="F16" s="7" t="s">
        <v>2</v>
      </c>
      <c r="G16" s="8">
        <v>488.2</v>
      </c>
      <c r="H16" s="8">
        <v>320.17</v>
      </c>
      <c r="I16" s="8">
        <v>381.12</v>
      </c>
      <c r="J16" s="8">
        <v>927.1</v>
      </c>
      <c r="K16" s="8">
        <v>900.3</v>
      </c>
      <c r="L16" s="8">
        <v>629.98</v>
      </c>
      <c r="M16" s="8">
        <v>756.95</v>
      </c>
      <c r="N16" s="8">
        <v>870.38</v>
      </c>
      <c r="O16" s="8">
        <v>779.5</v>
      </c>
      <c r="P16" s="8">
        <v>763.83</v>
      </c>
      <c r="Q16" s="8">
        <v>761.97</v>
      </c>
      <c r="R16" s="8">
        <v>761.88</v>
      </c>
      <c r="S16" s="8">
        <v>8341.380000000001</v>
      </c>
      <c r="U16" s="30" t="s">
        <v>19</v>
      </c>
      <c r="V16" s="30" t="str">
        <f>IFERROR(VLOOKUP($U16,[1]Establecimientos!$A$1:$E$175,5,FALSE),0)</f>
        <v>105101-HOSPITAL COQUIMBO</v>
      </c>
      <c r="W16" s="31">
        <v>3</v>
      </c>
      <c r="X16" s="31">
        <v>1656</v>
      </c>
    </row>
    <row r="17" spans="1:24" x14ac:dyDescent="0.25">
      <c r="A17" s="30" t="s">
        <v>19</v>
      </c>
      <c r="B17" s="30" t="str">
        <f>IFERROR(VLOOKUP($A17,[1]Establecimientos!$A$1:$E$175,5,FALSE),0)</f>
        <v>105101-HOSPITAL COQUIMBO</v>
      </c>
      <c r="C17" s="31">
        <v>4</v>
      </c>
      <c r="D17" s="31">
        <v>1168.9000000000001</v>
      </c>
      <c r="F17" s="7" t="s">
        <v>23</v>
      </c>
      <c r="G17" s="8">
        <v>2715.2</v>
      </c>
      <c r="H17" s="8">
        <v>2440.17</v>
      </c>
      <c r="I17" s="8">
        <v>2822.12</v>
      </c>
      <c r="J17" s="8">
        <v>3047.1</v>
      </c>
      <c r="K17" s="8">
        <v>3384.3</v>
      </c>
      <c r="L17" s="8">
        <v>3041.98</v>
      </c>
      <c r="M17" s="8">
        <v>3162.95</v>
      </c>
      <c r="N17" s="8">
        <v>3447.38</v>
      </c>
      <c r="O17" s="8">
        <v>3135.5</v>
      </c>
      <c r="P17" s="8">
        <v>2939.83</v>
      </c>
      <c r="Q17" s="8">
        <v>3169.9700000000003</v>
      </c>
      <c r="R17" s="8">
        <v>3162.88</v>
      </c>
      <c r="S17" s="8">
        <v>36469.380000000005</v>
      </c>
      <c r="U17" s="30" t="s">
        <v>19</v>
      </c>
      <c r="V17" s="30" t="str">
        <f>IFERROR(VLOOKUP($U17,[1]Establecimientos!$A$1:$E$175,5,FALSE),0)</f>
        <v>105101-HOSPITAL COQUIMBO</v>
      </c>
      <c r="W17" s="31">
        <v>4</v>
      </c>
      <c r="X17" s="31">
        <v>1440</v>
      </c>
    </row>
    <row r="18" spans="1:24" x14ac:dyDescent="0.25">
      <c r="A18" s="30" t="s">
        <v>19</v>
      </c>
      <c r="B18" s="30" t="str">
        <f>IFERROR(VLOOKUP($A18,[1]Establecimientos!$A$1:$E$175,5,FALSE),0)</f>
        <v>105101-HOSPITAL COQUIMBO</v>
      </c>
      <c r="C18" s="31">
        <v>5</v>
      </c>
      <c r="D18" s="31">
        <v>1127.1400000000001</v>
      </c>
      <c r="U18" s="30" t="s">
        <v>19</v>
      </c>
      <c r="V18" s="30" t="str">
        <f>IFERROR(VLOOKUP($U18,[1]Establecimientos!$A$1:$E$175,5,FALSE),0)</f>
        <v>105101-HOSPITAL COQUIMBO</v>
      </c>
      <c r="W18" s="31">
        <v>5</v>
      </c>
      <c r="X18" s="31">
        <v>1584</v>
      </c>
    </row>
    <row r="19" spans="1:24" x14ac:dyDescent="0.25">
      <c r="A19" s="30" t="s">
        <v>19</v>
      </c>
      <c r="B19" s="30" t="str">
        <f>IFERROR(VLOOKUP($A19,[1]Establecimientos!$A$1:$E$175,5,FALSE),0)</f>
        <v>105101-HOSPITAL COQUIMBO</v>
      </c>
      <c r="C19" s="31">
        <v>6</v>
      </c>
      <c r="D19" s="31">
        <v>971.69</v>
      </c>
      <c r="U19" s="30" t="s">
        <v>19</v>
      </c>
      <c r="V19" s="30" t="str">
        <f>IFERROR(VLOOKUP($U19,[1]Establecimientos!$A$1:$E$175,5,FALSE),0)</f>
        <v>105101-HOSPITAL COQUIMBO</v>
      </c>
      <c r="W19" s="31">
        <v>6</v>
      </c>
      <c r="X19" s="31">
        <v>1440</v>
      </c>
    </row>
    <row r="20" spans="1:24" x14ac:dyDescent="0.25">
      <c r="A20" s="30" t="s">
        <v>19</v>
      </c>
      <c r="B20" s="30" t="str">
        <f>IFERROR(VLOOKUP($A20,[1]Establecimientos!$A$1:$E$175,5,FALSE),0)</f>
        <v>105101-HOSPITAL COQUIMBO</v>
      </c>
      <c r="C20" s="31">
        <v>7</v>
      </c>
      <c r="D20" s="31">
        <v>1004.59</v>
      </c>
      <c r="U20" s="30" t="s">
        <v>19</v>
      </c>
      <c r="V20" s="30" t="str">
        <f>IFERROR(VLOOKUP($U20,[1]Establecimientos!$A$1:$E$175,5,FALSE),0)</f>
        <v>105101-HOSPITAL COQUIMBO</v>
      </c>
      <c r="W20" s="31">
        <v>7</v>
      </c>
      <c r="X20" s="31">
        <v>1512</v>
      </c>
    </row>
    <row r="21" spans="1:24" x14ac:dyDescent="0.25">
      <c r="A21" s="30" t="s">
        <v>19</v>
      </c>
      <c r="B21" s="30" t="str">
        <f>IFERROR(VLOOKUP($A21,[1]Establecimientos!$A$1:$E$175,5,FALSE),0)</f>
        <v>105101-HOSPITAL COQUIMBO</v>
      </c>
      <c r="C21" s="31">
        <v>8</v>
      </c>
      <c r="D21" s="31">
        <v>1173.48</v>
      </c>
      <c r="U21" s="30" t="s">
        <v>19</v>
      </c>
      <c r="V21" s="30" t="str">
        <f>IFERROR(VLOOKUP($U21,[1]Establecimientos!$A$1:$E$175,5,FALSE),0)</f>
        <v>105101-HOSPITAL COQUIMBO</v>
      </c>
      <c r="W21" s="31">
        <v>8</v>
      </c>
      <c r="X21" s="31">
        <v>1461</v>
      </c>
    </row>
    <row r="22" spans="1:24" x14ac:dyDescent="0.25">
      <c r="A22" s="30" t="s">
        <v>19</v>
      </c>
      <c r="B22" s="30" t="str">
        <f>IFERROR(VLOOKUP($A22,[1]Establecimientos!$A$1:$E$175,5,FALSE),0)</f>
        <v>105101-HOSPITAL COQUIMBO</v>
      </c>
      <c r="C22" s="31">
        <v>9</v>
      </c>
      <c r="D22" s="31">
        <v>1033.3399999999999</v>
      </c>
      <c r="U22" s="30" t="s">
        <v>19</v>
      </c>
      <c r="V22" s="30" t="str">
        <f>IFERROR(VLOOKUP($U22,[1]Establecimientos!$A$1:$E$175,5,FALSE),0)</f>
        <v>105101-HOSPITAL COQUIMBO</v>
      </c>
      <c r="W22" s="31">
        <v>9</v>
      </c>
      <c r="X22" s="31">
        <v>1344</v>
      </c>
    </row>
    <row r="23" spans="1:24" x14ac:dyDescent="0.25">
      <c r="A23" s="30" t="s">
        <v>19</v>
      </c>
      <c r="B23" s="30" t="str">
        <f>IFERROR(VLOOKUP($A23,[1]Establecimientos!$A$1:$E$175,5,FALSE),0)</f>
        <v>105101-HOSPITAL COQUIMBO</v>
      </c>
      <c r="C23" s="31">
        <v>10</v>
      </c>
      <c r="D23" s="31">
        <v>1039.0899999999999</v>
      </c>
      <c r="U23" s="30" t="s">
        <v>19</v>
      </c>
      <c r="V23" s="30" t="str">
        <f>IFERROR(VLOOKUP($U23,[1]Establecimientos!$A$1:$E$175,5,FALSE),0)</f>
        <v>105101-HOSPITAL COQUIMBO</v>
      </c>
      <c r="W23" s="31">
        <v>10</v>
      </c>
      <c r="X23" s="31">
        <v>1216</v>
      </c>
    </row>
    <row r="24" spans="1:24" x14ac:dyDescent="0.25">
      <c r="A24" s="30" t="s">
        <v>19</v>
      </c>
      <c r="B24" s="30" t="str">
        <f>IFERROR(VLOOKUP($A24,[1]Establecimientos!$A$1:$E$175,5,FALSE),0)</f>
        <v>105101-HOSPITAL COQUIMBO</v>
      </c>
      <c r="C24" s="31">
        <v>11</v>
      </c>
      <c r="D24" s="31">
        <v>913.16</v>
      </c>
      <c r="U24" s="30" t="s">
        <v>19</v>
      </c>
      <c r="V24" s="30" t="str">
        <f>IFERROR(VLOOKUP($U24,[1]Establecimientos!$A$1:$E$175,5,FALSE),0)</f>
        <v>105101-HOSPITAL COQUIMBO</v>
      </c>
      <c r="W24" s="31">
        <v>11</v>
      </c>
      <c r="X24" s="31">
        <v>1344</v>
      </c>
    </row>
    <row r="25" spans="1:24" x14ac:dyDescent="0.25">
      <c r="A25" s="30" t="s">
        <v>19</v>
      </c>
      <c r="B25" s="30" t="str">
        <f>IFERROR(VLOOKUP($A25,[1]Establecimientos!$A$1:$E$175,5,FALSE),0)</f>
        <v>105101-HOSPITAL COQUIMBO</v>
      </c>
      <c r="C25" s="31">
        <v>12</v>
      </c>
      <c r="D25" s="31">
        <v>874.96</v>
      </c>
      <c r="U25" s="30" t="s">
        <v>19</v>
      </c>
      <c r="V25" s="30" t="str">
        <f>IFERROR(VLOOKUP($U25,[1]Establecimientos!$A$1:$E$175,5,FALSE),0)</f>
        <v>105101-HOSPITAL COQUIMBO</v>
      </c>
      <c r="W25" s="31">
        <v>12</v>
      </c>
      <c r="X25" s="31">
        <v>1344</v>
      </c>
    </row>
    <row r="26" spans="1:24" x14ac:dyDescent="0.25">
      <c r="A26" s="30" t="s">
        <v>20</v>
      </c>
      <c r="B26" s="30" t="str">
        <f>IFERROR(VLOOKUP($A26,[1]Establecimientos!$A$1:$E$175,5,FALSE),0)</f>
        <v>105102-HOSPITAL OVALLE</v>
      </c>
      <c r="C26" s="31">
        <v>1</v>
      </c>
      <c r="D26" s="31">
        <v>250.05</v>
      </c>
      <c r="U26" s="30" t="s">
        <v>20</v>
      </c>
      <c r="V26" s="30" t="str">
        <f>IFERROR(VLOOKUP($U26,[1]Establecimientos!$A$1:$E$175,5,FALSE),0)</f>
        <v>105102-HOSPITAL OVALLE</v>
      </c>
      <c r="W26" s="31">
        <v>1</v>
      </c>
      <c r="X26" s="31">
        <v>488.2</v>
      </c>
    </row>
    <row r="27" spans="1:24" x14ac:dyDescent="0.25">
      <c r="A27" s="30" t="s">
        <v>20</v>
      </c>
      <c r="B27" s="30" t="str">
        <f>IFERROR(VLOOKUP($A27,[1]Establecimientos!$A$1:$E$175,5,FALSE),0)</f>
        <v>105102-HOSPITAL OVALLE</v>
      </c>
      <c r="C27" s="31">
        <v>2</v>
      </c>
      <c r="D27" s="31">
        <v>229.3</v>
      </c>
      <c r="U27" s="30" t="s">
        <v>20</v>
      </c>
      <c r="V27" s="30" t="str">
        <f>IFERROR(VLOOKUP($U27,[1]Establecimientos!$A$1:$E$175,5,FALSE),0)</f>
        <v>105102-HOSPITAL OVALLE</v>
      </c>
      <c r="W27" s="31">
        <v>2</v>
      </c>
      <c r="X27" s="31">
        <v>320.17</v>
      </c>
    </row>
    <row r="28" spans="1:24" x14ac:dyDescent="0.25">
      <c r="A28" s="30" t="s">
        <v>20</v>
      </c>
      <c r="B28" s="30" t="str">
        <f>IFERROR(VLOOKUP($A28,[1]Establecimientos!$A$1:$E$175,5,FALSE),0)</f>
        <v>105102-HOSPITAL OVALLE</v>
      </c>
      <c r="C28" s="31">
        <v>3</v>
      </c>
      <c r="D28" s="31">
        <v>308.47000000000003</v>
      </c>
      <c r="U28" s="30" t="s">
        <v>20</v>
      </c>
      <c r="V28" s="30" t="str">
        <f>IFERROR(VLOOKUP($U28,[1]Establecimientos!$A$1:$E$175,5,FALSE),0)</f>
        <v>105102-HOSPITAL OVALLE</v>
      </c>
      <c r="W28" s="31">
        <v>3</v>
      </c>
      <c r="X28" s="31">
        <v>381.12</v>
      </c>
    </row>
    <row r="29" spans="1:24" x14ac:dyDescent="0.25">
      <c r="A29" s="30" t="s">
        <v>20</v>
      </c>
      <c r="B29" s="30" t="str">
        <f>IFERROR(VLOOKUP($A29,[1]Establecimientos!$A$1:$E$175,5,FALSE),0)</f>
        <v>105102-HOSPITAL OVALLE</v>
      </c>
      <c r="C29" s="31">
        <v>4</v>
      </c>
      <c r="D29" s="31">
        <v>725.18</v>
      </c>
      <c r="U29" s="30" t="s">
        <v>20</v>
      </c>
      <c r="V29" s="30" t="str">
        <f>IFERROR(VLOOKUP($U29,[1]Establecimientos!$A$1:$E$175,5,FALSE),0)</f>
        <v>105102-HOSPITAL OVALLE</v>
      </c>
      <c r="W29" s="31">
        <v>4</v>
      </c>
      <c r="X29" s="31">
        <v>927.1</v>
      </c>
    </row>
    <row r="30" spans="1:24" x14ac:dyDescent="0.25">
      <c r="A30" s="30" t="s">
        <v>20</v>
      </c>
      <c r="B30" s="30" t="str">
        <f>IFERROR(VLOOKUP($A30,[1]Establecimientos!$A$1:$E$175,5,FALSE),0)</f>
        <v>105102-HOSPITAL OVALLE</v>
      </c>
      <c r="C30" s="31">
        <v>5</v>
      </c>
      <c r="D30" s="31">
        <v>678.4</v>
      </c>
      <c r="U30" s="30" t="s">
        <v>20</v>
      </c>
      <c r="V30" s="30" t="str">
        <f>IFERROR(VLOOKUP($U30,[1]Establecimientos!$A$1:$E$175,5,FALSE),0)</f>
        <v>105102-HOSPITAL OVALLE</v>
      </c>
      <c r="W30" s="31">
        <v>5</v>
      </c>
      <c r="X30" s="31">
        <v>900.3</v>
      </c>
    </row>
    <row r="31" spans="1:24" x14ac:dyDescent="0.25">
      <c r="A31" s="30" t="s">
        <v>20</v>
      </c>
      <c r="B31" s="30" t="str">
        <f>IFERROR(VLOOKUP($A31,[1]Establecimientos!$A$1:$E$175,5,FALSE),0)</f>
        <v>105102-HOSPITAL OVALLE</v>
      </c>
      <c r="C31" s="31">
        <v>6</v>
      </c>
      <c r="D31" s="31">
        <v>506.05</v>
      </c>
      <c r="U31" s="30" t="s">
        <v>20</v>
      </c>
      <c r="V31" s="30" t="str">
        <f>IFERROR(VLOOKUP($U31,[1]Establecimientos!$A$1:$E$175,5,FALSE),0)</f>
        <v>105102-HOSPITAL OVALLE</v>
      </c>
      <c r="W31" s="31">
        <v>6</v>
      </c>
      <c r="X31" s="31">
        <v>629.98</v>
      </c>
    </row>
    <row r="32" spans="1:24" x14ac:dyDescent="0.25">
      <c r="A32" s="30" t="s">
        <v>20</v>
      </c>
      <c r="B32" s="30" t="str">
        <f>IFERROR(VLOOKUP($A32,[1]Establecimientos!$A$1:$E$175,5,FALSE),0)</f>
        <v>105102-HOSPITAL OVALLE</v>
      </c>
      <c r="C32" s="31">
        <v>7</v>
      </c>
      <c r="D32" s="31">
        <v>568.12</v>
      </c>
      <c r="U32" s="30" t="s">
        <v>20</v>
      </c>
      <c r="V32" s="30" t="str">
        <f>IFERROR(VLOOKUP($U32,[1]Establecimientos!$A$1:$E$175,5,FALSE),0)</f>
        <v>105102-HOSPITAL OVALLE</v>
      </c>
      <c r="W32" s="31">
        <v>7</v>
      </c>
      <c r="X32" s="31">
        <v>756.95</v>
      </c>
    </row>
    <row r="33" spans="1:24" x14ac:dyDescent="0.25">
      <c r="A33" s="30" t="s">
        <v>20</v>
      </c>
      <c r="B33" s="30" t="str">
        <f>IFERROR(VLOOKUP($A33,[1]Establecimientos!$A$1:$E$175,5,FALSE),0)</f>
        <v>105102-HOSPITAL OVALLE</v>
      </c>
      <c r="C33" s="31">
        <v>8</v>
      </c>
      <c r="D33" s="31">
        <v>627.23</v>
      </c>
      <c r="U33" s="30" t="s">
        <v>20</v>
      </c>
      <c r="V33" s="30" t="str">
        <f>IFERROR(VLOOKUP($U33,[1]Establecimientos!$A$1:$E$175,5,FALSE),0)</f>
        <v>105102-HOSPITAL OVALLE</v>
      </c>
      <c r="W33" s="31">
        <v>8</v>
      </c>
      <c r="X33" s="31">
        <v>870.38</v>
      </c>
    </row>
    <row r="34" spans="1:24" x14ac:dyDescent="0.25">
      <c r="A34" s="30" t="s">
        <v>20</v>
      </c>
      <c r="B34" s="30" t="str">
        <f>IFERROR(VLOOKUP($A34,[1]Establecimientos!$A$1:$E$175,5,FALSE),0)</f>
        <v>105102-HOSPITAL OVALLE</v>
      </c>
      <c r="C34" s="31">
        <v>9</v>
      </c>
      <c r="D34" s="31">
        <v>546.04999999999995</v>
      </c>
      <c r="U34" s="30" t="s">
        <v>20</v>
      </c>
      <c r="V34" s="30" t="str">
        <f>IFERROR(VLOOKUP($U34,[1]Establecimientos!$A$1:$E$175,5,FALSE),0)</f>
        <v>105102-HOSPITAL OVALLE</v>
      </c>
      <c r="W34" s="31">
        <v>9</v>
      </c>
      <c r="X34" s="31">
        <v>779.5</v>
      </c>
    </row>
    <row r="35" spans="1:24" x14ac:dyDescent="0.25">
      <c r="A35" s="30" t="s">
        <v>20</v>
      </c>
      <c r="B35" s="30" t="str">
        <f>IFERROR(VLOOKUP($A35,[1]Establecimientos!$A$1:$E$175,5,FALSE),0)</f>
        <v>105102-HOSPITAL OVALLE</v>
      </c>
      <c r="C35" s="31">
        <v>10</v>
      </c>
      <c r="D35" s="31">
        <v>553.20000000000005</v>
      </c>
      <c r="U35" s="30" t="s">
        <v>20</v>
      </c>
      <c r="V35" s="30" t="str">
        <f>IFERROR(VLOOKUP($U35,[1]Establecimientos!$A$1:$E$175,5,FALSE),0)</f>
        <v>105102-HOSPITAL OVALLE</v>
      </c>
      <c r="W35" s="31">
        <v>10</v>
      </c>
      <c r="X35" s="31">
        <v>763.83</v>
      </c>
    </row>
    <row r="36" spans="1:24" x14ac:dyDescent="0.25">
      <c r="A36" s="30" t="s">
        <v>20</v>
      </c>
      <c r="B36" s="30" t="str">
        <f>IFERROR(VLOOKUP($A36,[1]Establecimientos!$A$1:$E$175,5,FALSE),0)</f>
        <v>105102-HOSPITAL OVALLE</v>
      </c>
      <c r="C36" s="31">
        <v>11</v>
      </c>
      <c r="D36" s="31">
        <v>525.23</v>
      </c>
      <c r="U36" s="30" t="s">
        <v>20</v>
      </c>
      <c r="V36" s="30" t="str">
        <f>IFERROR(VLOOKUP($U36,[1]Establecimientos!$A$1:$E$175,5,FALSE),0)</f>
        <v>105102-HOSPITAL OVALLE</v>
      </c>
      <c r="W36" s="31">
        <v>11</v>
      </c>
      <c r="X36" s="31">
        <v>761.97</v>
      </c>
    </row>
    <row r="37" spans="1:24" x14ac:dyDescent="0.25">
      <c r="A37" s="30" t="s">
        <v>20</v>
      </c>
      <c r="B37" s="30" t="str">
        <f>IFERROR(VLOOKUP($A37,[1]Establecimientos!$A$1:$E$175,5,FALSE),0)</f>
        <v>105102-HOSPITAL OVALLE</v>
      </c>
      <c r="C37" s="31">
        <v>12</v>
      </c>
      <c r="D37" s="31">
        <v>505.65</v>
      </c>
      <c r="U37" s="30" t="s">
        <v>20</v>
      </c>
      <c r="V37" s="30" t="str">
        <f>IFERROR(VLOOKUP($U37,[1]Establecimientos!$A$1:$E$175,5,FALSE),0)</f>
        <v>105102-HOSPITAL OVALLE</v>
      </c>
      <c r="W37" s="31">
        <v>12</v>
      </c>
      <c r="X37" s="31">
        <v>761.88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CG13</vt:lpstr>
      <vt:lpstr>Datos13.2</vt:lpstr>
      <vt:lpstr>Datos13.3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Estadísticas</cp:lastModifiedBy>
  <cp:lastPrinted>2019-03-05T12:42:39Z</cp:lastPrinted>
  <dcterms:created xsi:type="dcterms:W3CDTF">2019-03-05T12:21:46Z</dcterms:created>
  <dcterms:modified xsi:type="dcterms:W3CDTF">2023-01-23T15:51:25Z</dcterms:modified>
</cp:coreProperties>
</file>