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0245" yWindow="-15" windowWidth="10290" windowHeight="8115" tabRatio="294"/>
  </bookViews>
  <sheets>
    <sheet name="ELQUI" sheetId="1" r:id="rId1"/>
    <sheet name="LIMARI" sheetId="2" r:id="rId2"/>
    <sheet name="CHOAPA" sheetId="3" r:id="rId3"/>
  </sheets>
  <definedNames>
    <definedName name="_xlnm.Print_Area" localSheetId="2">CHOAPA!$A$1:$S$147</definedName>
    <definedName name="_xlnm.Print_Area" localSheetId="0">ELQUI!$A$1:$S$148</definedName>
    <definedName name="_xlnm.Print_Area" localSheetId="1">LIMARI!$A$1:$S$169</definedName>
    <definedName name="_xlnm.Print_Titles" localSheetId="2">CHOAPA!$1:$4</definedName>
    <definedName name="_xlnm.Print_Titles" localSheetId="0">ELQUI!$1:$4</definedName>
    <definedName name="_xlnm.Print_Titles" localSheetId="1">LIMARI!$1:$4</definedName>
  </definedNames>
  <calcPr calcId="125725"/>
</workbook>
</file>

<file path=xl/calcChain.xml><?xml version="1.0" encoding="utf-8"?>
<calcChain xmlns="http://schemas.openxmlformats.org/spreadsheetml/2006/main">
  <c r="S11" i="3"/>
  <c r="R11"/>
  <c r="Q11"/>
  <c r="P11"/>
  <c r="O11"/>
  <c r="N11"/>
  <c r="M11"/>
  <c r="L11"/>
  <c r="K11"/>
  <c r="J11"/>
  <c r="I11"/>
  <c r="H11"/>
  <c r="G11"/>
  <c r="F11"/>
  <c r="E11"/>
  <c r="D11"/>
  <c r="C11"/>
  <c r="B11"/>
  <c r="S11" i="2"/>
  <c r="R11"/>
  <c r="Q11"/>
  <c r="P11"/>
  <c r="O11"/>
  <c r="N11"/>
  <c r="M11"/>
  <c r="L11"/>
  <c r="K11"/>
  <c r="J11"/>
  <c r="I11"/>
  <c r="H11"/>
  <c r="G11"/>
  <c r="F11"/>
  <c r="E11"/>
  <c r="D11"/>
  <c r="C11"/>
  <c r="B11"/>
  <c r="S11" i="1"/>
  <c r="R11"/>
  <c r="Q11"/>
  <c r="P11"/>
  <c r="O11"/>
  <c r="N11"/>
  <c r="M11"/>
  <c r="L11"/>
  <c r="K11"/>
  <c r="J11"/>
  <c r="I11"/>
  <c r="H11"/>
  <c r="G11"/>
  <c r="F11"/>
  <c r="E11"/>
  <c r="D11"/>
  <c r="C11"/>
  <c r="B11"/>
  <c r="Q106"/>
  <c r="R106"/>
  <c r="S106"/>
  <c r="S105" s="1"/>
  <c r="R105"/>
  <c r="Q105"/>
  <c r="P105"/>
  <c r="O105"/>
  <c r="N105"/>
  <c r="M105"/>
  <c r="L105"/>
  <c r="K105"/>
  <c r="J105"/>
  <c r="I105"/>
  <c r="H105"/>
  <c r="G105"/>
  <c r="F105"/>
  <c r="E105"/>
  <c r="D105"/>
  <c r="C105"/>
  <c r="B105"/>
  <c r="S98"/>
  <c r="S96" s="1"/>
  <c r="S97"/>
  <c r="S68"/>
  <c r="S66"/>
  <c r="S61"/>
  <c r="S30"/>
  <c r="S29"/>
  <c r="S28"/>
  <c r="S24"/>
  <c r="S40"/>
  <c r="S38"/>
  <c r="S37"/>
  <c r="S36"/>
  <c r="S35"/>
  <c r="S44"/>
  <c r="S43"/>
  <c r="S42"/>
  <c r="S41"/>
  <c r="S60"/>
  <c r="S125"/>
  <c r="S124"/>
  <c r="S123"/>
  <c r="S122"/>
  <c r="S121"/>
  <c r="S120"/>
  <c r="S119"/>
  <c r="S23" i="3"/>
  <c r="S24"/>
  <c r="S120"/>
  <c r="S119"/>
  <c r="S118"/>
  <c r="S117"/>
  <c r="S116"/>
  <c r="S115"/>
  <c r="S114"/>
  <c r="S113"/>
  <c r="S112"/>
  <c r="S111"/>
  <c r="S110"/>
  <c r="S109"/>
  <c r="S108"/>
  <c r="S88"/>
  <c r="R88"/>
  <c r="Q88"/>
  <c r="P88"/>
  <c r="O88"/>
  <c r="N88"/>
  <c r="M88"/>
  <c r="L88"/>
  <c r="K88"/>
  <c r="J88"/>
  <c r="I88"/>
  <c r="H88"/>
  <c r="G88"/>
  <c r="F88"/>
  <c r="E88"/>
  <c r="D88"/>
  <c r="C88"/>
  <c r="B88"/>
  <c r="S59"/>
  <c r="S73"/>
  <c r="S72"/>
  <c r="S71"/>
  <c r="S70"/>
  <c r="S69"/>
  <c r="S68"/>
  <c r="S67"/>
  <c r="S66"/>
  <c r="S65"/>
  <c r="S64"/>
  <c r="S63"/>
  <c r="S62"/>
  <c r="S61"/>
  <c r="B58" i="1"/>
  <c r="S41" i="3"/>
  <c r="S28"/>
  <c r="C121" i="2"/>
  <c r="D121"/>
  <c r="E121"/>
  <c r="F121"/>
  <c r="G121"/>
  <c r="H121"/>
  <c r="I121"/>
  <c r="J121"/>
  <c r="K121"/>
  <c r="L121"/>
  <c r="M121"/>
  <c r="N121"/>
  <c r="O121"/>
  <c r="P121"/>
  <c r="Q121"/>
  <c r="R121"/>
  <c r="S110"/>
  <c r="S107"/>
  <c r="S92"/>
  <c r="S83"/>
  <c r="S55"/>
  <c r="S52"/>
  <c r="S37"/>
  <c r="S28"/>
  <c r="S127" i="1"/>
  <c r="S117"/>
  <c r="D104"/>
  <c r="F104"/>
  <c r="H104"/>
  <c r="J104"/>
  <c r="L104"/>
  <c r="N104"/>
  <c r="P104"/>
  <c r="R104"/>
  <c r="S49"/>
  <c r="S46"/>
  <c r="S33"/>
  <c r="C135" i="3"/>
  <c r="D135"/>
  <c r="E135"/>
  <c r="F135"/>
  <c r="G135"/>
  <c r="H135"/>
  <c r="I135"/>
  <c r="J135"/>
  <c r="K135"/>
  <c r="L135"/>
  <c r="M135"/>
  <c r="N135"/>
  <c r="O135"/>
  <c r="P135"/>
  <c r="Q135"/>
  <c r="R135"/>
  <c r="S135"/>
  <c r="T135"/>
  <c r="U135"/>
  <c r="V135"/>
  <c r="B135"/>
  <c r="S122"/>
  <c r="C122"/>
  <c r="D122"/>
  <c r="E122"/>
  <c r="F122"/>
  <c r="G122"/>
  <c r="H122"/>
  <c r="I122"/>
  <c r="J122"/>
  <c r="K122"/>
  <c r="L122"/>
  <c r="M122"/>
  <c r="N122"/>
  <c r="O122"/>
  <c r="P122"/>
  <c r="Q122"/>
  <c r="R122"/>
  <c r="B122"/>
  <c r="C75"/>
  <c r="D75"/>
  <c r="E75"/>
  <c r="F75"/>
  <c r="G75"/>
  <c r="H75"/>
  <c r="I75"/>
  <c r="J75"/>
  <c r="K75"/>
  <c r="L75"/>
  <c r="M75"/>
  <c r="N75"/>
  <c r="O75"/>
  <c r="P75"/>
  <c r="Q75"/>
  <c r="R75"/>
  <c r="B75"/>
  <c r="B58" s="1"/>
  <c r="C58"/>
  <c r="D58"/>
  <c r="D57" i="1" s="1"/>
  <c r="E58" i="3"/>
  <c r="F58"/>
  <c r="F57" i="1" s="1"/>
  <c r="H58" i="3"/>
  <c r="I58"/>
  <c r="J58"/>
  <c r="K58"/>
  <c r="L58"/>
  <c r="M58"/>
  <c r="N58"/>
  <c r="O58"/>
  <c r="P58"/>
  <c r="Q58"/>
  <c r="R58"/>
  <c r="S49"/>
  <c r="S50"/>
  <c r="S43"/>
  <c r="S34" i="2"/>
  <c r="S32"/>
  <c r="S29"/>
  <c r="S145"/>
  <c r="S144"/>
  <c r="S143"/>
  <c r="S142"/>
  <c r="S141"/>
  <c r="S140"/>
  <c r="S139"/>
  <c r="S19"/>
  <c r="S18"/>
  <c r="S16"/>
  <c r="S14"/>
  <c r="S136"/>
  <c r="S135"/>
  <c r="S134"/>
  <c r="S133"/>
  <c r="S132"/>
  <c r="S131"/>
  <c r="S130"/>
  <c r="S129"/>
  <c r="S128"/>
  <c r="S127"/>
  <c r="S126"/>
  <c r="S125"/>
  <c r="S124"/>
  <c r="S123"/>
  <c r="S81"/>
  <c r="S80"/>
  <c r="S79"/>
  <c r="S67" s="1"/>
  <c r="S78"/>
  <c r="S77"/>
  <c r="S76"/>
  <c r="S75"/>
  <c r="S74"/>
  <c r="S73"/>
  <c r="S72"/>
  <c r="S71"/>
  <c r="S70"/>
  <c r="S69"/>
  <c r="S68"/>
  <c r="S47" i="1"/>
  <c r="R12"/>
  <c r="S21"/>
  <c r="S20"/>
  <c r="S19"/>
  <c r="S18"/>
  <c r="S17"/>
  <c r="S16"/>
  <c r="S15"/>
  <c r="S14"/>
  <c r="S13"/>
  <c r="B140"/>
  <c r="B127"/>
  <c r="B117"/>
  <c r="B106"/>
  <c r="B96"/>
  <c r="B93"/>
  <c r="B80"/>
  <c r="B70"/>
  <c r="B59"/>
  <c r="B49"/>
  <c r="B46"/>
  <c r="B33"/>
  <c r="B23"/>
  <c r="B12"/>
  <c r="B66" i="2"/>
  <c r="S143" i="1"/>
  <c r="S140"/>
  <c r="S80"/>
  <c r="S70"/>
  <c r="S39"/>
  <c r="S131"/>
  <c r="S138"/>
  <c r="S137"/>
  <c r="S136"/>
  <c r="S135"/>
  <c r="S134"/>
  <c r="S133"/>
  <c r="S132"/>
  <c r="S130"/>
  <c r="S129"/>
  <c r="S91"/>
  <c r="S90"/>
  <c r="S89"/>
  <c r="S88"/>
  <c r="S87"/>
  <c r="S86"/>
  <c r="S85"/>
  <c r="S84"/>
  <c r="S83"/>
  <c r="S82"/>
  <c r="S30" i="3"/>
  <c r="S124"/>
  <c r="S126"/>
  <c r="S32"/>
  <c r="S75"/>
  <c r="S86"/>
  <c r="S85"/>
  <c r="S84"/>
  <c r="S83"/>
  <c r="S82"/>
  <c r="S81"/>
  <c r="S80"/>
  <c r="S79"/>
  <c r="S78"/>
  <c r="S77"/>
  <c r="S53" i="2"/>
  <c r="S163"/>
  <c r="S108"/>
  <c r="S38"/>
  <c r="S148"/>
  <c r="S39"/>
  <c r="S41"/>
  <c r="S151"/>
  <c r="S149"/>
  <c r="S105"/>
  <c r="S104"/>
  <c r="S103"/>
  <c r="S102"/>
  <c r="S101"/>
  <c r="S100"/>
  <c r="S99"/>
  <c r="S98"/>
  <c r="S97"/>
  <c r="S96"/>
  <c r="S95"/>
  <c r="S94"/>
  <c r="S93"/>
  <c r="S84"/>
  <c r="S59" i="1" l="1"/>
  <c r="S58" s="1"/>
  <c r="U11" s="1"/>
  <c r="S106" i="3"/>
  <c r="Q57" i="1"/>
  <c r="O57"/>
  <c r="M57"/>
  <c r="K57"/>
  <c r="I57"/>
  <c r="E57"/>
  <c r="C57"/>
  <c r="R57"/>
  <c r="P57"/>
  <c r="N57"/>
  <c r="L57"/>
  <c r="J57"/>
  <c r="B57"/>
  <c r="Q104"/>
  <c r="O104"/>
  <c r="M104"/>
  <c r="I104"/>
  <c r="G104"/>
  <c r="C104"/>
  <c r="S12"/>
  <c r="S111"/>
  <c r="S64"/>
  <c r="S110"/>
  <c r="S63"/>
  <c r="S109"/>
  <c r="S62"/>
  <c r="S114"/>
  <c r="S67"/>
  <c r="S112"/>
  <c r="S65"/>
  <c r="S107"/>
  <c r="S22" i="3"/>
  <c r="S17"/>
  <c r="S168" i="2"/>
  <c r="S167"/>
  <c r="S113"/>
  <c r="S112"/>
  <c r="S111"/>
  <c r="S166"/>
  <c r="S77" i="1"/>
  <c r="S76"/>
  <c r="S26"/>
  <c r="S73"/>
  <c r="S25"/>
  <c r="S72"/>
  <c r="S118"/>
  <c r="S71"/>
  <c r="C27"/>
  <c r="D27"/>
  <c r="E27"/>
  <c r="F27"/>
  <c r="G27"/>
  <c r="H27"/>
  <c r="I27"/>
  <c r="J27"/>
  <c r="K27"/>
  <c r="L27"/>
  <c r="M27"/>
  <c r="N27"/>
  <c r="O27"/>
  <c r="P27"/>
  <c r="Q27"/>
  <c r="R27"/>
  <c r="B27"/>
  <c r="C19"/>
  <c r="D19"/>
  <c r="E19"/>
  <c r="F19"/>
  <c r="G19"/>
  <c r="H19"/>
  <c r="I19"/>
  <c r="J19"/>
  <c r="K19"/>
  <c r="L19"/>
  <c r="M19"/>
  <c r="N19"/>
  <c r="O19"/>
  <c r="P19"/>
  <c r="Q19"/>
  <c r="R19"/>
  <c r="B19"/>
  <c r="S23"/>
  <c r="S75"/>
  <c r="C70" l="1"/>
  <c r="D70"/>
  <c r="E70"/>
  <c r="E58" s="1"/>
  <c r="F70"/>
  <c r="F58" s="1"/>
  <c r="G70"/>
  <c r="H70"/>
  <c r="I70"/>
  <c r="J70"/>
  <c r="J58" s="1"/>
  <c r="K70"/>
  <c r="L70"/>
  <c r="M70"/>
  <c r="N70"/>
  <c r="N58" s="1"/>
  <c r="O70"/>
  <c r="P70"/>
  <c r="P58" s="1"/>
  <c r="Q70"/>
  <c r="Q58" s="1"/>
  <c r="R70"/>
  <c r="R58" s="1"/>
  <c r="H58"/>
  <c r="L58"/>
  <c r="B143"/>
  <c r="C117"/>
  <c r="D117"/>
  <c r="E117"/>
  <c r="F117"/>
  <c r="G117"/>
  <c r="H117"/>
  <c r="I117"/>
  <c r="J117"/>
  <c r="K117"/>
  <c r="L117"/>
  <c r="M117"/>
  <c r="N117"/>
  <c r="O117"/>
  <c r="P117"/>
  <c r="Q117"/>
  <c r="R117"/>
  <c r="C106"/>
  <c r="D106"/>
  <c r="E106"/>
  <c r="F106"/>
  <c r="G106"/>
  <c r="H106"/>
  <c r="I106"/>
  <c r="J106"/>
  <c r="K106"/>
  <c r="L106"/>
  <c r="M106"/>
  <c r="N106"/>
  <c r="O106"/>
  <c r="P106"/>
  <c r="C80"/>
  <c r="D80"/>
  <c r="E80"/>
  <c r="F80"/>
  <c r="G80"/>
  <c r="H80"/>
  <c r="I80"/>
  <c r="J80"/>
  <c r="K80"/>
  <c r="L80"/>
  <c r="M80"/>
  <c r="N80"/>
  <c r="O80"/>
  <c r="P80"/>
  <c r="Q80"/>
  <c r="R80"/>
  <c r="C59"/>
  <c r="D59"/>
  <c r="E59"/>
  <c r="F59"/>
  <c r="G59"/>
  <c r="H59"/>
  <c r="I59"/>
  <c r="J59"/>
  <c r="K59"/>
  <c r="L59"/>
  <c r="M59"/>
  <c r="N59"/>
  <c r="O59"/>
  <c r="P59"/>
  <c r="Q59"/>
  <c r="R59"/>
  <c r="C33"/>
  <c r="D33"/>
  <c r="E33"/>
  <c r="F33"/>
  <c r="G33"/>
  <c r="H33"/>
  <c r="J33"/>
  <c r="K33"/>
  <c r="L33"/>
  <c r="M33"/>
  <c r="N33"/>
  <c r="O33"/>
  <c r="P33"/>
  <c r="Q33"/>
  <c r="R33"/>
  <c r="B52" i="2"/>
  <c r="B28"/>
  <c r="C165"/>
  <c r="D165"/>
  <c r="E165"/>
  <c r="F165"/>
  <c r="G165"/>
  <c r="H165"/>
  <c r="I165"/>
  <c r="J165"/>
  <c r="K165"/>
  <c r="L165"/>
  <c r="M165"/>
  <c r="N165"/>
  <c r="O165"/>
  <c r="P165"/>
  <c r="Q165"/>
  <c r="R165"/>
  <c r="S165"/>
  <c r="B165"/>
  <c r="C147"/>
  <c r="D147"/>
  <c r="E147"/>
  <c r="F147"/>
  <c r="G147"/>
  <c r="H147"/>
  <c r="I147"/>
  <c r="J147"/>
  <c r="K147"/>
  <c r="L147"/>
  <c r="M147"/>
  <c r="N147"/>
  <c r="O147"/>
  <c r="P147"/>
  <c r="Q147"/>
  <c r="R147"/>
  <c r="S147"/>
  <c r="B147"/>
  <c r="C138"/>
  <c r="D138"/>
  <c r="E138"/>
  <c r="F138"/>
  <c r="G138"/>
  <c r="H138"/>
  <c r="I138"/>
  <c r="J138"/>
  <c r="K138"/>
  <c r="L138"/>
  <c r="M138"/>
  <c r="N138"/>
  <c r="O138"/>
  <c r="P138"/>
  <c r="Q138"/>
  <c r="R138"/>
  <c r="S138"/>
  <c r="B138"/>
  <c r="C122"/>
  <c r="D122"/>
  <c r="E122"/>
  <c r="F122"/>
  <c r="G122"/>
  <c r="H122"/>
  <c r="I122"/>
  <c r="J122"/>
  <c r="K122"/>
  <c r="L122"/>
  <c r="M122"/>
  <c r="N122"/>
  <c r="O122"/>
  <c r="P122"/>
  <c r="Q122"/>
  <c r="R122"/>
  <c r="S122"/>
  <c r="S121" s="1"/>
  <c r="B122"/>
  <c r="B110"/>
  <c r="C110"/>
  <c r="D110"/>
  <c r="E110"/>
  <c r="F110"/>
  <c r="G110"/>
  <c r="H110"/>
  <c r="I110"/>
  <c r="J110"/>
  <c r="K110"/>
  <c r="L110"/>
  <c r="M110"/>
  <c r="N110"/>
  <c r="O110"/>
  <c r="P110"/>
  <c r="Q110"/>
  <c r="R110"/>
  <c r="C92"/>
  <c r="D92"/>
  <c r="E92"/>
  <c r="F92"/>
  <c r="G92"/>
  <c r="H92"/>
  <c r="I92"/>
  <c r="J92"/>
  <c r="K92"/>
  <c r="L92"/>
  <c r="M92"/>
  <c r="N92"/>
  <c r="O92"/>
  <c r="P92"/>
  <c r="Q92"/>
  <c r="R92"/>
  <c r="B92"/>
  <c r="B83"/>
  <c r="C67"/>
  <c r="D67"/>
  <c r="E67"/>
  <c r="F67"/>
  <c r="G67"/>
  <c r="H67"/>
  <c r="I67"/>
  <c r="J67"/>
  <c r="K67"/>
  <c r="L67"/>
  <c r="M67"/>
  <c r="N67"/>
  <c r="O67"/>
  <c r="P67"/>
  <c r="Q67"/>
  <c r="R67"/>
  <c r="B67"/>
  <c r="C55"/>
  <c r="D55"/>
  <c r="E55"/>
  <c r="F55"/>
  <c r="G55"/>
  <c r="H55"/>
  <c r="I55"/>
  <c r="J55"/>
  <c r="K55"/>
  <c r="L55"/>
  <c r="M55"/>
  <c r="N55"/>
  <c r="O55"/>
  <c r="P55"/>
  <c r="Q55"/>
  <c r="R55"/>
  <c r="B55"/>
  <c r="D37"/>
  <c r="G37"/>
  <c r="H37"/>
  <c r="I37"/>
  <c r="J37"/>
  <c r="K37"/>
  <c r="M37"/>
  <c r="N37"/>
  <c r="O37"/>
  <c r="P37"/>
  <c r="Q37"/>
  <c r="S58"/>
  <c r="R58"/>
  <c r="Q58"/>
  <c r="P58"/>
  <c r="O58"/>
  <c r="N58"/>
  <c r="M58"/>
  <c r="L58"/>
  <c r="K58"/>
  <c r="J58"/>
  <c r="I58"/>
  <c r="H58"/>
  <c r="G58"/>
  <c r="F58"/>
  <c r="E58"/>
  <c r="D58"/>
  <c r="C58"/>
  <c r="B58"/>
  <c r="S57"/>
  <c r="R57"/>
  <c r="Q57"/>
  <c r="P57"/>
  <c r="O57"/>
  <c r="N57"/>
  <c r="M57"/>
  <c r="L57"/>
  <c r="K57"/>
  <c r="J57"/>
  <c r="I57"/>
  <c r="H57"/>
  <c r="G57"/>
  <c r="F57"/>
  <c r="E57"/>
  <c r="D57"/>
  <c r="C57"/>
  <c r="B57"/>
  <c r="S56"/>
  <c r="R56"/>
  <c r="Q56"/>
  <c r="P56"/>
  <c r="O56"/>
  <c r="N56"/>
  <c r="M56"/>
  <c r="L56"/>
  <c r="K56"/>
  <c r="J56"/>
  <c r="I56"/>
  <c r="H56"/>
  <c r="G56"/>
  <c r="F56"/>
  <c r="E56"/>
  <c r="D56"/>
  <c r="C56"/>
  <c r="B56"/>
  <c r="R53"/>
  <c r="Q53"/>
  <c r="P53"/>
  <c r="O53"/>
  <c r="N53"/>
  <c r="M53"/>
  <c r="L53"/>
  <c r="K53"/>
  <c r="J53"/>
  <c r="I53"/>
  <c r="H53"/>
  <c r="G53"/>
  <c r="F53"/>
  <c r="E53"/>
  <c r="D53"/>
  <c r="C53"/>
  <c r="B53"/>
  <c r="S50"/>
  <c r="R50"/>
  <c r="Q50"/>
  <c r="P50"/>
  <c r="O50"/>
  <c r="N50"/>
  <c r="M50"/>
  <c r="L50"/>
  <c r="K50"/>
  <c r="J50"/>
  <c r="I50"/>
  <c r="H50"/>
  <c r="G50"/>
  <c r="F50"/>
  <c r="E50"/>
  <c r="D50"/>
  <c r="C50"/>
  <c r="B50"/>
  <c r="S49"/>
  <c r="R49"/>
  <c r="Q49"/>
  <c r="P49"/>
  <c r="O49"/>
  <c r="N49"/>
  <c r="M49"/>
  <c r="L49"/>
  <c r="K49"/>
  <c r="J49"/>
  <c r="I49"/>
  <c r="H49"/>
  <c r="G49"/>
  <c r="F49"/>
  <c r="E49"/>
  <c r="D49"/>
  <c r="C49"/>
  <c r="B49"/>
  <c r="S48"/>
  <c r="R48"/>
  <c r="Q48"/>
  <c r="P48"/>
  <c r="O48"/>
  <c r="N48"/>
  <c r="M48"/>
  <c r="L48"/>
  <c r="K48"/>
  <c r="J48"/>
  <c r="I48"/>
  <c r="H48"/>
  <c r="G48"/>
  <c r="F48"/>
  <c r="E48"/>
  <c r="D48"/>
  <c r="C48"/>
  <c r="B48"/>
  <c r="S47"/>
  <c r="R47"/>
  <c r="Q47"/>
  <c r="P47"/>
  <c r="O47"/>
  <c r="N47"/>
  <c r="M47"/>
  <c r="L47"/>
  <c r="K47"/>
  <c r="J47"/>
  <c r="I47"/>
  <c r="H47"/>
  <c r="G47"/>
  <c r="F47"/>
  <c r="E47"/>
  <c r="D47"/>
  <c r="C47"/>
  <c r="B47"/>
  <c r="S46"/>
  <c r="R46"/>
  <c r="Q46"/>
  <c r="P46"/>
  <c r="O46"/>
  <c r="N46"/>
  <c r="M46"/>
  <c r="L46"/>
  <c r="K46"/>
  <c r="J46"/>
  <c r="I46"/>
  <c r="H46"/>
  <c r="G46"/>
  <c r="F46"/>
  <c r="E46"/>
  <c r="D46"/>
  <c r="C46"/>
  <c r="B46"/>
  <c r="S45"/>
  <c r="R45"/>
  <c r="Q45"/>
  <c r="P45"/>
  <c r="O45"/>
  <c r="N45"/>
  <c r="M45"/>
  <c r="L45"/>
  <c r="K45"/>
  <c r="J45"/>
  <c r="I45"/>
  <c r="H45"/>
  <c r="G45"/>
  <c r="F45"/>
  <c r="E45"/>
  <c r="D45"/>
  <c r="C45"/>
  <c r="B45"/>
  <c r="S44"/>
  <c r="R44"/>
  <c r="Q44"/>
  <c r="P44"/>
  <c r="O44"/>
  <c r="N44"/>
  <c r="M44"/>
  <c r="L44"/>
  <c r="K44"/>
  <c r="J44"/>
  <c r="I44"/>
  <c r="H44"/>
  <c r="G44"/>
  <c r="F44"/>
  <c r="E44"/>
  <c r="D44"/>
  <c r="C44"/>
  <c r="B44"/>
  <c r="S43"/>
  <c r="R43"/>
  <c r="Q43"/>
  <c r="P43"/>
  <c r="O43"/>
  <c r="N43"/>
  <c r="M43"/>
  <c r="L43"/>
  <c r="K43"/>
  <c r="J43"/>
  <c r="I43"/>
  <c r="H43"/>
  <c r="G43"/>
  <c r="F43"/>
  <c r="E43"/>
  <c r="D43"/>
  <c r="C43"/>
  <c r="B43"/>
  <c r="S42"/>
  <c r="R42"/>
  <c r="Q42"/>
  <c r="P42"/>
  <c r="O42"/>
  <c r="N42"/>
  <c r="M42"/>
  <c r="L42"/>
  <c r="K42"/>
  <c r="J42"/>
  <c r="I42"/>
  <c r="H42"/>
  <c r="G42"/>
  <c r="F42"/>
  <c r="E42"/>
  <c r="D42"/>
  <c r="C42"/>
  <c r="B42"/>
  <c r="R41"/>
  <c r="Q41"/>
  <c r="P41"/>
  <c r="O41"/>
  <c r="N41"/>
  <c r="M41"/>
  <c r="L41"/>
  <c r="L37" s="1"/>
  <c r="K41"/>
  <c r="J41"/>
  <c r="I41"/>
  <c r="H41"/>
  <c r="G41"/>
  <c r="F41"/>
  <c r="E41"/>
  <c r="D41"/>
  <c r="C41"/>
  <c r="B41"/>
  <c r="S40"/>
  <c r="R40"/>
  <c r="Q40"/>
  <c r="P40"/>
  <c r="O40"/>
  <c r="N40"/>
  <c r="M40"/>
  <c r="L40"/>
  <c r="K40"/>
  <c r="J40"/>
  <c r="I40"/>
  <c r="H40"/>
  <c r="G40"/>
  <c r="F40"/>
  <c r="E40"/>
  <c r="D40"/>
  <c r="C40"/>
  <c r="B40"/>
  <c r="R39"/>
  <c r="R37" s="1"/>
  <c r="Q39"/>
  <c r="P39"/>
  <c r="O39"/>
  <c r="N39"/>
  <c r="M39"/>
  <c r="L39"/>
  <c r="K39"/>
  <c r="J39"/>
  <c r="I39"/>
  <c r="H39"/>
  <c r="G39"/>
  <c r="F39"/>
  <c r="E39"/>
  <c r="D39"/>
  <c r="C39"/>
  <c r="C37" s="1"/>
  <c r="B39"/>
  <c r="R38"/>
  <c r="Q38"/>
  <c r="P38"/>
  <c r="O38"/>
  <c r="N38"/>
  <c r="M38"/>
  <c r="L38"/>
  <c r="K38"/>
  <c r="J38"/>
  <c r="I38"/>
  <c r="H38"/>
  <c r="G38"/>
  <c r="F38"/>
  <c r="E38"/>
  <c r="E37" s="1"/>
  <c r="D38"/>
  <c r="C38"/>
  <c r="B38"/>
  <c r="S35"/>
  <c r="R35"/>
  <c r="Q35"/>
  <c r="P35"/>
  <c r="O35"/>
  <c r="N35"/>
  <c r="M35"/>
  <c r="L35"/>
  <c r="K35"/>
  <c r="J35"/>
  <c r="I35"/>
  <c r="H35"/>
  <c r="G35"/>
  <c r="F35"/>
  <c r="E35"/>
  <c r="D35"/>
  <c r="C35"/>
  <c r="B35"/>
  <c r="R34"/>
  <c r="Q34"/>
  <c r="P34"/>
  <c r="O34"/>
  <c r="N34"/>
  <c r="M34"/>
  <c r="L34"/>
  <c r="K34"/>
  <c r="J34"/>
  <c r="I34"/>
  <c r="H34"/>
  <c r="G34"/>
  <c r="F34"/>
  <c r="E34"/>
  <c r="D34"/>
  <c r="C34"/>
  <c r="B34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R32"/>
  <c r="Q32"/>
  <c r="P32"/>
  <c r="O32"/>
  <c r="N32"/>
  <c r="M32"/>
  <c r="L32"/>
  <c r="K32"/>
  <c r="J32"/>
  <c r="I32"/>
  <c r="H32"/>
  <c r="G32"/>
  <c r="F32"/>
  <c r="E32"/>
  <c r="D32"/>
  <c r="C32"/>
  <c r="B32"/>
  <c r="S31"/>
  <c r="R31"/>
  <c r="Q31"/>
  <c r="P31"/>
  <c r="O31"/>
  <c r="N31"/>
  <c r="M31"/>
  <c r="L31"/>
  <c r="K31"/>
  <c r="J31"/>
  <c r="I31"/>
  <c r="H31"/>
  <c r="G31"/>
  <c r="F31"/>
  <c r="E31"/>
  <c r="D31"/>
  <c r="C31"/>
  <c r="B31"/>
  <c r="S30"/>
  <c r="R30"/>
  <c r="Q30"/>
  <c r="P30"/>
  <c r="O30"/>
  <c r="N30"/>
  <c r="M30"/>
  <c r="L30"/>
  <c r="K30"/>
  <c r="J30"/>
  <c r="I30"/>
  <c r="H30"/>
  <c r="G30"/>
  <c r="F30"/>
  <c r="E30"/>
  <c r="D30"/>
  <c r="C30"/>
  <c r="B30"/>
  <c r="R29"/>
  <c r="Q29"/>
  <c r="P29"/>
  <c r="O29"/>
  <c r="N29"/>
  <c r="M29"/>
  <c r="L29"/>
  <c r="K29"/>
  <c r="J29"/>
  <c r="I29"/>
  <c r="H29"/>
  <c r="G29"/>
  <c r="F29"/>
  <c r="E29"/>
  <c r="D29"/>
  <c r="C29"/>
  <c r="B29"/>
  <c r="S26"/>
  <c r="R26"/>
  <c r="Q26"/>
  <c r="P26"/>
  <c r="O26"/>
  <c r="N26"/>
  <c r="M26"/>
  <c r="L26"/>
  <c r="K26"/>
  <c r="J26"/>
  <c r="I26"/>
  <c r="H26"/>
  <c r="G26"/>
  <c r="F26"/>
  <c r="E26"/>
  <c r="D26"/>
  <c r="C26"/>
  <c r="B26"/>
  <c r="S25"/>
  <c r="R25"/>
  <c r="Q25"/>
  <c r="P25"/>
  <c r="O25"/>
  <c r="N25"/>
  <c r="M25"/>
  <c r="L25"/>
  <c r="K25"/>
  <c r="J25"/>
  <c r="I25"/>
  <c r="H25"/>
  <c r="G25"/>
  <c r="F25"/>
  <c r="E25"/>
  <c r="D25"/>
  <c r="C25"/>
  <c r="B25"/>
  <c r="S24"/>
  <c r="S12" s="1"/>
  <c r="R24"/>
  <c r="Q24"/>
  <c r="P24"/>
  <c r="O24"/>
  <c r="N24"/>
  <c r="M24"/>
  <c r="L24"/>
  <c r="K24"/>
  <c r="J24"/>
  <c r="I24"/>
  <c r="H24"/>
  <c r="G24"/>
  <c r="F24"/>
  <c r="E24"/>
  <c r="D24"/>
  <c r="C24"/>
  <c r="B24"/>
  <c r="S23"/>
  <c r="R23"/>
  <c r="Q23"/>
  <c r="P23"/>
  <c r="O23"/>
  <c r="N23"/>
  <c r="M23"/>
  <c r="L23"/>
  <c r="K23"/>
  <c r="J23"/>
  <c r="I23"/>
  <c r="H23"/>
  <c r="G23"/>
  <c r="F23"/>
  <c r="E23"/>
  <c r="D23"/>
  <c r="C23"/>
  <c r="B23"/>
  <c r="S22"/>
  <c r="R22"/>
  <c r="Q22"/>
  <c r="P22"/>
  <c r="O22"/>
  <c r="N22"/>
  <c r="M22"/>
  <c r="L22"/>
  <c r="K22"/>
  <c r="J22"/>
  <c r="I22"/>
  <c r="H22"/>
  <c r="G22"/>
  <c r="F22"/>
  <c r="E22"/>
  <c r="D22"/>
  <c r="C22"/>
  <c r="B22"/>
  <c r="S21"/>
  <c r="R21"/>
  <c r="Q21"/>
  <c r="P21"/>
  <c r="O21"/>
  <c r="N21"/>
  <c r="M21"/>
  <c r="L21"/>
  <c r="K21"/>
  <c r="J21"/>
  <c r="I21"/>
  <c r="H21"/>
  <c r="G21"/>
  <c r="F21"/>
  <c r="E21"/>
  <c r="D21"/>
  <c r="C21"/>
  <c r="B21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R19"/>
  <c r="Q19"/>
  <c r="P19"/>
  <c r="O19"/>
  <c r="N19"/>
  <c r="M19"/>
  <c r="L19"/>
  <c r="K19"/>
  <c r="J19"/>
  <c r="I19"/>
  <c r="H19"/>
  <c r="G19"/>
  <c r="F19"/>
  <c r="E19"/>
  <c r="D19"/>
  <c r="C19"/>
  <c r="B19"/>
  <c r="B12" s="1"/>
  <c r="R18"/>
  <c r="Q18"/>
  <c r="P18"/>
  <c r="O18"/>
  <c r="N18"/>
  <c r="M18"/>
  <c r="L18"/>
  <c r="K18"/>
  <c r="J18"/>
  <c r="I18"/>
  <c r="H18"/>
  <c r="G18"/>
  <c r="F18"/>
  <c r="E18"/>
  <c r="D18"/>
  <c r="C18"/>
  <c r="B18"/>
  <c r="S17"/>
  <c r="R17"/>
  <c r="Q17"/>
  <c r="P17"/>
  <c r="O17"/>
  <c r="N17"/>
  <c r="M17"/>
  <c r="L17"/>
  <c r="K17"/>
  <c r="J17"/>
  <c r="I17"/>
  <c r="H17"/>
  <c r="G17"/>
  <c r="F17"/>
  <c r="E17"/>
  <c r="D17"/>
  <c r="C17"/>
  <c r="B17"/>
  <c r="R16"/>
  <c r="Q16"/>
  <c r="P16"/>
  <c r="O16"/>
  <c r="N16"/>
  <c r="M16"/>
  <c r="L16"/>
  <c r="K16"/>
  <c r="J16"/>
  <c r="I16"/>
  <c r="H16"/>
  <c r="G16"/>
  <c r="F16"/>
  <c r="E16"/>
  <c r="D16"/>
  <c r="C16"/>
  <c r="B16"/>
  <c r="S15"/>
  <c r="R15"/>
  <c r="Q15"/>
  <c r="P15"/>
  <c r="O15"/>
  <c r="N15"/>
  <c r="M15"/>
  <c r="L15"/>
  <c r="K15"/>
  <c r="J15"/>
  <c r="I15"/>
  <c r="H15"/>
  <c r="G15"/>
  <c r="F15"/>
  <c r="E15"/>
  <c r="D15"/>
  <c r="C15"/>
  <c r="B15"/>
  <c r="R14"/>
  <c r="Q14"/>
  <c r="P14"/>
  <c r="P12" s="1"/>
  <c r="O14"/>
  <c r="N14"/>
  <c r="M14"/>
  <c r="L14"/>
  <c r="L12" s="1"/>
  <c r="K14"/>
  <c r="J14"/>
  <c r="I14"/>
  <c r="H14"/>
  <c r="H12" s="1"/>
  <c r="G14"/>
  <c r="F14"/>
  <c r="E14"/>
  <c r="D14"/>
  <c r="D12" s="1"/>
  <c r="C14"/>
  <c r="B14"/>
  <c r="S13"/>
  <c r="R13"/>
  <c r="Q13"/>
  <c r="P13"/>
  <c r="O13"/>
  <c r="O12" s="1"/>
  <c r="N13"/>
  <c r="M13"/>
  <c r="L13"/>
  <c r="K13"/>
  <c r="K12" s="1"/>
  <c r="J13"/>
  <c r="I13"/>
  <c r="H13"/>
  <c r="G13"/>
  <c r="G12" s="1"/>
  <c r="F13"/>
  <c r="E13"/>
  <c r="D13"/>
  <c r="C13"/>
  <c r="C12" s="1"/>
  <c r="B13"/>
  <c r="E12"/>
  <c r="F12"/>
  <c r="I12"/>
  <c r="J12"/>
  <c r="M12"/>
  <c r="N12"/>
  <c r="Q12"/>
  <c r="R12"/>
  <c r="C49" i="3"/>
  <c r="D49"/>
  <c r="E49"/>
  <c r="F49"/>
  <c r="G49"/>
  <c r="H49"/>
  <c r="I49"/>
  <c r="J49"/>
  <c r="K49"/>
  <c r="L49"/>
  <c r="M49"/>
  <c r="N49"/>
  <c r="O49"/>
  <c r="P49"/>
  <c r="Q49"/>
  <c r="R49"/>
  <c r="R50"/>
  <c r="Q50"/>
  <c r="P50"/>
  <c r="O50"/>
  <c r="N50"/>
  <c r="M50"/>
  <c r="L50"/>
  <c r="K50"/>
  <c r="J50"/>
  <c r="I50"/>
  <c r="H50"/>
  <c r="G50"/>
  <c r="F50"/>
  <c r="E50"/>
  <c r="D50"/>
  <c r="C50"/>
  <c r="B50"/>
  <c r="S47"/>
  <c r="R47"/>
  <c r="Q47"/>
  <c r="P47"/>
  <c r="O47"/>
  <c r="N47"/>
  <c r="M47"/>
  <c r="L47"/>
  <c r="K47"/>
  <c r="J47"/>
  <c r="I47"/>
  <c r="H47"/>
  <c r="G47"/>
  <c r="F47"/>
  <c r="E47"/>
  <c r="D47"/>
  <c r="C47"/>
  <c r="B47"/>
  <c r="S46"/>
  <c r="R46"/>
  <c r="Q46"/>
  <c r="P46"/>
  <c r="O46"/>
  <c r="N46"/>
  <c r="M46"/>
  <c r="L46"/>
  <c r="K46"/>
  <c r="J46"/>
  <c r="I46"/>
  <c r="H46"/>
  <c r="G46"/>
  <c r="F46"/>
  <c r="E46"/>
  <c r="D46"/>
  <c r="C46"/>
  <c r="B46"/>
  <c r="S45"/>
  <c r="R45"/>
  <c r="Q45"/>
  <c r="P45"/>
  <c r="O45"/>
  <c r="N45"/>
  <c r="M45"/>
  <c r="L45"/>
  <c r="K45"/>
  <c r="J45"/>
  <c r="I45"/>
  <c r="H45"/>
  <c r="G45"/>
  <c r="F45"/>
  <c r="E45"/>
  <c r="D45"/>
  <c r="C45"/>
  <c r="B45"/>
  <c r="B41" s="1"/>
  <c r="S44"/>
  <c r="R44"/>
  <c r="Q44"/>
  <c r="P44"/>
  <c r="P41" s="1"/>
  <c r="O44"/>
  <c r="N44"/>
  <c r="M44"/>
  <c r="L44"/>
  <c r="L41" s="1"/>
  <c r="K44"/>
  <c r="J44"/>
  <c r="I44"/>
  <c r="H44"/>
  <c r="H41" s="1"/>
  <c r="G44"/>
  <c r="F44"/>
  <c r="E44"/>
  <c r="D44"/>
  <c r="D41" s="1"/>
  <c r="C44"/>
  <c r="B44"/>
  <c r="R43"/>
  <c r="Q43"/>
  <c r="P43"/>
  <c r="O43"/>
  <c r="O41" s="1"/>
  <c r="N43"/>
  <c r="M43"/>
  <c r="L43"/>
  <c r="K43"/>
  <c r="K41" s="1"/>
  <c r="J43"/>
  <c r="I43"/>
  <c r="H43"/>
  <c r="G43"/>
  <c r="G41" s="1"/>
  <c r="F43"/>
  <c r="E43"/>
  <c r="D43"/>
  <c r="C43"/>
  <c r="C41" s="1"/>
  <c r="B43"/>
  <c r="E41"/>
  <c r="F41"/>
  <c r="I41"/>
  <c r="J41"/>
  <c r="M41"/>
  <c r="N41"/>
  <c r="Q41"/>
  <c r="R41"/>
  <c r="C12"/>
  <c r="D12"/>
  <c r="F12"/>
  <c r="H12"/>
  <c r="I12"/>
  <c r="J12"/>
  <c r="L12"/>
  <c r="M12"/>
  <c r="O12"/>
  <c r="P12"/>
  <c r="Q12"/>
  <c r="R12"/>
  <c r="D28"/>
  <c r="E28"/>
  <c r="F28"/>
  <c r="H28"/>
  <c r="J28"/>
  <c r="K28"/>
  <c r="L28"/>
  <c r="M28"/>
  <c r="N28"/>
  <c r="O28"/>
  <c r="P28"/>
  <c r="Q28"/>
  <c r="R28"/>
  <c r="B28"/>
  <c r="S39"/>
  <c r="R39"/>
  <c r="Q39"/>
  <c r="P39"/>
  <c r="O39"/>
  <c r="N39"/>
  <c r="M39"/>
  <c r="L39"/>
  <c r="K39"/>
  <c r="J39"/>
  <c r="I39"/>
  <c r="H39"/>
  <c r="G39"/>
  <c r="F39"/>
  <c r="E39"/>
  <c r="D39"/>
  <c r="C39"/>
  <c r="B39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S37"/>
  <c r="R37"/>
  <c r="Q37"/>
  <c r="P37"/>
  <c r="O37"/>
  <c r="N37"/>
  <c r="M37"/>
  <c r="L37"/>
  <c r="K37"/>
  <c r="J37"/>
  <c r="I37"/>
  <c r="H37"/>
  <c r="G37"/>
  <c r="F37"/>
  <c r="E37"/>
  <c r="D37"/>
  <c r="C37"/>
  <c r="B37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S35"/>
  <c r="R35"/>
  <c r="Q35"/>
  <c r="P35"/>
  <c r="O35"/>
  <c r="N35"/>
  <c r="M35"/>
  <c r="L35"/>
  <c r="K35"/>
  <c r="J35"/>
  <c r="I35"/>
  <c r="H35"/>
  <c r="G35"/>
  <c r="F35"/>
  <c r="E35"/>
  <c r="D35"/>
  <c r="C35"/>
  <c r="B35"/>
  <c r="S34"/>
  <c r="R34"/>
  <c r="Q34"/>
  <c r="P34"/>
  <c r="O34"/>
  <c r="N34"/>
  <c r="M34"/>
  <c r="L34"/>
  <c r="K34"/>
  <c r="J34"/>
  <c r="I34"/>
  <c r="H34"/>
  <c r="G34"/>
  <c r="F34"/>
  <c r="E34"/>
  <c r="D34"/>
  <c r="C34"/>
  <c r="B34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R32"/>
  <c r="Q32"/>
  <c r="P32"/>
  <c r="O32"/>
  <c r="N32"/>
  <c r="M32"/>
  <c r="L32"/>
  <c r="K32"/>
  <c r="J32"/>
  <c r="I32"/>
  <c r="H32"/>
  <c r="G32"/>
  <c r="F32"/>
  <c r="E32"/>
  <c r="D32"/>
  <c r="C32"/>
  <c r="B32"/>
  <c r="S31"/>
  <c r="R31"/>
  <c r="Q31"/>
  <c r="P31"/>
  <c r="O31"/>
  <c r="N31"/>
  <c r="M31"/>
  <c r="L31"/>
  <c r="K31"/>
  <c r="J31"/>
  <c r="I31"/>
  <c r="H31"/>
  <c r="G31"/>
  <c r="F31"/>
  <c r="E31"/>
  <c r="D31"/>
  <c r="C31"/>
  <c r="B31"/>
  <c r="R30"/>
  <c r="Q30"/>
  <c r="P30"/>
  <c r="O30"/>
  <c r="N30"/>
  <c r="M30"/>
  <c r="L30"/>
  <c r="K30"/>
  <c r="J30"/>
  <c r="I30"/>
  <c r="I28" s="1"/>
  <c r="H30"/>
  <c r="G30"/>
  <c r="G28" s="1"/>
  <c r="F30"/>
  <c r="E30"/>
  <c r="D30"/>
  <c r="C30"/>
  <c r="C28" s="1"/>
  <c r="B30"/>
  <c r="S26"/>
  <c r="S25"/>
  <c r="S21"/>
  <c r="S20"/>
  <c r="S19"/>
  <c r="S18"/>
  <c r="S16"/>
  <c r="S15"/>
  <c r="S14"/>
  <c r="R26"/>
  <c r="Q26"/>
  <c r="P26"/>
  <c r="O26"/>
  <c r="N26"/>
  <c r="N12" s="1"/>
  <c r="M26"/>
  <c r="L26"/>
  <c r="K26"/>
  <c r="J26"/>
  <c r="I26"/>
  <c r="H26"/>
  <c r="G26"/>
  <c r="F26"/>
  <c r="E26"/>
  <c r="D26"/>
  <c r="C26"/>
  <c r="B26"/>
  <c r="R25"/>
  <c r="Q25"/>
  <c r="P25"/>
  <c r="O25"/>
  <c r="N25"/>
  <c r="M25"/>
  <c r="L25"/>
  <c r="K25"/>
  <c r="J25"/>
  <c r="I25"/>
  <c r="H25"/>
  <c r="G25"/>
  <c r="F25"/>
  <c r="E25"/>
  <c r="D25"/>
  <c r="C25"/>
  <c r="B25"/>
  <c r="R24"/>
  <c r="Q24"/>
  <c r="P24"/>
  <c r="O24"/>
  <c r="N24"/>
  <c r="M24"/>
  <c r="L24"/>
  <c r="K24"/>
  <c r="K12" s="1"/>
  <c r="J24"/>
  <c r="I24"/>
  <c r="H24"/>
  <c r="G24"/>
  <c r="G12" s="1"/>
  <c r="F24"/>
  <c r="E24"/>
  <c r="E12" s="1"/>
  <c r="D24"/>
  <c r="C24"/>
  <c r="B24"/>
  <c r="R23"/>
  <c r="Q23"/>
  <c r="P23"/>
  <c r="O23"/>
  <c r="N23"/>
  <c r="M23"/>
  <c r="L23"/>
  <c r="K23"/>
  <c r="J23"/>
  <c r="I23"/>
  <c r="H23"/>
  <c r="G23"/>
  <c r="F23"/>
  <c r="E23"/>
  <c r="D23"/>
  <c r="C23"/>
  <c r="B23"/>
  <c r="B12" s="1"/>
  <c r="R22"/>
  <c r="Q22"/>
  <c r="P22"/>
  <c r="O22"/>
  <c r="N22"/>
  <c r="M22"/>
  <c r="L22"/>
  <c r="K22"/>
  <c r="J22"/>
  <c r="I22"/>
  <c r="H22"/>
  <c r="G22"/>
  <c r="F22"/>
  <c r="E22"/>
  <c r="D22"/>
  <c r="C22"/>
  <c r="B22"/>
  <c r="R21"/>
  <c r="Q21"/>
  <c r="P21"/>
  <c r="O21"/>
  <c r="N21"/>
  <c r="M21"/>
  <c r="L21"/>
  <c r="K21"/>
  <c r="J21"/>
  <c r="I21"/>
  <c r="H21"/>
  <c r="G21"/>
  <c r="F21"/>
  <c r="E21"/>
  <c r="D21"/>
  <c r="C21"/>
  <c r="B21"/>
  <c r="R20"/>
  <c r="Q20"/>
  <c r="P20"/>
  <c r="O20"/>
  <c r="N20"/>
  <c r="M20"/>
  <c r="L20"/>
  <c r="K20"/>
  <c r="J20"/>
  <c r="I20"/>
  <c r="H20"/>
  <c r="G20"/>
  <c r="F20"/>
  <c r="E20"/>
  <c r="D20"/>
  <c r="C20"/>
  <c r="B20"/>
  <c r="R19"/>
  <c r="Q19"/>
  <c r="P19"/>
  <c r="O19"/>
  <c r="N19"/>
  <c r="M19"/>
  <c r="L19"/>
  <c r="K19"/>
  <c r="J19"/>
  <c r="I19"/>
  <c r="H19"/>
  <c r="G19"/>
  <c r="F19"/>
  <c r="E19"/>
  <c r="D19"/>
  <c r="C19"/>
  <c r="B19"/>
  <c r="R18"/>
  <c r="Q18"/>
  <c r="P18"/>
  <c r="O18"/>
  <c r="N18"/>
  <c r="M18"/>
  <c r="L18"/>
  <c r="K18"/>
  <c r="J18"/>
  <c r="I18"/>
  <c r="H18"/>
  <c r="G18"/>
  <c r="F18"/>
  <c r="E18"/>
  <c r="D18"/>
  <c r="C18"/>
  <c r="B18"/>
  <c r="R17"/>
  <c r="Q17"/>
  <c r="P17"/>
  <c r="O17"/>
  <c r="N17"/>
  <c r="M17"/>
  <c r="L17"/>
  <c r="K17"/>
  <c r="J17"/>
  <c r="I17"/>
  <c r="H17"/>
  <c r="G17"/>
  <c r="F17"/>
  <c r="E17"/>
  <c r="D17"/>
  <c r="C17"/>
  <c r="B17"/>
  <c r="R16"/>
  <c r="Q16"/>
  <c r="P16"/>
  <c r="O16"/>
  <c r="N16"/>
  <c r="M16"/>
  <c r="L16"/>
  <c r="K16"/>
  <c r="J16"/>
  <c r="I16"/>
  <c r="H16"/>
  <c r="G16"/>
  <c r="F16"/>
  <c r="E16"/>
  <c r="D16"/>
  <c r="C16"/>
  <c r="B16"/>
  <c r="R15"/>
  <c r="Q15"/>
  <c r="P15"/>
  <c r="O15"/>
  <c r="N15"/>
  <c r="M15"/>
  <c r="L15"/>
  <c r="K15"/>
  <c r="J15"/>
  <c r="I15"/>
  <c r="H15"/>
  <c r="G15"/>
  <c r="F15"/>
  <c r="E15"/>
  <c r="D15"/>
  <c r="C15"/>
  <c r="B15"/>
  <c r="R14"/>
  <c r="Q14"/>
  <c r="P14"/>
  <c r="O14"/>
  <c r="N14"/>
  <c r="M14"/>
  <c r="L14"/>
  <c r="K14"/>
  <c r="J14"/>
  <c r="I14"/>
  <c r="H14"/>
  <c r="G14"/>
  <c r="F14"/>
  <c r="E14"/>
  <c r="D14"/>
  <c r="C14"/>
  <c r="B14"/>
  <c r="Q103" i="2"/>
  <c r="S12" i="3" l="1"/>
  <c r="F37" i="2"/>
  <c r="B37"/>
  <c r="D58" i="1"/>
  <c r="C58"/>
  <c r="M58"/>
  <c r="K58"/>
  <c r="O58"/>
  <c r="I58"/>
  <c r="G58"/>
  <c r="R96"/>
  <c r="Q96"/>
  <c r="P96"/>
  <c r="O96"/>
  <c r="N96"/>
  <c r="M96"/>
  <c r="L96"/>
  <c r="K96"/>
  <c r="J96"/>
  <c r="I96"/>
  <c r="H96"/>
  <c r="G96"/>
  <c r="F96"/>
  <c r="E96"/>
  <c r="D96"/>
  <c r="C96"/>
  <c r="C143"/>
  <c r="D143"/>
  <c r="E143"/>
  <c r="F143"/>
  <c r="G143"/>
  <c r="H143"/>
  <c r="I143"/>
  <c r="J143"/>
  <c r="K143"/>
  <c r="L143"/>
  <c r="M143"/>
  <c r="N143"/>
  <c r="O143"/>
  <c r="P143"/>
  <c r="Q143"/>
  <c r="R143"/>
  <c r="S141"/>
  <c r="S94"/>
  <c r="S93" s="1"/>
  <c r="S27"/>
  <c r="S78"/>
  <c r="S74"/>
  <c r="R21"/>
  <c r="Q21"/>
  <c r="P21"/>
  <c r="O21"/>
  <c r="N21"/>
  <c r="M21"/>
  <c r="L21"/>
  <c r="K21"/>
  <c r="J21"/>
  <c r="I21"/>
  <c r="H21"/>
  <c r="G21"/>
  <c r="F21"/>
  <c r="E21"/>
  <c r="D21"/>
  <c r="C21"/>
  <c r="B21"/>
  <c r="R20"/>
  <c r="Q20"/>
  <c r="P20"/>
  <c r="O20"/>
  <c r="N20"/>
  <c r="M20"/>
  <c r="L20"/>
  <c r="K20"/>
  <c r="J20"/>
  <c r="I20"/>
  <c r="H20"/>
  <c r="G20"/>
  <c r="F20"/>
  <c r="E20"/>
  <c r="D20"/>
  <c r="C20"/>
  <c r="B20"/>
  <c r="C12"/>
  <c r="R18"/>
  <c r="Q18"/>
  <c r="P18"/>
  <c r="O18"/>
  <c r="N18"/>
  <c r="M18"/>
  <c r="L18"/>
  <c r="K18"/>
  <c r="J18"/>
  <c r="I18"/>
  <c r="H18"/>
  <c r="G18"/>
  <c r="F18"/>
  <c r="E18"/>
  <c r="D18"/>
  <c r="C18"/>
  <c r="B18"/>
  <c r="R17"/>
  <c r="Q17"/>
  <c r="P17"/>
  <c r="O17"/>
  <c r="N17"/>
  <c r="M17"/>
  <c r="L17"/>
  <c r="K17"/>
  <c r="J17"/>
  <c r="I17"/>
  <c r="H17"/>
  <c r="G17"/>
  <c r="F17"/>
  <c r="E17"/>
  <c r="D17"/>
  <c r="C17"/>
  <c r="B17"/>
  <c r="R16"/>
  <c r="Q16"/>
  <c r="P16"/>
  <c r="O16"/>
  <c r="N16"/>
  <c r="M16"/>
  <c r="L16"/>
  <c r="K16"/>
  <c r="J16"/>
  <c r="I16"/>
  <c r="H16"/>
  <c r="G16"/>
  <c r="F16"/>
  <c r="E16"/>
  <c r="D16"/>
  <c r="C16"/>
  <c r="B16"/>
  <c r="R15"/>
  <c r="Q15"/>
  <c r="P15"/>
  <c r="O15"/>
  <c r="N15"/>
  <c r="M15"/>
  <c r="L15"/>
  <c r="K15"/>
  <c r="J15"/>
  <c r="I15"/>
  <c r="H15"/>
  <c r="G15"/>
  <c r="F15"/>
  <c r="E15"/>
  <c r="D15"/>
  <c r="C15"/>
  <c r="B15"/>
  <c r="R14"/>
  <c r="Q14"/>
  <c r="P14"/>
  <c r="O14"/>
  <c r="N14"/>
  <c r="M14"/>
  <c r="L14"/>
  <c r="K14"/>
  <c r="J14"/>
  <c r="I14"/>
  <c r="H14"/>
  <c r="G14"/>
  <c r="F14"/>
  <c r="E14"/>
  <c r="D14"/>
  <c r="C14"/>
  <c r="B14"/>
  <c r="R13"/>
  <c r="Q13"/>
  <c r="P13"/>
  <c r="O13"/>
  <c r="O12" s="1"/>
  <c r="N13"/>
  <c r="M13"/>
  <c r="L13"/>
  <c r="K13"/>
  <c r="J13"/>
  <c r="I13"/>
  <c r="H13"/>
  <c r="G13"/>
  <c r="F13"/>
  <c r="E13"/>
  <c r="D13"/>
  <c r="C13"/>
  <c r="B13"/>
  <c r="R51"/>
  <c r="Q51"/>
  <c r="P51"/>
  <c r="O51"/>
  <c r="N51"/>
  <c r="M51"/>
  <c r="L51"/>
  <c r="K51"/>
  <c r="J51"/>
  <c r="I51"/>
  <c r="H51"/>
  <c r="H49" s="1"/>
  <c r="G51"/>
  <c r="G49" s="1"/>
  <c r="F51"/>
  <c r="E51"/>
  <c r="D51"/>
  <c r="C51"/>
  <c r="B51"/>
  <c r="R50"/>
  <c r="R49" s="1"/>
  <c r="Q50"/>
  <c r="P50"/>
  <c r="P49" s="1"/>
  <c r="O50"/>
  <c r="N50"/>
  <c r="N49" s="1"/>
  <c r="M50"/>
  <c r="M49" s="1"/>
  <c r="L50"/>
  <c r="L49" s="1"/>
  <c r="K50"/>
  <c r="J50"/>
  <c r="J49" s="1"/>
  <c r="I50"/>
  <c r="H50"/>
  <c r="G50"/>
  <c r="F50"/>
  <c r="F49" s="1"/>
  <c r="E50"/>
  <c r="D50"/>
  <c r="D49" s="1"/>
  <c r="C50"/>
  <c r="B50"/>
  <c r="R47"/>
  <c r="R46" s="1"/>
  <c r="Q47"/>
  <c r="Q46" s="1"/>
  <c r="P47"/>
  <c r="P46" s="1"/>
  <c r="O47"/>
  <c r="O46" s="1"/>
  <c r="N47"/>
  <c r="M47"/>
  <c r="M46" s="1"/>
  <c r="L47"/>
  <c r="L46" s="1"/>
  <c r="K47"/>
  <c r="K46" s="1"/>
  <c r="J47"/>
  <c r="I47"/>
  <c r="I46" s="1"/>
  <c r="H47"/>
  <c r="H46" s="1"/>
  <c r="G47"/>
  <c r="G46" s="1"/>
  <c r="F47"/>
  <c r="F46" s="1"/>
  <c r="E47"/>
  <c r="E46" s="1"/>
  <c r="D47"/>
  <c r="D46" s="1"/>
  <c r="C47"/>
  <c r="C46" s="1"/>
  <c r="B47"/>
  <c r="R31"/>
  <c r="Q31"/>
  <c r="P31"/>
  <c r="O31"/>
  <c r="N31"/>
  <c r="M31"/>
  <c r="L31"/>
  <c r="K31"/>
  <c r="J31"/>
  <c r="I31"/>
  <c r="H31"/>
  <c r="G31"/>
  <c r="F31"/>
  <c r="E31"/>
  <c r="D31"/>
  <c r="C31"/>
  <c r="B31"/>
  <c r="R140"/>
  <c r="Q140"/>
  <c r="P140"/>
  <c r="O140"/>
  <c r="N140"/>
  <c r="M140"/>
  <c r="L140"/>
  <c r="K140"/>
  <c r="J140"/>
  <c r="I140"/>
  <c r="H140"/>
  <c r="G140"/>
  <c r="F140"/>
  <c r="E140"/>
  <c r="D140"/>
  <c r="C140"/>
  <c r="N46"/>
  <c r="J46"/>
  <c r="R93"/>
  <c r="Q93"/>
  <c r="P93"/>
  <c r="O93"/>
  <c r="N93"/>
  <c r="M93"/>
  <c r="L93"/>
  <c r="K93"/>
  <c r="J93"/>
  <c r="I93"/>
  <c r="H93"/>
  <c r="G93"/>
  <c r="F93"/>
  <c r="E93"/>
  <c r="D93"/>
  <c r="C93"/>
  <c r="B162" i="2"/>
  <c r="B107"/>
  <c r="E12" i="1" l="1"/>
  <c r="D12"/>
  <c r="H12"/>
  <c r="F12"/>
  <c r="I12"/>
  <c r="G12"/>
  <c r="Q49"/>
  <c r="O49"/>
  <c r="K49"/>
  <c r="J12"/>
  <c r="I49"/>
  <c r="E49"/>
  <c r="C49"/>
  <c r="S51"/>
  <c r="S50"/>
  <c r="S31"/>
  <c r="P12"/>
  <c r="N12"/>
  <c r="M12"/>
  <c r="L12"/>
  <c r="K12"/>
  <c r="Q12"/>
  <c r="S162" i="2"/>
  <c r="S66" l="1"/>
  <c r="C127" i="1" l="1"/>
  <c r="D127"/>
  <c r="E127"/>
  <c r="F127"/>
  <c r="G127"/>
  <c r="H127"/>
  <c r="I127"/>
  <c r="J127"/>
  <c r="K127"/>
  <c r="L127"/>
  <c r="M127"/>
  <c r="N127"/>
  <c r="O127"/>
  <c r="P127"/>
  <c r="Q127"/>
  <c r="R127"/>
  <c r="B44"/>
  <c r="C44"/>
  <c r="D44"/>
  <c r="E44"/>
  <c r="F44"/>
  <c r="G44"/>
  <c r="H44"/>
  <c r="I44"/>
  <c r="J44"/>
  <c r="K44"/>
  <c r="L44"/>
  <c r="M44"/>
  <c r="N44"/>
  <c r="O44"/>
  <c r="P44"/>
  <c r="Q44"/>
  <c r="R44"/>
  <c r="B24" l="1"/>
  <c r="C24"/>
  <c r="D24"/>
  <c r="E24"/>
  <c r="F24"/>
  <c r="G24"/>
  <c r="H24"/>
  <c r="I24"/>
  <c r="J24"/>
  <c r="K24"/>
  <c r="L24"/>
  <c r="M24"/>
  <c r="N24"/>
  <c r="O24"/>
  <c r="P24"/>
  <c r="Q24"/>
  <c r="R24"/>
  <c r="B25"/>
  <c r="C25"/>
  <c r="D25"/>
  <c r="E25"/>
  <c r="F25"/>
  <c r="G25"/>
  <c r="H25"/>
  <c r="I25"/>
  <c r="J25"/>
  <c r="K25"/>
  <c r="L25"/>
  <c r="M25"/>
  <c r="N25"/>
  <c r="O25"/>
  <c r="P25"/>
  <c r="Q25"/>
  <c r="R25"/>
  <c r="B26"/>
  <c r="C26"/>
  <c r="D26"/>
  <c r="E26"/>
  <c r="F26"/>
  <c r="G26"/>
  <c r="H26"/>
  <c r="I26"/>
  <c r="J26"/>
  <c r="K26"/>
  <c r="L26"/>
  <c r="M26"/>
  <c r="N26"/>
  <c r="O26"/>
  <c r="P26"/>
  <c r="Q26"/>
  <c r="R26"/>
  <c r="B28"/>
  <c r="C28"/>
  <c r="D28"/>
  <c r="E28"/>
  <c r="F28"/>
  <c r="G28"/>
  <c r="H28"/>
  <c r="I28"/>
  <c r="J28"/>
  <c r="K28"/>
  <c r="L28"/>
  <c r="M28"/>
  <c r="N28"/>
  <c r="O28"/>
  <c r="P28"/>
  <c r="Q28"/>
  <c r="R28"/>
  <c r="B29"/>
  <c r="C29"/>
  <c r="D29"/>
  <c r="E29"/>
  <c r="F29"/>
  <c r="G29"/>
  <c r="H29"/>
  <c r="I29"/>
  <c r="J29"/>
  <c r="K29"/>
  <c r="L29"/>
  <c r="M29"/>
  <c r="N29"/>
  <c r="O29"/>
  <c r="P29"/>
  <c r="Q29"/>
  <c r="R29"/>
  <c r="B30"/>
  <c r="C30"/>
  <c r="D30"/>
  <c r="E30"/>
  <c r="F30"/>
  <c r="G30"/>
  <c r="H30"/>
  <c r="I30"/>
  <c r="J30"/>
  <c r="K30"/>
  <c r="L30"/>
  <c r="M30"/>
  <c r="N30"/>
  <c r="O30"/>
  <c r="P30"/>
  <c r="Q30"/>
  <c r="R30"/>
  <c r="E23" l="1"/>
  <c r="O23"/>
  <c r="I23"/>
  <c r="Q23"/>
  <c r="M23"/>
  <c r="K23"/>
  <c r="C23"/>
  <c r="G23"/>
  <c r="R23"/>
  <c r="N23"/>
  <c r="J23"/>
  <c r="F23"/>
  <c r="P23"/>
  <c r="L23"/>
  <c r="H23"/>
  <c r="D23"/>
  <c r="R43"/>
  <c r="Q43"/>
  <c r="P43"/>
  <c r="O43"/>
  <c r="N43"/>
  <c r="M43"/>
  <c r="L43"/>
  <c r="K43"/>
  <c r="J43"/>
  <c r="I43"/>
  <c r="H43"/>
  <c r="G43"/>
  <c r="F43"/>
  <c r="E43"/>
  <c r="D43"/>
  <c r="C43"/>
  <c r="B43"/>
  <c r="R42"/>
  <c r="Q42"/>
  <c r="P42"/>
  <c r="O42"/>
  <c r="N42"/>
  <c r="M42"/>
  <c r="L42"/>
  <c r="K42"/>
  <c r="J42"/>
  <c r="I42"/>
  <c r="H42"/>
  <c r="G42"/>
  <c r="F42"/>
  <c r="E42"/>
  <c r="D42"/>
  <c r="C42"/>
  <c r="B42"/>
  <c r="R41"/>
  <c r="Q41"/>
  <c r="P41"/>
  <c r="O41"/>
  <c r="N41"/>
  <c r="M41"/>
  <c r="L41"/>
  <c r="K41"/>
  <c r="J41"/>
  <c r="I41"/>
  <c r="H41"/>
  <c r="G41"/>
  <c r="F41"/>
  <c r="E41"/>
  <c r="D41"/>
  <c r="C41"/>
  <c r="B41"/>
  <c r="R40"/>
  <c r="Q40"/>
  <c r="P40"/>
  <c r="O40"/>
  <c r="N40"/>
  <c r="M40"/>
  <c r="L40"/>
  <c r="K40"/>
  <c r="J40"/>
  <c r="I40"/>
  <c r="H40"/>
  <c r="G40"/>
  <c r="F40"/>
  <c r="E40"/>
  <c r="D40"/>
  <c r="C40"/>
  <c r="B40"/>
  <c r="R39"/>
  <c r="Q39"/>
  <c r="P39"/>
  <c r="O39"/>
  <c r="N39"/>
  <c r="M39"/>
  <c r="L39"/>
  <c r="K39"/>
  <c r="J39"/>
  <c r="I39"/>
  <c r="H39"/>
  <c r="G39"/>
  <c r="F39"/>
  <c r="E39"/>
  <c r="D39"/>
  <c r="C39"/>
  <c r="B39"/>
  <c r="R38"/>
  <c r="Q38"/>
  <c r="P38"/>
  <c r="O38"/>
  <c r="N38"/>
  <c r="M38"/>
  <c r="L38"/>
  <c r="K38"/>
  <c r="J38"/>
  <c r="I38"/>
  <c r="H38"/>
  <c r="G38"/>
  <c r="F38"/>
  <c r="E38"/>
  <c r="D38"/>
  <c r="C38"/>
  <c r="B38"/>
  <c r="R37"/>
  <c r="Q37"/>
  <c r="P37"/>
  <c r="O37"/>
  <c r="N37"/>
  <c r="M37"/>
  <c r="L37"/>
  <c r="K37"/>
  <c r="J37"/>
  <c r="I37"/>
  <c r="H37"/>
  <c r="G37"/>
  <c r="F37"/>
  <c r="E37"/>
  <c r="D37"/>
  <c r="C37"/>
  <c r="B37"/>
  <c r="R36"/>
  <c r="Q36"/>
  <c r="P36"/>
  <c r="O36"/>
  <c r="N36"/>
  <c r="M36"/>
  <c r="L36"/>
  <c r="K36"/>
  <c r="J36"/>
  <c r="I36"/>
  <c r="H36"/>
  <c r="G36"/>
  <c r="F36"/>
  <c r="E36"/>
  <c r="D36"/>
  <c r="C36"/>
  <c r="B36"/>
  <c r="R35"/>
  <c r="Q35"/>
  <c r="P35"/>
  <c r="O35"/>
  <c r="N35"/>
  <c r="M35"/>
  <c r="L35"/>
  <c r="K35"/>
  <c r="J35"/>
  <c r="I35"/>
  <c r="H35"/>
  <c r="G35"/>
  <c r="F35"/>
  <c r="E35"/>
  <c r="D35"/>
  <c r="C35"/>
  <c r="B35"/>
  <c r="I33" l="1"/>
  <c r="S143" i="3"/>
  <c r="S96"/>
  <c r="D83" i="2"/>
  <c r="C83"/>
  <c r="B143" i="3"/>
  <c r="C143"/>
  <c r="D143"/>
  <c r="E143"/>
  <c r="F143"/>
  <c r="G143"/>
  <c r="H143"/>
  <c r="I143"/>
  <c r="J143"/>
  <c r="K143"/>
  <c r="L143"/>
  <c r="M143"/>
  <c r="N143"/>
  <c r="O143"/>
  <c r="P143"/>
  <c r="Q143"/>
  <c r="R143"/>
  <c r="B96"/>
  <c r="C52" i="2"/>
  <c r="C96" i="3"/>
  <c r="D52" i="2"/>
  <c r="D96" i="3"/>
  <c r="E52" i="2"/>
  <c r="E96" i="3"/>
  <c r="F52" i="2"/>
  <c r="F96" i="3"/>
  <c r="G52" i="2"/>
  <c r="G96" i="3"/>
  <c r="H52" i="2"/>
  <c r="H96" i="3"/>
  <c r="I52" i="2"/>
  <c r="I96" i="3"/>
  <c r="J52" i="2"/>
  <c r="J96" i="3"/>
  <c r="K52" i="2"/>
  <c r="K96" i="3"/>
  <c r="L52" i="2"/>
  <c r="L96" i="3"/>
  <c r="M52" i="2"/>
  <c r="M96" i="3"/>
  <c r="N52" i="2"/>
  <c r="N96" i="3"/>
  <c r="O52" i="2"/>
  <c r="O96" i="3"/>
  <c r="P52" i="2"/>
  <c r="P96" i="3"/>
  <c r="Q52" i="2"/>
  <c r="Q96" i="3"/>
  <c r="R52" i="2"/>
  <c r="R96" i="3"/>
  <c r="B106"/>
  <c r="R162" i="2"/>
  <c r="Q162"/>
  <c r="P162"/>
  <c r="O162"/>
  <c r="N162"/>
  <c r="M162"/>
  <c r="L162"/>
  <c r="K162"/>
  <c r="J162"/>
  <c r="I162"/>
  <c r="H162"/>
  <c r="G162"/>
  <c r="F162"/>
  <c r="E162"/>
  <c r="D162"/>
  <c r="C162"/>
  <c r="B59" i="3"/>
  <c r="R106"/>
  <c r="Q106"/>
  <c r="P106"/>
  <c r="O106"/>
  <c r="N106"/>
  <c r="M106"/>
  <c r="L106"/>
  <c r="K106"/>
  <c r="J106"/>
  <c r="I106"/>
  <c r="H106"/>
  <c r="G106"/>
  <c r="F106"/>
  <c r="E106"/>
  <c r="D106"/>
  <c r="C106"/>
  <c r="R83" i="2"/>
  <c r="R107"/>
  <c r="R59" i="3"/>
  <c r="Q83" i="2"/>
  <c r="Q107"/>
  <c r="Q59" i="3"/>
  <c r="P83" i="2"/>
  <c r="P107"/>
  <c r="P59" i="3"/>
  <c r="O83" i="2"/>
  <c r="O107"/>
  <c r="O59" i="3"/>
  <c r="N83" i="2"/>
  <c r="N107"/>
  <c r="N59" i="3"/>
  <c r="M83" i="2"/>
  <c r="M107"/>
  <c r="M59" i="3"/>
  <c r="L83" i="2"/>
  <c r="L107"/>
  <c r="L59" i="3"/>
  <c r="K83" i="2"/>
  <c r="K107"/>
  <c r="K59" i="3"/>
  <c r="J83" i="2"/>
  <c r="J107"/>
  <c r="J59" i="3"/>
  <c r="I83" i="2"/>
  <c r="I107"/>
  <c r="I59" i="3"/>
  <c r="H83" i="2"/>
  <c r="H107"/>
  <c r="H59" i="3"/>
  <c r="G83" i="2"/>
  <c r="G107"/>
  <c r="G59" i="3"/>
  <c r="G58" s="1"/>
  <c r="F83" i="2"/>
  <c r="F107"/>
  <c r="F59" i="3"/>
  <c r="E83" i="2"/>
  <c r="E107"/>
  <c r="E59" i="3"/>
  <c r="D107" i="2"/>
  <c r="D59" i="3"/>
  <c r="C107" i="2"/>
  <c r="C59" i="3"/>
  <c r="G57" i="1" l="1"/>
  <c r="B105" i="3"/>
  <c r="S58"/>
  <c r="G105"/>
  <c r="K105"/>
  <c r="E105"/>
  <c r="C105"/>
  <c r="S105"/>
  <c r="S104" i="1" s="1"/>
  <c r="I28" i="2"/>
  <c r="J105" i="3"/>
  <c r="R105"/>
  <c r="E66" i="2"/>
  <c r="N28"/>
  <c r="F28"/>
  <c r="C28"/>
  <c r="H28"/>
  <c r="C66"/>
  <c r="F66"/>
  <c r="G66"/>
  <c r="H66"/>
  <c r="K66"/>
  <c r="M28"/>
  <c r="B49" i="3"/>
  <c r="N105"/>
  <c r="Q28" i="2"/>
  <c r="I105" i="3"/>
  <c r="D66" i="2"/>
  <c r="G28"/>
  <c r="P105" i="3"/>
  <c r="D105"/>
  <c r="L105"/>
  <c r="F105"/>
  <c r="H105"/>
  <c r="M105"/>
  <c r="O105"/>
  <c r="Q105"/>
  <c r="B121" i="2"/>
  <c r="E28"/>
  <c r="P28"/>
  <c r="L28"/>
  <c r="D28"/>
  <c r="O28"/>
  <c r="K28"/>
  <c r="R28"/>
  <c r="J28"/>
  <c r="N66"/>
  <c r="I66"/>
  <c r="L66"/>
  <c r="M66"/>
  <c r="J66"/>
  <c r="O66"/>
  <c r="P66"/>
  <c r="Q66"/>
  <c r="R66"/>
  <c r="B104" i="1" l="1"/>
  <c r="K104"/>
  <c r="E104"/>
  <c r="S57" i="3"/>
  <c r="S10" i="1"/>
  <c r="S57"/>
  <c r="H57"/>
  <c r="R57" i="3"/>
  <c r="M10" i="1"/>
  <c r="F10"/>
  <c r="Q10"/>
  <c r="S10" i="3"/>
  <c r="E10" i="1"/>
  <c r="O10"/>
  <c r="N10"/>
  <c r="J10"/>
  <c r="K10"/>
  <c r="C10"/>
  <c r="I10"/>
  <c r="H10"/>
  <c r="D10"/>
  <c r="L10"/>
  <c r="P10"/>
  <c r="R10"/>
  <c r="G10"/>
  <c r="B10"/>
  <c r="G104" i="3"/>
  <c r="E120" i="2"/>
  <c r="B57" i="3"/>
  <c r="K120" i="2"/>
  <c r="H65"/>
  <c r="J104" i="3"/>
  <c r="P120" i="2"/>
  <c r="K104" i="3"/>
  <c r="R104"/>
  <c r="K65" i="2"/>
  <c r="E65"/>
  <c r="H57" i="3"/>
  <c r="D57"/>
  <c r="H120" i="2"/>
  <c r="J65"/>
  <c r="P65"/>
  <c r="E57" i="3"/>
  <c r="P104"/>
  <c r="R120" i="2"/>
  <c r="N120"/>
  <c r="D120"/>
  <c r="D65"/>
  <c r="F57" i="3"/>
  <c r="Q104"/>
  <c r="I120" i="2"/>
  <c r="C57" i="3"/>
  <c r="G57"/>
  <c r="H104"/>
  <c r="G120" i="2"/>
  <c r="F65"/>
  <c r="Q65"/>
  <c r="J57" i="3"/>
  <c r="C104"/>
  <c r="O120" i="2"/>
  <c r="L120"/>
  <c r="M57" i="3"/>
  <c r="I57"/>
  <c r="C65" i="2"/>
  <c r="I104" i="3"/>
  <c r="L104"/>
  <c r="B120" i="2"/>
  <c r="C120"/>
  <c r="Q120"/>
  <c r="J120"/>
  <c r="F120"/>
  <c r="N104" i="3"/>
  <c r="M104"/>
  <c r="E104"/>
  <c r="O104"/>
  <c r="I65" i="2"/>
  <c r="L65"/>
  <c r="P57" i="3"/>
  <c r="L57"/>
  <c r="R65" i="2"/>
  <c r="B65"/>
  <c r="F104" i="3"/>
  <c r="D104"/>
  <c r="B104"/>
  <c r="M120" i="2"/>
  <c r="S104" i="3"/>
  <c r="N65" i="2"/>
  <c r="O65"/>
  <c r="K57" i="3"/>
  <c r="M65" i="2"/>
  <c r="G65"/>
  <c r="O57" i="3"/>
  <c r="N57"/>
  <c r="Q57"/>
  <c r="S10" i="2" l="1"/>
  <c r="M10"/>
  <c r="F10" i="3"/>
  <c r="Q10" i="2"/>
  <c r="M10" i="3"/>
  <c r="F10" i="2"/>
  <c r="Q10" i="3"/>
  <c r="S120" i="2"/>
  <c r="B10" i="3"/>
  <c r="B10" i="2"/>
  <c r="I10"/>
  <c r="I10" i="3"/>
  <c r="N10" i="2"/>
  <c r="N10" i="3"/>
  <c r="G10"/>
  <c r="G10" i="2"/>
  <c r="L10"/>
  <c r="L10" i="3"/>
  <c r="C10"/>
  <c r="C10" i="2"/>
  <c r="O10" i="3"/>
  <c r="O10" i="2"/>
  <c r="R10"/>
  <c r="R10" i="3"/>
  <c r="D10" i="2"/>
  <c r="D10" i="3"/>
  <c r="K10"/>
  <c r="K10" i="2"/>
  <c r="E10"/>
  <c r="E10" i="3"/>
  <c r="S65" i="2"/>
  <c r="P10"/>
  <c r="P10" i="3"/>
  <c r="H10" i="2"/>
  <c r="H10" i="3"/>
  <c r="J10" i="2"/>
  <c r="J10" i="3"/>
  <c r="T10" l="1"/>
  <c r="U10" s="1"/>
  <c r="T12" l="1"/>
  <c r="U12" s="1"/>
</calcChain>
</file>

<file path=xl/sharedStrings.xml><?xml version="1.0" encoding="utf-8"?>
<sst xmlns="http://schemas.openxmlformats.org/spreadsheetml/2006/main" count="563" uniqueCount="154">
  <si>
    <t>MINISTERIO DE SALUD</t>
  </si>
  <si>
    <t>SERVICIO DE SALUD COQUIMBO</t>
  </si>
  <si>
    <t>PROVINCIA - ELQUI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</si>
  <si>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</si>
  <si>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</si>
  <si>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</si>
  <si>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</si>
  <si>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</si>
  <si>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</si>
  <si>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</si>
  <si>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</si>
  <si>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40-44</t>
  </si>
  <si>
    <t>45-49</t>
  </si>
  <si>
    <t>50 - 54</t>
  </si>
  <si>
    <t>55 - 59</t>
  </si>
  <si>
    <t>60 - 64</t>
  </si>
  <si>
    <t>65 - 69</t>
  </si>
  <si>
    <t>70 - 74</t>
  </si>
  <si>
    <t>75 - 79</t>
  </si>
  <si>
    <t>80 Y +</t>
  </si>
  <si>
    <t>TOTAL</t>
  </si>
  <si>
    <t>TOTAL IV REGION</t>
  </si>
  <si>
    <t>PROVINCIA DE ELQUI</t>
  </si>
  <si>
    <t>C. LA SERENA</t>
  </si>
  <si>
    <t>CGU CARDENAL CARO</t>
  </si>
  <si>
    <t>CGU LAS COMPAÑIAS</t>
  </si>
  <si>
    <t>CGU P. AGUIRRE CERDA</t>
  </si>
  <si>
    <t>CGU E. SCHAFFAUSER</t>
  </si>
  <si>
    <t>C.S. R. SILVA HENRIQUEZ</t>
  </si>
  <si>
    <t>C. COQUIMBO</t>
  </si>
  <si>
    <t>CGU SAN JUAN</t>
  </si>
  <si>
    <t>CGU SANTA CECILIA</t>
  </si>
  <si>
    <t>CGU TIERRAS BLANCAS</t>
  </si>
  <si>
    <t>CGR TONGOY</t>
  </si>
  <si>
    <t>POSTA PAN DE AZUCAR</t>
  </si>
  <si>
    <t>C. VICUÑA</t>
  </si>
  <si>
    <t>POSTA EL TAMBO</t>
  </si>
  <si>
    <t>POSTA PERALILLO</t>
  </si>
  <si>
    <t>40 - 44</t>
  </si>
  <si>
    <t>SUBDEPTO DE ESTADÍSTICA Y GESTIÓN DE LA INFORMACIÓN</t>
  </si>
  <si>
    <t>SUBDIRECCION DE GESTION  ASISTENCIAL</t>
  </si>
  <si>
    <t>PROVINCIA - LIMARI</t>
  </si>
  <si>
    <t>PROVINCIA EL LIMARI</t>
  </si>
  <si>
    <t>C. OVALLE</t>
  </si>
  <si>
    <t>C.G.R. CERRILLOS DE TAMAYA</t>
  </si>
  <si>
    <t>C.G.U JORGE JORDAN</t>
  </si>
  <si>
    <t>C.G.U MARCOS MACUADA</t>
  </si>
  <si>
    <t>POSTA LIMARI</t>
  </si>
  <si>
    <t>C. RIO HURTADO</t>
  </si>
  <si>
    <t>C.G.R PICHASCA</t>
  </si>
  <si>
    <t>POSTA EL CHAÑAR</t>
  </si>
  <si>
    <t>POSTA HURTADO</t>
  </si>
  <si>
    <t>POSTA LAS BREAS</t>
  </si>
  <si>
    <t>POSTA SAMO ALTO</t>
  </si>
  <si>
    <t>POSTA SERON</t>
  </si>
  <si>
    <t>C. MONTE PATRIA</t>
  </si>
  <si>
    <t>C.G.R. MONTE PATRIA</t>
  </si>
  <si>
    <t>C.G.R CHAÑARAL ALTO</t>
  </si>
  <si>
    <t>C.G.R CAREN</t>
  </si>
  <si>
    <t>C.G.R EL PALQUI</t>
  </si>
  <si>
    <t>C. PUNITAQUI</t>
  </si>
  <si>
    <t>C.G.R. PUNITAQUI</t>
  </si>
  <si>
    <t>C.G.R. CERRILLO DE TAMAYA</t>
  </si>
  <si>
    <t>PROVINCIA - CHOAPA</t>
  </si>
  <si>
    <t>PROVINCIA CHOAPA</t>
  </si>
  <si>
    <t>C. ILLAPEL</t>
  </si>
  <si>
    <t>POSTA CARCAMO</t>
  </si>
  <si>
    <t>POSTA HUINTIL</t>
  </si>
  <si>
    <t>POSTA LIMAHUIDA</t>
  </si>
  <si>
    <t>POSTA MATANCILLA</t>
  </si>
  <si>
    <t>POSTA STA. VIRGINIA</t>
  </si>
  <si>
    <t>POSTA TUNGA-NORTE</t>
  </si>
  <si>
    <t>POSTA PLAN DE HORNOS</t>
  </si>
  <si>
    <t>POSTA TUNGA-SUR</t>
  </si>
  <si>
    <t>POSTA PINTACURA</t>
  </si>
  <si>
    <t>P. CAÑAS UNO DEL CHOAPA</t>
  </si>
  <si>
    <t>C. SALAMANCA</t>
  </si>
  <si>
    <t>POSTA CUNCUMEN</t>
  </si>
  <si>
    <t>C. LOS VILOS</t>
  </si>
  <si>
    <t>POSTA CAIMANES</t>
  </si>
  <si>
    <t>municipal</t>
  </si>
  <si>
    <t>hospital</t>
  </si>
  <si>
    <t>C. COMBARBALÁ</t>
  </si>
  <si>
    <t>POSTA SAN LORENZO</t>
  </si>
  <si>
    <t>C. CANELA</t>
  </si>
  <si>
    <t>CGR CANELA</t>
  </si>
  <si>
    <t>HOSPITAL ILLAPEL</t>
  </si>
  <si>
    <t>HOSPITAL LOS VILOS</t>
  </si>
  <si>
    <t>HOSPITAL SALAMANCA</t>
  </si>
  <si>
    <t>POSTA DIAGUITAS</t>
  </si>
  <si>
    <t>POSTA EL MOLLE</t>
  </si>
  <si>
    <t>POSTA HUANTA</t>
  </si>
  <si>
    <t>POSTA RIVADAVIA</t>
  </si>
  <si>
    <t>POSTA CHAPILCA</t>
  </si>
  <si>
    <t>POSTA CALINGASTA</t>
  </si>
  <si>
    <t>POSTA TALCUNA</t>
  </si>
  <si>
    <t>HOSPITAL VICUÑA</t>
  </si>
  <si>
    <t>CGU SERGIO AGUILAR</t>
  </si>
  <si>
    <t>C.G.R. SOTAQUI</t>
  </si>
  <si>
    <t>NOTA:  EXISTEN DATOS POR SEXO SIN GRUPOS ETAREOS, ESTOS FUERON INCORPORADOS EN EL TOTAL DE CADA ESTABLECIMIENTO Y SUMADOS AL TOTAL DE LA COMUNA CORRESPONDIENTE.</t>
  </si>
  <si>
    <t>C.JUAN PABLO II</t>
  </si>
  <si>
    <t>POSTA GUALLIGUAICA</t>
  </si>
  <si>
    <t>80 Y =</t>
  </si>
  <si>
    <t>POBLACION INSCRITA PERCAPITA VALIDADA 2016  IV REGION   -   AMBOS SEXOS</t>
  </si>
  <si>
    <t>POBLACION INSCRITA PERCAPITA VALIDADA 2016  IV REGION   -   MUJERES</t>
  </si>
  <si>
    <t>POBLACION INSCRITA PERCAPITA VALIDADA 2016  IV REGION   -  HOMBRES</t>
  </si>
  <si>
    <t>FUENTE: PROCESO DE VALIDACIÓN NOVIEMBRE 2016 FONASA</t>
  </si>
  <si>
    <t>POBLACION INSCRITA PERCAPITA VALIDADA 2016 IV REGION   -  HOMBRES</t>
  </si>
  <si>
    <t>CESFAM VILLA SAN RAFAEL DE ROZAS</t>
  </si>
  <si>
    <t>POSTA GUANGUALI</t>
  </si>
  <si>
    <t>POSTA QUILIMARI</t>
  </si>
  <si>
    <t>POSTA TILAMA</t>
  </si>
  <si>
    <t>POSTA LOS CONDORES</t>
  </si>
  <si>
    <t>POSTA TABAQUEROS</t>
  </si>
  <si>
    <t>POSTA LAS BARRANCA</t>
  </si>
  <si>
    <t>POSTA SAN MARCOS</t>
  </si>
  <si>
    <t>POSTA GUANAQUEROS</t>
  </si>
  <si>
    <t>CECOF EL ALBA</t>
  </si>
  <si>
    <t>POSTA SOCAVON</t>
  </si>
  <si>
    <t>C. LA HIGERA</t>
  </si>
  <si>
    <t>CONSULTORIO LA HIGUERA</t>
  </si>
  <si>
    <t>POSTA CALETA HORNOS</t>
  </si>
  <si>
    <t>CECOF VILLA LAMBERT</t>
  </si>
  <si>
    <t>CECOF VILLA EL INDIO</t>
  </si>
  <si>
    <t>POSTA ALGARROBITO</t>
  </si>
  <si>
    <t>POSTA CHILECITO</t>
  </si>
  <si>
    <t>POSTA EL MAITEN</t>
  </si>
  <si>
    <t>POSTA HACIENDA VALDIVIA</t>
  </si>
  <si>
    <t>POSTA MIALQUI</t>
  </si>
  <si>
    <t>POSTA PEDREGAL</t>
  </si>
  <si>
    <t>POSTA RAMADAS DE TULAHUEN</t>
  </si>
  <si>
    <t>POSTA RAPEL</t>
  </si>
  <si>
    <t>POSTA TULAHUEN</t>
  </si>
  <si>
    <t>POSTA HUATULAME</t>
  </si>
  <si>
    <t>POSTA ALCONES BAJOS</t>
  </si>
  <si>
    <t>POSTA CAMARICO</t>
  </si>
  <si>
    <t>POSTA CERRO BLANCO</t>
  </si>
  <si>
    <t>POSTA CHALINGA</t>
  </si>
  <si>
    <t>POSTA HORNILLOS</t>
  </si>
  <si>
    <t>POSTA HUAMALATA</t>
  </si>
  <si>
    <t>POSTA RECOLETA</t>
  </si>
  <si>
    <t>CECOF LIMARI</t>
  </si>
  <si>
    <t>CECOF SAN JOSE DE LA DEHESA</t>
  </si>
  <si>
    <t>C. PAIGUANO</t>
  </si>
  <si>
    <t>CONSULTORIO PAIGUANO</t>
  </si>
  <si>
    <t>POSTA ARBOLEDA GRANDE</t>
  </si>
  <si>
    <t>POSTA CAMISA</t>
  </si>
  <si>
    <t>POSTA CHILLEPIN</t>
  </si>
  <si>
    <t>POSTA CUNLAGUA</t>
  </si>
  <si>
    <t>POSTA LLIMPO</t>
  </si>
  <si>
    <t>POSTA QUELEN BAJO</t>
  </si>
  <si>
    <t>POSTA SAN AGUSTIN</t>
  </si>
  <si>
    <t>PASTA TAHUINCO</t>
  </si>
  <si>
    <t>POSTA TRANQUILLA</t>
  </si>
</sst>
</file>

<file path=xl/styles.xml><?xml version="1.0" encoding="utf-8"?>
<styleSheet xmlns="http://schemas.openxmlformats.org/spreadsheetml/2006/main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>
    <font>
      <sz val="10"/>
      <name val="Arial"/>
    </font>
    <font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3" fontId="1" fillId="0" borderId="0" xfId="0" applyNumberFormat="1" applyFont="1"/>
    <xf numFmtId="3" fontId="1" fillId="0" borderId="0" xfId="0" applyNumberFormat="1" applyFont="1" applyFill="1" applyBorder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/>
    <xf numFmtId="3" fontId="2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/>
    <xf numFmtId="0" fontId="3" fillId="0" borderId="0" xfId="0" applyFont="1" applyFill="1"/>
    <xf numFmtId="0" fontId="2" fillId="0" borderId="0" xfId="0" applyFont="1" applyFill="1"/>
    <xf numFmtId="0" fontId="3" fillId="0" borderId="5" xfId="0" applyFont="1" applyBorder="1"/>
    <xf numFmtId="3" fontId="3" fillId="0" borderId="0" xfId="0" applyNumberFormat="1" applyFont="1" applyBorder="1"/>
    <xf numFmtId="0" fontId="3" fillId="0" borderId="6" xfId="0" applyFont="1" applyFill="1" applyBorder="1"/>
    <xf numFmtId="3" fontId="3" fillId="0" borderId="7" xfId="0" applyNumberFormat="1" applyFont="1" applyFill="1" applyBorder="1"/>
    <xf numFmtId="0" fontId="3" fillId="0" borderId="0" xfId="0" applyFont="1" applyBorder="1"/>
    <xf numFmtId="1" fontId="3" fillId="0" borderId="0" xfId="0" applyNumberFormat="1" applyFont="1" applyFill="1" applyBorder="1"/>
    <xf numFmtId="3" fontId="3" fillId="0" borderId="0" xfId="0" applyNumberFormat="1" applyFont="1" applyFill="1"/>
    <xf numFmtId="1" fontId="3" fillId="0" borderId="0" xfId="0" applyNumberFormat="1" applyFont="1" applyFill="1"/>
    <xf numFmtId="3" fontId="3" fillId="0" borderId="0" xfId="0" applyNumberFormat="1" applyFont="1" applyFill="1" applyBorder="1"/>
    <xf numFmtId="0" fontId="3" fillId="0" borderId="0" xfId="0" applyFont="1" applyFill="1" applyBorder="1"/>
    <xf numFmtId="3" fontId="2" fillId="0" borderId="0" xfId="0" applyNumberFormat="1" applyFont="1" applyFill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2" fillId="0" borderId="0" xfId="0" applyNumberFormat="1" applyFont="1" applyFill="1" applyBorder="1"/>
    <xf numFmtId="3" fontId="2" fillId="0" borderId="0" xfId="0" applyNumberFormat="1" applyFont="1" applyBorder="1"/>
    <xf numFmtId="0" fontId="2" fillId="0" borderId="0" xfId="0" applyFont="1" applyFill="1" applyBorder="1"/>
    <xf numFmtId="4" fontId="3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3" fontId="2" fillId="0" borderId="1" xfId="0" applyNumberFormat="1" applyFont="1" applyFill="1" applyBorder="1"/>
    <xf numFmtId="0" fontId="2" fillId="0" borderId="3" xfId="0" applyFont="1" applyFill="1" applyBorder="1"/>
    <xf numFmtId="3" fontId="2" fillId="0" borderId="4" xfId="0" applyNumberFormat="1" applyFont="1" applyFill="1" applyBorder="1"/>
    <xf numFmtId="3" fontId="3" fillId="0" borderId="10" xfId="0" applyNumberFormat="1" applyFont="1" applyFill="1" applyBorder="1"/>
    <xf numFmtId="0" fontId="3" fillId="0" borderId="11" xfId="0" applyFont="1" applyFill="1" applyBorder="1"/>
    <xf numFmtId="3" fontId="3" fillId="0" borderId="12" xfId="0" applyNumberFormat="1" applyFont="1" applyFill="1" applyBorder="1"/>
    <xf numFmtId="3" fontId="2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3" fontId="2" fillId="0" borderId="2" xfId="0" applyNumberFormat="1" applyFont="1" applyFill="1" applyBorder="1"/>
    <xf numFmtId="0" fontId="2" fillId="0" borderId="2" xfId="0" applyFont="1" applyFill="1" applyBorder="1" applyAlignment="1">
      <alignment horizontal="left"/>
    </xf>
    <xf numFmtId="3" fontId="2" fillId="0" borderId="3" xfId="0" applyNumberFormat="1" applyFont="1" applyFill="1" applyBorder="1"/>
    <xf numFmtId="0" fontId="3" fillId="0" borderId="13" xfId="0" applyFont="1" applyFill="1" applyBorder="1"/>
    <xf numFmtId="3" fontId="3" fillId="0" borderId="8" xfId="0" applyNumberFormat="1" applyFont="1" applyFill="1" applyBorder="1"/>
    <xf numFmtId="3" fontId="3" fillId="0" borderId="3" xfId="0" applyNumberFormat="1" applyFont="1" applyFill="1" applyBorder="1"/>
    <xf numFmtId="3" fontId="3" fillId="0" borderId="4" xfId="0" applyNumberFormat="1" applyFont="1" applyFill="1" applyBorder="1"/>
    <xf numFmtId="3" fontId="3" fillId="0" borderId="9" xfId="0" applyNumberFormat="1" applyFont="1" applyFill="1" applyBorder="1"/>
    <xf numFmtId="3" fontId="3" fillId="0" borderId="14" xfId="0" applyNumberFormat="1" applyFont="1" applyFill="1" applyBorder="1"/>
    <xf numFmtId="3" fontId="3" fillId="0" borderId="6" xfId="0" applyNumberFormat="1" applyFont="1" applyFill="1" applyBorder="1"/>
    <xf numFmtId="3" fontId="3" fillId="0" borderId="11" xfId="0" applyNumberFormat="1" applyFont="1" applyFill="1" applyBorder="1"/>
    <xf numFmtId="0" fontId="3" fillId="0" borderId="9" xfId="0" applyFont="1" applyFill="1" applyBorder="1"/>
    <xf numFmtId="0" fontId="2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Fill="1" applyBorder="1"/>
    <xf numFmtId="3" fontId="3" fillId="0" borderId="2" xfId="0" applyNumberFormat="1" applyFont="1" applyFill="1" applyBorder="1"/>
    <xf numFmtId="0" fontId="3" fillId="0" borderId="17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1" fillId="0" borderId="0" xfId="0" applyFont="1" applyFill="1"/>
    <xf numFmtId="3" fontId="3" fillId="2" borderId="9" xfId="0" applyNumberFormat="1" applyFont="1" applyFill="1" applyBorder="1"/>
    <xf numFmtId="3" fontId="3" fillId="2" borderId="14" xfId="0" applyNumberFormat="1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21" xfId="0" applyFont="1" applyFill="1" applyBorder="1"/>
    <xf numFmtId="0" fontId="3" fillId="0" borderId="22" xfId="0" applyFont="1" applyFill="1" applyBorder="1"/>
    <xf numFmtId="3" fontId="3" fillId="0" borderId="16" xfId="0" applyNumberFormat="1" applyFont="1" applyFill="1" applyBorder="1"/>
    <xf numFmtId="3" fontId="3" fillId="0" borderId="23" xfId="0" applyNumberFormat="1" applyFont="1" applyFill="1" applyBorder="1"/>
    <xf numFmtId="3" fontId="3" fillId="0" borderId="17" xfId="0" applyNumberFormat="1" applyFont="1" applyFill="1" applyBorder="1"/>
    <xf numFmtId="3" fontId="3" fillId="0" borderId="24" xfId="0" applyNumberFormat="1" applyFont="1" applyFill="1" applyBorder="1"/>
    <xf numFmtId="3" fontId="3" fillId="0" borderId="18" xfId="0" applyNumberFormat="1" applyFont="1" applyFill="1" applyBorder="1"/>
    <xf numFmtId="3" fontId="3" fillId="0" borderId="25" xfId="0" applyNumberFormat="1" applyFont="1" applyFill="1" applyBorder="1"/>
    <xf numFmtId="0" fontId="3" fillId="0" borderId="3" xfId="0" applyFont="1" applyFill="1" applyBorder="1"/>
    <xf numFmtId="3" fontId="3" fillId="0" borderId="20" xfId="0" applyNumberFormat="1" applyFont="1" applyFill="1" applyBorder="1"/>
    <xf numFmtId="0" fontId="3" fillId="0" borderId="8" xfId="0" applyFont="1" applyFill="1" applyBorder="1"/>
    <xf numFmtId="3" fontId="3" fillId="0" borderId="1" xfId="0" applyNumberFormat="1" applyFont="1" applyFill="1" applyBorder="1"/>
    <xf numFmtId="0" fontId="3" fillId="0" borderId="5" xfId="0" applyFont="1" applyFill="1" applyBorder="1"/>
    <xf numFmtId="1" fontId="2" fillId="0" borderId="2" xfId="0" applyNumberFormat="1" applyFont="1" applyFill="1" applyBorder="1" applyAlignment="1">
      <alignment horizontal="center"/>
    </xf>
    <xf numFmtId="3" fontId="3" fillId="2" borderId="22" xfId="0" applyNumberFormat="1" applyFont="1" applyFill="1" applyBorder="1"/>
    <xf numFmtId="3" fontId="3" fillId="2" borderId="26" xfId="0" applyNumberFormat="1" applyFont="1" applyFill="1" applyBorder="1"/>
    <xf numFmtId="3" fontId="3" fillId="3" borderId="0" xfId="0" applyNumberFormat="1" applyFont="1" applyFill="1" applyBorder="1"/>
    <xf numFmtId="3" fontId="3" fillId="3" borderId="0" xfId="0" applyNumberFormat="1" applyFont="1" applyFill="1"/>
    <xf numFmtId="3" fontId="2" fillId="0" borderId="2" xfId="0" applyNumberFormat="1" applyFont="1" applyFill="1" applyBorder="1" applyAlignment="1">
      <alignment horizontal="center"/>
    </xf>
    <xf numFmtId="3" fontId="3" fillId="0" borderId="27" xfId="0" applyNumberFormat="1" applyFont="1" applyBorder="1"/>
    <xf numFmtId="3" fontId="3" fillId="0" borderId="19" xfId="0" applyNumberFormat="1" applyFont="1" applyFill="1" applyBorder="1"/>
    <xf numFmtId="3" fontId="3" fillId="0" borderId="6" xfId="0" applyNumberFormat="1" applyFont="1" applyBorder="1"/>
    <xf numFmtId="3" fontId="3" fillId="0" borderId="25" xfId="0" applyNumberFormat="1" applyFont="1" applyBorder="1"/>
    <xf numFmtId="3" fontId="3" fillId="0" borderId="28" xfId="0" applyNumberFormat="1" applyFont="1" applyFill="1" applyBorder="1"/>
    <xf numFmtId="0" fontId="3" fillId="0" borderId="25" xfId="0" applyFont="1" applyBorder="1"/>
    <xf numFmtId="0" fontId="3" fillId="0" borderId="29" xfId="0" applyFont="1" applyBorder="1"/>
    <xf numFmtId="3" fontId="3" fillId="2" borderId="30" xfId="0" applyNumberFormat="1" applyFont="1" applyFill="1" applyBorder="1"/>
    <xf numFmtId="3" fontId="3" fillId="2" borderId="31" xfId="0" applyNumberFormat="1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0" fontId="2" fillId="0" borderId="15" xfId="0" applyFont="1" applyFill="1" applyBorder="1"/>
    <xf numFmtId="165" fontId="2" fillId="0" borderId="1" xfId="1" applyNumberFormat="1" applyFont="1" applyFill="1" applyBorder="1"/>
    <xf numFmtId="165" fontId="2" fillId="0" borderId="4" xfId="1" applyNumberFormat="1" applyFont="1" applyFill="1" applyBorder="1"/>
    <xf numFmtId="165" fontId="3" fillId="0" borderId="14" xfId="1" applyNumberFormat="1" applyFont="1" applyFill="1" applyBorder="1"/>
    <xf numFmtId="165" fontId="3" fillId="0" borderId="9" xfId="1" applyNumberFormat="1" applyFont="1" applyFill="1" applyBorder="1"/>
    <xf numFmtId="165" fontId="3" fillId="0" borderId="10" xfId="1" applyNumberFormat="1" applyFont="1" applyFill="1" applyBorder="1"/>
    <xf numFmtId="165" fontId="3" fillId="0" borderId="6" xfId="1" applyNumberFormat="1" applyFont="1" applyFill="1" applyBorder="1"/>
    <xf numFmtId="165" fontId="3" fillId="0" borderId="8" xfId="1" applyNumberFormat="1" applyFont="1" applyFill="1" applyBorder="1"/>
    <xf numFmtId="165" fontId="3" fillId="0" borderId="7" xfId="1" applyNumberFormat="1" applyFont="1" applyFill="1" applyBorder="1"/>
    <xf numFmtId="165" fontId="3" fillId="0" borderId="12" xfId="1" applyNumberFormat="1" applyFont="1" applyFill="1" applyBorder="1"/>
    <xf numFmtId="165" fontId="3" fillId="0" borderId="11" xfId="1" applyNumberFormat="1" applyFont="1" applyFill="1" applyBorder="1"/>
    <xf numFmtId="165" fontId="3" fillId="0" borderId="0" xfId="1" applyNumberFormat="1" applyFont="1" applyFill="1" applyBorder="1"/>
    <xf numFmtId="165" fontId="3" fillId="0" borderId="0" xfId="1" applyNumberFormat="1" applyFont="1" applyFill="1"/>
    <xf numFmtId="165" fontId="3" fillId="2" borderId="9" xfId="1" applyNumberFormat="1" applyFont="1" applyFill="1" applyBorder="1"/>
    <xf numFmtId="165" fontId="3" fillId="2" borderId="14" xfId="1" applyNumberFormat="1" applyFont="1" applyFill="1" applyBorder="1"/>
    <xf numFmtId="165" fontId="3" fillId="2" borderId="8" xfId="1" applyNumberFormat="1" applyFont="1" applyFill="1" applyBorder="1"/>
    <xf numFmtId="165" fontId="3" fillId="0" borderId="3" xfId="1" applyNumberFormat="1" applyFont="1" applyFill="1" applyBorder="1"/>
    <xf numFmtId="165" fontId="3" fillId="0" borderId="4" xfId="1" applyNumberFormat="1" applyFont="1" applyFill="1" applyBorder="1"/>
    <xf numFmtId="165" fontId="2" fillId="0" borderId="2" xfId="1" applyNumberFormat="1" applyFont="1" applyFill="1" applyBorder="1"/>
    <xf numFmtId="165" fontId="3" fillId="0" borderId="1" xfId="1" applyNumberFormat="1" applyFont="1" applyFill="1" applyBorder="1"/>
    <xf numFmtId="165" fontId="3" fillId="0" borderId="0" xfId="1" applyNumberFormat="1" applyFont="1"/>
    <xf numFmtId="165" fontId="2" fillId="0" borderId="0" xfId="1" applyNumberFormat="1" applyFont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2" fillId="0" borderId="4" xfId="1" applyNumberFormat="1" applyFont="1" applyBorder="1"/>
    <xf numFmtId="165" fontId="2" fillId="0" borderId="2" xfId="1" applyNumberFormat="1" applyFont="1" applyBorder="1"/>
    <xf numFmtId="165" fontId="3" fillId="0" borderId="0" xfId="1" applyNumberFormat="1" applyFont="1" applyBorder="1"/>
    <xf numFmtId="165" fontId="3" fillId="2" borderId="23" xfId="1" applyNumberFormat="1" applyFont="1" applyFill="1" applyBorder="1"/>
    <xf numFmtId="165" fontId="3" fillId="0" borderId="25" xfId="1" applyNumberFormat="1" applyFont="1" applyFill="1" applyBorder="1"/>
    <xf numFmtId="165" fontId="3" fillId="0" borderId="6" xfId="1" applyNumberFormat="1" applyFont="1" applyBorder="1"/>
    <xf numFmtId="165" fontId="3" fillId="0" borderId="25" xfId="1" applyNumberFormat="1" applyFont="1" applyBorder="1"/>
    <xf numFmtId="165" fontId="3" fillId="0" borderId="28" xfId="1" applyNumberFormat="1" applyFont="1" applyFill="1" applyBorder="1"/>
    <xf numFmtId="165" fontId="3" fillId="0" borderId="32" xfId="1" applyNumberFormat="1" applyFont="1" applyFill="1" applyBorder="1"/>
    <xf numFmtId="165" fontId="3" fillId="3" borderId="6" xfId="1" applyNumberFormat="1" applyFont="1" applyFill="1" applyBorder="1"/>
    <xf numFmtId="165" fontId="3" fillId="3" borderId="4" xfId="1" applyNumberFormat="1" applyFont="1" applyFill="1" applyBorder="1"/>
    <xf numFmtId="165" fontId="1" fillId="0" borderId="0" xfId="0" applyNumberFormat="1" applyFont="1" applyFill="1" applyBorder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150"/>
  <sheetViews>
    <sheetView showGridLines="0" tabSelected="1" view="pageBreakPreview" topLeftCell="A4" zoomScale="50" zoomScaleNormal="50" zoomScaleSheetLayoutView="50" workbookViewId="0">
      <selection activeCell="A4" sqref="A4"/>
    </sheetView>
  </sheetViews>
  <sheetFormatPr baseColWidth="10" defaultRowHeight="23.25"/>
  <cols>
    <col min="1" max="1" width="56.7109375" style="6" customWidth="1"/>
    <col min="2" max="19" width="25" style="6" customWidth="1"/>
    <col min="20" max="20" width="11.42578125" style="1" customWidth="1"/>
    <col min="21" max="21" width="11.7109375" style="1" customWidth="1"/>
    <col min="22" max="22" width="11.42578125" style="1" customWidth="1"/>
    <col min="23" max="16384" width="11.42578125" style="1"/>
  </cols>
  <sheetData>
    <row r="1" spans="1:21" s="2" customForma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21" s="2" customForma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21" s="2" customFormat="1">
      <c r="A3" s="5" t="s">
        <v>40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6"/>
      <c r="Q3" s="6"/>
      <c r="R3" s="6"/>
      <c r="S3" s="6"/>
    </row>
    <row r="4" spans="1:21" s="2" customFormat="1">
      <c r="A4" s="5" t="s">
        <v>39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s="2" customForma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21" s="2" customFormat="1" ht="33" customHeight="1">
      <c r="A6" s="139" t="s">
        <v>103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</row>
    <row r="7" spans="1:21" s="24" customFormat="1" ht="34.5" customHeight="1">
      <c r="A7" s="139" t="s">
        <v>2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22"/>
      <c r="U7" s="22"/>
    </row>
    <row r="8" spans="1:21" s="2" customFormat="1" ht="33" customHeight="1" thickBot="1">
      <c r="A8" s="6"/>
      <c r="B8" s="6"/>
      <c r="C8" s="6"/>
      <c r="D8" s="9"/>
      <c r="E8" s="6"/>
      <c r="F8" s="6"/>
      <c r="G8" s="6"/>
      <c r="H8" s="6"/>
      <c r="I8" s="8"/>
      <c r="J8" s="6"/>
      <c r="K8" s="6"/>
      <c r="L8" s="6"/>
      <c r="M8" s="6"/>
      <c r="N8" s="6"/>
      <c r="O8" s="6"/>
      <c r="P8" s="6"/>
      <c r="Q8" s="6"/>
      <c r="R8" s="6"/>
      <c r="S8" s="7"/>
      <c r="T8" s="4"/>
    </row>
    <row r="9" spans="1:21" s="2" customFormat="1" ht="33" customHeight="1" thickBot="1">
      <c r="A9" s="86">
        <v>2016</v>
      </c>
      <c r="B9" s="38" t="s">
        <v>3</v>
      </c>
      <c r="C9" s="38" t="s">
        <v>4</v>
      </c>
      <c r="D9" s="38" t="s">
        <v>5</v>
      </c>
      <c r="E9" s="38" t="s">
        <v>6</v>
      </c>
      <c r="F9" s="38" t="s">
        <v>7</v>
      </c>
      <c r="G9" s="38" t="s">
        <v>8</v>
      </c>
      <c r="H9" s="38" t="s">
        <v>9</v>
      </c>
      <c r="I9" s="38" t="s">
        <v>10</v>
      </c>
      <c r="J9" s="38" t="s">
        <v>11</v>
      </c>
      <c r="K9" s="38" t="s">
        <v>12</v>
      </c>
      <c r="L9" s="38" t="s">
        <v>13</v>
      </c>
      <c r="M9" s="38" t="s">
        <v>14</v>
      </c>
      <c r="N9" s="38" t="s">
        <v>15</v>
      </c>
      <c r="O9" s="38" t="s">
        <v>16</v>
      </c>
      <c r="P9" s="38" t="s">
        <v>17</v>
      </c>
      <c r="Q9" s="38" t="s">
        <v>18</v>
      </c>
      <c r="R9" s="38" t="s">
        <v>19</v>
      </c>
      <c r="S9" s="38" t="s">
        <v>20</v>
      </c>
    </row>
    <row r="10" spans="1:21" s="2" customFormat="1" ht="33" customHeight="1" thickBot="1">
      <c r="A10" s="39" t="s">
        <v>21</v>
      </c>
      <c r="B10" s="104">
        <f>B11+LIMARI!B11+CHOAPA!B11</f>
        <v>37610</v>
      </c>
      <c r="C10" s="104">
        <f>C11+LIMARI!C11+CHOAPA!C11</f>
        <v>43324</v>
      </c>
      <c r="D10" s="104">
        <f>D11+LIMARI!D11+CHOAPA!D11</f>
        <v>40232</v>
      </c>
      <c r="E10" s="104">
        <f>E11+LIMARI!E11+CHOAPA!E11</f>
        <v>43688</v>
      </c>
      <c r="F10" s="104">
        <f>F11+LIMARI!F11+CHOAPA!F11</f>
        <v>47668</v>
      </c>
      <c r="G10" s="104">
        <f>G11+LIMARI!G11+CHOAPA!G11</f>
        <v>47158</v>
      </c>
      <c r="H10" s="104">
        <f>H11+LIMARI!H11+CHOAPA!H11</f>
        <v>40267</v>
      </c>
      <c r="I10" s="104">
        <f>I11+LIMARI!I11+CHOAPA!I11</f>
        <v>36894</v>
      </c>
      <c r="J10" s="104">
        <f>J11+LIMARI!J11+CHOAPA!J11</f>
        <v>38341</v>
      </c>
      <c r="K10" s="104">
        <f>K11+LIMARI!K11+CHOAPA!K11</f>
        <v>38057</v>
      </c>
      <c r="L10" s="104">
        <f>L11+LIMARI!L11+CHOAPA!L11</f>
        <v>37921</v>
      </c>
      <c r="M10" s="104">
        <f>M11+LIMARI!M11+CHOAPA!M11</f>
        <v>32800</v>
      </c>
      <c r="N10" s="104">
        <f>N11+LIMARI!N11+CHOAPA!N11</f>
        <v>27037</v>
      </c>
      <c r="O10" s="104">
        <f>O11+LIMARI!O11+CHOAPA!O11</f>
        <v>21315</v>
      </c>
      <c r="P10" s="104">
        <f>P11+LIMARI!P11+CHOAPA!P11</f>
        <v>17920</v>
      </c>
      <c r="Q10" s="104">
        <f>Q11+LIMARI!Q11+CHOAPA!Q11</f>
        <v>13284</v>
      </c>
      <c r="R10" s="104">
        <f>R11+LIMARI!R11+CHOAPA!R11</f>
        <v>18648</v>
      </c>
      <c r="S10" s="104">
        <f>S11+LIMARI!S11+CHOAPA!S11</f>
        <v>582559</v>
      </c>
      <c r="T10" s="4"/>
    </row>
    <row r="11" spans="1:21" s="2" customFormat="1" ht="33" customHeight="1" thickBot="1">
      <c r="A11" s="41" t="s">
        <v>22</v>
      </c>
      <c r="B11" s="105">
        <f>B12+B23+B33+B46+B49</f>
        <v>26285</v>
      </c>
      <c r="C11" s="105">
        <f t="shared" ref="C11:S11" si="0">C12+C23+C33+C46+C49</f>
        <v>29503</v>
      </c>
      <c r="D11" s="105">
        <f t="shared" si="0"/>
        <v>26877</v>
      </c>
      <c r="E11" s="105">
        <f t="shared" si="0"/>
        <v>28908</v>
      </c>
      <c r="F11" s="105">
        <f t="shared" si="0"/>
        <v>32630</v>
      </c>
      <c r="G11" s="105">
        <f t="shared" si="0"/>
        <v>32415</v>
      </c>
      <c r="H11" s="105">
        <f t="shared" si="0"/>
        <v>27483</v>
      </c>
      <c r="I11" s="105">
        <f t="shared" si="0"/>
        <v>24853</v>
      </c>
      <c r="J11" s="105">
        <f t="shared" si="0"/>
        <v>25682</v>
      </c>
      <c r="K11" s="105">
        <f t="shared" si="0"/>
        <v>25345</v>
      </c>
      <c r="L11" s="105">
        <f t="shared" si="0"/>
        <v>25015</v>
      </c>
      <c r="M11" s="105">
        <f t="shared" si="0"/>
        <v>21644</v>
      </c>
      <c r="N11" s="105">
        <f t="shared" si="0"/>
        <v>17952</v>
      </c>
      <c r="O11" s="105">
        <f t="shared" si="0"/>
        <v>14084</v>
      </c>
      <c r="P11" s="105">
        <f t="shared" si="0"/>
        <v>11710</v>
      </c>
      <c r="Q11" s="105">
        <f t="shared" si="0"/>
        <v>8428</v>
      </c>
      <c r="R11" s="105">
        <f t="shared" si="0"/>
        <v>11749</v>
      </c>
      <c r="S11" s="105">
        <f t="shared" si="0"/>
        <v>390894</v>
      </c>
      <c r="U11" s="138">
        <f>390894-S11</f>
        <v>0</v>
      </c>
    </row>
    <row r="12" spans="1:21" s="2" customFormat="1" ht="33" customHeight="1" thickBot="1">
      <c r="A12" s="39" t="s">
        <v>23</v>
      </c>
      <c r="B12" s="104">
        <f>SUM(B13:B21)</f>
        <v>12185</v>
      </c>
      <c r="C12" s="104">
        <f t="shared" ref="C12:Q12" si="1">SUM(C13:C21)</f>
        <v>14004</v>
      </c>
      <c r="D12" s="104">
        <f t="shared" si="1"/>
        <v>12934</v>
      </c>
      <c r="E12" s="104">
        <f t="shared" si="1"/>
        <v>14143</v>
      </c>
      <c r="F12" s="104">
        <f t="shared" si="1"/>
        <v>16529</v>
      </c>
      <c r="G12" s="104">
        <f t="shared" si="1"/>
        <v>16268</v>
      </c>
      <c r="H12" s="104">
        <f t="shared" si="1"/>
        <v>13465</v>
      </c>
      <c r="I12" s="104">
        <f t="shared" si="1"/>
        <v>12402</v>
      </c>
      <c r="J12" s="104">
        <f t="shared" si="1"/>
        <v>12877</v>
      </c>
      <c r="K12" s="104">
        <f t="shared" si="1"/>
        <v>12522</v>
      </c>
      <c r="L12" s="104">
        <f t="shared" si="1"/>
        <v>12342</v>
      </c>
      <c r="M12" s="104">
        <f t="shared" si="1"/>
        <v>10465</v>
      </c>
      <c r="N12" s="104">
        <f t="shared" si="1"/>
        <v>8826</v>
      </c>
      <c r="O12" s="104">
        <f t="shared" si="1"/>
        <v>6908</v>
      </c>
      <c r="P12" s="104">
        <f t="shared" si="1"/>
        <v>5778</v>
      </c>
      <c r="Q12" s="104">
        <f t="shared" si="1"/>
        <v>4211</v>
      </c>
      <c r="R12" s="104">
        <f>SUM(R13:R21)</f>
        <v>5939</v>
      </c>
      <c r="S12" s="104">
        <f>SUM(S13:S21)</f>
        <v>191998</v>
      </c>
      <c r="T12" s="138"/>
    </row>
    <row r="13" spans="1:21" s="2" customFormat="1" ht="33" customHeight="1">
      <c r="A13" s="59" t="s">
        <v>24</v>
      </c>
      <c r="B13" s="106">
        <f t="shared" ref="B13:R13" si="2">B60+B107</f>
        <v>2264</v>
      </c>
      <c r="C13" s="106">
        <f t="shared" si="2"/>
        <v>2533</v>
      </c>
      <c r="D13" s="106">
        <f t="shared" si="2"/>
        <v>2448</v>
      </c>
      <c r="E13" s="106">
        <f t="shared" si="2"/>
        <v>2607</v>
      </c>
      <c r="F13" s="106">
        <f t="shared" si="2"/>
        <v>3326</v>
      </c>
      <c r="G13" s="106">
        <f t="shared" si="2"/>
        <v>3522</v>
      </c>
      <c r="H13" s="106">
        <f t="shared" si="2"/>
        <v>3072</v>
      </c>
      <c r="I13" s="106">
        <f t="shared" si="2"/>
        <v>2804</v>
      </c>
      <c r="J13" s="106">
        <f t="shared" si="2"/>
        <v>2892</v>
      </c>
      <c r="K13" s="106">
        <f t="shared" si="2"/>
        <v>2627</v>
      </c>
      <c r="L13" s="106">
        <f t="shared" si="2"/>
        <v>2520</v>
      </c>
      <c r="M13" s="106">
        <f t="shared" si="2"/>
        <v>2161</v>
      </c>
      <c r="N13" s="106">
        <f t="shared" si="2"/>
        <v>2030</v>
      </c>
      <c r="O13" s="106">
        <f t="shared" si="2"/>
        <v>1824</v>
      </c>
      <c r="P13" s="106">
        <f t="shared" si="2"/>
        <v>1671</v>
      </c>
      <c r="Q13" s="106">
        <f t="shared" si="2"/>
        <v>1243</v>
      </c>
      <c r="R13" s="106">
        <f t="shared" si="2"/>
        <v>1676</v>
      </c>
      <c r="S13" s="107">
        <f>SUM(B13:R13)+67</f>
        <v>41287</v>
      </c>
      <c r="T13" s="4"/>
    </row>
    <row r="14" spans="1:21" s="2" customFormat="1" ht="33" customHeight="1">
      <c r="A14" s="18" t="s">
        <v>123</v>
      </c>
      <c r="B14" s="108">
        <f t="shared" ref="B14:R14" si="3">B61+B108</f>
        <v>12</v>
      </c>
      <c r="C14" s="108">
        <f t="shared" si="3"/>
        <v>1</v>
      </c>
      <c r="D14" s="108">
        <f t="shared" si="3"/>
        <v>1</v>
      </c>
      <c r="E14" s="108">
        <f t="shared" si="3"/>
        <v>1</v>
      </c>
      <c r="F14" s="108">
        <f t="shared" si="3"/>
        <v>2</v>
      </c>
      <c r="G14" s="108">
        <f t="shared" si="3"/>
        <v>6</v>
      </c>
      <c r="H14" s="108">
        <f t="shared" si="3"/>
        <v>5</v>
      </c>
      <c r="I14" s="108">
        <f t="shared" si="3"/>
        <v>2</v>
      </c>
      <c r="J14" s="108">
        <f t="shared" si="3"/>
        <v>1</v>
      </c>
      <c r="K14" s="108">
        <f t="shared" si="3"/>
        <v>1</v>
      </c>
      <c r="L14" s="108">
        <f t="shared" si="3"/>
        <v>1</v>
      </c>
      <c r="M14" s="108">
        <f t="shared" si="3"/>
        <v>3</v>
      </c>
      <c r="N14" s="108">
        <f t="shared" si="3"/>
        <v>2</v>
      </c>
      <c r="O14" s="108">
        <f t="shared" si="3"/>
        <v>1</v>
      </c>
      <c r="P14" s="108">
        <f t="shared" si="3"/>
        <v>1</v>
      </c>
      <c r="Q14" s="108">
        <f t="shared" si="3"/>
        <v>0</v>
      </c>
      <c r="R14" s="108">
        <f t="shared" si="3"/>
        <v>0</v>
      </c>
      <c r="S14" s="109">
        <f>SUM(B14:R14)</f>
        <v>40</v>
      </c>
      <c r="T14" s="4"/>
    </row>
    <row r="15" spans="1:21" s="2" customFormat="1" ht="33" customHeight="1">
      <c r="A15" s="18" t="s">
        <v>25</v>
      </c>
      <c r="B15" s="108">
        <f t="shared" ref="B15:R15" si="4">B62+B109</f>
        <v>1579</v>
      </c>
      <c r="C15" s="108">
        <f t="shared" si="4"/>
        <v>2062</v>
      </c>
      <c r="D15" s="108">
        <f t="shared" si="4"/>
        <v>1957</v>
      </c>
      <c r="E15" s="108">
        <f t="shared" si="4"/>
        <v>2020</v>
      </c>
      <c r="F15" s="108">
        <f t="shared" si="4"/>
        <v>2354</v>
      </c>
      <c r="G15" s="108">
        <f t="shared" si="4"/>
        <v>2298</v>
      </c>
      <c r="H15" s="108">
        <f t="shared" si="4"/>
        <v>1966</v>
      </c>
      <c r="I15" s="108">
        <f t="shared" si="4"/>
        <v>1811</v>
      </c>
      <c r="J15" s="108">
        <f t="shared" si="4"/>
        <v>2011</v>
      </c>
      <c r="K15" s="108">
        <f t="shared" si="4"/>
        <v>1887</v>
      </c>
      <c r="L15" s="108">
        <f t="shared" si="4"/>
        <v>1836</v>
      </c>
      <c r="M15" s="108">
        <f t="shared" si="4"/>
        <v>1746</v>
      </c>
      <c r="N15" s="108">
        <f t="shared" si="4"/>
        <v>1460</v>
      </c>
      <c r="O15" s="108">
        <f t="shared" si="4"/>
        <v>1151</v>
      </c>
      <c r="P15" s="108">
        <f t="shared" si="4"/>
        <v>868</v>
      </c>
      <c r="Q15" s="108">
        <f t="shared" si="4"/>
        <v>662</v>
      </c>
      <c r="R15" s="108">
        <f t="shared" si="4"/>
        <v>812</v>
      </c>
      <c r="S15" s="110">
        <f>SUM(B15:R15)+46</f>
        <v>28526</v>
      </c>
    </row>
    <row r="16" spans="1:21" s="2" customFormat="1" ht="33" customHeight="1">
      <c r="A16" s="18" t="s">
        <v>26</v>
      </c>
      <c r="B16" s="108">
        <f t="shared" ref="B16:R16" si="5">B63+B110</f>
        <v>1972</v>
      </c>
      <c r="C16" s="108">
        <f t="shared" si="5"/>
        <v>2154</v>
      </c>
      <c r="D16" s="108">
        <f t="shared" si="5"/>
        <v>1824</v>
      </c>
      <c r="E16" s="108">
        <f t="shared" si="5"/>
        <v>2148</v>
      </c>
      <c r="F16" s="108">
        <f t="shared" si="5"/>
        <v>2403</v>
      </c>
      <c r="G16" s="108">
        <f t="shared" si="5"/>
        <v>2323</v>
      </c>
      <c r="H16" s="108">
        <f t="shared" si="5"/>
        <v>1980</v>
      </c>
      <c r="I16" s="108">
        <f t="shared" si="5"/>
        <v>1695</v>
      </c>
      <c r="J16" s="108">
        <f t="shared" si="5"/>
        <v>1817</v>
      </c>
      <c r="K16" s="108">
        <f t="shared" si="5"/>
        <v>1873</v>
      </c>
      <c r="L16" s="108">
        <f t="shared" si="5"/>
        <v>1946</v>
      </c>
      <c r="M16" s="108">
        <f t="shared" si="5"/>
        <v>1622</v>
      </c>
      <c r="N16" s="108">
        <f t="shared" si="5"/>
        <v>1282</v>
      </c>
      <c r="O16" s="108">
        <f t="shared" si="5"/>
        <v>987</v>
      </c>
      <c r="P16" s="108">
        <f t="shared" si="5"/>
        <v>887</v>
      </c>
      <c r="Q16" s="108">
        <f t="shared" si="5"/>
        <v>612</v>
      </c>
      <c r="R16" s="108">
        <f t="shared" si="5"/>
        <v>966</v>
      </c>
      <c r="S16" s="110">
        <f>SUM(B16:R16)+23</f>
        <v>28514</v>
      </c>
    </row>
    <row r="17" spans="1:19" s="2" customFormat="1" ht="33" customHeight="1">
      <c r="A17" s="18" t="s">
        <v>27</v>
      </c>
      <c r="B17" s="108">
        <f t="shared" ref="B17:R17" si="6">B64+B111</f>
        <v>2030</v>
      </c>
      <c r="C17" s="108">
        <f t="shared" si="6"/>
        <v>2420</v>
      </c>
      <c r="D17" s="108">
        <f t="shared" si="6"/>
        <v>2372</v>
      </c>
      <c r="E17" s="108">
        <f t="shared" si="6"/>
        <v>2819</v>
      </c>
      <c r="F17" s="108">
        <f t="shared" si="6"/>
        <v>3535</v>
      </c>
      <c r="G17" s="108">
        <f t="shared" si="6"/>
        <v>3542</v>
      </c>
      <c r="H17" s="108">
        <f t="shared" si="6"/>
        <v>2859</v>
      </c>
      <c r="I17" s="108">
        <f t="shared" si="6"/>
        <v>2736</v>
      </c>
      <c r="J17" s="108">
        <f t="shared" si="6"/>
        <v>2671</v>
      </c>
      <c r="K17" s="108">
        <f t="shared" si="6"/>
        <v>2743</v>
      </c>
      <c r="L17" s="108">
        <f t="shared" si="6"/>
        <v>2844</v>
      </c>
      <c r="M17" s="108">
        <f t="shared" si="6"/>
        <v>2444</v>
      </c>
      <c r="N17" s="108">
        <f t="shared" si="6"/>
        <v>2087</v>
      </c>
      <c r="O17" s="108">
        <f t="shared" si="6"/>
        <v>1658</v>
      </c>
      <c r="P17" s="108">
        <f t="shared" si="6"/>
        <v>1351</v>
      </c>
      <c r="Q17" s="108">
        <f t="shared" si="6"/>
        <v>1035</v>
      </c>
      <c r="R17" s="108">
        <f t="shared" si="6"/>
        <v>1639</v>
      </c>
      <c r="S17" s="110">
        <f>SUM(B17:R17)+37</f>
        <v>40822</v>
      </c>
    </row>
    <row r="18" spans="1:19" s="2" customFormat="1" ht="33" customHeight="1">
      <c r="A18" s="18" t="s">
        <v>28</v>
      </c>
      <c r="B18" s="111">
        <f t="shared" ref="B18:R19" si="7">B65+B112</f>
        <v>2126</v>
      </c>
      <c r="C18" s="111">
        <f t="shared" si="7"/>
        <v>2579</v>
      </c>
      <c r="D18" s="111">
        <f t="shared" si="7"/>
        <v>2355</v>
      </c>
      <c r="E18" s="111">
        <f t="shared" si="7"/>
        <v>2547</v>
      </c>
      <c r="F18" s="111">
        <f t="shared" si="7"/>
        <v>2805</v>
      </c>
      <c r="G18" s="111">
        <f t="shared" si="7"/>
        <v>2739</v>
      </c>
      <c r="H18" s="111">
        <f t="shared" si="7"/>
        <v>2083</v>
      </c>
      <c r="I18" s="111">
        <f t="shared" si="7"/>
        <v>1909</v>
      </c>
      <c r="J18" s="111">
        <f t="shared" si="7"/>
        <v>1945</v>
      </c>
      <c r="K18" s="111">
        <f t="shared" si="7"/>
        <v>1963</v>
      </c>
      <c r="L18" s="111">
        <f t="shared" si="7"/>
        <v>1920</v>
      </c>
      <c r="M18" s="111">
        <f t="shared" si="7"/>
        <v>1574</v>
      </c>
      <c r="N18" s="111">
        <f t="shared" si="7"/>
        <v>1263</v>
      </c>
      <c r="O18" s="111">
        <f t="shared" si="7"/>
        <v>857</v>
      </c>
      <c r="P18" s="111">
        <f t="shared" si="7"/>
        <v>705</v>
      </c>
      <c r="Q18" s="111">
        <f t="shared" si="7"/>
        <v>478</v>
      </c>
      <c r="R18" s="111">
        <f t="shared" si="7"/>
        <v>594</v>
      </c>
      <c r="S18" s="109">
        <f>SUM(B18:R18)+26</f>
        <v>30468</v>
      </c>
    </row>
    <row r="19" spans="1:19" s="2" customFormat="1" ht="33" customHeight="1">
      <c r="A19" s="18" t="s">
        <v>122</v>
      </c>
      <c r="B19" s="111">
        <f t="shared" si="7"/>
        <v>0</v>
      </c>
      <c r="C19" s="111">
        <f t="shared" si="7"/>
        <v>0</v>
      </c>
      <c r="D19" s="111">
        <f t="shared" si="7"/>
        <v>1</v>
      </c>
      <c r="E19" s="111">
        <f t="shared" si="7"/>
        <v>0</v>
      </c>
      <c r="F19" s="111">
        <f t="shared" si="7"/>
        <v>0</v>
      </c>
      <c r="G19" s="111">
        <f t="shared" si="7"/>
        <v>1</v>
      </c>
      <c r="H19" s="111">
        <f t="shared" si="7"/>
        <v>0</v>
      </c>
      <c r="I19" s="111">
        <f t="shared" si="7"/>
        <v>0</v>
      </c>
      <c r="J19" s="111">
        <f t="shared" si="7"/>
        <v>0</v>
      </c>
      <c r="K19" s="111">
        <f t="shared" si="7"/>
        <v>0</v>
      </c>
      <c r="L19" s="111">
        <f t="shared" si="7"/>
        <v>0</v>
      </c>
      <c r="M19" s="111">
        <f t="shared" si="7"/>
        <v>0</v>
      </c>
      <c r="N19" s="111">
        <f t="shared" si="7"/>
        <v>0</v>
      </c>
      <c r="O19" s="111">
        <f t="shared" si="7"/>
        <v>0</v>
      </c>
      <c r="P19" s="111">
        <f t="shared" si="7"/>
        <v>0</v>
      </c>
      <c r="Q19" s="111">
        <f t="shared" si="7"/>
        <v>0</v>
      </c>
      <c r="R19" s="111">
        <f t="shared" si="7"/>
        <v>0</v>
      </c>
      <c r="S19" s="109">
        <f>SUM(B19:R19)</f>
        <v>2</v>
      </c>
    </row>
    <row r="20" spans="1:19" s="2" customFormat="1" ht="33" customHeight="1">
      <c r="A20" s="18" t="s">
        <v>100</v>
      </c>
      <c r="B20" s="111">
        <f t="shared" ref="B20:R20" si="8">B67+B114</f>
        <v>2198</v>
      </c>
      <c r="C20" s="111">
        <f t="shared" si="8"/>
        <v>2254</v>
      </c>
      <c r="D20" s="111">
        <f t="shared" si="8"/>
        <v>1975</v>
      </c>
      <c r="E20" s="111">
        <f t="shared" si="8"/>
        <v>2001</v>
      </c>
      <c r="F20" s="111">
        <f t="shared" si="8"/>
        <v>2103</v>
      </c>
      <c r="G20" s="111">
        <f t="shared" si="8"/>
        <v>1837</v>
      </c>
      <c r="H20" s="111">
        <f t="shared" si="8"/>
        <v>1498</v>
      </c>
      <c r="I20" s="111">
        <f t="shared" si="8"/>
        <v>1444</v>
      </c>
      <c r="J20" s="111">
        <f t="shared" si="8"/>
        <v>1540</v>
      </c>
      <c r="K20" s="111">
        <f t="shared" si="8"/>
        <v>1428</v>
      </c>
      <c r="L20" s="111">
        <f t="shared" si="8"/>
        <v>1275</v>
      </c>
      <c r="M20" s="111">
        <f t="shared" si="8"/>
        <v>915</v>
      </c>
      <c r="N20" s="111">
        <f t="shared" si="8"/>
        <v>702</v>
      </c>
      <c r="O20" s="111">
        <f t="shared" si="8"/>
        <v>430</v>
      </c>
      <c r="P20" s="111">
        <f t="shared" si="8"/>
        <v>295</v>
      </c>
      <c r="Q20" s="111">
        <f t="shared" si="8"/>
        <v>181</v>
      </c>
      <c r="R20" s="111">
        <f t="shared" si="8"/>
        <v>252</v>
      </c>
      <c r="S20" s="109">
        <f>SUM(B20:R20)+1</f>
        <v>22329</v>
      </c>
    </row>
    <row r="21" spans="1:19" s="2" customFormat="1" ht="33" customHeight="1" thickBot="1">
      <c r="A21" s="44" t="s">
        <v>124</v>
      </c>
      <c r="B21" s="112">
        <f t="shared" ref="B21:R21" si="9">B68+B115</f>
        <v>4</v>
      </c>
      <c r="C21" s="112">
        <f t="shared" si="9"/>
        <v>1</v>
      </c>
      <c r="D21" s="112">
        <f t="shared" si="9"/>
        <v>1</v>
      </c>
      <c r="E21" s="112">
        <f t="shared" si="9"/>
        <v>0</v>
      </c>
      <c r="F21" s="112">
        <f t="shared" si="9"/>
        <v>1</v>
      </c>
      <c r="G21" s="112">
        <f t="shared" si="9"/>
        <v>0</v>
      </c>
      <c r="H21" s="112">
        <f t="shared" si="9"/>
        <v>2</v>
      </c>
      <c r="I21" s="112">
        <f t="shared" si="9"/>
        <v>1</v>
      </c>
      <c r="J21" s="112">
        <f t="shared" si="9"/>
        <v>0</v>
      </c>
      <c r="K21" s="112">
        <f t="shared" si="9"/>
        <v>0</v>
      </c>
      <c r="L21" s="112">
        <f t="shared" si="9"/>
        <v>0</v>
      </c>
      <c r="M21" s="112">
        <f t="shared" si="9"/>
        <v>0</v>
      </c>
      <c r="N21" s="112">
        <f t="shared" si="9"/>
        <v>0</v>
      </c>
      <c r="O21" s="112">
        <f t="shared" si="9"/>
        <v>0</v>
      </c>
      <c r="P21" s="112">
        <f t="shared" si="9"/>
        <v>0</v>
      </c>
      <c r="Q21" s="112">
        <f t="shared" si="9"/>
        <v>0</v>
      </c>
      <c r="R21" s="112">
        <f t="shared" si="9"/>
        <v>0</v>
      </c>
      <c r="S21" s="113">
        <f>SUM(B21:R21)</f>
        <v>10</v>
      </c>
    </row>
    <row r="22" spans="1:19" s="2" customFormat="1" ht="33" customHeight="1" thickBot="1">
      <c r="A22" s="25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</row>
    <row r="23" spans="1:19" s="2" customFormat="1" ht="33" customHeight="1" thickBot="1">
      <c r="A23" s="39" t="s">
        <v>29</v>
      </c>
      <c r="B23" s="104">
        <f>SUM(B24:B31)</f>
        <v>13487</v>
      </c>
      <c r="C23" s="104">
        <f t="shared" ref="C23:R23" si="10">SUM(C24:C31)</f>
        <v>14651</v>
      </c>
      <c r="D23" s="104">
        <f t="shared" si="10"/>
        <v>13037</v>
      </c>
      <c r="E23" s="104">
        <f t="shared" si="10"/>
        <v>13712</v>
      </c>
      <c r="F23" s="104">
        <f t="shared" si="10"/>
        <v>14985</v>
      </c>
      <c r="G23" s="104">
        <f t="shared" si="10"/>
        <v>15065</v>
      </c>
      <c r="H23" s="104">
        <f t="shared" si="10"/>
        <v>12985</v>
      </c>
      <c r="I23" s="104">
        <f t="shared" si="10"/>
        <v>11525</v>
      </c>
      <c r="J23" s="104">
        <f t="shared" si="10"/>
        <v>11835</v>
      </c>
      <c r="K23" s="104">
        <f t="shared" si="10"/>
        <v>11795</v>
      </c>
      <c r="L23" s="104">
        <f t="shared" si="10"/>
        <v>11707</v>
      </c>
      <c r="M23" s="104">
        <f t="shared" si="10"/>
        <v>10327</v>
      </c>
      <c r="N23" s="104">
        <f t="shared" si="10"/>
        <v>8503</v>
      </c>
      <c r="O23" s="104">
        <f t="shared" si="10"/>
        <v>6681</v>
      </c>
      <c r="P23" s="104">
        <f t="shared" si="10"/>
        <v>5533</v>
      </c>
      <c r="Q23" s="104">
        <f t="shared" si="10"/>
        <v>3902</v>
      </c>
      <c r="R23" s="104">
        <f t="shared" si="10"/>
        <v>5406</v>
      </c>
      <c r="S23" s="104">
        <f>SUM(S24:S31)</f>
        <v>185263</v>
      </c>
    </row>
    <row r="24" spans="1:19" s="2" customFormat="1" ht="33" customHeight="1">
      <c r="A24" s="59" t="s">
        <v>30</v>
      </c>
      <c r="B24" s="106">
        <f t="shared" ref="B24:R24" si="11">B71+B118</f>
        <v>2323</v>
      </c>
      <c r="C24" s="106">
        <f t="shared" si="11"/>
        <v>2586</v>
      </c>
      <c r="D24" s="106">
        <f t="shared" si="11"/>
        <v>2422</v>
      </c>
      <c r="E24" s="106">
        <f t="shared" si="11"/>
        <v>2592</v>
      </c>
      <c r="F24" s="106">
        <f t="shared" si="11"/>
        <v>2861</v>
      </c>
      <c r="G24" s="106">
        <f t="shared" si="11"/>
        <v>2786</v>
      </c>
      <c r="H24" s="106">
        <f t="shared" si="11"/>
        <v>2452</v>
      </c>
      <c r="I24" s="106">
        <f t="shared" si="11"/>
        <v>2123</v>
      </c>
      <c r="J24" s="106">
        <f t="shared" si="11"/>
        <v>2180</v>
      </c>
      <c r="K24" s="106">
        <f t="shared" si="11"/>
        <v>2248</v>
      </c>
      <c r="L24" s="106">
        <f t="shared" si="11"/>
        <v>2299</v>
      </c>
      <c r="M24" s="106">
        <f t="shared" si="11"/>
        <v>1948</v>
      </c>
      <c r="N24" s="106">
        <f t="shared" si="11"/>
        <v>1561</v>
      </c>
      <c r="O24" s="106">
        <f t="shared" si="11"/>
        <v>1209</v>
      </c>
      <c r="P24" s="106">
        <f t="shared" si="11"/>
        <v>989</v>
      </c>
      <c r="Q24" s="106">
        <f t="shared" si="11"/>
        <v>752</v>
      </c>
      <c r="R24" s="106">
        <f t="shared" si="11"/>
        <v>943</v>
      </c>
      <c r="S24" s="106">
        <f>SUM(B24:R24)+25</f>
        <v>34299</v>
      </c>
    </row>
    <row r="25" spans="1:19" s="2" customFormat="1" ht="33" customHeight="1">
      <c r="A25" s="18" t="s">
        <v>31</v>
      </c>
      <c r="B25" s="108">
        <f t="shared" ref="B25:R25" si="12">B72+B119</f>
        <v>2224</v>
      </c>
      <c r="C25" s="108">
        <f t="shared" si="12"/>
        <v>2306</v>
      </c>
      <c r="D25" s="108">
        <f t="shared" si="12"/>
        <v>2076</v>
      </c>
      <c r="E25" s="108">
        <f t="shared" si="12"/>
        <v>2331</v>
      </c>
      <c r="F25" s="108">
        <f t="shared" si="12"/>
        <v>2835</v>
      </c>
      <c r="G25" s="108">
        <f t="shared" si="12"/>
        <v>2664</v>
      </c>
      <c r="H25" s="108">
        <f t="shared" si="12"/>
        <v>2217</v>
      </c>
      <c r="I25" s="108">
        <f t="shared" si="12"/>
        <v>2002</v>
      </c>
      <c r="J25" s="108">
        <f t="shared" si="12"/>
        <v>2046</v>
      </c>
      <c r="K25" s="108">
        <f t="shared" si="12"/>
        <v>2024</v>
      </c>
      <c r="L25" s="108">
        <f t="shared" si="12"/>
        <v>2098</v>
      </c>
      <c r="M25" s="108">
        <f t="shared" si="12"/>
        <v>1810</v>
      </c>
      <c r="N25" s="108">
        <f t="shared" si="12"/>
        <v>1400</v>
      </c>
      <c r="O25" s="108">
        <f t="shared" si="12"/>
        <v>1097</v>
      </c>
      <c r="P25" s="108">
        <f t="shared" si="12"/>
        <v>795</v>
      </c>
      <c r="Q25" s="108">
        <f t="shared" si="12"/>
        <v>546</v>
      </c>
      <c r="R25" s="108">
        <f t="shared" si="12"/>
        <v>839</v>
      </c>
      <c r="S25" s="108">
        <f>SUM(B25:R25)+20</f>
        <v>31330</v>
      </c>
    </row>
    <row r="26" spans="1:19" s="2" customFormat="1" ht="33" customHeight="1">
      <c r="A26" s="18" t="s">
        <v>32</v>
      </c>
      <c r="B26" s="108">
        <f t="shared" ref="B26:R27" si="13">B73+B120</f>
        <v>3841</v>
      </c>
      <c r="C26" s="108">
        <f t="shared" si="13"/>
        <v>4128</v>
      </c>
      <c r="D26" s="108">
        <f t="shared" si="13"/>
        <v>3708</v>
      </c>
      <c r="E26" s="108">
        <f t="shared" si="13"/>
        <v>3817</v>
      </c>
      <c r="F26" s="108">
        <f t="shared" si="13"/>
        <v>3952</v>
      </c>
      <c r="G26" s="108">
        <f t="shared" si="13"/>
        <v>4133</v>
      </c>
      <c r="H26" s="108">
        <f t="shared" si="13"/>
        <v>3661</v>
      </c>
      <c r="I26" s="108">
        <f t="shared" si="13"/>
        <v>3265</v>
      </c>
      <c r="J26" s="108">
        <f t="shared" si="13"/>
        <v>3413</v>
      </c>
      <c r="K26" s="108">
        <f t="shared" si="13"/>
        <v>3218</v>
      </c>
      <c r="L26" s="108">
        <f t="shared" si="13"/>
        <v>2909</v>
      </c>
      <c r="M26" s="108">
        <f t="shared" si="13"/>
        <v>2514</v>
      </c>
      <c r="N26" s="108">
        <f t="shared" si="13"/>
        <v>2179</v>
      </c>
      <c r="O26" s="108">
        <f t="shared" si="13"/>
        <v>1659</v>
      </c>
      <c r="P26" s="108">
        <f t="shared" si="13"/>
        <v>1383</v>
      </c>
      <c r="Q26" s="108">
        <f t="shared" si="13"/>
        <v>871</v>
      </c>
      <c r="R26" s="108">
        <f t="shared" si="13"/>
        <v>1156</v>
      </c>
      <c r="S26" s="108">
        <f>SUM(B26:R26)+32</f>
        <v>49839</v>
      </c>
    </row>
    <row r="27" spans="1:19" s="2" customFormat="1" ht="33" customHeight="1">
      <c r="A27" s="18" t="s">
        <v>117</v>
      </c>
      <c r="B27" s="108">
        <f t="shared" si="13"/>
        <v>0</v>
      </c>
      <c r="C27" s="108">
        <f t="shared" si="13"/>
        <v>0</v>
      </c>
      <c r="D27" s="108">
        <f t="shared" si="13"/>
        <v>0</v>
      </c>
      <c r="E27" s="108">
        <f t="shared" si="13"/>
        <v>0</v>
      </c>
      <c r="F27" s="108">
        <f t="shared" si="13"/>
        <v>0</v>
      </c>
      <c r="G27" s="108">
        <f t="shared" si="13"/>
        <v>0</v>
      </c>
      <c r="H27" s="108">
        <f t="shared" si="13"/>
        <v>0</v>
      </c>
      <c r="I27" s="108">
        <f t="shared" si="13"/>
        <v>0</v>
      </c>
      <c r="J27" s="108">
        <f t="shared" si="13"/>
        <v>2</v>
      </c>
      <c r="K27" s="108">
        <f t="shared" si="13"/>
        <v>0</v>
      </c>
      <c r="L27" s="108">
        <f t="shared" si="13"/>
        <v>0</v>
      </c>
      <c r="M27" s="108">
        <f t="shared" si="13"/>
        <v>0</v>
      </c>
      <c r="N27" s="108">
        <f t="shared" si="13"/>
        <v>0</v>
      </c>
      <c r="O27" s="108">
        <f t="shared" si="13"/>
        <v>0</v>
      </c>
      <c r="P27" s="108">
        <f t="shared" si="13"/>
        <v>0</v>
      </c>
      <c r="Q27" s="108">
        <f t="shared" si="13"/>
        <v>0</v>
      </c>
      <c r="R27" s="108">
        <f t="shared" si="13"/>
        <v>0</v>
      </c>
      <c r="S27" s="108">
        <f>SUM(B27:R27)</f>
        <v>2</v>
      </c>
    </row>
    <row r="28" spans="1:19" s="2" customFormat="1" ht="33" customHeight="1">
      <c r="A28" s="83" t="s">
        <v>97</v>
      </c>
      <c r="B28" s="108">
        <f t="shared" ref="B28:R28" si="14">B75+B122</f>
        <v>3961</v>
      </c>
      <c r="C28" s="108">
        <f t="shared" si="14"/>
        <v>4285</v>
      </c>
      <c r="D28" s="108">
        <f t="shared" si="14"/>
        <v>3578</v>
      </c>
      <c r="E28" s="108">
        <f t="shared" si="14"/>
        <v>3640</v>
      </c>
      <c r="F28" s="108">
        <f t="shared" si="14"/>
        <v>3907</v>
      </c>
      <c r="G28" s="108">
        <f t="shared" si="14"/>
        <v>4102</v>
      </c>
      <c r="H28" s="108">
        <f t="shared" si="14"/>
        <v>3462</v>
      </c>
      <c r="I28" s="108">
        <f t="shared" si="14"/>
        <v>2981</v>
      </c>
      <c r="J28" s="108">
        <f t="shared" si="14"/>
        <v>2991</v>
      </c>
      <c r="K28" s="108">
        <f t="shared" si="14"/>
        <v>3059</v>
      </c>
      <c r="L28" s="108">
        <f t="shared" si="14"/>
        <v>3246</v>
      </c>
      <c r="M28" s="108">
        <f t="shared" si="14"/>
        <v>2993</v>
      </c>
      <c r="N28" s="108">
        <f t="shared" si="14"/>
        <v>2610</v>
      </c>
      <c r="O28" s="108">
        <f t="shared" si="14"/>
        <v>2083</v>
      </c>
      <c r="P28" s="108">
        <f t="shared" si="14"/>
        <v>1865</v>
      </c>
      <c r="Q28" s="108">
        <f t="shared" si="14"/>
        <v>1373</v>
      </c>
      <c r="R28" s="108">
        <f t="shared" si="14"/>
        <v>1982</v>
      </c>
      <c r="S28" s="108">
        <f>SUM(B28:R28)+19</f>
        <v>52137</v>
      </c>
    </row>
    <row r="29" spans="1:19" s="2" customFormat="1" ht="33" customHeight="1">
      <c r="A29" s="18" t="s">
        <v>33</v>
      </c>
      <c r="B29" s="108">
        <f t="shared" ref="B29:R29" si="15">B76+B123</f>
        <v>565</v>
      </c>
      <c r="C29" s="108">
        <f t="shared" si="15"/>
        <v>637</v>
      </c>
      <c r="D29" s="108">
        <f t="shared" si="15"/>
        <v>599</v>
      </c>
      <c r="E29" s="108">
        <f t="shared" si="15"/>
        <v>682</v>
      </c>
      <c r="F29" s="108">
        <f t="shared" si="15"/>
        <v>723</v>
      </c>
      <c r="G29" s="108">
        <f t="shared" si="15"/>
        <v>706</v>
      </c>
      <c r="H29" s="108">
        <f t="shared" si="15"/>
        <v>576</v>
      </c>
      <c r="I29" s="108">
        <f t="shared" si="15"/>
        <v>576</v>
      </c>
      <c r="J29" s="108">
        <f t="shared" si="15"/>
        <v>573</v>
      </c>
      <c r="K29" s="108">
        <f t="shared" si="15"/>
        <v>607</v>
      </c>
      <c r="L29" s="108">
        <f t="shared" si="15"/>
        <v>595</v>
      </c>
      <c r="M29" s="108">
        <f t="shared" si="15"/>
        <v>557</v>
      </c>
      <c r="N29" s="108">
        <f t="shared" si="15"/>
        <v>388</v>
      </c>
      <c r="O29" s="108">
        <f t="shared" si="15"/>
        <v>325</v>
      </c>
      <c r="P29" s="108">
        <f t="shared" si="15"/>
        <v>241</v>
      </c>
      <c r="Q29" s="108">
        <f t="shared" si="15"/>
        <v>171</v>
      </c>
      <c r="R29" s="108">
        <f t="shared" si="15"/>
        <v>252</v>
      </c>
      <c r="S29" s="108">
        <f>SUM(B29:R29)+13</f>
        <v>8786</v>
      </c>
    </row>
    <row r="30" spans="1:19" s="2" customFormat="1" ht="33" customHeight="1">
      <c r="A30" s="18" t="s">
        <v>34</v>
      </c>
      <c r="B30" s="111">
        <f t="shared" ref="B30:R30" si="16">B77+B124</f>
        <v>573</v>
      </c>
      <c r="C30" s="111">
        <f t="shared" si="16"/>
        <v>709</v>
      </c>
      <c r="D30" s="111">
        <f t="shared" si="16"/>
        <v>654</v>
      </c>
      <c r="E30" s="111">
        <f t="shared" si="16"/>
        <v>650</v>
      </c>
      <c r="F30" s="111">
        <f t="shared" si="16"/>
        <v>707</v>
      </c>
      <c r="G30" s="111">
        <f t="shared" si="16"/>
        <v>674</v>
      </c>
      <c r="H30" s="111">
        <f t="shared" si="16"/>
        <v>617</v>
      </c>
      <c r="I30" s="111">
        <f t="shared" si="16"/>
        <v>578</v>
      </c>
      <c r="J30" s="111">
        <f t="shared" si="16"/>
        <v>630</v>
      </c>
      <c r="K30" s="111">
        <f t="shared" si="16"/>
        <v>639</v>
      </c>
      <c r="L30" s="111">
        <f t="shared" si="16"/>
        <v>560</v>
      </c>
      <c r="M30" s="111">
        <f t="shared" si="16"/>
        <v>505</v>
      </c>
      <c r="N30" s="111">
        <f t="shared" si="16"/>
        <v>365</v>
      </c>
      <c r="O30" s="111">
        <f t="shared" si="16"/>
        <v>308</v>
      </c>
      <c r="P30" s="111">
        <f t="shared" si="16"/>
        <v>259</v>
      </c>
      <c r="Q30" s="111">
        <f t="shared" si="16"/>
        <v>189</v>
      </c>
      <c r="R30" s="111">
        <f t="shared" si="16"/>
        <v>234</v>
      </c>
      <c r="S30" s="108">
        <f>SUM(B30:R30)+18</f>
        <v>8869</v>
      </c>
    </row>
    <row r="31" spans="1:19" s="2" customFormat="1" ht="33" customHeight="1" thickBot="1">
      <c r="A31" s="44" t="s">
        <v>116</v>
      </c>
      <c r="B31" s="112">
        <f t="shared" ref="B31:R31" si="17">B78+B125</f>
        <v>0</v>
      </c>
      <c r="C31" s="112">
        <f t="shared" si="17"/>
        <v>0</v>
      </c>
      <c r="D31" s="112">
        <f t="shared" si="17"/>
        <v>0</v>
      </c>
      <c r="E31" s="112">
        <f t="shared" si="17"/>
        <v>0</v>
      </c>
      <c r="F31" s="112">
        <f t="shared" si="17"/>
        <v>0</v>
      </c>
      <c r="G31" s="112">
        <f t="shared" si="17"/>
        <v>0</v>
      </c>
      <c r="H31" s="112">
        <f t="shared" si="17"/>
        <v>0</v>
      </c>
      <c r="I31" s="112">
        <f t="shared" si="17"/>
        <v>0</v>
      </c>
      <c r="J31" s="112">
        <f t="shared" si="17"/>
        <v>0</v>
      </c>
      <c r="K31" s="112">
        <f t="shared" si="17"/>
        <v>0</v>
      </c>
      <c r="L31" s="112">
        <f t="shared" si="17"/>
        <v>0</v>
      </c>
      <c r="M31" s="112">
        <f t="shared" si="17"/>
        <v>0</v>
      </c>
      <c r="N31" s="112">
        <f t="shared" si="17"/>
        <v>0</v>
      </c>
      <c r="O31" s="112">
        <f t="shared" si="17"/>
        <v>0</v>
      </c>
      <c r="P31" s="112">
        <f t="shared" si="17"/>
        <v>1</v>
      </c>
      <c r="Q31" s="112">
        <f t="shared" si="17"/>
        <v>0</v>
      </c>
      <c r="R31" s="112">
        <f t="shared" si="17"/>
        <v>0</v>
      </c>
      <c r="S31" s="112">
        <f>SUM(B31:R31)</f>
        <v>1</v>
      </c>
    </row>
    <row r="32" spans="1:19" s="2" customFormat="1" ht="33" customHeight="1" thickBot="1">
      <c r="A32" s="14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</row>
    <row r="33" spans="1:19" s="2" customFormat="1" ht="33" customHeight="1" thickBot="1">
      <c r="A33" s="39" t="s">
        <v>35</v>
      </c>
      <c r="B33" s="104">
        <f>SUM(B34:B44)</f>
        <v>611</v>
      </c>
      <c r="C33" s="104">
        <f t="shared" ref="C33:R33" si="18">SUM(C34:C44)</f>
        <v>847</v>
      </c>
      <c r="D33" s="104">
        <f t="shared" si="18"/>
        <v>906</v>
      </c>
      <c r="E33" s="104">
        <f t="shared" si="18"/>
        <v>1053</v>
      </c>
      <c r="F33" s="104">
        <f t="shared" si="18"/>
        <v>1115</v>
      </c>
      <c r="G33" s="104">
        <f t="shared" si="18"/>
        <v>1081</v>
      </c>
      <c r="H33" s="104">
        <f t="shared" si="18"/>
        <v>1031</v>
      </c>
      <c r="I33" s="104">
        <f t="shared" si="18"/>
        <v>926</v>
      </c>
      <c r="J33" s="104">
        <f t="shared" si="18"/>
        <v>970</v>
      </c>
      <c r="K33" s="104">
        <f t="shared" si="18"/>
        <v>1027</v>
      </c>
      <c r="L33" s="104">
        <f t="shared" si="18"/>
        <v>963</v>
      </c>
      <c r="M33" s="104">
        <f t="shared" si="18"/>
        <v>851</v>
      </c>
      <c r="N33" s="104">
        <f t="shared" si="18"/>
        <v>623</v>
      </c>
      <c r="O33" s="104">
        <f t="shared" si="18"/>
        <v>495</v>
      </c>
      <c r="P33" s="104">
        <f t="shared" si="18"/>
        <v>399</v>
      </c>
      <c r="Q33" s="104">
        <f t="shared" si="18"/>
        <v>314</v>
      </c>
      <c r="R33" s="104">
        <f t="shared" si="18"/>
        <v>404</v>
      </c>
      <c r="S33" s="104">
        <f>SUM(S34:S44)</f>
        <v>13620</v>
      </c>
    </row>
    <row r="34" spans="1:19" s="2" customFormat="1" ht="33" customHeight="1">
      <c r="A34" s="61" t="s">
        <v>96</v>
      </c>
      <c r="B34" s="116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8"/>
    </row>
    <row r="35" spans="1:19" s="2" customFormat="1" ht="33" customHeight="1">
      <c r="A35" s="65" t="s">
        <v>89</v>
      </c>
      <c r="B35" s="110">
        <f t="shared" ref="B35:S35" si="19">B82+B129</f>
        <v>75</v>
      </c>
      <c r="C35" s="108">
        <f t="shared" si="19"/>
        <v>99</v>
      </c>
      <c r="D35" s="108">
        <f t="shared" si="19"/>
        <v>132</v>
      </c>
      <c r="E35" s="108">
        <f t="shared" si="19"/>
        <v>130</v>
      </c>
      <c r="F35" s="108">
        <f t="shared" si="19"/>
        <v>136</v>
      </c>
      <c r="G35" s="108">
        <f t="shared" si="19"/>
        <v>117</v>
      </c>
      <c r="H35" s="108">
        <f t="shared" si="19"/>
        <v>107</v>
      </c>
      <c r="I35" s="108">
        <f t="shared" si="19"/>
        <v>118</v>
      </c>
      <c r="J35" s="108">
        <f t="shared" si="19"/>
        <v>96</v>
      </c>
      <c r="K35" s="108">
        <f t="shared" si="19"/>
        <v>131</v>
      </c>
      <c r="L35" s="108">
        <f t="shared" si="19"/>
        <v>129</v>
      </c>
      <c r="M35" s="108">
        <f t="shared" si="19"/>
        <v>102</v>
      </c>
      <c r="N35" s="108">
        <f t="shared" si="19"/>
        <v>100</v>
      </c>
      <c r="O35" s="108">
        <f t="shared" si="19"/>
        <v>64</v>
      </c>
      <c r="P35" s="108">
        <f t="shared" si="19"/>
        <v>43</v>
      </c>
      <c r="Q35" s="108">
        <f t="shared" si="19"/>
        <v>46</v>
      </c>
      <c r="R35" s="108">
        <f t="shared" si="19"/>
        <v>54</v>
      </c>
      <c r="S35" s="108">
        <f>SUM(B35:R35)</f>
        <v>1679</v>
      </c>
    </row>
    <row r="36" spans="1:19" s="2" customFormat="1" ht="33" customHeight="1">
      <c r="A36" s="63" t="s">
        <v>90</v>
      </c>
      <c r="B36" s="109">
        <f t="shared" ref="B36:S36" si="20">B83+B130</f>
        <v>30</v>
      </c>
      <c r="C36" s="111">
        <f t="shared" si="20"/>
        <v>59</v>
      </c>
      <c r="D36" s="111">
        <f t="shared" si="20"/>
        <v>47</v>
      </c>
      <c r="E36" s="111">
        <f t="shared" si="20"/>
        <v>88</v>
      </c>
      <c r="F36" s="111">
        <f t="shared" si="20"/>
        <v>96</v>
      </c>
      <c r="G36" s="111">
        <f t="shared" si="20"/>
        <v>74</v>
      </c>
      <c r="H36" s="111">
        <f t="shared" si="20"/>
        <v>83</v>
      </c>
      <c r="I36" s="111">
        <f t="shared" si="20"/>
        <v>70</v>
      </c>
      <c r="J36" s="111">
        <f t="shared" si="20"/>
        <v>80</v>
      </c>
      <c r="K36" s="111">
        <f t="shared" si="20"/>
        <v>83</v>
      </c>
      <c r="L36" s="111">
        <f t="shared" si="20"/>
        <v>71</v>
      </c>
      <c r="M36" s="111">
        <f t="shared" si="20"/>
        <v>66</v>
      </c>
      <c r="N36" s="111">
        <f t="shared" si="20"/>
        <v>45</v>
      </c>
      <c r="O36" s="111">
        <f t="shared" si="20"/>
        <v>44</v>
      </c>
      <c r="P36" s="111">
        <f t="shared" si="20"/>
        <v>35</v>
      </c>
      <c r="Q36" s="111">
        <f t="shared" si="20"/>
        <v>25</v>
      </c>
      <c r="R36" s="111">
        <f t="shared" si="20"/>
        <v>35</v>
      </c>
      <c r="S36" s="111">
        <f>SUM(B36:R36)</f>
        <v>1031</v>
      </c>
    </row>
    <row r="37" spans="1:19" s="2" customFormat="1" ht="33" customHeight="1">
      <c r="A37" s="63" t="s">
        <v>36</v>
      </c>
      <c r="B37" s="110">
        <f t="shared" ref="B37:R37" si="21">B84+B131</f>
        <v>83</v>
      </c>
      <c r="C37" s="108">
        <f t="shared" si="21"/>
        <v>114</v>
      </c>
      <c r="D37" s="108">
        <f t="shared" si="21"/>
        <v>112</v>
      </c>
      <c r="E37" s="108">
        <f t="shared" si="21"/>
        <v>127</v>
      </c>
      <c r="F37" s="108">
        <f t="shared" si="21"/>
        <v>156</v>
      </c>
      <c r="G37" s="108">
        <f t="shared" si="21"/>
        <v>154</v>
      </c>
      <c r="H37" s="108">
        <f t="shared" si="21"/>
        <v>121</v>
      </c>
      <c r="I37" s="108">
        <f t="shared" si="21"/>
        <v>122</v>
      </c>
      <c r="J37" s="108">
        <f t="shared" si="21"/>
        <v>140</v>
      </c>
      <c r="K37" s="108">
        <f t="shared" si="21"/>
        <v>157</v>
      </c>
      <c r="L37" s="108">
        <f t="shared" si="21"/>
        <v>128</v>
      </c>
      <c r="M37" s="108">
        <f t="shared" si="21"/>
        <v>119</v>
      </c>
      <c r="N37" s="108">
        <f t="shared" si="21"/>
        <v>88</v>
      </c>
      <c r="O37" s="108">
        <f t="shared" si="21"/>
        <v>57</v>
      </c>
      <c r="P37" s="108">
        <f t="shared" si="21"/>
        <v>66</v>
      </c>
      <c r="Q37" s="108">
        <f t="shared" si="21"/>
        <v>34</v>
      </c>
      <c r="R37" s="108">
        <f t="shared" si="21"/>
        <v>55</v>
      </c>
      <c r="S37" s="108">
        <f>SUM(B37:R37)+1</f>
        <v>1834</v>
      </c>
    </row>
    <row r="38" spans="1:19" s="2" customFormat="1" ht="33" customHeight="1">
      <c r="A38" s="18" t="s">
        <v>91</v>
      </c>
      <c r="B38" s="109">
        <f t="shared" ref="B38:S38" si="22">B85+B132</f>
        <v>1</v>
      </c>
      <c r="C38" s="111">
        <f t="shared" si="22"/>
        <v>6</v>
      </c>
      <c r="D38" s="111">
        <f t="shared" si="22"/>
        <v>4</v>
      </c>
      <c r="E38" s="111">
        <f t="shared" si="22"/>
        <v>5</v>
      </c>
      <c r="F38" s="111">
        <f t="shared" si="22"/>
        <v>1</v>
      </c>
      <c r="G38" s="111">
        <f t="shared" si="22"/>
        <v>6</v>
      </c>
      <c r="H38" s="111">
        <f t="shared" si="22"/>
        <v>1</v>
      </c>
      <c r="I38" s="111">
        <f t="shared" si="22"/>
        <v>4</v>
      </c>
      <c r="J38" s="111">
        <f t="shared" si="22"/>
        <v>8</v>
      </c>
      <c r="K38" s="111">
        <f t="shared" si="22"/>
        <v>11</v>
      </c>
      <c r="L38" s="111">
        <f t="shared" si="22"/>
        <v>7</v>
      </c>
      <c r="M38" s="111">
        <f t="shared" si="22"/>
        <v>4</v>
      </c>
      <c r="N38" s="111">
        <f t="shared" si="22"/>
        <v>3</v>
      </c>
      <c r="O38" s="111">
        <f t="shared" si="22"/>
        <v>12</v>
      </c>
      <c r="P38" s="111">
        <f t="shared" si="22"/>
        <v>7</v>
      </c>
      <c r="Q38" s="111">
        <f t="shared" si="22"/>
        <v>5</v>
      </c>
      <c r="R38" s="111">
        <f t="shared" si="22"/>
        <v>9</v>
      </c>
      <c r="S38" s="111">
        <f>SUM(B38:R38)</f>
        <v>94</v>
      </c>
    </row>
    <row r="39" spans="1:19" s="2" customFormat="1" ht="33" customHeight="1">
      <c r="A39" s="18" t="s">
        <v>37</v>
      </c>
      <c r="B39" s="110">
        <f t="shared" ref="B39:R39" si="23">B86+B133</f>
        <v>89</v>
      </c>
      <c r="C39" s="108">
        <f t="shared" si="23"/>
        <v>126</v>
      </c>
      <c r="D39" s="108">
        <f t="shared" si="23"/>
        <v>133</v>
      </c>
      <c r="E39" s="108">
        <f t="shared" si="23"/>
        <v>162</v>
      </c>
      <c r="F39" s="108">
        <f t="shared" si="23"/>
        <v>163</v>
      </c>
      <c r="G39" s="108">
        <f t="shared" si="23"/>
        <v>179</v>
      </c>
      <c r="H39" s="108">
        <f t="shared" si="23"/>
        <v>185</v>
      </c>
      <c r="I39" s="108">
        <f t="shared" si="23"/>
        <v>155</v>
      </c>
      <c r="J39" s="108">
        <f t="shared" si="23"/>
        <v>136</v>
      </c>
      <c r="K39" s="108">
        <f t="shared" si="23"/>
        <v>142</v>
      </c>
      <c r="L39" s="108">
        <f t="shared" si="23"/>
        <v>171</v>
      </c>
      <c r="M39" s="108">
        <f t="shared" si="23"/>
        <v>144</v>
      </c>
      <c r="N39" s="108">
        <f t="shared" si="23"/>
        <v>90</v>
      </c>
      <c r="O39" s="108">
        <f t="shared" si="23"/>
        <v>83</v>
      </c>
      <c r="P39" s="108">
        <f t="shared" si="23"/>
        <v>69</v>
      </c>
      <c r="Q39" s="108">
        <f t="shared" si="23"/>
        <v>57</v>
      </c>
      <c r="R39" s="108">
        <f t="shared" si="23"/>
        <v>78</v>
      </c>
      <c r="S39" s="108">
        <f>SUM(B39:R39)+2</f>
        <v>2164</v>
      </c>
    </row>
    <row r="40" spans="1:19" s="2" customFormat="1" ht="33" customHeight="1">
      <c r="A40" s="18" t="s">
        <v>92</v>
      </c>
      <c r="B40" s="109">
        <f t="shared" ref="B40:R40" si="24">B87+B134</f>
        <v>49</v>
      </c>
      <c r="C40" s="111">
        <f t="shared" si="24"/>
        <v>65</v>
      </c>
      <c r="D40" s="111">
        <f t="shared" si="24"/>
        <v>86</v>
      </c>
      <c r="E40" s="111">
        <f t="shared" si="24"/>
        <v>106</v>
      </c>
      <c r="F40" s="111">
        <f t="shared" si="24"/>
        <v>103</v>
      </c>
      <c r="G40" s="111">
        <f t="shared" si="24"/>
        <v>85</v>
      </c>
      <c r="H40" s="111">
        <f t="shared" si="24"/>
        <v>83</v>
      </c>
      <c r="I40" s="111">
        <f t="shared" si="24"/>
        <v>78</v>
      </c>
      <c r="J40" s="111">
        <f t="shared" si="24"/>
        <v>101</v>
      </c>
      <c r="K40" s="111">
        <f t="shared" si="24"/>
        <v>101</v>
      </c>
      <c r="L40" s="111">
        <f t="shared" si="24"/>
        <v>94</v>
      </c>
      <c r="M40" s="111">
        <f t="shared" si="24"/>
        <v>73</v>
      </c>
      <c r="N40" s="111">
        <f t="shared" si="24"/>
        <v>52</v>
      </c>
      <c r="O40" s="111">
        <f t="shared" si="24"/>
        <v>47</v>
      </c>
      <c r="P40" s="111">
        <f t="shared" si="24"/>
        <v>41</v>
      </c>
      <c r="Q40" s="111">
        <f t="shared" si="24"/>
        <v>24</v>
      </c>
      <c r="R40" s="111">
        <f t="shared" si="24"/>
        <v>42</v>
      </c>
      <c r="S40" s="111">
        <f>SUM(B40:R40)+1</f>
        <v>1231</v>
      </c>
    </row>
    <row r="41" spans="1:19" s="2" customFormat="1" ht="33" customHeight="1">
      <c r="A41" s="65" t="s">
        <v>93</v>
      </c>
      <c r="B41" s="110">
        <f t="shared" ref="B41:R41" si="25">B88+B135</f>
        <v>15</v>
      </c>
      <c r="C41" s="108">
        <f t="shared" si="25"/>
        <v>24</v>
      </c>
      <c r="D41" s="108">
        <f t="shared" si="25"/>
        <v>22</v>
      </c>
      <c r="E41" s="108">
        <f t="shared" si="25"/>
        <v>30</v>
      </c>
      <c r="F41" s="108">
        <f t="shared" si="25"/>
        <v>28</v>
      </c>
      <c r="G41" s="108">
        <f t="shared" si="25"/>
        <v>32</v>
      </c>
      <c r="H41" s="108">
        <f t="shared" si="25"/>
        <v>35</v>
      </c>
      <c r="I41" s="108">
        <f t="shared" si="25"/>
        <v>26</v>
      </c>
      <c r="J41" s="108">
        <f t="shared" si="25"/>
        <v>35</v>
      </c>
      <c r="K41" s="108">
        <f t="shared" si="25"/>
        <v>40</v>
      </c>
      <c r="L41" s="108">
        <f t="shared" si="25"/>
        <v>29</v>
      </c>
      <c r="M41" s="108">
        <f t="shared" si="25"/>
        <v>22</v>
      </c>
      <c r="N41" s="108">
        <f t="shared" si="25"/>
        <v>21</v>
      </c>
      <c r="O41" s="108">
        <f t="shared" si="25"/>
        <v>11</v>
      </c>
      <c r="P41" s="108">
        <f t="shared" si="25"/>
        <v>10</v>
      </c>
      <c r="Q41" s="108">
        <f t="shared" si="25"/>
        <v>12</v>
      </c>
      <c r="R41" s="108">
        <f t="shared" si="25"/>
        <v>17</v>
      </c>
      <c r="S41" s="108">
        <f>SUM(B41:R41)</f>
        <v>409</v>
      </c>
    </row>
    <row r="42" spans="1:19" s="2" customFormat="1" ht="33" customHeight="1">
      <c r="A42" s="65" t="s">
        <v>94</v>
      </c>
      <c r="B42" s="110">
        <f t="shared" ref="B42:R42" si="26">B89+B136</f>
        <v>186</v>
      </c>
      <c r="C42" s="108">
        <f t="shared" si="26"/>
        <v>232</v>
      </c>
      <c r="D42" s="108">
        <f t="shared" si="26"/>
        <v>262</v>
      </c>
      <c r="E42" s="108">
        <f t="shared" si="26"/>
        <v>297</v>
      </c>
      <c r="F42" s="108">
        <f t="shared" si="26"/>
        <v>307</v>
      </c>
      <c r="G42" s="108">
        <f t="shared" si="26"/>
        <v>305</v>
      </c>
      <c r="H42" s="108">
        <f t="shared" si="26"/>
        <v>296</v>
      </c>
      <c r="I42" s="108">
        <f t="shared" si="26"/>
        <v>253</v>
      </c>
      <c r="J42" s="108">
        <f t="shared" si="26"/>
        <v>265</v>
      </c>
      <c r="K42" s="108">
        <f t="shared" si="26"/>
        <v>245</v>
      </c>
      <c r="L42" s="108">
        <f t="shared" si="26"/>
        <v>242</v>
      </c>
      <c r="M42" s="108">
        <f t="shared" si="26"/>
        <v>223</v>
      </c>
      <c r="N42" s="108">
        <f t="shared" si="26"/>
        <v>161</v>
      </c>
      <c r="O42" s="108">
        <f t="shared" si="26"/>
        <v>114</v>
      </c>
      <c r="P42" s="108">
        <f t="shared" si="26"/>
        <v>94</v>
      </c>
      <c r="Q42" s="108">
        <f t="shared" si="26"/>
        <v>60</v>
      </c>
      <c r="R42" s="108">
        <f t="shared" si="26"/>
        <v>91</v>
      </c>
      <c r="S42" s="108">
        <f>SUM(B42:R42)</f>
        <v>3633</v>
      </c>
    </row>
    <row r="43" spans="1:19" s="2" customFormat="1" ht="33" customHeight="1">
      <c r="A43" s="18" t="s">
        <v>95</v>
      </c>
      <c r="B43" s="109">
        <f t="shared" ref="B43:R43" si="27">B90+B137</f>
        <v>63</v>
      </c>
      <c r="C43" s="111">
        <f t="shared" si="27"/>
        <v>87</v>
      </c>
      <c r="D43" s="111">
        <f t="shared" si="27"/>
        <v>91</v>
      </c>
      <c r="E43" s="111">
        <f t="shared" si="27"/>
        <v>83</v>
      </c>
      <c r="F43" s="111">
        <f t="shared" si="27"/>
        <v>92</v>
      </c>
      <c r="G43" s="111">
        <f t="shared" si="27"/>
        <v>100</v>
      </c>
      <c r="H43" s="111">
        <f t="shared" si="27"/>
        <v>94</v>
      </c>
      <c r="I43" s="111">
        <f t="shared" si="27"/>
        <v>80</v>
      </c>
      <c r="J43" s="111">
        <f t="shared" si="27"/>
        <v>84</v>
      </c>
      <c r="K43" s="111">
        <f t="shared" si="27"/>
        <v>93</v>
      </c>
      <c r="L43" s="111">
        <f t="shared" si="27"/>
        <v>69</v>
      </c>
      <c r="M43" s="111">
        <f t="shared" si="27"/>
        <v>72</v>
      </c>
      <c r="N43" s="111">
        <f t="shared" si="27"/>
        <v>47</v>
      </c>
      <c r="O43" s="111">
        <f t="shared" si="27"/>
        <v>44</v>
      </c>
      <c r="P43" s="111">
        <f t="shared" si="27"/>
        <v>23</v>
      </c>
      <c r="Q43" s="111">
        <f t="shared" si="27"/>
        <v>27</v>
      </c>
      <c r="R43" s="111">
        <f t="shared" si="27"/>
        <v>23</v>
      </c>
      <c r="S43" s="111">
        <f>SUM(B43:R43)</f>
        <v>1172</v>
      </c>
    </row>
    <row r="44" spans="1:19" s="2" customFormat="1" ht="33" customHeight="1" thickBot="1">
      <c r="A44" s="66" t="s">
        <v>101</v>
      </c>
      <c r="B44" s="119">
        <f t="shared" ref="B44:R44" si="28">B91+B138</f>
        <v>20</v>
      </c>
      <c r="C44" s="120">
        <f t="shared" si="28"/>
        <v>35</v>
      </c>
      <c r="D44" s="120">
        <f t="shared" si="28"/>
        <v>17</v>
      </c>
      <c r="E44" s="120">
        <f t="shared" si="28"/>
        <v>25</v>
      </c>
      <c r="F44" s="120">
        <f t="shared" si="28"/>
        <v>33</v>
      </c>
      <c r="G44" s="120">
        <f t="shared" si="28"/>
        <v>29</v>
      </c>
      <c r="H44" s="120">
        <f t="shared" si="28"/>
        <v>26</v>
      </c>
      <c r="I44" s="120">
        <f t="shared" si="28"/>
        <v>20</v>
      </c>
      <c r="J44" s="120">
        <f t="shared" si="28"/>
        <v>25</v>
      </c>
      <c r="K44" s="120">
        <f t="shared" si="28"/>
        <v>24</v>
      </c>
      <c r="L44" s="120">
        <f t="shared" si="28"/>
        <v>23</v>
      </c>
      <c r="M44" s="120">
        <f t="shared" si="28"/>
        <v>26</v>
      </c>
      <c r="N44" s="120">
        <f t="shared" si="28"/>
        <v>16</v>
      </c>
      <c r="O44" s="120">
        <f t="shared" si="28"/>
        <v>19</v>
      </c>
      <c r="P44" s="120">
        <f t="shared" si="28"/>
        <v>11</v>
      </c>
      <c r="Q44" s="120">
        <f t="shared" si="28"/>
        <v>24</v>
      </c>
      <c r="R44" s="120">
        <f t="shared" si="28"/>
        <v>0</v>
      </c>
      <c r="S44" s="120">
        <f>SUM(B44:R44)</f>
        <v>373</v>
      </c>
    </row>
    <row r="45" spans="1:19" s="2" customFormat="1" ht="33" customHeight="1" thickBot="1">
      <c r="A45" s="25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</row>
    <row r="46" spans="1:19" s="2" customFormat="1" ht="33" customHeight="1" thickBot="1">
      <c r="A46" s="39" t="s">
        <v>143</v>
      </c>
      <c r="B46" s="121">
        <f>+B47</f>
        <v>1</v>
      </c>
      <c r="C46" s="104">
        <f t="shared" ref="C46:R46" si="29">+C47</f>
        <v>1</v>
      </c>
      <c r="D46" s="104">
        <f t="shared" si="29"/>
        <v>0</v>
      </c>
      <c r="E46" s="104">
        <f t="shared" si="29"/>
        <v>0</v>
      </c>
      <c r="F46" s="104">
        <f t="shared" si="29"/>
        <v>0</v>
      </c>
      <c r="G46" s="104">
        <f t="shared" si="29"/>
        <v>0</v>
      </c>
      <c r="H46" s="104">
        <f t="shared" si="29"/>
        <v>0</v>
      </c>
      <c r="I46" s="104">
        <f t="shared" si="29"/>
        <v>0</v>
      </c>
      <c r="J46" s="104">
        <f t="shared" si="29"/>
        <v>0</v>
      </c>
      <c r="K46" s="104">
        <f t="shared" si="29"/>
        <v>1</v>
      </c>
      <c r="L46" s="104">
        <f t="shared" si="29"/>
        <v>2</v>
      </c>
      <c r="M46" s="104">
        <f t="shared" si="29"/>
        <v>0</v>
      </c>
      <c r="N46" s="104">
        <f t="shared" si="29"/>
        <v>0</v>
      </c>
      <c r="O46" s="104">
        <f t="shared" si="29"/>
        <v>0</v>
      </c>
      <c r="P46" s="104">
        <f t="shared" si="29"/>
        <v>0</v>
      </c>
      <c r="Q46" s="104">
        <f t="shared" si="29"/>
        <v>0</v>
      </c>
      <c r="R46" s="104">
        <f t="shared" si="29"/>
        <v>0</v>
      </c>
      <c r="S46" s="104">
        <f>S47</f>
        <v>5</v>
      </c>
    </row>
    <row r="47" spans="1:19" s="2" customFormat="1" ht="33" customHeight="1" thickBot="1">
      <c r="A47" s="81" t="s">
        <v>144</v>
      </c>
      <c r="B47" s="119">
        <f t="shared" ref="B47:R47" si="30">B94+B141</f>
        <v>1</v>
      </c>
      <c r="C47" s="120">
        <f t="shared" si="30"/>
        <v>1</v>
      </c>
      <c r="D47" s="120">
        <f t="shared" si="30"/>
        <v>0</v>
      </c>
      <c r="E47" s="120">
        <f t="shared" si="30"/>
        <v>0</v>
      </c>
      <c r="F47" s="120">
        <f t="shared" si="30"/>
        <v>0</v>
      </c>
      <c r="G47" s="120">
        <f t="shared" si="30"/>
        <v>0</v>
      </c>
      <c r="H47" s="120">
        <f t="shared" si="30"/>
        <v>0</v>
      </c>
      <c r="I47" s="120">
        <f t="shared" si="30"/>
        <v>0</v>
      </c>
      <c r="J47" s="120">
        <f t="shared" si="30"/>
        <v>0</v>
      </c>
      <c r="K47" s="120">
        <f t="shared" si="30"/>
        <v>1</v>
      </c>
      <c r="L47" s="120">
        <f t="shared" si="30"/>
        <v>2</v>
      </c>
      <c r="M47" s="120">
        <f t="shared" si="30"/>
        <v>0</v>
      </c>
      <c r="N47" s="120">
        <f t="shared" si="30"/>
        <v>0</v>
      </c>
      <c r="O47" s="120">
        <f t="shared" si="30"/>
        <v>0</v>
      </c>
      <c r="P47" s="120">
        <f t="shared" si="30"/>
        <v>0</v>
      </c>
      <c r="Q47" s="120">
        <f t="shared" si="30"/>
        <v>0</v>
      </c>
      <c r="R47" s="120">
        <f t="shared" si="30"/>
        <v>0</v>
      </c>
      <c r="S47" s="122">
        <f>SUM(B47:R47)</f>
        <v>5</v>
      </c>
    </row>
    <row r="48" spans="1:19" s="2" customFormat="1" ht="33" customHeight="1" thickBot="1">
      <c r="A48" s="6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</row>
    <row r="49" spans="1:20" s="2" customFormat="1" ht="33" customHeight="1" thickBot="1">
      <c r="A49" s="101" t="s">
        <v>119</v>
      </c>
      <c r="B49" s="121">
        <f>+B50+B51</f>
        <v>1</v>
      </c>
      <c r="C49" s="121">
        <f t="shared" ref="C49:R49" si="31">+C50+C51</f>
        <v>0</v>
      </c>
      <c r="D49" s="121">
        <f t="shared" si="31"/>
        <v>0</v>
      </c>
      <c r="E49" s="121">
        <f t="shared" si="31"/>
        <v>0</v>
      </c>
      <c r="F49" s="121">
        <f t="shared" si="31"/>
        <v>1</v>
      </c>
      <c r="G49" s="121">
        <f t="shared" si="31"/>
        <v>1</v>
      </c>
      <c r="H49" s="121">
        <f t="shared" si="31"/>
        <v>2</v>
      </c>
      <c r="I49" s="121">
        <f t="shared" si="31"/>
        <v>0</v>
      </c>
      <c r="J49" s="121">
        <f t="shared" si="31"/>
        <v>0</v>
      </c>
      <c r="K49" s="121">
        <f t="shared" si="31"/>
        <v>0</v>
      </c>
      <c r="L49" s="121">
        <f t="shared" si="31"/>
        <v>1</v>
      </c>
      <c r="M49" s="121">
        <f t="shared" si="31"/>
        <v>1</v>
      </c>
      <c r="N49" s="121">
        <f t="shared" si="31"/>
        <v>0</v>
      </c>
      <c r="O49" s="121">
        <f t="shared" si="31"/>
        <v>0</v>
      </c>
      <c r="P49" s="121">
        <f t="shared" si="31"/>
        <v>0</v>
      </c>
      <c r="Q49" s="121">
        <f t="shared" si="31"/>
        <v>1</v>
      </c>
      <c r="R49" s="121">
        <f t="shared" si="31"/>
        <v>0</v>
      </c>
      <c r="S49" s="121">
        <f>+S50+S51</f>
        <v>8</v>
      </c>
    </row>
    <row r="50" spans="1:20" s="2" customFormat="1" ht="33" customHeight="1">
      <c r="A50" s="102" t="s">
        <v>120</v>
      </c>
      <c r="B50" s="107">
        <f t="shared" ref="B50:R50" si="32">B97+B144</f>
        <v>1</v>
      </c>
      <c r="C50" s="106">
        <f t="shared" si="32"/>
        <v>0</v>
      </c>
      <c r="D50" s="106">
        <f t="shared" si="32"/>
        <v>0</v>
      </c>
      <c r="E50" s="106">
        <f t="shared" si="32"/>
        <v>0</v>
      </c>
      <c r="F50" s="106">
        <f t="shared" si="32"/>
        <v>1</v>
      </c>
      <c r="G50" s="106">
        <f t="shared" si="32"/>
        <v>1</v>
      </c>
      <c r="H50" s="106">
        <f t="shared" si="32"/>
        <v>2</v>
      </c>
      <c r="I50" s="106">
        <f t="shared" si="32"/>
        <v>0</v>
      </c>
      <c r="J50" s="106">
        <f t="shared" si="32"/>
        <v>0</v>
      </c>
      <c r="K50" s="106">
        <f t="shared" si="32"/>
        <v>0</v>
      </c>
      <c r="L50" s="106">
        <f t="shared" si="32"/>
        <v>0</v>
      </c>
      <c r="M50" s="106">
        <f t="shared" si="32"/>
        <v>0</v>
      </c>
      <c r="N50" s="106">
        <f t="shared" si="32"/>
        <v>0</v>
      </c>
      <c r="O50" s="106">
        <f t="shared" si="32"/>
        <v>0</v>
      </c>
      <c r="P50" s="106">
        <f t="shared" si="32"/>
        <v>0</v>
      </c>
      <c r="Q50" s="106">
        <f t="shared" si="32"/>
        <v>0</v>
      </c>
      <c r="R50" s="106">
        <f t="shared" si="32"/>
        <v>0</v>
      </c>
      <c r="S50" s="106">
        <f>SUM(B50:R50)</f>
        <v>5</v>
      </c>
    </row>
    <row r="51" spans="1:20" s="2" customFormat="1" ht="33" customHeight="1" thickBot="1">
      <c r="A51" s="66" t="s">
        <v>121</v>
      </c>
      <c r="B51" s="119">
        <f t="shared" ref="B51:R51" si="33">B98+B145</f>
        <v>0</v>
      </c>
      <c r="C51" s="120">
        <f t="shared" si="33"/>
        <v>0</v>
      </c>
      <c r="D51" s="120">
        <f t="shared" si="33"/>
        <v>0</v>
      </c>
      <c r="E51" s="120">
        <f t="shared" si="33"/>
        <v>0</v>
      </c>
      <c r="F51" s="120">
        <f t="shared" si="33"/>
        <v>0</v>
      </c>
      <c r="G51" s="120">
        <f t="shared" si="33"/>
        <v>0</v>
      </c>
      <c r="H51" s="120">
        <f t="shared" si="33"/>
        <v>0</v>
      </c>
      <c r="I51" s="120">
        <f t="shared" si="33"/>
        <v>0</v>
      </c>
      <c r="J51" s="120">
        <f t="shared" si="33"/>
        <v>0</v>
      </c>
      <c r="K51" s="120">
        <f t="shared" si="33"/>
        <v>0</v>
      </c>
      <c r="L51" s="120">
        <f t="shared" si="33"/>
        <v>1</v>
      </c>
      <c r="M51" s="120">
        <f t="shared" si="33"/>
        <v>1</v>
      </c>
      <c r="N51" s="120">
        <f t="shared" si="33"/>
        <v>0</v>
      </c>
      <c r="O51" s="120">
        <f t="shared" si="33"/>
        <v>0</v>
      </c>
      <c r="P51" s="120">
        <f t="shared" si="33"/>
        <v>0</v>
      </c>
      <c r="Q51" s="120">
        <f t="shared" si="33"/>
        <v>1</v>
      </c>
      <c r="R51" s="120">
        <f t="shared" si="33"/>
        <v>0</v>
      </c>
      <c r="S51" s="120">
        <f>SUM(B51:R51)</f>
        <v>3</v>
      </c>
    </row>
    <row r="52" spans="1:20" s="2" customFormat="1" ht="33" customHeight="1">
      <c r="A52" s="25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</row>
    <row r="53" spans="1:20" s="2" customFormat="1" ht="33" customHeight="1">
      <c r="A53" s="14"/>
      <c r="B53" s="115"/>
      <c r="C53" s="115"/>
      <c r="D53" s="115"/>
      <c r="E53" s="115"/>
      <c r="F53" s="123"/>
      <c r="G53" s="123"/>
      <c r="H53" s="123"/>
      <c r="I53" s="123"/>
      <c r="J53" s="124" t="s">
        <v>104</v>
      </c>
      <c r="K53" s="123"/>
      <c r="L53" s="123"/>
      <c r="M53" s="123"/>
      <c r="N53" s="123"/>
      <c r="O53" s="115"/>
      <c r="P53" s="115"/>
      <c r="Q53" s="115"/>
      <c r="R53" s="115"/>
      <c r="S53" s="115"/>
    </row>
    <row r="54" spans="1:20" s="2" customFormat="1" ht="33" customHeight="1">
      <c r="A54" s="15"/>
      <c r="B54" s="115"/>
      <c r="C54" s="115"/>
      <c r="D54" s="115"/>
      <c r="E54" s="115"/>
      <c r="F54" s="123"/>
      <c r="G54" s="123"/>
      <c r="H54" s="123"/>
      <c r="I54" s="123"/>
      <c r="J54" s="124" t="s">
        <v>2</v>
      </c>
      <c r="K54" s="123"/>
      <c r="L54" s="123"/>
      <c r="M54" s="123"/>
      <c r="N54" s="123"/>
      <c r="O54" s="115"/>
      <c r="P54" s="115"/>
      <c r="Q54" s="115"/>
      <c r="R54" s="115"/>
      <c r="S54" s="115"/>
    </row>
    <row r="55" spans="1:20" s="2" customFormat="1" ht="33" customHeight="1" thickBot="1">
      <c r="A55" s="14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</row>
    <row r="56" spans="1:20" s="2" customFormat="1" ht="33" customHeight="1" thickBot="1">
      <c r="A56" s="86">
        <v>2016</v>
      </c>
      <c r="B56" s="125" t="s">
        <v>3</v>
      </c>
      <c r="C56" s="125" t="s">
        <v>4</v>
      </c>
      <c r="D56" s="125" t="s">
        <v>5</v>
      </c>
      <c r="E56" s="125" t="s">
        <v>6</v>
      </c>
      <c r="F56" s="125" t="s">
        <v>7</v>
      </c>
      <c r="G56" s="125" t="s">
        <v>8</v>
      </c>
      <c r="H56" s="125" t="s">
        <v>9</v>
      </c>
      <c r="I56" s="125" t="s">
        <v>10</v>
      </c>
      <c r="J56" s="125" t="s">
        <v>11</v>
      </c>
      <c r="K56" s="125" t="s">
        <v>12</v>
      </c>
      <c r="L56" s="125" t="s">
        <v>13</v>
      </c>
      <c r="M56" s="125" t="s">
        <v>14</v>
      </c>
      <c r="N56" s="125" t="s">
        <v>15</v>
      </c>
      <c r="O56" s="125" t="s">
        <v>16</v>
      </c>
      <c r="P56" s="125" t="s">
        <v>17</v>
      </c>
      <c r="Q56" s="125" t="s">
        <v>18</v>
      </c>
      <c r="R56" s="125" t="s">
        <v>19</v>
      </c>
      <c r="S56" s="125" t="s">
        <v>20</v>
      </c>
    </row>
    <row r="57" spans="1:20" s="2" customFormat="1" ht="33" customHeight="1" thickBot="1">
      <c r="A57" s="10" t="s">
        <v>21</v>
      </c>
      <c r="B57" s="126">
        <f>LIMARI!B66+CHOAPA!B58+ELQUI!B58</f>
        <v>18408</v>
      </c>
      <c r="C57" s="126">
        <f>LIMARI!C66+CHOAPA!C58+ELQUI!C58</f>
        <v>21180</v>
      </c>
      <c r="D57" s="126">
        <f>LIMARI!D66+CHOAPA!D58+ELQUI!D58</f>
        <v>19544</v>
      </c>
      <c r="E57" s="126">
        <f>LIMARI!E66+CHOAPA!E58+ELQUI!E58</f>
        <v>21579</v>
      </c>
      <c r="F57" s="126">
        <f>LIMARI!F66+CHOAPA!F58+ELQUI!F58</f>
        <v>24222</v>
      </c>
      <c r="G57" s="126">
        <f>LIMARI!G66+CHOAPA!G58+ELQUI!G58</f>
        <v>24414</v>
      </c>
      <c r="H57" s="126">
        <f>LIMARI!H66+CHOAPA!H58+ELQUI!H58</f>
        <v>21610</v>
      </c>
      <c r="I57" s="126">
        <f>LIMARI!I66+CHOAPA!I58+ELQUI!I58</f>
        <v>20052</v>
      </c>
      <c r="J57" s="126">
        <f>LIMARI!J66+CHOAPA!J58+ELQUI!J58</f>
        <v>20464</v>
      </c>
      <c r="K57" s="126">
        <f>LIMARI!K66+CHOAPA!K58+ELQUI!K58</f>
        <v>19976</v>
      </c>
      <c r="L57" s="126">
        <f>LIMARI!L66+CHOAPA!L58+ELQUI!L58</f>
        <v>20110</v>
      </c>
      <c r="M57" s="126">
        <f>LIMARI!M66+CHOAPA!M58+ELQUI!M58</f>
        <v>17238</v>
      </c>
      <c r="N57" s="126">
        <f>LIMARI!N66+CHOAPA!N58+ELQUI!N58</f>
        <v>14369</v>
      </c>
      <c r="O57" s="126">
        <f>LIMARI!O66+CHOAPA!O58+ELQUI!O58</f>
        <v>11544</v>
      </c>
      <c r="P57" s="126">
        <f>LIMARI!P66+CHOAPA!P58+ELQUI!P58</f>
        <v>9729</v>
      </c>
      <c r="Q57" s="126">
        <f>LIMARI!Q66+CHOAPA!Q58+ELQUI!Q58</f>
        <v>7393</v>
      </c>
      <c r="R57" s="126">
        <f>LIMARI!R66+CHOAPA!R58+ELQUI!R58</f>
        <v>11275</v>
      </c>
      <c r="S57" s="126">
        <f>LIMARI!S66+CHOAPA!S58+ELQUI!S58</f>
        <v>303108</v>
      </c>
      <c r="T57" s="4"/>
    </row>
    <row r="58" spans="1:20" s="2" customFormat="1" ht="33" customHeight="1" thickBot="1">
      <c r="A58" s="12" t="s">
        <v>22</v>
      </c>
      <c r="B58" s="127">
        <f>B59+B70+B80+B93+B96</f>
        <v>12871</v>
      </c>
      <c r="C58" s="127">
        <f t="shared" ref="C58:S58" si="34">+C59+C70+C80+C93+C96</f>
        <v>14448</v>
      </c>
      <c r="D58" s="127">
        <f t="shared" si="34"/>
        <v>13072</v>
      </c>
      <c r="E58" s="127">
        <f t="shared" si="34"/>
        <v>14306</v>
      </c>
      <c r="F58" s="127">
        <f t="shared" si="34"/>
        <v>16603</v>
      </c>
      <c r="G58" s="127">
        <f t="shared" si="34"/>
        <v>16825</v>
      </c>
      <c r="H58" s="127">
        <f t="shared" si="34"/>
        <v>14841</v>
      </c>
      <c r="I58" s="127">
        <f t="shared" si="34"/>
        <v>13543</v>
      </c>
      <c r="J58" s="127">
        <f t="shared" si="34"/>
        <v>13749</v>
      </c>
      <c r="K58" s="127">
        <f t="shared" si="34"/>
        <v>13404</v>
      </c>
      <c r="L58" s="127">
        <f t="shared" si="34"/>
        <v>13315</v>
      </c>
      <c r="M58" s="127">
        <f t="shared" si="34"/>
        <v>11609</v>
      </c>
      <c r="N58" s="127">
        <f t="shared" si="34"/>
        <v>9820</v>
      </c>
      <c r="O58" s="127">
        <f t="shared" si="34"/>
        <v>7848</v>
      </c>
      <c r="P58" s="127">
        <f t="shared" si="34"/>
        <v>6531</v>
      </c>
      <c r="Q58" s="127">
        <f t="shared" si="34"/>
        <v>4808</v>
      </c>
      <c r="R58" s="127">
        <f t="shared" si="34"/>
        <v>7312</v>
      </c>
      <c r="S58" s="127">
        <f>+S59+S70+S80+S93+S96</f>
        <v>204905</v>
      </c>
    </row>
    <row r="59" spans="1:20" s="2" customFormat="1" ht="33" customHeight="1" thickBot="1">
      <c r="A59" s="10" t="s">
        <v>23</v>
      </c>
      <c r="B59" s="126">
        <f>SUM(B60:B68)</f>
        <v>5950</v>
      </c>
      <c r="C59" s="126">
        <f t="shared" ref="C59:R59" si="35">SUM(C60:C68)</f>
        <v>6883</v>
      </c>
      <c r="D59" s="126">
        <f t="shared" si="35"/>
        <v>6301</v>
      </c>
      <c r="E59" s="126">
        <f t="shared" si="35"/>
        <v>6950</v>
      </c>
      <c r="F59" s="126">
        <f t="shared" si="35"/>
        <v>8540</v>
      </c>
      <c r="G59" s="126">
        <f t="shared" si="35"/>
        <v>8511</v>
      </c>
      <c r="H59" s="126">
        <f t="shared" si="35"/>
        <v>7326</v>
      </c>
      <c r="I59" s="126">
        <f t="shared" si="35"/>
        <v>6846</v>
      </c>
      <c r="J59" s="126">
        <f t="shared" si="35"/>
        <v>7063</v>
      </c>
      <c r="K59" s="126">
        <f t="shared" si="35"/>
        <v>6652</v>
      </c>
      <c r="L59" s="126">
        <f t="shared" si="35"/>
        <v>6580</v>
      </c>
      <c r="M59" s="126">
        <f t="shared" si="35"/>
        <v>5698</v>
      </c>
      <c r="N59" s="126">
        <f t="shared" si="35"/>
        <v>4936</v>
      </c>
      <c r="O59" s="126">
        <f t="shared" si="35"/>
        <v>3918</v>
      </c>
      <c r="P59" s="126">
        <f t="shared" si="35"/>
        <v>3328</v>
      </c>
      <c r="Q59" s="126">
        <f t="shared" si="35"/>
        <v>2445</v>
      </c>
      <c r="R59" s="126">
        <f t="shared" si="35"/>
        <v>3752</v>
      </c>
      <c r="S59" s="126">
        <f>SUM(S60:S68)</f>
        <v>101679</v>
      </c>
    </row>
    <row r="60" spans="1:20" s="2" customFormat="1" ht="33" customHeight="1">
      <c r="A60" s="59" t="s">
        <v>24</v>
      </c>
      <c r="B60" s="107">
        <v>1134</v>
      </c>
      <c r="C60" s="106">
        <v>1230</v>
      </c>
      <c r="D60" s="106">
        <v>1186</v>
      </c>
      <c r="E60" s="106">
        <v>1250</v>
      </c>
      <c r="F60" s="106">
        <v>1714</v>
      </c>
      <c r="G60" s="106">
        <v>1791</v>
      </c>
      <c r="H60" s="106">
        <v>1576</v>
      </c>
      <c r="I60" s="106">
        <v>1604</v>
      </c>
      <c r="J60" s="106">
        <v>1640</v>
      </c>
      <c r="K60" s="106">
        <v>1413</v>
      </c>
      <c r="L60" s="106">
        <v>1372</v>
      </c>
      <c r="M60" s="106">
        <v>1244</v>
      </c>
      <c r="N60" s="106">
        <v>1188</v>
      </c>
      <c r="O60" s="106">
        <v>1077</v>
      </c>
      <c r="P60" s="106">
        <v>967</v>
      </c>
      <c r="Q60" s="106">
        <v>731</v>
      </c>
      <c r="R60" s="106">
        <v>1109</v>
      </c>
      <c r="S60" s="107">
        <f>SUM(B60:R60)</f>
        <v>22226</v>
      </c>
    </row>
    <row r="61" spans="1:20" s="2" customFormat="1" ht="33" customHeight="1">
      <c r="A61" s="18" t="s">
        <v>123</v>
      </c>
      <c r="B61" s="110">
        <v>6</v>
      </c>
      <c r="C61" s="108">
        <v>1</v>
      </c>
      <c r="D61" s="108">
        <v>1</v>
      </c>
      <c r="E61" s="108">
        <v>1</v>
      </c>
      <c r="F61" s="108">
        <v>2</v>
      </c>
      <c r="G61" s="108">
        <v>6</v>
      </c>
      <c r="H61" s="108">
        <v>1</v>
      </c>
      <c r="I61" s="108">
        <v>1</v>
      </c>
      <c r="J61" s="108">
        <v>1</v>
      </c>
      <c r="K61" s="108">
        <v>1</v>
      </c>
      <c r="L61" s="108">
        <v>0</v>
      </c>
      <c r="M61" s="108">
        <v>2</v>
      </c>
      <c r="N61" s="108">
        <v>1</v>
      </c>
      <c r="O61" s="108">
        <v>0</v>
      </c>
      <c r="P61" s="108">
        <v>1</v>
      </c>
      <c r="Q61" s="108">
        <v>0</v>
      </c>
      <c r="R61" s="108">
        <v>0</v>
      </c>
      <c r="S61" s="110">
        <f>SUM(B61:R61)</f>
        <v>25</v>
      </c>
    </row>
    <row r="62" spans="1:20" s="2" customFormat="1" ht="33" customHeight="1">
      <c r="A62" s="18" t="s">
        <v>25</v>
      </c>
      <c r="B62" s="109">
        <v>812</v>
      </c>
      <c r="C62" s="111">
        <v>1010</v>
      </c>
      <c r="D62" s="111">
        <v>961</v>
      </c>
      <c r="E62" s="111">
        <v>934</v>
      </c>
      <c r="F62" s="111">
        <v>1078</v>
      </c>
      <c r="G62" s="111">
        <v>1130</v>
      </c>
      <c r="H62" s="111">
        <v>1015</v>
      </c>
      <c r="I62" s="111">
        <v>915</v>
      </c>
      <c r="J62" s="111">
        <v>1038</v>
      </c>
      <c r="K62" s="111">
        <v>945</v>
      </c>
      <c r="L62" s="111">
        <v>923</v>
      </c>
      <c r="M62" s="111">
        <v>917</v>
      </c>
      <c r="N62" s="111">
        <v>779</v>
      </c>
      <c r="O62" s="111">
        <v>626</v>
      </c>
      <c r="P62" s="111">
        <v>463</v>
      </c>
      <c r="Q62" s="111">
        <v>378</v>
      </c>
      <c r="R62" s="111">
        <v>464</v>
      </c>
      <c r="S62" s="110">
        <f>SUM(B62:R62)</f>
        <v>14388</v>
      </c>
    </row>
    <row r="63" spans="1:20" s="2" customFormat="1" ht="33" customHeight="1">
      <c r="A63" s="18" t="s">
        <v>26</v>
      </c>
      <c r="B63" s="109">
        <v>934</v>
      </c>
      <c r="C63" s="111">
        <v>1027</v>
      </c>
      <c r="D63" s="111">
        <v>870</v>
      </c>
      <c r="E63" s="111">
        <v>1097</v>
      </c>
      <c r="F63" s="111">
        <v>1244</v>
      </c>
      <c r="G63" s="111">
        <v>1266</v>
      </c>
      <c r="H63" s="111">
        <v>1137</v>
      </c>
      <c r="I63" s="111">
        <v>948</v>
      </c>
      <c r="J63" s="111">
        <v>986</v>
      </c>
      <c r="K63" s="111">
        <v>983</v>
      </c>
      <c r="L63" s="111">
        <v>1031</v>
      </c>
      <c r="M63" s="111">
        <v>875</v>
      </c>
      <c r="N63" s="111">
        <v>694</v>
      </c>
      <c r="O63" s="111">
        <v>561</v>
      </c>
      <c r="P63" s="111">
        <v>526</v>
      </c>
      <c r="Q63" s="111">
        <v>353</v>
      </c>
      <c r="R63" s="111">
        <v>632</v>
      </c>
      <c r="S63" s="110">
        <f>SUM(B63:R63)</f>
        <v>15164</v>
      </c>
    </row>
    <row r="64" spans="1:20" s="2" customFormat="1" ht="33" customHeight="1">
      <c r="A64" s="18" t="s">
        <v>27</v>
      </c>
      <c r="B64" s="109">
        <v>947</v>
      </c>
      <c r="C64" s="111">
        <v>1166</v>
      </c>
      <c r="D64" s="111">
        <v>1185</v>
      </c>
      <c r="E64" s="111">
        <v>1420</v>
      </c>
      <c r="F64" s="111">
        <v>1841</v>
      </c>
      <c r="G64" s="111">
        <v>1864</v>
      </c>
      <c r="H64" s="111">
        <v>1598</v>
      </c>
      <c r="I64" s="111">
        <v>1562</v>
      </c>
      <c r="J64" s="111">
        <v>1493</v>
      </c>
      <c r="K64" s="111">
        <v>1485</v>
      </c>
      <c r="L64" s="111">
        <v>1555</v>
      </c>
      <c r="M64" s="111">
        <v>1315</v>
      </c>
      <c r="N64" s="111">
        <v>1178</v>
      </c>
      <c r="O64" s="111">
        <v>954</v>
      </c>
      <c r="P64" s="111">
        <v>785</v>
      </c>
      <c r="Q64" s="111">
        <v>610</v>
      </c>
      <c r="R64" s="111">
        <v>1045</v>
      </c>
      <c r="S64" s="110">
        <f>SUM(B64:R64)</f>
        <v>22003</v>
      </c>
    </row>
    <row r="65" spans="1:39" s="2" customFormat="1" ht="33" customHeight="1">
      <c r="A65" s="18" t="s">
        <v>28</v>
      </c>
      <c r="B65" s="109">
        <v>1044</v>
      </c>
      <c r="C65" s="111">
        <v>1311</v>
      </c>
      <c r="D65" s="111">
        <v>1134</v>
      </c>
      <c r="E65" s="111">
        <v>1249</v>
      </c>
      <c r="F65" s="111">
        <v>1427</v>
      </c>
      <c r="G65" s="111">
        <v>1365</v>
      </c>
      <c r="H65" s="111">
        <v>1103</v>
      </c>
      <c r="I65" s="111">
        <v>994</v>
      </c>
      <c r="J65" s="111">
        <v>1017</v>
      </c>
      <c r="K65" s="111">
        <v>1008</v>
      </c>
      <c r="L65" s="111">
        <v>989</v>
      </c>
      <c r="M65" s="111">
        <v>813</v>
      </c>
      <c r="N65" s="111">
        <v>687</v>
      </c>
      <c r="O65" s="111">
        <v>452</v>
      </c>
      <c r="P65" s="111">
        <v>401</v>
      </c>
      <c r="Q65" s="111">
        <v>265</v>
      </c>
      <c r="R65" s="111">
        <v>350</v>
      </c>
      <c r="S65" s="110">
        <f>SUM(B65:R65)</f>
        <v>15609</v>
      </c>
    </row>
    <row r="66" spans="1:39" s="2" customFormat="1" ht="33" customHeight="1">
      <c r="A66" s="18" t="s">
        <v>122</v>
      </c>
      <c r="B66" s="109">
        <v>0</v>
      </c>
      <c r="C66" s="111">
        <v>0</v>
      </c>
      <c r="D66" s="111">
        <v>0</v>
      </c>
      <c r="E66" s="111">
        <v>0</v>
      </c>
      <c r="F66" s="111">
        <v>0</v>
      </c>
      <c r="G66" s="111">
        <v>1</v>
      </c>
      <c r="H66" s="111">
        <v>0</v>
      </c>
      <c r="I66" s="111">
        <v>0</v>
      </c>
      <c r="J66" s="111">
        <v>0</v>
      </c>
      <c r="K66" s="111">
        <v>0</v>
      </c>
      <c r="L66" s="111">
        <v>0</v>
      </c>
      <c r="M66" s="111">
        <v>0</v>
      </c>
      <c r="N66" s="111">
        <v>0</v>
      </c>
      <c r="O66" s="111">
        <v>0</v>
      </c>
      <c r="P66" s="111">
        <v>0</v>
      </c>
      <c r="Q66" s="111">
        <v>0</v>
      </c>
      <c r="R66" s="111">
        <v>0</v>
      </c>
      <c r="S66" s="109">
        <f>SUM(B66:R66)</f>
        <v>1</v>
      </c>
    </row>
    <row r="67" spans="1:39" s="2" customFormat="1" ht="33" customHeight="1">
      <c r="A67" s="83" t="s">
        <v>100</v>
      </c>
      <c r="B67" s="110">
        <v>1071</v>
      </c>
      <c r="C67" s="108">
        <v>1138</v>
      </c>
      <c r="D67" s="108">
        <v>963</v>
      </c>
      <c r="E67" s="108">
        <v>999</v>
      </c>
      <c r="F67" s="108">
        <v>1233</v>
      </c>
      <c r="G67" s="108">
        <v>1088</v>
      </c>
      <c r="H67" s="108">
        <v>894</v>
      </c>
      <c r="I67" s="108">
        <v>822</v>
      </c>
      <c r="J67" s="108">
        <v>888</v>
      </c>
      <c r="K67" s="108">
        <v>817</v>
      </c>
      <c r="L67" s="108">
        <v>710</v>
      </c>
      <c r="M67" s="108">
        <v>532</v>
      </c>
      <c r="N67" s="108">
        <v>409</v>
      </c>
      <c r="O67" s="108">
        <v>248</v>
      </c>
      <c r="P67" s="108">
        <v>185</v>
      </c>
      <c r="Q67" s="108">
        <v>108</v>
      </c>
      <c r="R67" s="108">
        <v>152</v>
      </c>
      <c r="S67" s="110">
        <f>SUM(B67:R67)</f>
        <v>12257</v>
      </c>
    </row>
    <row r="68" spans="1:39" s="2" customFormat="1" ht="33" customHeight="1" thickBot="1">
      <c r="A68" s="44" t="s">
        <v>124</v>
      </c>
      <c r="B68" s="113">
        <v>2</v>
      </c>
      <c r="C68" s="112">
        <v>0</v>
      </c>
      <c r="D68" s="112">
        <v>1</v>
      </c>
      <c r="E68" s="112">
        <v>0</v>
      </c>
      <c r="F68" s="112">
        <v>1</v>
      </c>
      <c r="G68" s="112">
        <v>0</v>
      </c>
      <c r="H68" s="112">
        <v>2</v>
      </c>
      <c r="I68" s="112">
        <v>0</v>
      </c>
      <c r="J68" s="112">
        <v>0</v>
      </c>
      <c r="K68" s="112">
        <v>0</v>
      </c>
      <c r="L68" s="112">
        <v>0</v>
      </c>
      <c r="M68" s="112">
        <v>0</v>
      </c>
      <c r="N68" s="112">
        <v>0</v>
      </c>
      <c r="O68" s="112">
        <v>0</v>
      </c>
      <c r="P68" s="112">
        <v>0</v>
      </c>
      <c r="Q68" s="112">
        <v>0</v>
      </c>
      <c r="R68" s="112">
        <v>0</v>
      </c>
      <c r="S68" s="113">
        <f>SUM(B68:R68)</f>
        <v>6</v>
      </c>
    </row>
    <row r="69" spans="1:39" s="2" customFormat="1" ht="33" customHeight="1" thickBot="1">
      <c r="A69" s="85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</row>
    <row r="70" spans="1:39" s="2" customFormat="1" ht="33" customHeight="1" thickBot="1">
      <c r="A70" s="60" t="s">
        <v>29</v>
      </c>
      <c r="B70" s="128">
        <f>SUM(B71:B78)</f>
        <v>6616</v>
      </c>
      <c r="C70" s="128">
        <f t="shared" ref="C70:R70" si="36">SUM(C71:C78)</f>
        <v>7147</v>
      </c>
      <c r="D70" s="128">
        <f t="shared" si="36"/>
        <v>6311</v>
      </c>
      <c r="E70" s="128">
        <f t="shared" si="36"/>
        <v>6828</v>
      </c>
      <c r="F70" s="128">
        <f t="shared" si="36"/>
        <v>7498</v>
      </c>
      <c r="G70" s="128">
        <f t="shared" si="36"/>
        <v>7780</v>
      </c>
      <c r="H70" s="128">
        <f t="shared" si="36"/>
        <v>6974</v>
      </c>
      <c r="I70" s="128">
        <f t="shared" si="36"/>
        <v>6232</v>
      </c>
      <c r="J70" s="128">
        <f t="shared" si="36"/>
        <v>6178</v>
      </c>
      <c r="K70" s="128">
        <f t="shared" si="36"/>
        <v>6235</v>
      </c>
      <c r="L70" s="128">
        <f t="shared" si="36"/>
        <v>6270</v>
      </c>
      <c r="M70" s="128">
        <f t="shared" si="36"/>
        <v>5517</v>
      </c>
      <c r="N70" s="128">
        <f t="shared" si="36"/>
        <v>4596</v>
      </c>
      <c r="O70" s="128">
        <f t="shared" si="36"/>
        <v>3704</v>
      </c>
      <c r="P70" s="128">
        <f t="shared" si="36"/>
        <v>3001</v>
      </c>
      <c r="Q70" s="128">
        <f t="shared" si="36"/>
        <v>2199</v>
      </c>
      <c r="R70" s="128">
        <f t="shared" si="36"/>
        <v>3355</v>
      </c>
      <c r="S70" s="128">
        <f>SUM(S71:S78)</f>
        <v>96441</v>
      </c>
    </row>
    <row r="71" spans="1:39" s="2" customFormat="1" ht="33" customHeight="1">
      <c r="A71" s="102" t="s">
        <v>30</v>
      </c>
      <c r="B71" s="107">
        <v>1134</v>
      </c>
      <c r="C71" s="106">
        <v>1253</v>
      </c>
      <c r="D71" s="106">
        <v>1151</v>
      </c>
      <c r="E71" s="106">
        <v>1276</v>
      </c>
      <c r="F71" s="106">
        <v>1406</v>
      </c>
      <c r="G71" s="106">
        <v>1418</v>
      </c>
      <c r="H71" s="106">
        <v>1290</v>
      </c>
      <c r="I71" s="106">
        <v>1148</v>
      </c>
      <c r="J71" s="106">
        <v>1146</v>
      </c>
      <c r="K71" s="106">
        <v>1203</v>
      </c>
      <c r="L71" s="106">
        <v>1240</v>
      </c>
      <c r="M71" s="106">
        <v>1042</v>
      </c>
      <c r="N71" s="106">
        <v>839</v>
      </c>
      <c r="O71" s="106">
        <v>655</v>
      </c>
      <c r="P71" s="106">
        <v>522</v>
      </c>
      <c r="Q71" s="106">
        <v>417</v>
      </c>
      <c r="R71" s="106">
        <v>596</v>
      </c>
      <c r="S71" s="107">
        <f t="shared" ref="S71:S78" si="37">SUM(B71:R71)</f>
        <v>17736</v>
      </c>
    </row>
    <row r="72" spans="1:39" s="2" customFormat="1" ht="33" customHeight="1">
      <c r="A72" s="63" t="s">
        <v>31</v>
      </c>
      <c r="B72" s="109">
        <v>1107</v>
      </c>
      <c r="C72" s="111">
        <v>1132</v>
      </c>
      <c r="D72" s="111">
        <v>1012</v>
      </c>
      <c r="E72" s="111">
        <v>1146</v>
      </c>
      <c r="F72" s="111">
        <v>1342</v>
      </c>
      <c r="G72" s="111">
        <v>1278</v>
      </c>
      <c r="H72" s="111">
        <v>1079</v>
      </c>
      <c r="I72" s="111">
        <v>994</v>
      </c>
      <c r="J72" s="111">
        <v>976</v>
      </c>
      <c r="K72" s="111">
        <v>980</v>
      </c>
      <c r="L72" s="111">
        <v>1043</v>
      </c>
      <c r="M72" s="111">
        <v>900</v>
      </c>
      <c r="N72" s="111">
        <v>689</v>
      </c>
      <c r="O72" s="111">
        <v>587</v>
      </c>
      <c r="P72" s="111">
        <v>438</v>
      </c>
      <c r="Q72" s="111">
        <v>293</v>
      </c>
      <c r="R72" s="111">
        <v>489</v>
      </c>
      <c r="S72" s="109">
        <f t="shared" si="37"/>
        <v>15485</v>
      </c>
    </row>
    <row r="73" spans="1:39" s="2" customFormat="1" ht="33" customHeight="1">
      <c r="A73" s="63" t="s">
        <v>32</v>
      </c>
      <c r="B73" s="109">
        <v>1904</v>
      </c>
      <c r="C73" s="111">
        <v>2003</v>
      </c>
      <c r="D73" s="111">
        <v>1860</v>
      </c>
      <c r="E73" s="111">
        <v>1965</v>
      </c>
      <c r="F73" s="111">
        <v>2008</v>
      </c>
      <c r="G73" s="111">
        <v>2187</v>
      </c>
      <c r="H73" s="111">
        <v>1949</v>
      </c>
      <c r="I73" s="111">
        <v>1718</v>
      </c>
      <c r="J73" s="111">
        <v>1745</v>
      </c>
      <c r="K73" s="111">
        <v>1650</v>
      </c>
      <c r="L73" s="111">
        <v>1548</v>
      </c>
      <c r="M73" s="111">
        <v>1329</v>
      </c>
      <c r="N73" s="111">
        <v>1196</v>
      </c>
      <c r="O73" s="111">
        <v>913</v>
      </c>
      <c r="P73" s="111">
        <v>724</v>
      </c>
      <c r="Q73" s="111">
        <v>502</v>
      </c>
      <c r="R73" s="111">
        <v>705</v>
      </c>
      <c r="S73" s="109">
        <f t="shared" si="37"/>
        <v>25906</v>
      </c>
    </row>
    <row r="74" spans="1:39" s="2" customFormat="1" ht="33" customHeight="1">
      <c r="A74" s="18" t="s">
        <v>117</v>
      </c>
      <c r="B74" s="109">
        <v>0</v>
      </c>
      <c r="C74" s="111">
        <v>0</v>
      </c>
      <c r="D74" s="111">
        <v>0</v>
      </c>
      <c r="E74" s="111">
        <v>0</v>
      </c>
      <c r="F74" s="111">
        <v>0</v>
      </c>
      <c r="G74" s="111">
        <v>0</v>
      </c>
      <c r="H74" s="111">
        <v>0</v>
      </c>
      <c r="I74" s="111">
        <v>0</v>
      </c>
      <c r="J74" s="111">
        <v>1</v>
      </c>
      <c r="K74" s="111">
        <v>0</v>
      </c>
      <c r="L74" s="111">
        <v>0</v>
      </c>
      <c r="M74" s="111">
        <v>0</v>
      </c>
      <c r="N74" s="111">
        <v>0</v>
      </c>
      <c r="O74" s="111">
        <v>0</v>
      </c>
      <c r="P74" s="111">
        <v>0</v>
      </c>
      <c r="Q74" s="111">
        <v>0</v>
      </c>
      <c r="R74" s="111">
        <v>0</v>
      </c>
      <c r="S74" s="109">
        <f t="shared" si="37"/>
        <v>1</v>
      </c>
    </row>
    <row r="75" spans="1:39" s="2" customFormat="1" ht="33" customHeight="1">
      <c r="A75" s="85" t="s">
        <v>97</v>
      </c>
      <c r="B75" s="109">
        <v>1913</v>
      </c>
      <c r="C75" s="111">
        <v>2107</v>
      </c>
      <c r="D75" s="111">
        <v>1692</v>
      </c>
      <c r="E75" s="111">
        <v>1799</v>
      </c>
      <c r="F75" s="111">
        <v>2024</v>
      </c>
      <c r="G75" s="111">
        <v>2209</v>
      </c>
      <c r="H75" s="111">
        <v>2077</v>
      </c>
      <c r="I75" s="111">
        <v>1791</v>
      </c>
      <c r="J75" s="111">
        <v>1700</v>
      </c>
      <c r="K75" s="111">
        <v>1780</v>
      </c>
      <c r="L75" s="111">
        <v>1870</v>
      </c>
      <c r="M75" s="111">
        <v>1747</v>
      </c>
      <c r="N75" s="111">
        <v>1529</v>
      </c>
      <c r="O75" s="111">
        <v>1241</v>
      </c>
      <c r="P75" s="111">
        <v>1076</v>
      </c>
      <c r="Q75" s="111">
        <v>796</v>
      </c>
      <c r="R75" s="111">
        <v>1317</v>
      </c>
      <c r="S75" s="109">
        <f t="shared" si="37"/>
        <v>28668</v>
      </c>
    </row>
    <row r="76" spans="1:39" s="2" customFormat="1" ht="33" customHeight="1">
      <c r="A76" s="63" t="s">
        <v>33</v>
      </c>
      <c r="B76" s="109">
        <v>260</v>
      </c>
      <c r="C76" s="111">
        <v>303</v>
      </c>
      <c r="D76" s="111">
        <v>286</v>
      </c>
      <c r="E76" s="111">
        <v>338</v>
      </c>
      <c r="F76" s="111">
        <v>337</v>
      </c>
      <c r="G76" s="111">
        <v>343</v>
      </c>
      <c r="H76" s="111">
        <v>284</v>
      </c>
      <c r="I76" s="111">
        <v>283</v>
      </c>
      <c r="J76" s="111">
        <v>282</v>
      </c>
      <c r="K76" s="111">
        <v>285</v>
      </c>
      <c r="L76" s="111">
        <v>304</v>
      </c>
      <c r="M76" s="111">
        <v>255</v>
      </c>
      <c r="N76" s="111">
        <v>180</v>
      </c>
      <c r="O76" s="111">
        <v>158</v>
      </c>
      <c r="P76" s="111">
        <v>113</v>
      </c>
      <c r="Q76" s="111">
        <v>102</v>
      </c>
      <c r="R76" s="111">
        <v>125</v>
      </c>
      <c r="S76" s="109">
        <f t="shared" si="37"/>
        <v>4238</v>
      </c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</row>
    <row r="77" spans="1:39" s="2" customFormat="1" ht="33" customHeight="1">
      <c r="A77" s="63" t="s">
        <v>34</v>
      </c>
      <c r="B77" s="109">
        <v>298</v>
      </c>
      <c r="C77" s="111">
        <v>349</v>
      </c>
      <c r="D77" s="111">
        <v>310</v>
      </c>
      <c r="E77" s="111">
        <v>304</v>
      </c>
      <c r="F77" s="111">
        <v>381</v>
      </c>
      <c r="G77" s="111">
        <v>345</v>
      </c>
      <c r="H77" s="111">
        <v>295</v>
      </c>
      <c r="I77" s="111">
        <v>298</v>
      </c>
      <c r="J77" s="111">
        <v>328</v>
      </c>
      <c r="K77" s="111">
        <v>337</v>
      </c>
      <c r="L77" s="111">
        <v>265</v>
      </c>
      <c r="M77" s="111">
        <v>244</v>
      </c>
      <c r="N77" s="111">
        <v>163</v>
      </c>
      <c r="O77" s="111">
        <v>150</v>
      </c>
      <c r="P77" s="111">
        <v>128</v>
      </c>
      <c r="Q77" s="111">
        <v>89</v>
      </c>
      <c r="R77" s="111">
        <v>123</v>
      </c>
      <c r="S77" s="109">
        <f t="shared" si="37"/>
        <v>4407</v>
      </c>
    </row>
    <row r="78" spans="1:39" s="2" customFormat="1" ht="33" customHeight="1" thickBot="1">
      <c r="A78" s="44" t="s">
        <v>116</v>
      </c>
      <c r="B78" s="112">
        <v>0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0</v>
      </c>
      <c r="M78" s="112">
        <v>0</v>
      </c>
      <c r="N78" s="112">
        <v>0</v>
      </c>
      <c r="O78" s="112">
        <v>0</v>
      </c>
      <c r="P78" s="112">
        <v>0</v>
      </c>
      <c r="Q78" s="112">
        <v>0</v>
      </c>
      <c r="R78" s="112">
        <v>0</v>
      </c>
      <c r="S78" s="112">
        <f t="shared" si="37"/>
        <v>0</v>
      </c>
    </row>
    <row r="79" spans="1:39" s="2" customFormat="1" ht="33" customHeight="1" thickBot="1">
      <c r="A79" s="16"/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</row>
    <row r="80" spans="1:39" s="2" customFormat="1" ht="33" customHeight="1" thickBot="1">
      <c r="A80" s="10" t="s">
        <v>35</v>
      </c>
      <c r="B80" s="126">
        <f>SUM(B81:B91)</f>
        <v>304</v>
      </c>
      <c r="C80" s="126">
        <f t="shared" ref="C80:R80" si="38">SUM(C81:C91)</f>
        <v>417</v>
      </c>
      <c r="D80" s="126">
        <f t="shared" si="38"/>
        <v>460</v>
      </c>
      <c r="E80" s="126">
        <f t="shared" si="38"/>
        <v>528</v>
      </c>
      <c r="F80" s="126">
        <f t="shared" si="38"/>
        <v>565</v>
      </c>
      <c r="G80" s="126">
        <f t="shared" si="38"/>
        <v>533</v>
      </c>
      <c r="H80" s="126">
        <f t="shared" si="38"/>
        <v>540</v>
      </c>
      <c r="I80" s="126">
        <f t="shared" si="38"/>
        <v>465</v>
      </c>
      <c r="J80" s="126">
        <f t="shared" si="38"/>
        <v>508</v>
      </c>
      <c r="K80" s="126">
        <f t="shared" si="38"/>
        <v>516</v>
      </c>
      <c r="L80" s="126">
        <f t="shared" si="38"/>
        <v>464</v>
      </c>
      <c r="M80" s="126">
        <f t="shared" si="38"/>
        <v>393</v>
      </c>
      <c r="N80" s="126">
        <f t="shared" si="38"/>
        <v>288</v>
      </c>
      <c r="O80" s="126">
        <f t="shared" si="38"/>
        <v>226</v>
      </c>
      <c r="P80" s="126">
        <f t="shared" si="38"/>
        <v>202</v>
      </c>
      <c r="Q80" s="126">
        <f t="shared" si="38"/>
        <v>163</v>
      </c>
      <c r="R80" s="126">
        <f t="shared" si="38"/>
        <v>205</v>
      </c>
      <c r="S80" s="126">
        <f>SUM(S81:S91)</f>
        <v>6777</v>
      </c>
    </row>
    <row r="81" spans="1:19" ht="39.75" customHeight="1">
      <c r="A81" s="62" t="s">
        <v>96</v>
      </c>
      <c r="B81" s="116"/>
      <c r="C81" s="130"/>
      <c r="D81" s="116"/>
      <c r="E81" s="130"/>
      <c r="F81" s="116"/>
      <c r="G81" s="130"/>
      <c r="H81" s="116"/>
      <c r="I81" s="130"/>
      <c r="J81" s="116"/>
      <c r="K81" s="130"/>
      <c r="L81" s="116"/>
      <c r="M81" s="130"/>
      <c r="N81" s="116"/>
      <c r="O81" s="130"/>
      <c r="P81" s="116"/>
      <c r="Q81" s="130"/>
      <c r="R81" s="116"/>
      <c r="S81" s="117"/>
    </row>
    <row r="82" spans="1:19" s="68" customFormat="1" ht="33" customHeight="1">
      <c r="A82" s="65" t="s">
        <v>89</v>
      </c>
      <c r="B82" s="109">
        <v>31</v>
      </c>
      <c r="C82" s="131">
        <v>49</v>
      </c>
      <c r="D82" s="109">
        <v>63</v>
      </c>
      <c r="E82" s="131">
        <v>62</v>
      </c>
      <c r="F82" s="109">
        <v>74</v>
      </c>
      <c r="G82" s="131">
        <v>57</v>
      </c>
      <c r="H82" s="109">
        <v>67</v>
      </c>
      <c r="I82" s="131">
        <v>64</v>
      </c>
      <c r="J82" s="109">
        <v>56</v>
      </c>
      <c r="K82" s="131">
        <v>73</v>
      </c>
      <c r="L82" s="109">
        <v>56</v>
      </c>
      <c r="M82" s="131">
        <v>44</v>
      </c>
      <c r="N82" s="109">
        <v>51</v>
      </c>
      <c r="O82" s="131">
        <v>22</v>
      </c>
      <c r="P82" s="109">
        <v>22</v>
      </c>
      <c r="Q82" s="131">
        <v>25</v>
      </c>
      <c r="R82" s="109">
        <v>26</v>
      </c>
      <c r="S82" s="111">
        <f>SUM(B82:R82)</f>
        <v>842</v>
      </c>
    </row>
    <row r="83" spans="1:19" s="68" customFormat="1" ht="33" customHeight="1">
      <c r="A83" s="63" t="s">
        <v>90</v>
      </c>
      <c r="B83" s="109">
        <v>16</v>
      </c>
      <c r="C83" s="131">
        <v>25</v>
      </c>
      <c r="D83" s="109">
        <v>30</v>
      </c>
      <c r="E83" s="131">
        <v>49</v>
      </c>
      <c r="F83" s="109">
        <v>42</v>
      </c>
      <c r="G83" s="131">
        <v>32</v>
      </c>
      <c r="H83" s="109">
        <v>50</v>
      </c>
      <c r="I83" s="131">
        <v>30</v>
      </c>
      <c r="J83" s="109">
        <v>48</v>
      </c>
      <c r="K83" s="131">
        <v>39</v>
      </c>
      <c r="L83" s="109">
        <v>33</v>
      </c>
      <c r="M83" s="131">
        <v>34</v>
      </c>
      <c r="N83" s="109">
        <v>17</v>
      </c>
      <c r="O83" s="131">
        <v>25</v>
      </c>
      <c r="P83" s="109">
        <v>14</v>
      </c>
      <c r="Q83" s="131">
        <v>6</v>
      </c>
      <c r="R83" s="109">
        <v>20</v>
      </c>
      <c r="S83" s="111">
        <f t="shared" ref="S83:S91" si="39">SUM(B83:R83)</f>
        <v>510</v>
      </c>
    </row>
    <row r="84" spans="1:19" s="68" customFormat="1" ht="33" customHeight="1">
      <c r="A84" s="63" t="s">
        <v>36</v>
      </c>
      <c r="B84" s="109">
        <v>49</v>
      </c>
      <c r="C84" s="131">
        <v>62</v>
      </c>
      <c r="D84" s="109">
        <v>67</v>
      </c>
      <c r="E84" s="131">
        <v>63</v>
      </c>
      <c r="F84" s="109">
        <v>75</v>
      </c>
      <c r="G84" s="131">
        <v>77</v>
      </c>
      <c r="H84" s="109">
        <v>59</v>
      </c>
      <c r="I84" s="131">
        <v>60</v>
      </c>
      <c r="J84" s="109">
        <v>74</v>
      </c>
      <c r="K84" s="131">
        <v>83</v>
      </c>
      <c r="L84" s="109">
        <v>64</v>
      </c>
      <c r="M84" s="131">
        <v>51</v>
      </c>
      <c r="N84" s="109">
        <v>42</v>
      </c>
      <c r="O84" s="131">
        <v>28</v>
      </c>
      <c r="P84" s="109">
        <v>33</v>
      </c>
      <c r="Q84" s="131">
        <v>18</v>
      </c>
      <c r="R84" s="109">
        <v>29</v>
      </c>
      <c r="S84" s="111">
        <f t="shared" si="39"/>
        <v>934</v>
      </c>
    </row>
    <row r="85" spans="1:19" s="68" customFormat="1" ht="33" customHeight="1">
      <c r="A85" s="63" t="s">
        <v>91</v>
      </c>
      <c r="B85" s="109">
        <v>1</v>
      </c>
      <c r="C85" s="131">
        <v>4</v>
      </c>
      <c r="D85" s="109">
        <v>1</v>
      </c>
      <c r="E85" s="131">
        <v>3</v>
      </c>
      <c r="F85" s="109">
        <v>0</v>
      </c>
      <c r="G85" s="131">
        <v>4</v>
      </c>
      <c r="H85" s="109">
        <v>0</v>
      </c>
      <c r="I85" s="131">
        <v>1</v>
      </c>
      <c r="J85" s="109">
        <v>4</v>
      </c>
      <c r="K85" s="131">
        <v>2</v>
      </c>
      <c r="L85" s="109">
        <v>3</v>
      </c>
      <c r="M85" s="131">
        <v>1</v>
      </c>
      <c r="N85" s="109">
        <v>1</v>
      </c>
      <c r="O85" s="131">
        <v>4</v>
      </c>
      <c r="P85" s="109">
        <v>3</v>
      </c>
      <c r="Q85" s="131">
        <v>2</v>
      </c>
      <c r="R85" s="109">
        <v>5</v>
      </c>
      <c r="S85" s="111">
        <f t="shared" si="39"/>
        <v>39</v>
      </c>
    </row>
    <row r="86" spans="1:19" s="68" customFormat="1" ht="33" customHeight="1">
      <c r="A86" s="63" t="s">
        <v>37</v>
      </c>
      <c r="B86" s="109">
        <v>39</v>
      </c>
      <c r="C86" s="131">
        <v>56</v>
      </c>
      <c r="D86" s="109">
        <v>58</v>
      </c>
      <c r="E86" s="131">
        <v>85</v>
      </c>
      <c r="F86" s="109">
        <v>81</v>
      </c>
      <c r="G86" s="131">
        <v>83</v>
      </c>
      <c r="H86" s="109">
        <v>88</v>
      </c>
      <c r="I86" s="131">
        <v>80</v>
      </c>
      <c r="J86" s="109">
        <v>69</v>
      </c>
      <c r="K86" s="131">
        <v>83</v>
      </c>
      <c r="L86" s="109">
        <v>84</v>
      </c>
      <c r="M86" s="131">
        <v>67</v>
      </c>
      <c r="N86" s="109">
        <v>42</v>
      </c>
      <c r="O86" s="131">
        <v>35</v>
      </c>
      <c r="P86" s="109">
        <v>41</v>
      </c>
      <c r="Q86" s="131">
        <v>31</v>
      </c>
      <c r="R86" s="109">
        <v>38</v>
      </c>
      <c r="S86" s="111">
        <f t="shared" si="39"/>
        <v>1060</v>
      </c>
    </row>
    <row r="87" spans="1:19" s="68" customFormat="1" ht="33" customHeight="1">
      <c r="A87" s="63" t="s">
        <v>92</v>
      </c>
      <c r="B87" s="109">
        <v>23</v>
      </c>
      <c r="C87" s="131">
        <v>29</v>
      </c>
      <c r="D87" s="109">
        <v>45</v>
      </c>
      <c r="E87" s="131">
        <v>48</v>
      </c>
      <c r="F87" s="109">
        <v>62</v>
      </c>
      <c r="G87" s="131">
        <v>36</v>
      </c>
      <c r="H87" s="109">
        <v>39</v>
      </c>
      <c r="I87" s="131">
        <v>41</v>
      </c>
      <c r="J87" s="109">
        <v>55</v>
      </c>
      <c r="K87" s="131">
        <v>48</v>
      </c>
      <c r="L87" s="109">
        <v>47</v>
      </c>
      <c r="M87" s="131">
        <v>37</v>
      </c>
      <c r="N87" s="109">
        <v>25</v>
      </c>
      <c r="O87" s="131">
        <v>20</v>
      </c>
      <c r="P87" s="109">
        <v>17</v>
      </c>
      <c r="Q87" s="131">
        <v>14</v>
      </c>
      <c r="R87" s="109">
        <v>23</v>
      </c>
      <c r="S87" s="111">
        <f t="shared" si="39"/>
        <v>609</v>
      </c>
    </row>
    <row r="88" spans="1:19" s="68" customFormat="1" ht="33" customHeight="1">
      <c r="A88" s="65" t="s">
        <v>93</v>
      </c>
      <c r="B88" s="109">
        <v>10</v>
      </c>
      <c r="C88" s="131">
        <v>15</v>
      </c>
      <c r="D88" s="109">
        <v>10</v>
      </c>
      <c r="E88" s="131">
        <v>17</v>
      </c>
      <c r="F88" s="109">
        <v>12</v>
      </c>
      <c r="G88" s="131">
        <v>18</v>
      </c>
      <c r="H88" s="109">
        <v>16</v>
      </c>
      <c r="I88" s="131">
        <v>11</v>
      </c>
      <c r="J88" s="109">
        <v>21</v>
      </c>
      <c r="K88" s="131">
        <v>15</v>
      </c>
      <c r="L88" s="109">
        <v>16</v>
      </c>
      <c r="M88" s="131">
        <v>9</v>
      </c>
      <c r="N88" s="109">
        <v>6</v>
      </c>
      <c r="O88" s="131">
        <v>5</v>
      </c>
      <c r="P88" s="109">
        <v>7</v>
      </c>
      <c r="Q88" s="131">
        <v>7</v>
      </c>
      <c r="R88" s="109">
        <v>9</v>
      </c>
      <c r="S88" s="111">
        <f t="shared" si="39"/>
        <v>204</v>
      </c>
    </row>
    <row r="89" spans="1:19" s="68" customFormat="1" ht="33" customHeight="1">
      <c r="A89" s="65" t="s">
        <v>94</v>
      </c>
      <c r="B89" s="132">
        <v>92</v>
      </c>
      <c r="C89" s="133">
        <v>107</v>
      </c>
      <c r="D89" s="132">
        <v>132</v>
      </c>
      <c r="E89" s="133">
        <v>150</v>
      </c>
      <c r="F89" s="132">
        <v>155</v>
      </c>
      <c r="G89" s="133">
        <v>159</v>
      </c>
      <c r="H89" s="132">
        <v>158</v>
      </c>
      <c r="I89" s="133">
        <v>125</v>
      </c>
      <c r="J89" s="132">
        <v>123</v>
      </c>
      <c r="K89" s="133">
        <v>124</v>
      </c>
      <c r="L89" s="132">
        <v>116</v>
      </c>
      <c r="M89" s="133">
        <v>100</v>
      </c>
      <c r="N89" s="132">
        <v>80</v>
      </c>
      <c r="O89" s="133">
        <v>65</v>
      </c>
      <c r="P89" s="132">
        <v>47</v>
      </c>
      <c r="Q89" s="133">
        <v>35</v>
      </c>
      <c r="R89" s="132">
        <v>44</v>
      </c>
      <c r="S89" s="111">
        <f t="shared" si="39"/>
        <v>1812</v>
      </c>
    </row>
    <row r="90" spans="1:19" s="68" customFormat="1" ht="33" customHeight="1">
      <c r="A90" s="63" t="s">
        <v>95</v>
      </c>
      <c r="B90" s="109">
        <v>33</v>
      </c>
      <c r="C90" s="131">
        <v>53</v>
      </c>
      <c r="D90" s="109">
        <v>47</v>
      </c>
      <c r="E90" s="131">
        <v>38</v>
      </c>
      <c r="F90" s="109">
        <v>46</v>
      </c>
      <c r="G90" s="131">
        <v>54</v>
      </c>
      <c r="H90" s="109">
        <v>48</v>
      </c>
      <c r="I90" s="131">
        <v>41</v>
      </c>
      <c r="J90" s="109">
        <v>44</v>
      </c>
      <c r="K90" s="131">
        <v>40</v>
      </c>
      <c r="L90" s="109">
        <v>33</v>
      </c>
      <c r="M90" s="131">
        <v>38</v>
      </c>
      <c r="N90" s="109">
        <v>17</v>
      </c>
      <c r="O90" s="131">
        <v>15</v>
      </c>
      <c r="P90" s="109">
        <v>13</v>
      </c>
      <c r="Q90" s="131">
        <v>10</v>
      </c>
      <c r="R90" s="109">
        <v>11</v>
      </c>
      <c r="S90" s="111">
        <f t="shared" si="39"/>
        <v>581</v>
      </c>
    </row>
    <row r="91" spans="1:19" s="2" customFormat="1" ht="33" customHeight="1" thickBot="1">
      <c r="A91" s="66" t="s">
        <v>101</v>
      </c>
      <c r="B91" s="119">
        <v>10</v>
      </c>
      <c r="C91" s="134">
        <v>17</v>
      </c>
      <c r="D91" s="119">
        <v>7</v>
      </c>
      <c r="E91" s="134">
        <v>13</v>
      </c>
      <c r="F91" s="119">
        <v>18</v>
      </c>
      <c r="G91" s="134">
        <v>13</v>
      </c>
      <c r="H91" s="119">
        <v>15</v>
      </c>
      <c r="I91" s="134">
        <v>12</v>
      </c>
      <c r="J91" s="119">
        <v>14</v>
      </c>
      <c r="K91" s="134">
        <v>9</v>
      </c>
      <c r="L91" s="119">
        <v>12</v>
      </c>
      <c r="M91" s="134">
        <v>12</v>
      </c>
      <c r="N91" s="119">
        <v>7</v>
      </c>
      <c r="O91" s="134">
        <v>7</v>
      </c>
      <c r="P91" s="119">
        <v>5</v>
      </c>
      <c r="Q91" s="134">
        <v>15</v>
      </c>
      <c r="R91" s="119">
        <v>0</v>
      </c>
      <c r="S91" s="120">
        <f t="shared" si="39"/>
        <v>186</v>
      </c>
    </row>
    <row r="92" spans="1:19" s="2" customFormat="1" ht="33" customHeight="1" thickBot="1">
      <c r="A92" s="25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</row>
    <row r="93" spans="1:19" s="2" customFormat="1" ht="33" customHeight="1" thickBot="1">
      <c r="A93" s="39" t="s">
        <v>143</v>
      </c>
      <c r="B93" s="121">
        <f>+B94</f>
        <v>1</v>
      </c>
      <c r="C93" s="104">
        <f t="shared" ref="C93:R93" si="40">+C94</f>
        <v>1</v>
      </c>
      <c r="D93" s="104">
        <f t="shared" si="40"/>
        <v>0</v>
      </c>
      <c r="E93" s="104">
        <f t="shared" si="40"/>
        <v>0</v>
      </c>
      <c r="F93" s="104">
        <f t="shared" si="40"/>
        <v>0</v>
      </c>
      <c r="G93" s="104">
        <f t="shared" si="40"/>
        <v>0</v>
      </c>
      <c r="H93" s="104">
        <f t="shared" si="40"/>
        <v>0</v>
      </c>
      <c r="I93" s="104">
        <f t="shared" si="40"/>
        <v>0</v>
      </c>
      <c r="J93" s="104">
        <f t="shared" si="40"/>
        <v>0</v>
      </c>
      <c r="K93" s="104">
        <f t="shared" si="40"/>
        <v>1</v>
      </c>
      <c r="L93" s="104">
        <f t="shared" si="40"/>
        <v>1</v>
      </c>
      <c r="M93" s="104">
        <f t="shared" si="40"/>
        <v>0</v>
      </c>
      <c r="N93" s="104">
        <f t="shared" si="40"/>
        <v>0</v>
      </c>
      <c r="O93" s="104">
        <f t="shared" si="40"/>
        <v>0</v>
      </c>
      <c r="P93" s="104">
        <f t="shared" si="40"/>
        <v>0</v>
      </c>
      <c r="Q93" s="104">
        <f t="shared" si="40"/>
        <v>0</v>
      </c>
      <c r="R93" s="104">
        <f t="shared" si="40"/>
        <v>0</v>
      </c>
      <c r="S93" s="104">
        <f>S94</f>
        <v>4</v>
      </c>
    </row>
    <row r="94" spans="1:19" s="2" customFormat="1" ht="33" customHeight="1" thickBot="1">
      <c r="A94" s="81" t="s">
        <v>144</v>
      </c>
      <c r="B94" s="119">
        <v>1</v>
      </c>
      <c r="C94" s="120">
        <v>1</v>
      </c>
      <c r="D94" s="120">
        <v>0</v>
      </c>
      <c r="E94" s="120">
        <v>0</v>
      </c>
      <c r="F94" s="120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1</v>
      </c>
      <c r="L94" s="120">
        <v>1</v>
      </c>
      <c r="M94" s="120">
        <v>0</v>
      </c>
      <c r="N94" s="120">
        <v>0</v>
      </c>
      <c r="O94" s="120">
        <v>0</v>
      </c>
      <c r="P94" s="120">
        <v>0</v>
      </c>
      <c r="Q94" s="120">
        <v>0</v>
      </c>
      <c r="R94" s="120">
        <v>0</v>
      </c>
      <c r="S94" s="122">
        <f>SUM(B94:R94)</f>
        <v>4</v>
      </c>
    </row>
    <row r="95" spans="1:19" s="2" customFormat="1" ht="33" customHeight="1" thickBot="1">
      <c r="A95" s="25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</row>
    <row r="96" spans="1:19" s="2" customFormat="1" ht="33" customHeight="1" thickBot="1">
      <c r="A96" s="103" t="s">
        <v>119</v>
      </c>
      <c r="B96" s="121">
        <f>+B97+B98</f>
        <v>0</v>
      </c>
      <c r="C96" s="104">
        <f t="shared" ref="C96" si="41">+C97+C98</f>
        <v>0</v>
      </c>
      <c r="D96" s="104">
        <f t="shared" ref="D96" si="42">+D97+D98</f>
        <v>0</v>
      </c>
      <c r="E96" s="104">
        <f t="shared" ref="E96" si="43">+E97+E98</f>
        <v>0</v>
      </c>
      <c r="F96" s="104">
        <f t="shared" ref="F96" si="44">+F97+F98</f>
        <v>0</v>
      </c>
      <c r="G96" s="104">
        <f t="shared" ref="G96" si="45">+G97+G98</f>
        <v>1</v>
      </c>
      <c r="H96" s="104">
        <f t="shared" ref="H96" si="46">+H97+H98</f>
        <v>1</v>
      </c>
      <c r="I96" s="104">
        <f t="shared" ref="I96" si="47">+I97+I98</f>
        <v>0</v>
      </c>
      <c r="J96" s="104">
        <f t="shared" ref="J96" si="48">+J97+J98</f>
        <v>0</v>
      </c>
      <c r="K96" s="104">
        <f t="shared" ref="K96" si="49">+K97+K98</f>
        <v>0</v>
      </c>
      <c r="L96" s="104">
        <f t="shared" ref="L96" si="50">+L97+L98</f>
        <v>0</v>
      </c>
      <c r="M96" s="104">
        <f t="shared" ref="M96" si="51">+M97+M98</f>
        <v>1</v>
      </c>
      <c r="N96" s="104">
        <f t="shared" ref="N96" si="52">+N97+N98</f>
        <v>0</v>
      </c>
      <c r="O96" s="104">
        <f t="shared" ref="O96" si="53">+O97+O98</f>
        <v>0</v>
      </c>
      <c r="P96" s="104">
        <f t="shared" ref="P96" si="54">+P97+P98</f>
        <v>0</v>
      </c>
      <c r="Q96" s="104">
        <f t="shared" ref="Q96" si="55">+Q97+Q98</f>
        <v>1</v>
      </c>
      <c r="R96" s="104">
        <f t="shared" ref="R96" si="56">+R97+R98</f>
        <v>0</v>
      </c>
      <c r="S96" s="104">
        <f>+S97+S98</f>
        <v>4</v>
      </c>
    </row>
    <row r="97" spans="1:20" s="2" customFormat="1" ht="33" customHeight="1">
      <c r="A97" s="102" t="s">
        <v>120</v>
      </c>
      <c r="B97" s="107">
        <v>0</v>
      </c>
      <c r="C97" s="106">
        <v>0</v>
      </c>
      <c r="D97" s="106">
        <v>0</v>
      </c>
      <c r="E97" s="106">
        <v>0</v>
      </c>
      <c r="F97" s="106">
        <v>0</v>
      </c>
      <c r="G97" s="106">
        <v>1</v>
      </c>
      <c r="H97" s="106">
        <v>1</v>
      </c>
      <c r="I97" s="106">
        <v>0</v>
      </c>
      <c r="J97" s="106">
        <v>0</v>
      </c>
      <c r="K97" s="106">
        <v>0</v>
      </c>
      <c r="L97" s="106">
        <v>0</v>
      </c>
      <c r="M97" s="106">
        <v>0</v>
      </c>
      <c r="N97" s="106">
        <v>0</v>
      </c>
      <c r="O97" s="106">
        <v>0</v>
      </c>
      <c r="P97" s="106">
        <v>0</v>
      </c>
      <c r="Q97" s="106">
        <v>0</v>
      </c>
      <c r="R97" s="106">
        <v>0</v>
      </c>
      <c r="S97" s="106">
        <f>SUM(B97:R97)</f>
        <v>2</v>
      </c>
    </row>
    <row r="98" spans="1:20" s="2" customFormat="1" ht="33" customHeight="1" thickBot="1">
      <c r="A98" s="66" t="s">
        <v>121</v>
      </c>
      <c r="B98" s="119">
        <v>0</v>
      </c>
      <c r="C98" s="120">
        <v>0</v>
      </c>
      <c r="D98" s="120">
        <v>0</v>
      </c>
      <c r="E98" s="120">
        <v>0</v>
      </c>
      <c r="F98" s="120">
        <v>0</v>
      </c>
      <c r="G98" s="120">
        <v>0</v>
      </c>
      <c r="H98" s="120">
        <v>0</v>
      </c>
      <c r="I98" s="120">
        <v>0</v>
      </c>
      <c r="J98" s="120">
        <v>0</v>
      </c>
      <c r="K98" s="120">
        <v>0</v>
      </c>
      <c r="L98" s="120">
        <v>0</v>
      </c>
      <c r="M98" s="120">
        <v>1</v>
      </c>
      <c r="N98" s="120">
        <v>0</v>
      </c>
      <c r="O98" s="120">
        <v>0</v>
      </c>
      <c r="P98" s="120">
        <v>0</v>
      </c>
      <c r="Q98" s="120">
        <v>1</v>
      </c>
      <c r="R98" s="120">
        <v>0</v>
      </c>
      <c r="S98" s="120">
        <f>SUM(B98:R98)</f>
        <v>2</v>
      </c>
    </row>
    <row r="99" spans="1:20" s="2" customFormat="1" ht="33" customHeight="1">
      <c r="A99" s="20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29"/>
    </row>
    <row r="100" spans="1:20" ht="33" customHeight="1">
      <c r="A100" s="14"/>
      <c r="B100" s="115"/>
      <c r="C100" s="115"/>
      <c r="D100" s="115"/>
      <c r="E100" s="115"/>
      <c r="F100" s="115"/>
      <c r="G100" s="123"/>
      <c r="H100" s="123"/>
      <c r="I100" s="123"/>
      <c r="J100" s="124" t="s">
        <v>105</v>
      </c>
      <c r="K100" s="123"/>
      <c r="L100" s="123"/>
      <c r="M100" s="123"/>
      <c r="N100" s="115"/>
      <c r="O100" s="115"/>
      <c r="P100" s="115"/>
      <c r="Q100" s="115"/>
      <c r="R100" s="115"/>
      <c r="S100" s="115"/>
    </row>
    <row r="101" spans="1:20" ht="33" customHeight="1">
      <c r="A101" s="14"/>
      <c r="B101" s="115"/>
      <c r="C101" s="115"/>
      <c r="D101" s="115"/>
      <c r="E101" s="115"/>
      <c r="F101" s="115"/>
      <c r="G101" s="123"/>
      <c r="H101" s="123"/>
      <c r="I101" s="123"/>
      <c r="J101" s="124" t="s">
        <v>2</v>
      </c>
      <c r="K101" s="123"/>
      <c r="L101" s="123"/>
      <c r="M101" s="123"/>
      <c r="N101" s="115"/>
      <c r="O101" s="115"/>
      <c r="P101" s="115"/>
      <c r="Q101" s="115"/>
      <c r="R101" s="115"/>
      <c r="S101" s="115"/>
    </row>
    <row r="102" spans="1:20" ht="33" customHeight="1" thickBot="1">
      <c r="A102" s="14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</row>
    <row r="103" spans="1:20" ht="33" customHeight="1" thickBot="1">
      <c r="A103" s="86">
        <v>2016</v>
      </c>
      <c r="B103" s="125" t="s">
        <v>3</v>
      </c>
      <c r="C103" s="125" t="s">
        <v>4</v>
      </c>
      <c r="D103" s="125" t="s">
        <v>5</v>
      </c>
      <c r="E103" s="125" t="s">
        <v>6</v>
      </c>
      <c r="F103" s="125" t="s">
        <v>7</v>
      </c>
      <c r="G103" s="125" t="s">
        <v>8</v>
      </c>
      <c r="H103" s="125" t="s">
        <v>9</v>
      </c>
      <c r="I103" s="125" t="s">
        <v>10</v>
      </c>
      <c r="J103" s="125" t="s">
        <v>38</v>
      </c>
      <c r="K103" s="125" t="s">
        <v>12</v>
      </c>
      <c r="L103" s="125" t="s">
        <v>13</v>
      </c>
      <c r="M103" s="125" t="s">
        <v>14</v>
      </c>
      <c r="N103" s="125" t="s">
        <v>15</v>
      </c>
      <c r="O103" s="125" t="s">
        <v>16</v>
      </c>
      <c r="P103" s="125" t="s">
        <v>17</v>
      </c>
      <c r="Q103" s="125" t="s">
        <v>18</v>
      </c>
      <c r="R103" s="125" t="s">
        <v>19</v>
      </c>
      <c r="S103" s="125" t="s">
        <v>20</v>
      </c>
    </row>
    <row r="104" spans="1:20" ht="33" customHeight="1" thickBot="1">
      <c r="A104" s="10" t="s">
        <v>21</v>
      </c>
      <c r="B104" s="126">
        <f>B105+LIMARI!B121+CHOAPA!B105</f>
        <v>19202</v>
      </c>
      <c r="C104" s="126">
        <f>C105+LIMARI!C121+CHOAPA!C105</f>
        <v>22144</v>
      </c>
      <c r="D104" s="126">
        <f>D105+LIMARI!D121+CHOAPA!D105</f>
        <v>20688</v>
      </c>
      <c r="E104" s="126">
        <f>E105+LIMARI!E121+CHOAPA!E105</f>
        <v>22109</v>
      </c>
      <c r="F104" s="126">
        <f>F105+LIMARI!F121+CHOAPA!F105</f>
        <v>23446</v>
      </c>
      <c r="G104" s="126">
        <f>G105+LIMARI!G121+CHOAPA!G105</f>
        <v>22744</v>
      </c>
      <c r="H104" s="126">
        <f>H105+LIMARI!H121+CHOAPA!H105</f>
        <v>18657</v>
      </c>
      <c r="I104" s="126">
        <f>I105+LIMARI!I121+CHOAPA!I105</f>
        <v>16842</v>
      </c>
      <c r="J104" s="126">
        <f>J105+LIMARI!J121+CHOAPA!J105</f>
        <v>17877</v>
      </c>
      <c r="K104" s="126">
        <f>K105+LIMARI!K121+CHOAPA!K105</f>
        <v>18081</v>
      </c>
      <c r="L104" s="126">
        <f>L105+LIMARI!L121+CHOAPA!L105</f>
        <v>17811</v>
      </c>
      <c r="M104" s="126">
        <f>M105+LIMARI!M121+CHOAPA!M105</f>
        <v>15562</v>
      </c>
      <c r="N104" s="126">
        <f>N105+LIMARI!N121+CHOAPA!N105</f>
        <v>12667</v>
      </c>
      <c r="O104" s="126">
        <f>O105+LIMARI!O121+CHOAPA!O105</f>
        <v>9771</v>
      </c>
      <c r="P104" s="126">
        <f>P105+LIMARI!P121+CHOAPA!P105</f>
        <v>8191</v>
      </c>
      <c r="Q104" s="126">
        <f>Q105+LIMARI!Q121+CHOAPA!Q105</f>
        <v>5891</v>
      </c>
      <c r="R104" s="126">
        <f>R105+LIMARI!R121+CHOAPA!R105</f>
        <v>7373</v>
      </c>
      <c r="S104" s="126">
        <f>S105+LIMARI!S121+CHOAPA!S105</f>
        <v>279056</v>
      </c>
      <c r="T104" s="3"/>
    </row>
    <row r="105" spans="1:20" ht="33" customHeight="1" thickBot="1">
      <c r="A105" s="12" t="s">
        <v>22</v>
      </c>
      <c r="B105" s="127">
        <f>B106+B117+B127+B140+B143</f>
        <v>13414</v>
      </c>
      <c r="C105" s="127">
        <f t="shared" ref="C105:S105" si="57">C106+C117+C127+C140+C143</f>
        <v>15055</v>
      </c>
      <c r="D105" s="127">
        <f t="shared" si="57"/>
        <v>13805</v>
      </c>
      <c r="E105" s="127">
        <f t="shared" si="57"/>
        <v>14602</v>
      </c>
      <c r="F105" s="127">
        <f t="shared" si="57"/>
        <v>16027</v>
      </c>
      <c r="G105" s="127">
        <f t="shared" si="57"/>
        <v>15590</v>
      </c>
      <c r="H105" s="127">
        <f t="shared" si="57"/>
        <v>12642</v>
      </c>
      <c r="I105" s="127">
        <f t="shared" si="57"/>
        <v>11310</v>
      </c>
      <c r="J105" s="127">
        <f t="shared" si="57"/>
        <v>11933</v>
      </c>
      <c r="K105" s="127">
        <f t="shared" si="57"/>
        <v>11941</v>
      </c>
      <c r="L105" s="127">
        <f t="shared" si="57"/>
        <v>11700</v>
      </c>
      <c r="M105" s="127">
        <f t="shared" si="57"/>
        <v>10035</v>
      </c>
      <c r="N105" s="127">
        <f t="shared" si="57"/>
        <v>8132</v>
      </c>
      <c r="O105" s="127">
        <f t="shared" si="57"/>
        <v>6236</v>
      </c>
      <c r="P105" s="127">
        <f t="shared" si="57"/>
        <v>5179</v>
      </c>
      <c r="Q105" s="127">
        <f t="shared" si="57"/>
        <v>3620</v>
      </c>
      <c r="R105" s="127">
        <f t="shared" si="57"/>
        <v>4437</v>
      </c>
      <c r="S105" s="127">
        <f t="shared" si="57"/>
        <v>185658</v>
      </c>
    </row>
    <row r="106" spans="1:20" ht="33" customHeight="1" thickBot="1">
      <c r="A106" s="10" t="s">
        <v>23</v>
      </c>
      <c r="B106" s="126">
        <f>SUM(B107:B115)</f>
        <v>6235</v>
      </c>
      <c r="C106" s="126">
        <f t="shared" ref="C106:R106" si="58">SUM(C107:C115)</f>
        <v>7121</v>
      </c>
      <c r="D106" s="126">
        <f t="shared" si="58"/>
        <v>6633</v>
      </c>
      <c r="E106" s="126">
        <f t="shared" si="58"/>
        <v>7193</v>
      </c>
      <c r="F106" s="126">
        <f t="shared" si="58"/>
        <v>7989</v>
      </c>
      <c r="G106" s="126">
        <f t="shared" si="58"/>
        <v>7757</v>
      </c>
      <c r="H106" s="126">
        <f t="shared" si="58"/>
        <v>6139</v>
      </c>
      <c r="I106" s="126">
        <f t="shared" si="58"/>
        <v>5556</v>
      </c>
      <c r="J106" s="126">
        <f t="shared" si="58"/>
        <v>5814</v>
      </c>
      <c r="K106" s="126">
        <f t="shared" si="58"/>
        <v>5870</v>
      </c>
      <c r="L106" s="126">
        <f t="shared" si="58"/>
        <v>5762</v>
      </c>
      <c r="M106" s="126">
        <f t="shared" si="58"/>
        <v>4767</v>
      </c>
      <c r="N106" s="126">
        <f t="shared" si="58"/>
        <v>3890</v>
      </c>
      <c r="O106" s="126">
        <f t="shared" si="58"/>
        <v>2990</v>
      </c>
      <c r="P106" s="126">
        <f t="shared" si="58"/>
        <v>2450</v>
      </c>
      <c r="Q106" s="126">
        <f>SUM(Q107:Q115)</f>
        <v>1766</v>
      </c>
      <c r="R106" s="126">
        <f>SUM(R107:R115)</f>
        <v>2187</v>
      </c>
      <c r="S106" s="126">
        <f>SUM(S107:S115)</f>
        <v>90119</v>
      </c>
    </row>
    <row r="107" spans="1:20" s="68" customFormat="1" ht="33" customHeight="1">
      <c r="A107" s="59" t="s">
        <v>24</v>
      </c>
      <c r="B107" s="107">
        <v>1130</v>
      </c>
      <c r="C107" s="106">
        <v>1303</v>
      </c>
      <c r="D107" s="106">
        <v>1262</v>
      </c>
      <c r="E107" s="106">
        <v>1357</v>
      </c>
      <c r="F107" s="106">
        <v>1612</v>
      </c>
      <c r="G107" s="106">
        <v>1731</v>
      </c>
      <c r="H107" s="106">
        <v>1496</v>
      </c>
      <c r="I107" s="106">
        <v>1200</v>
      </c>
      <c r="J107" s="106">
        <v>1252</v>
      </c>
      <c r="K107" s="106">
        <v>1214</v>
      </c>
      <c r="L107" s="106">
        <v>1148</v>
      </c>
      <c r="M107" s="106">
        <v>917</v>
      </c>
      <c r="N107" s="106">
        <v>842</v>
      </c>
      <c r="O107" s="106">
        <v>747</v>
      </c>
      <c r="P107" s="106">
        <v>704</v>
      </c>
      <c r="Q107" s="106">
        <v>512</v>
      </c>
      <c r="R107" s="106">
        <v>567</v>
      </c>
      <c r="S107" s="107">
        <f>SUM(B107:R107)</f>
        <v>18994</v>
      </c>
    </row>
    <row r="108" spans="1:20" s="68" customFormat="1" ht="33" customHeight="1">
      <c r="A108" s="18" t="s">
        <v>123</v>
      </c>
      <c r="B108" s="110">
        <v>6</v>
      </c>
      <c r="C108" s="108">
        <v>0</v>
      </c>
      <c r="D108" s="108">
        <v>0</v>
      </c>
      <c r="E108" s="108">
        <v>0</v>
      </c>
      <c r="F108" s="108">
        <v>0</v>
      </c>
      <c r="G108" s="108">
        <v>0</v>
      </c>
      <c r="H108" s="108">
        <v>4</v>
      </c>
      <c r="I108" s="108">
        <v>1</v>
      </c>
      <c r="J108" s="108">
        <v>0</v>
      </c>
      <c r="K108" s="108">
        <v>0</v>
      </c>
      <c r="L108" s="108">
        <v>1</v>
      </c>
      <c r="M108" s="108">
        <v>1</v>
      </c>
      <c r="N108" s="108">
        <v>1</v>
      </c>
      <c r="O108" s="108">
        <v>1</v>
      </c>
      <c r="P108" s="108">
        <v>0</v>
      </c>
      <c r="Q108" s="108">
        <v>0</v>
      </c>
      <c r="R108" s="108">
        <v>0</v>
      </c>
      <c r="S108" s="110">
        <v>15</v>
      </c>
    </row>
    <row r="109" spans="1:20" s="68" customFormat="1" ht="33" customHeight="1">
      <c r="A109" s="18" t="s">
        <v>25</v>
      </c>
      <c r="B109" s="109">
        <v>767</v>
      </c>
      <c r="C109" s="111">
        <v>1052</v>
      </c>
      <c r="D109" s="111">
        <v>996</v>
      </c>
      <c r="E109" s="111">
        <v>1086</v>
      </c>
      <c r="F109" s="111">
        <v>1276</v>
      </c>
      <c r="G109" s="111">
        <v>1168</v>
      </c>
      <c r="H109" s="111">
        <v>951</v>
      </c>
      <c r="I109" s="111">
        <v>896</v>
      </c>
      <c r="J109" s="111">
        <v>973</v>
      </c>
      <c r="K109" s="111">
        <v>942</v>
      </c>
      <c r="L109" s="111">
        <v>913</v>
      </c>
      <c r="M109" s="111">
        <v>829</v>
      </c>
      <c r="N109" s="111">
        <v>681</v>
      </c>
      <c r="O109" s="111">
        <v>525</v>
      </c>
      <c r="P109" s="111">
        <v>405</v>
      </c>
      <c r="Q109" s="111">
        <v>284</v>
      </c>
      <c r="R109" s="111">
        <v>348</v>
      </c>
      <c r="S109" s="110">
        <f>SUM(B109:R109)</f>
        <v>14092</v>
      </c>
    </row>
    <row r="110" spans="1:20" s="68" customFormat="1" ht="33" customHeight="1">
      <c r="A110" s="18" t="s">
        <v>26</v>
      </c>
      <c r="B110" s="109">
        <v>1038</v>
      </c>
      <c r="C110" s="111">
        <v>1127</v>
      </c>
      <c r="D110" s="111">
        <v>954</v>
      </c>
      <c r="E110" s="111">
        <v>1051</v>
      </c>
      <c r="F110" s="111">
        <v>1159</v>
      </c>
      <c r="G110" s="111">
        <v>1057</v>
      </c>
      <c r="H110" s="111">
        <v>843</v>
      </c>
      <c r="I110" s="111">
        <v>747</v>
      </c>
      <c r="J110" s="111">
        <v>831</v>
      </c>
      <c r="K110" s="111">
        <v>890</v>
      </c>
      <c r="L110" s="111">
        <v>915</v>
      </c>
      <c r="M110" s="111">
        <v>747</v>
      </c>
      <c r="N110" s="111">
        <v>588</v>
      </c>
      <c r="O110" s="111">
        <v>426</v>
      </c>
      <c r="P110" s="111">
        <v>361</v>
      </c>
      <c r="Q110" s="111">
        <v>259</v>
      </c>
      <c r="R110" s="111">
        <v>334</v>
      </c>
      <c r="S110" s="110">
        <f>SUM(B110:R110)</f>
        <v>13327</v>
      </c>
    </row>
    <row r="111" spans="1:20" s="68" customFormat="1" ht="33" customHeight="1">
      <c r="A111" s="18" t="s">
        <v>27</v>
      </c>
      <c r="B111" s="109">
        <v>1083</v>
      </c>
      <c r="C111" s="111">
        <v>1254</v>
      </c>
      <c r="D111" s="111">
        <v>1187</v>
      </c>
      <c r="E111" s="111">
        <v>1399</v>
      </c>
      <c r="F111" s="111">
        <v>1694</v>
      </c>
      <c r="G111" s="111">
        <v>1678</v>
      </c>
      <c r="H111" s="111">
        <v>1261</v>
      </c>
      <c r="I111" s="111">
        <v>1174</v>
      </c>
      <c r="J111" s="111">
        <v>1178</v>
      </c>
      <c r="K111" s="111">
        <v>1258</v>
      </c>
      <c r="L111" s="111">
        <v>1289</v>
      </c>
      <c r="M111" s="111">
        <v>1129</v>
      </c>
      <c r="N111" s="111">
        <v>909</v>
      </c>
      <c r="O111" s="111">
        <v>704</v>
      </c>
      <c r="P111" s="111">
        <v>566</v>
      </c>
      <c r="Q111" s="111">
        <v>425</v>
      </c>
      <c r="R111" s="111">
        <v>594</v>
      </c>
      <c r="S111" s="110">
        <f>SUM(B111:R111)</f>
        <v>18782</v>
      </c>
    </row>
    <row r="112" spans="1:20" s="68" customFormat="1" ht="33" customHeight="1">
      <c r="A112" s="18" t="s">
        <v>28</v>
      </c>
      <c r="B112" s="109">
        <v>1082</v>
      </c>
      <c r="C112" s="111">
        <v>1268</v>
      </c>
      <c r="D112" s="111">
        <v>1221</v>
      </c>
      <c r="E112" s="111">
        <v>1298</v>
      </c>
      <c r="F112" s="111">
        <v>1378</v>
      </c>
      <c r="G112" s="111">
        <v>1374</v>
      </c>
      <c r="H112" s="111">
        <v>980</v>
      </c>
      <c r="I112" s="111">
        <v>915</v>
      </c>
      <c r="J112" s="111">
        <v>928</v>
      </c>
      <c r="K112" s="111">
        <v>955</v>
      </c>
      <c r="L112" s="111">
        <v>931</v>
      </c>
      <c r="M112" s="111">
        <v>761</v>
      </c>
      <c r="N112" s="111">
        <v>576</v>
      </c>
      <c r="O112" s="111">
        <v>405</v>
      </c>
      <c r="P112" s="111">
        <v>304</v>
      </c>
      <c r="Q112" s="111">
        <v>213</v>
      </c>
      <c r="R112" s="111">
        <v>244</v>
      </c>
      <c r="S112" s="110">
        <f>SUM(B112:R112)</f>
        <v>14833</v>
      </c>
    </row>
    <row r="113" spans="1:40" s="68" customFormat="1" ht="33" customHeight="1">
      <c r="A113" s="18" t="s">
        <v>122</v>
      </c>
      <c r="B113" s="109">
        <v>0</v>
      </c>
      <c r="C113" s="111">
        <v>0</v>
      </c>
      <c r="D113" s="111">
        <v>1</v>
      </c>
      <c r="E113" s="111">
        <v>0</v>
      </c>
      <c r="F113" s="111">
        <v>0</v>
      </c>
      <c r="G113" s="111">
        <v>0</v>
      </c>
      <c r="H113" s="111">
        <v>0</v>
      </c>
      <c r="I113" s="111">
        <v>0</v>
      </c>
      <c r="J113" s="111">
        <v>0</v>
      </c>
      <c r="K113" s="111">
        <v>0</v>
      </c>
      <c r="L113" s="111">
        <v>0</v>
      </c>
      <c r="M113" s="111">
        <v>0</v>
      </c>
      <c r="N113" s="111">
        <v>0</v>
      </c>
      <c r="O113" s="111">
        <v>0</v>
      </c>
      <c r="P113" s="111">
        <v>0</v>
      </c>
      <c r="Q113" s="111">
        <v>0</v>
      </c>
      <c r="R113" s="111">
        <v>0</v>
      </c>
      <c r="S113" s="110">
        <v>1</v>
      </c>
    </row>
    <row r="114" spans="1:40" ht="33" customHeight="1">
      <c r="A114" s="83" t="s">
        <v>100</v>
      </c>
      <c r="B114" s="109">
        <v>1127</v>
      </c>
      <c r="C114" s="111">
        <v>1116</v>
      </c>
      <c r="D114" s="111">
        <v>1012</v>
      </c>
      <c r="E114" s="111">
        <v>1002</v>
      </c>
      <c r="F114" s="111">
        <v>870</v>
      </c>
      <c r="G114" s="111">
        <v>749</v>
      </c>
      <c r="H114" s="111">
        <v>604</v>
      </c>
      <c r="I114" s="111">
        <v>622</v>
      </c>
      <c r="J114" s="111">
        <v>652</v>
      </c>
      <c r="K114" s="111">
        <v>611</v>
      </c>
      <c r="L114" s="111">
        <v>565</v>
      </c>
      <c r="M114" s="111">
        <v>383</v>
      </c>
      <c r="N114" s="111">
        <v>293</v>
      </c>
      <c r="O114" s="111">
        <v>182</v>
      </c>
      <c r="P114" s="111">
        <v>110</v>
      </c>
      <c r="Q114" s="111">
        <v>73</v>
      </c>
      <c r="R114" s="111">
        <v>100</v>
      </c>
      <c r="S114" s="109">
        <f>SUM(B114:R114)</f>
        <v>10071</v>
      </c>
    </row>
    <row r="115" spans="1:40" ht="33" customHeight="1" thickBot="1">
      <c r="A115" s="81" t="s">
        <v>124</v>
      </c>
      <c r="B115" s="113">
        <v>2</v>
      </c>
      <c r="C115" s="112">
        <v>1</v>
      </c>
      <c r="D115" s="112">
        <v>0</v>
      </c>
      <c r="E115" s="112">
        <v>0</v>
      </c>
      <c r="F115" s="112">
        <v>0</v>
      </c>
      <c r="G115" s="112">
        <v>0</v>
      </c>
      <c r="H115" s="112">
        <v>0</v>
      </c>
      <c r="I115" s="112">
        <v>1</v>
      </c>
      <c r="J115" s="112">
        <v>0</v>
      </c>
      <c r="K115" s="112">
        <v>0</v>
      </c>
      <c r="L115" s="112">
        <v>0</v>
      </c>
      <c r="M115" s="112">
        <v>0</v>
      </c>
      <c r="N115" s="112">
        <v>0</v>
      </c>
      <c r="O115" s="112">
        <v>0</v>
      </c>
      <c r="P115" s="112">
        <v>0</v>
      </c>
      <c r="Q115" s="112">
        <v>0</v>
      </c>
      <c r="R115" s="112">
        <v>0</v>
      </c>
      <c r="S115" s="113">
        <v>4</v>
      </c>
    </row>
    <row r="116" spans="1:40" ht="33" customHeight="1" thickBot="1"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</row>
    <row r="117" spans="1:40" ht="33" customHeight="1" thickBot="1">
      <c r="A117" s="10" t="s">
        <v>29</v>
      </c>
      <c r="B117" s="126">
        <f>SUM(B118:B125)</f>
        <v>6871</v>
      </c>
      <c r="C117" s="126">
        <f t="shared" ref="C117:R117" si="59">SUM(C118:C125)</f>
        <v>7504</v>
      </c>
      <c r="D117" s="126">
        <f t="shared" si="59"/>
        <v>6726</v>
      </c>
      <c r="E117" s="126">
        <f t="shared" si="59"/>
        <v>6884</v>
      </c>
      <c r="F117" s="126">
        <f t="shared" si="59"/>
        <v>7487</v>
      </c>
      <c r="G117" s="126">
        <f t="shared" si="59"/>
        <v>7285</v>
      </c>
      <c r="H117" s="126">
        <f t="shared" si="59"/>
        <v>6011</v>
      </c>
      <c r="I117" s="126">
        <f t="shared" si="59"/>
        <v>5293</v>
      </c>
      <c r="J117" s="126">
        <f t="shared" si="59"/>
        <v>5657</v>
      </c>
      <c r="K117" s="126">
        <f t="shared" si="59"/>
        <v>5560</v>
      </c>
      <c r="L117" s="126">
        <f t="shared" si="59"/>
        <v>5437</v>
      </c>
      <c r="M117" s="126">
        <f t="shared" si="59"/>
        <v>4810</v>
      </c>
      <c r="N117" s="126">
        <f t="shared" si="59"/>
        <v>3907</v>
      </c>
      <c r="O117" s="126">
        <f t="shared" si="59"/>
        <v>2977</v>
      </c>
      <c r="P117" s="126">
        <f t="shared" si="59"/>
        <v>2532</v>
      </c>
      <c r="Q117" s="126">
        <f t="shared" si="59"/>
        <v>1703</v>
      </c>
      <c r="R117" s="126">
        <f t="shared" si="59"/>
        <v>2051</v>
      </c>
      <c r="S117" s="126">
        <f>SUM(S118:S125)</f>
        <v>88695</v>
      </c>
    </row>
    <row r="118" spans="1:40" s="68" customFormat="1" ht="33" customHeight="1">
      <c r="A118" s="59" t="s">
        <v>30</v>
      </c>
      <c r="B118" s="107">
        <v>1189</v>
      </c>
      <c r="C118" s="106">
        <v>1333</v>
      </c>
      <c r="D118" s="106">
        <v>1271</v>
      </c>
      <c r="E118" s="106">
        <v>1316</v>
      </c>
      <c r="F118" s="106">
        <v>1455</v>
      </c>
      <c r="G118" s="106">
        <v>1368</v>
      </c>
      <c r="H118" s="106">
        <v>1162</v>
      </c>
      <c r="I118" s="106">
        <v>975</v>
      </c>
      <c r="J118" s="106">
        <v>1034</v>
      </c>
      <c r="K118" s="106">
        <v>1045</v>
      </c>
      <c r="L118" s="106">
        <v>1059</v>
      </c>
      <c r="M118" s="106">
        <v>906</v>
      </c>
      <c r="N118" s="106">
        <v>722</v>
      </c>
      <c r="O118" s="106">
        <v>554</v>
      </c>
      <c r="P118" s="106">
        <v>467</v>
      </c>
      <c r="Q118" s="106">
        <v>335</v>
      </c>
      <c r="R118" s="106">
        <v>347</v>
      </c>
      <c r="S118" s="107">
        <f>SUM(B118:R118)</f>
        <v>16538</v>
      </c>
    </row>
    <row r="119" spans="1:40" s="68" customFormat="1" ht="33" customHeight="1">
      <c r="A119" s="18" t="s">
        <v>31</v>
      </c>
      <c r="B119" s="109">
        <v>1117</v>
      </c>
      <c r="C119" s="111">
        <v>1174</v>
      </c>
      <c r="D119" s="111">
        <v>1064</v>
      </c>
      <c r="E119" s="111">
        <v>1185</v>
      </c>
      <c r="F119" s="111">
        <v>1493</v>
      </c>
      <c r="G119" s="111">
        <v>1386</v>
      </c>
      <c r="H119" s="111">
        <v>1138</v>
      </c>
      <c r="I119" s="111">
        <v>1008</v>
      </c>
      <c r="J119" s="111">
        <v>1070</v>
      </c>
      <c r="K119" s="111">
        <v>1044</v>
      </c>
      <c r="L119" s="111">
        <v>1055</v>
      </c>
      <c r="M119" s="111">
        <v>910</v>
      </c>
      <c r="N119" s="111">
        <v>711</v>
      </c>
      <c r="O119" s="111">
        <v>510</v>
      </c>
      <c r="P119" s="111">
        <v>357</v>
      </c>
      <c r="Q119" s="111">
        <v>253</v>
      </c>
      <c r="R119" s="111">
        <v>350</v>
      </c>
      <c r="S119" s="109">
        <f t="shared" ref="S119:S125" si="60">SUM(B119:R119)</f>
        <v>15825</v>
      </c>
    </row>
    <row r="120" spans="1:40" s="68" customFormat="1" ht="33" customHeight="1">
      <c r="A120" s="18" t="s">
        <v>32</v>
      </c>
      <c r="B120" s="109">
        <v>1937</v>
      </c>
      <c r="C120" s="111">
        <v>2125</v>
      </c>
      <c r="D120" s="111">
        <v>1848</v>
      </c>
      <c r="E120" s="111">
        <v>1852</v>
      </c>
      <c r="F120" s="111">
        <v>1944</v>
      </c>
      <c r="G120" s="111">
        <v>1946</v>
      </c>
      <c r="H120" s="111">
        <v>1712</v>
      </c>
      <c r="I120" s="111">
        <v>1547</v>
      </c>
      <c r="J120" s="111">
        <v>1668</v>
      </c>
      <c r="K120" s="111">
        <v>1568</v>
      </c>
      <c r="L120" s="111">
        <v>1361</v>
      </c>
      <c r="M120" s="111">
        <v>1185</v>
      </c>
      <c r="N120" s="111">
        <v>983</v>
      </c>
      <c r="O120" s="111">
        <v>746</v>
      </c>
      <c r="P120" s="111">
        <v>659</v>
      </c>
      <c r="Q120" s="111">
        <v>369</v>
      </c>
      <c r="R120" s="111">
        <v>451</v>
      </c>
      <c r="S120" s="109">
        <f t="shared" si="60"/>
        <v>23901</v>
      </c>
    </row>
    <row r="121" spans="1:40" s="68" customFormat="1" ht="33" customHeight="1">
      <c r="A121" s="18" t="s">
        <v>117</v>
      </c>
      <c r="B121" s="109">
        <v>0</v>
      </c>
      <c r="C121" s="111">
        <v>0</v>
      </c>
      <c r="D121" s="111">
        <v>0</v>
      </c>
      <c r="E121" s="111">
        <v>0</v>
      </c>
      <c r="F121" s="111">
        <v>0</v>
      </c>
      <c r="G121" s="111">
        <v>0</v>
      </c>
      <c r="H121" s="111">
        <v>0</v>
      </c>
      <c r="I121" s="111">
        <v>0</v>
      </c>
      <c r="J121" s="111">
        <v>1</v>
      </c>
      <c r="K121" s="111">
        <v>0</v>
      </c>
      <c r="L121" s="111">
        <v>0</v>
      </c>
      <c r="M121" s="111">
        <v>0</v>
      </c>
      <c r="N121" s="111">
        <v>0</v>
      </c>
      <c r="O121" s="111">
        <v>0</v>
      </c>
      <c r="P121" s="111">
        <v>0</v>
      </c>
      <c r="Q121" s="111">
        <v>0</v>
      </c>
      <c r="R121" s="111">
        <v>0</v>
      </c>
      <c r="S121" s="136">
        <f t="shared" si="60"/>
        <v>1</v>
      </c>
    </row>
    <row r="122" spans="1:40" s="68" customFormat="1" ht="33" customHeight="1">
      <c r="A122" s="51" t="s">
        <v>97</v>
      </c>
      <c r="B122" s="109">
        <v>2048</v>
      </c>
      <c r="C122" s="111">
        <v>2178</v>
      </c>
      <c r="D122" s="111">
        <v>1886</v>
      </c>
      <c r="E122" s="111">
        <v>1841</v>
      </c>
      <c r="F122" s="111">
        <v>1883</v>
      </c>
      <c r="G122" s="111">
        <v>1893</v>
      </c>
      <c r="H122" s="111">
        <v>1385</v>
      </c>
      <c r="I122" s="111">
        <v>1190</v>
      </c>
      <c r="J122" s="111">
        <v>1291</v>
      </c>
      <c r="K122" s="111">
        <v>1279</v>
      </c>
      <c r="L122" s="111">
        <v>1376</v>
      </c>
      <c r="M122" s="111">
        <v>1246</v>
      </c>
      <c r="N122" s="111">
        <v>1081</v>
      </c>
      <c r="O122" s="111">
        <v>842</v>
      </c>
      <c r="P122" s="111">
        <v>789</v>
      </c>
      <c r="Q122" s="111">
        <v>577</v>
      </c>
      <c r="R122" s="111">
        <v>665</v>
      </c>
      <c r="S122" s="109">
        <f t="shared" si="60"/>
        <v>23450</v>
      </c>
    </row>
    <row r="123" spans="1:40" s="68" customFormat="1" ht="33" customHeight="1">
      <c r="A123" s="18" t="s">
        <v>33</v>
      </c>
      <c r="B123" s="110">
        <v>305</v>
      </c>
      <c r="C123" s="108">
        <v>334</v>
      </c>
      <c r="D123" s="108">
        <v>313</v>
      </c>
      <c r="E123" s="108">
        <v>344</v>
      </c>
      <c r="F123" s="108">
        <v>386</v>
      </c>
      <c r="G123" s="108">
        <v>363</v>
      </c>
      <c r="H123" s="108">
        <v>292</v>
      </c>
      <c r="I123" s="108">
        <v>293</v>
      </c>
      <c r="J123" s="108">
        <v>291</v>
      </c>
      <c r="K123" s="108">
        <v>322</v>
      </c>
      <c r="L123" s="108">
        <v>291</v>
      </c>
      <c r="M123" s="108">
        <v>302</v>
      </c>
      <c r="N123" s="108">
        <v>208</v>
      </c>
      <c r="O123" s="108">
        <v>167</v>
      </c>
      <c r="P123" s="108">
        <v>128</v>
      </c>
      <c r="Q123" s="108">
        <v>69</v>
      </c>
      <c r="R123" s="108">
        <v>127</v>
      </c>
      <c r="S123" s="110">
        <f t="shared" si="60"/>
        <v>4535</v>
      </c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</row>
    <row r="124" spans="1:40" s="68" customFormat="1" ht="33" customHeight="1">
      <c r="A124" s="18" t="s">
        <v>34</v>
      </c>
      <c r="B124" s="109">
        <v>275</v>
      </c>
      <c r="C124" s="111">
        <v>360</v>
      </c>
      <c r="D124" s="111">
        <v>344</v>
      </c>
      <c r="E124" s="111">
        <v>346</v>
      </c>
      <c r="F124" s="111">
        <v>326</v>
      </c>
      <c r="G124" s="111">
        <v>329</v>
      </c>
      <c r="H124" s="111">
        <v>322</v>
      </c>
      <c r="I124" s="111">
        <v>280</v>
      </c>
      <c r="J124" s="111">
        <v>302</v>
      </c>
      <c r="K124" s="111">
        <v>302</v>
      </c>
      <c r="L124" s="111">
        <v>295</v>
      </c>
      <c r="M124" s="111">
        <v>261</v>
      </c>
      <c r="N124" s="111">
        <v>202</v>
      </c>
      <c r="O124" s="111">
        <v>158</v>
      </c>
      <c r="P124" s="111">
        <v>131</v>
      </c>
      <c r="Q124" s="111">
        <v>100</v>
      </c>
      <c r="R124" s="111">
        <v>111</v>
      </c>
      <c r="S124" s="109">
        <f t="shared" si="60"/>
        <v>4444</v>
      </c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s="68" customFormat="1" ht="33" customHeight="1" thickBot="1">
      <c r="A125" s="81" t="s">
        <v>116</v>
      </c>
      <c r="B125" s="120">
        <v>0</v>
      </c>
      <c r="C125" s="120">
        <v>0</v>
      </c>
      <c r="D125" s="120">
        <v>0</v>
      </c>
      <c r="E125" s="120">
        <v>0</v>
      </c>
      <c r="F125" s="120">
        <v>0</v>
      </c>
      <c r="G125" s="120">
        <v>0</v>
      </c>
      <c r="H125" s="120">
        <v>0</v>
      </c>
      <c r="I125" s="120">
        <v>0</v>
      </c>
      <c r="J125" s="120">
        <v>0</v>
      </c>
      <c r="K125" s="120">
        <v>0</v>
      </c>
      <c r="L125" s="120">
        <v>0</v>
      </c>
      <c r="M125" s="120">
        <v>0</v>
      </c>
      <c r="N125" s="120">
        <v>0</v>
      </c>
      <c r="O125" s="120">
        <v>0</v>
      </c>
      <c r="P125" s="120">
        <v>1</v>
      </c>
      <c r="Q125" s="120">
        <v>0</v>
      </c>
      <c r="R125" s="120">
        <v>0</v>
      </c>
      <c r="S125" s="137">
        <f t="shared" si="60"/>
        <v>1</v>
      </c>
    </row>
    <row r="126" spans="1:40" ht="33" customHeight="1" thickBot="1"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</row>
    <row r="127" spans="1:40" ht="33" customHeight="1" thickBot="1">
      <c r="A127" s="60" t="s">
        <v>35</v>
      </c>
      <c r="B127" s="128">
        <f>SUM(B128:B138)</f>
        <v>307</v>
      </c>
      <c r="C127" s="128">
        <f t="shared" ref="C127:R127" si="61">SUM(C128:C138)</f>
        <v>430</v>
      </c>
      <c r="D127" s="128">
        <f t="shared" si="61"/>
        <v>446</v>
      </c>
      <c r="E127" s="128">
        <f t="shared" si="61"/>
        <v>525</v>
      </c>
      <c r="F127" s="128">
        <f t="shared" si="61"/>
        <v>550</v>
      </c>
      <c r="G127" s="128">
        <f t="shared" si="61"/>
        <v>548</v>
      </c>
      <c r="H127" s="128">
        <f t="shared" si="61"/>
        <v>491</v>
      </c>
      <c r="I127" s="128">
        <f t="shared" si="61"/>
        <v>461</v>
      </c>
      <c r="J127" s="128">
        <f t="shared" si="61"/>
        <v>462</v>
      </c>
      <c r="K127" s="128">
        <f t="shared" si="61"/>
        <v>511</v>
      </c>
      <c r="L127" s="128">
        <f t="shared" si="61"/>
        <v>499</v>
      </c>
      <c r="M127" s="128">
        <f t="shared" si="61"/>
        <v>458</v>
      </c>
      <c r="N127" s="128">
        <f t="shared" si="61"/>
        <v>335</v>
      </c>
      <c r="O127" s="128">
        <f t="shared" si="61"/>
        <v>269</v>
      </c>
      <c r="P127" s="128">
        <f t="shared" si="61"/>
        <v>197</v>
      </c>
      <c r="Q127" s="128">
        <f t="shared" si="61"/>
        <v>151</v>
      </c>
      <c r="R127" s="128">
        <f t="shared" si="61"/>
        <v>199</v>
      </c>
      <c r="S127" s="128">
        <f>SUM(S128:S138)</f>
        <v>6839</v>
      </c>
    </row>
    <row r="128" spans="1:40" ht="33" customHeight="1">
      <c r="A128" s="61" t="s">
        <v>96</v>
      </c>
      <c r="B128" s="116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30"/>
      <c r="S128" s="116"/>
    </row>
    <row r="129" spans="1:19" s="68" customFormat="1" ht="33" customHeight="1">
      <c r="A129" s="65" t="s">
        <v>89</v>
      </c>
      <c r="B129" s="109">
        <v>44</v>
      </c>
      <c r="C129" s="131">
        <v>50</v>
      </c>
      <c r="D129" s="109">
        <v>69</v>
      </c>
      <c r="E129" s="131">
        <v>68</v>
      </c>
      <c r="F129" s="109">
        <v>62</v>
      </c>
      <c r="G129" s="131">
        <v>60</v>
      </c>
      <c r="H129" s="109">
        <v>40</v>
      </c>
      <c r="I129" s="131">
        <v>54</v>
      </c>
      <c r="J129" s="109">
        <v>40</v>
      </c>
      <c r="K129" s="131">
        <v>58</v>
      </c>
      <c r="L129" s="109">
        <v>73</v>
      </c>
      <c r="M129" s="131">
        <v>58</v>
      </c>
      <c r="N129" s="109">
        <v>49</v>
      </c>
      <c r="O129" s="131">
        <v>42</v>
      </c>
      <c r="P129" s="109">
        <v>21</v>
      </c>
      <c r="Q129" s="131">
        <v>21</v>
      </c>
      <c r="R129" s="109">
        <v>28</v>
      </c>
      <c r="S129" s="109">
        <f>SUM(B129:R129)</f>
        <v>837</v>
      </c>
    </row>
    <row r="130" spans="1:19" s="68" customFormat="1" ht="33" customHeight="1">
      <c r="A130" s="63" t="s">
        <v>90</v>
      </c>
      <c r="B130" s="109">
        <v>14</v>
      </c>
      <c r="C130" s="131">
        <v>34</v>
      </c>
      <c r="D130" s="109">
        <v>17</v>
      </c>
      <c r="E130" s="131">
        <v>39</v>
      </c>
      <c r="F130" s="109">
        <v>54</v>
      </c>
      <c r="G130" s="131">
        <v>42</v>
      </c>
      <c r="H130" s="109">
        <v>33</v>
      </c>
      <c r="I130" s="131">
        <v>40</v>
      </c>
      <c r="J130" s="109">
        <v>32</v>
      </c>
      <c r="K130" s="131">
        <v>44</v>
      </c>
      <c r="L130" s="109">
        <v>38</v>
      </c>
      <c r="M130" s="131">
        <v>32</v>
      </c>
      <c r="N130" s="109">
        <v>28</v>
      </c>
      <c r="O130" s="131">
        <v>19</v>
      </c>
      <c r="P130" s="109">
        <v>21</v>
      </c>
      <c r="Q130" s="131">
        <v>19</v>
      </c>
      <c r="R130" s="109">
        <v>15</v>
      </c>
      <c r="S130" s="109">
        <f t="shared" ref="S130:S138" si="62">SUM(B130:R130)</f>
        <v>521</v>
      </c>
    </row>
    <row r="131" spans="1:19" s="68" customFormat="1" ht="33" customHeight="1">
      <c r="A131" s="63" t="s">
        <v>36</v>
      </c>
      <c r="B131" s="109">
        <v>34</v>
      </c>
      <c r="C131" s="131">
        <v>52</v>
      </c>
      <c r="D131" s="109">
        <v>45</v>
      </c>
      <c r="E131" s="131">
        <v>64</v>
      </c>
      <c r="F131" s="109">
        <v>81</v>
      </c>
      <c r="G131" s="131">
        <v>77</v>
      </c>
      <c r="H131" s="109">
        <v>62</v>
      </c>
      <c r="I131" s="131">
        <v>62</v>
      </c>
      <c r="J131" s="109">
        <v>66</v>
      </c>
      <c r="K131" s="131">
        <v>74</v>
      </c>
      <c r="L131" s="109">
        <v>64</v>
      </c>
      <c r="M131" s="131">
        <v>68</v>
      </c>
      <c r="N131" s="109">
        <v>46</v>
      </c>
      <c r="O131" s="131">
        <v>29</v>
      </c>
      <c r="P131" s="109">
        <v>33</v>
      </c>
      <c r="Q131" s="131">
        <v>16</v>
      </c>
      <c r="R131" s="109">
        <v>26</v>
      </c>
      <c r="S131" s="109">
        <f>SUM(B131:R131)</f>
        <v>899</v>
      </c>
    </row>
    <row r="132" spans="1:19" s="68" customFormat="1" ht="33" customHeight="1">
      <c r="A132" s="18" t="s">
        <v>91</v>
      </c>
      <c r="B132" s="109">
        <v>0</v>
      </c>
      <c r="C132" s="131">
        <v>2</v>
      </c>
      <c r="D132" s="109">
        <v>3</v>
      </c>
      <c r="E132" s="131">
        <v>2</v>
      </c>
      <c r="F132" s="109">
        <v>1</v>
      </c>
      <c r="G132" s="131">
        <v>2</v>
      </c>
      <c r="H132" s="109">
        <v>1</v>
      </c>
      <c r="I132" s="131">
        <v>3</v>
      </c>
      <c r="J132" s="109">
        <v>4</v>
      </c>
      <c r="K132" s="131">
        <v>9</v>
      </c>
      <c r="L132" s="109">
        <v>4</v>
      </c>
      <c r="M132" s="131">
        <v>3</v>
      </c>
      <c r="N132" s="109">
        <v>2</v>
      </c>
      <c r="O132" s="131">
        <v>8</v>
      </c>
      <c r="P132" s="109">
        <v>4</v>
      </c>
      <c r="Q132" s="131">
        <v>3</v>
      </c>
      <c r="R132" s="109">
        <v>4</v>
      </c>
      <c r="S132" s="109">
        <f t="shared" si="62"/>
        <v>55</v>
      </c>
    </row>
    <row r="133" spans="1:19" s="68" customFormat="1" ht="33" customHeight="1">
      <c r="A133" s="18" t="s">
        <v>37</v>
      </c>
      <c r="B133" s="109">
        <v>50</v>
      </c>
      <c r="C133" s="131">
        <v>70</v>
      </c>
      <c r="D133" s="109">
        <v>75</v>
      </c>
      <c r="E133" s="131">
        <v>77</v>
      </c>
      <c r="F133" s="109">
        <v>82</v>
      </c>
      <c r="G133" s="131">
        <v>96</v>
      </c>
      <c r="H133" s="109">
        <v>97</v>
      </c>
      <c r="I133" s="131">
        <v>75</v>
      </c>
      <c r="J133" s="109">
        <v>67</v>
      </c>
      <c r="K133" s="131">
        <v>59</v>
      </c>
      <c r="L133" s="109">
        <v>87</v>
      </c>
      <c r="M133" s="131">
        <v>77</v>
      </c>
      <c r="N133" s="109">
        <v>48</v>
      </c>
      <c r="O133" s="131">
        <v>48</v>
      </c>
      <c r="P133" s="109">
        <v>28</v>
      </c>
      <c r="Q133" s="131">
        <v>26</v>
      </c>
      <c r="R133" s="109">
        <v>40</v>
      </c>
      <c r="S133" s="109">
        <f t="shared" si="62"/>
        <v>1102</v>
      </c>
    </row>
    <row r="134" spans="1:19" s="68" customFormat="1" ht="33" customHeight="1">
      <c r="A134" s="18" t="s">
        <v>92</v>
      </c>
      <c r="B134" s="109">
        <v>26</v>
      </c>
      <c r="C134" s="131">
        <v>36</v>
      </c>
      <c r="D134" s="109">
        <v>41</v>
      </c>
      <c r="E134" s="131">
        <v>58</v>
      </c>
      <c r="F134" s="109">
        <v>41</v>
      </c>
      <c r="G134" s="131">
        <v>49</v>
      </c>
      <c r="H134" s="109">
        <v>44</v>
      </c>
      <c r="I134" s="131">
        <v>37</v>
      </c>
      <c r="J134" s="109">
        <v>46</v>
      </c>
      <c r="K134" s="131">
        <v>53</v>
      </c>
      <c r="L134" s="109">
        <v>47</v>
      </c>
      <c r="M134" s="131">
        <v>36</v>
      </c>
      <c r="N134" s="109">
        <v>27</v>
      </c>
      <c r="O134" s="131">
        <v>27</v>
      </c>
      <c r="P134" s="109">
        <v>24</v>
      </c>
      <c r="Q134" s="131">
        <v>10</v>
      </c>
      <c r="R134" s="109">
        <v>19</v>
      </c>
      <c r="S134" s="109">
        <f t="shared" si="62"/>
        <v>621</v>
      </c>
    </row>
    <row r="135" spans="1:19" s="68" customFormat="1" ht="33" customHeight="1">
      <c r="A135" s="18" t="s">
        <v>93</v>
      </c>
      <c r="B135" s="109">
        <v>5</v>
      </c>
      <c r="C135" s="131">
        <v>9</v>
      </c>
      <c r="D135" s="109">
        <v>12</v>
      </c>
      <c r="E135" s="131">
        <v>13</v>
      </c>
      <c r="F135" s="109">
        <v>16</v>
      </c>
      <c r="G135" s="131">
        <v>14</v>
      </c>
      <c r="H135" s="109">
        <v>19</v>
      </c>
      <c r="I135" s="131">
        <v>15</v>
      </c>
      <c r="J135" s="109">
        <v>14</v>
      </c>
      <c r="K135" s="131">
        <v>25</v>
      </c>
      <c r="L135" s="109">
        <v>13</v>
      </c>
      <c r="M135" s="131">
        <v>13</v>
      </c>
      <c r="N135" s="109">
        <v>15</v>
      </c>
      <c r="O135" s="131">
        <v>6</v>
      </c>
      <c r="P135" s="109">
        <v>3</v>
      </c>
      <c r="Q135" s="131">
        <v>5</v>
      </c>
      <c r="R135" s="109">
        <v>8</v>
      </c>
      <c r="S135" s="109">
        <f t="shared" si="62"/>
        <v>205</v>
      </c>
    </row>
    <row r="136" spans="1:19" s="68" customFormat="1" ht="33" customHeight="1">
      <c r="A136" s="65" t="s">
        <v>94</v>
      </c>
      <c r="B136" s="132">
        <v>94</v>
      </c>
      <c r="C136" s="133">
        <v>125</v>
      </c>
      <c r="D136" s="132">
        <v>130</v>
      </c>
      <c r="E136" s="133">
        <v>147</v>
      </c>
      <c r="F136" s="132">
        <v>152</v>
      </c>
      <c r="G136" s="133">
        <v>146</v>
      </c>
      <c r="H136" s="132">
        <v>138</v>
      </c>
      <c r="I136" s="133">
        <v>128</v>
      </c>
      <c r="J136" s="132">
        <v>142</v>
      </c>
      <c r="K136" s="133">
        <v>121</v>
      </c>
      <c r="L136" s="132">
        <v>126</v>
      </c>
      <c r="M136" s="133">
        <v>123</v>
      </c>
      <c r="N136" s="132">
        <v>81</v>
      </c>
      <c r="O136" s="133">
        <v>49</v>
      </c>
      <c r="P136" s="132">
        <v>47</v>
      </c>
      <c r="Q136" s="133">
        <v>25</v>
      </c>
      <c r="R136" s="132">
        <v>47</v>
      </c>
      <c r="S136" s="109">
        <f t="shared" si="62"/>
        <v>1821</v>
      </c>
    </row>
    <row r="137" spans="1:19" s="68" customFormat="1" ht="33" customHeight="1">
      <c r="A137" s="63" t="s">
        <v>95</v>
      </c>
      <c r="B137" s="109">
        <v>30</v>
      </c>
      <c r="C137" s="131">
        <v>34</v>
      </c>
      <c r="D137" s="109">
        <v>44</v>
      </c>
      <c r="E137" s="131">
        <v>45</v>
      </c>
      <c r="F137" s="109">
        <v>46</v>
      </c>
      <c r="G137" s="131">
        <v>46</v>
      </c>
      <c r="H137" s="109">
        <v>46</v>
      </c>
      <c r="I137" s="131">
        <v>39</v>
      </c>
      <c r="J137" s="109">
        <v>40</v>
      </c>
      <c r="K137" s="131">
        <v>53</v>
      </c>
      <c r="L137" s="109">
        <v>36</v>
      </c>
      <c r="M137" s="131">
        <v>34</v>
      </c>
      <c r="N137" s="109">
        <v>30</v>
      </c>
      <c r="O137" s="131">
        <v>29</v>
      </c>
      <c r="P137" s="109">
        <v>10</v>
      </c>
      <c r="Q137" s="131">
        <v>17</v>
      </c>
      <c r="R137" s="109">
        <v>12</v>
      </c>
      <c r="S137" s="109">
        <f t="shared" si="62"/>
        <v>591</v>
      </c>
    </row>
    <row r="138" spans="1:19" ht="33" customHeight="1" thickBot="1">
      <c r="A138" s="67" t="s">
        <v>101</v>
      </c>
      <c r="B138" s="113">
        <v>10</v>
      </c>
      <c r="C138" s="135">
        <v>18</v>
      </c>
      <c r="D138" s="113">
        <v>10</v>
      </c>
      <c r="E138" s="135">
        <v>12</v>
      </c>
      <c r="F138" s="113">
        <v>15</v>
      </c>
      <c r="G138" s="135">
        <v>16</v>
      </c>
      <c r="H138" s="113">
        <v>11</v>
      </c>
      <c r="I138" s="135">
        <v>8</v>
      </c>
      <c r="J138" s="113">
        <v>11</v>
      </c>
      <c r="K138" s="135">
        <v>15</v>
      </c>
      <c r="L138" s="113">
        <v>11</v>
      </c>
      <c r="M138" s="135">
        <v>14</v>
      </c>
      <c r="N138" s="113">
        <v>9</v>
      </c>
      <c r="O138" s="135">
        <v>12</v>
      </c>
      <c r="P138" s="113">
        <v>6</v>
      </c>
      <c r="Q138" s="135">
        <v>9</v>
      </c>
      <c r="R138" s="113">
        <v>0</v>
      </c>
      <c r="S138" s="112">
        <f t="shared" si="62"/>
        <v>187</v>
      </c>
    </row>
    <row r="139" spans="1:19" ht="33" customHeight="1" thickBot="1">
      <c r="A139" s="25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</row>
    <row r="140" spans="1:19" ht="33" customHeight="1" thickBot="1">
      <c r="A140" s="39" t="s">
        <v>143</v>
      </c>
      <c r="B140" s="121">
        <f>+B141</f>
        <v>0</v>
      </c>
      <c r="C140" s="104">
        <f t="shared" ref="C140:R140" si="63">+C141</f>
        <v>0</v>
      </c>
      <c r="D140" s="104">
        <f t="shared" si="63"/>
        <v>0</v>
      </c>
      <c r="E140" s="104">
        <f t="shared" si="63"/>
        <v>0</v>
      </c>
      <c r="F140" s="104">
        <f t="shared" si="63"/>
        <v>0</v>
      </c>
      <c r="G140" s="104">
        <f t="shared" si="63"/>
        <v>0</v>
      </c>
      <c r="H140" s="104">
        <f t="shared" si="63"/>
        <v>0</v>
      </c>
      <c r="I140" s="104">
        <f t="shared" si="63"/>
        <v>0</v>
      </c>
      <c r="J140" s="104">
        <f t="shared" si="63"/>
        <v>0</v>
      </c>
      <c r="K140" s="104">
        <f t="shared" si="63"/>
        <v>0</v>
      </c>
      <c r="L140" s="104">
        <f t="shared" si="63"/>
        <v>1</v>
      </c>
      <c r="M140" s="104">
        <f t="shared" si="63"/>
        <v>0</v>
      </c>
      <c r="N140" s="104">
        <f t="shared" si="63"/>
        <v>0</v>
      </c>
      <c r="O140" s="104">
        <f t="shared" si="63"/>
        <v>0</v>
      </c>
      <c r="P140" s="104">
        <f t="shared" si="63"/>
        <v>0</v>
      </c>
      <c r="Q140" s="104">
        <f t="shared" si="63"/>
        <v>0</v>
      </c>
      <c r="R140" s="104">
        <f t="shared" si="63"/>
        <v>0</v>
      </c>
      <c r="S140" s="104">
        <f>S141</f>
        <v>1</v>
      </c>
    </row>
    <row r="141" spans="1:19" ht="33" customHeight="1" thickBot="1">
      <c r="A141" s="81" t="s">
        <v>144</v>
      </c>
      <c r="B141" s="119">
        <v>0</v>
      </c>
      <c r="C141" s="120">
        <v>0</v>
      </c>
      <c r="D141" s="120">
        <v>0</v>
      </c>
      <c r="E141" s="120">
        <v>0</v>
      </c>
      <c r="F141" s="120">
        <v>0</v>
      </c>
      <c r="G141" s="120">
        <v>0</v>
      </c>
      <c r="H141" s="120">
        <v>0</v>
      </c>
      <c r="I141" s="120">
        <v>0</v>
      </c>
      <c r="J141" s="120">
        <v>0</v>
      </c>
      <c r="K141" s="120">
        <v>0</v>
      </c>
      <c r="L141" s="120">
        <v>1</v>
      </c>
      <c r="M141" s="120">
        <v>0</v>
      </c>
      <c r="N141" s="120">
        <v>0</v>
      </c>
      <c r="O141" s="120">
        <v>0</v>
      </c>
      <c r="P141" s="120">
        <v>0</v>
      </c>
      <c r="Q141" s="120">
        <v>0</v>
      </c>
      <c r="R141" s="120">
        <v>0</v>
      </c>
      <c r="S141" s="122">
        <f>SUM(B141:R141)</f>
        <v>1</v>
      </c>
    </row>
    <row r="142" spans="1:19" ht="33" customHeight="1" thickBot="1">
      <c r="A142" s="25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</row>
    <row r="143" spans="1:19" ht="33" customHeight="1" thickBot="1">
      <c r="A143" s="103" t="s">
        <v>119</v>
      </c>
      <c r="B143" s="121">
        <f>+B144+B145</f>
        <v>1</v>
      </c>
      <c r="C143" s="121">
        <f t="shared" ref="C143:R143" si="64">+C144+C145</f>
        <v>0</v>
      </c>
      <c r="D143" s="121">
        <f t="shared" si="64"/>
        <v>0</v>
      </c>
      <c r="E143" s="121">
        <f t="shared" si="64"/>
        <v>0</v>
      </c>
      <c r="F143" s="121">
        <f t="shared" si="64"/>
        <v>1</v>
      </c>
      <c r="G143" s="121">
        <f t="shared" si="64"/>
        <v>0</v>
      </c>
      <c r="H143" s="121">
        <f t="shared" si="64"/>
        <v>1</v>
      </c>
      <c r="I143" s="121">
        <f t="shared" si="64"/>
        <v>0</v>
      </c>
      <c r="J143" s="121">
        <f t="shared" si="64"/>
        <v>0</v>
      </c>
      <c r="K143" s="121">
        <f t="shared" si="64"/>
        <v>0</v>
      </c>
      <c r="L143" s="121">
        <f t="shared" si="64"/>
        <v>1</v>
      </c>
      <c r="M143" s="121">
        <f t="shared" si="64"/>
        <v>0</v>
      </c>
      <c r="N143" s="121">
        <f t="shared" si="64"/>
        <v>0</v>
      </c>
      <c r="O143" s="121">
        <f t="shared" si="64"/>
        <v>0</v>
      </c>
      <c r="P143" s="121">
        <f t="shared" si="64"/>
        <v>0</v>
      </c>
      <c r="Q143" s="121">
        <f t="shared" si="64"/>
        <v>0</v>
      </c>
      <c r="R143" s="121">
        <f t="shared" si="64"/>
        <v>0</v>
      </c>
      <c r="S143" s="121">
        <f>+S144+S145</f>
        <v>4</v>
      </c>
    </row>
    <row r="144" spans="1:19" ht="33" customHeight="1">
      <c r="A144" s="102" t="s">
        <v>120</v>
      </c>
      <c r="B144" s="107">
        <v>1</v>
      </c>
      <c r="C144" s="106">
        <v>0</v>
      </c>
      <c r="D144" s="106">
        <v>0</v>
      </c>
      <c r="E144" s="106">
        <v>0</v>
      </c>
      <c r="F144" s="106">
        <v>1</v>
      </c>
      <c r="G144" s="106">
        <v>0</v>
      </c>
      <c r="H144" s="106">
        <v>1</v>
      </c>
      <c r="I144" s="106">
        <v>0</v>
      </c>
      <c r="J144" s="106">
        <v>0</v>
      </c>
      <c r="K144" s="106">
        <v>0</v>
      </c>
      <c r="L144" s="106">
        <v>0</v>
      </c>
      <c r="M144" s="106">
        <v>0</v>
      </c>
      <c r="N144" s="106">
        <v>0</v>
      </c>
      <c r="O144" s="106">
        <v>0</v>
      </c>
      <c r="P144" s="106">
        <v>0</v>
      </c>
      <c r="Q144" s="106">
        <v>0</v>
      </c>
      <c r="R144" s="106">
        <v>0</v>
      </c>
      <c r="S144" s="106">
        <v>3</v>
      </c>
    </row>
    <row r="145" spans="1:19" ht="33" customHeight="1" thickBot="1">
      <c r="A145" s="66" t="s">
        <v>121</v>
      </c>
      <c r="B145" s="119">
        <v>0</v>
      </c>
      <c r="C145" s="120">
        <v>0</v>
      </c>
      <c r="D145" s="120">
        <v>0</v>
      </c>
      <c r="E145" s="120">
        <v>0</v>
      </c>
      <c r="F145" s="120">
        <v>0</v>
      </c>
      <c r="G145" s="120">
        <v>0</v>
      </c>
      <c r="H145" s="120">
        <v>0</v>
      </c>
      <c r="I145" s="120">
        <v>0</v>
      </c>
      <c r="J145" s="120">
        <v>0</v>
      </c>
      <c r="K145" s="120">
        <v>0</v>
      </c>
      <c r="L145" s="120">
        <v>1</v>
      </c>
      <c r="M145" s="120">
        <v>0</v>
      </c>
      <c r="N145" s="120">
        <v>0</v>
      </c>
      <c r="O145" s="120">
        <v>0</v>
      </c>
      <c r="P145" s="120">
        <v>0</v>
      </c>
      <c r="Q145" s="120">
        <v>0</v>
      </c>
      <c r="R145" s="120">
        <v>0</v>
      </c>
      <c r="S145" s="120">
        <v>1</v>
      </c>
    </row>
    <row r="146" spans="1:19" ht="33" customHeight="1">
      <c r="A146" s="25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</row>
    <row r="147" spans="1:19" ht="33" customHeight="1">
      <c r="A147" s="20" t="s">
        <v>99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</row>
    <row r="148" spans="1:19" ht="33" customHeight="1">
      <c r="A148" s="25" t="s">
        <v>106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</row>
    <row r="149" spans="1:19" ht="33" customHeight="1">
      <c r="A149" s="20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spans="1:19"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</sheetData>
  <mergeCells count="2">
    <mergeCell ref="A6:S6"/>
    <mergeCell ref="A7:S7"/>
  </mergeCells>
  <phoneticPr fontId="0" type="noConversion"/>
  <pageMargins left="0.75" right="0.59055118110236227" top="0.98425196850393704" bottom="1" header="0" footer="0"/>
  <pageSetup paperSize="256" scale="24" fitToHeight="0" orientation="landscape" r:id="rId1"/>
  <headerFooter alignWithMargins="0"/>
  <rowBreaks count="2" manualBreakCount="2">
    <brk id="51" max="18" man="1"/>
    <brk id="9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72"/>
  <sheetViews>
    <sheetView showGridLines="0" view="pageBreakPreview" topLeftCell="N8" zoomScale="50" zoomScaleNormal="50" zoomScaleSheetLayoutView="50" workbookViewId="0">
      <selection activeCell="V8" sqref="V1:X1048576"/>
    </sheetView>
  </sheetViews>
  <sheetFormatPr baseColWidth="10" defaultRowHeight="15" customHeight="1"/>
  <cols>
    <col min="1" max="1" width="56.140625" style="14" customWidth="1"/>
    <col min="2" max="18" width="25.42578125" style="14" customWidth="1"/>
    <col min="19" max="19" width="25.42578125" style="15" customWidth="1"/>
    <col min="20" max="20" width="23" style="25" hidden="1" customWidth="1"/>
    <col min="21" max="21" width="14" style="25" hidden="1" customWidth="1"/>
    <col min="22" max="22" width="1.85546875" style="25" customWidth="1"/>
    <col min="23" max="23" width="12.7109375" style="25" bestFit="1" customWidth="1"/>
    <col min="24" max="16384" width="11.42578125" style="25"/>
  </cols>
  <sheetData>
    <row r="1" spans="1:23" ht="23.25" customHeight="1">
      <c r="A1" s="15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6"/>
    </row>
    <row r="2" spans="1:23" ht="23.25" customHeight="1">
      <c r="A2" s="15" t="s">
        <v>1</v>
      </c>
      <c r="B2" s="22"/>
      <c r="C2" s="22"/>
      <c r="D2" s="26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6"/>
    </row>
    <row r="3" spans="1:23" ht="26.25" customHeight="1">
      <c r="A3" s="15" t="s">
        <v>40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6"/>
    </row>
    <row r="4" spans="1:23" ht="23.25" customHeight="1">
      <c r="A4" s="15" t="s">
        <v>39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6"/>
    </row>
    <row r="5" spans="1:23" ht="21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23" s="2" customFormat="1" ht="33" customHeight="1">
      <c r="A6" s="139" t="s">
        <v>103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</row>
    <row r="7" spans="1:23" s="24" customFormat="1" ht="34.5" customHeight="1">
      <c r="A7" s="139" t="s">
        <v>41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22"/>
      <c r="U7" s="22"/>
    </row>
    <row r="8" spans="1:23" ht="33" customHeight="1" thickBot="1">
      <c r="B8" s="22"/>
      <c r="C8" s="22"/>
      <c r="D8" s="22"/>
      <c r="E8" s="22"/>
      <c r="F8" s="22"/>
      <c r="G8" s="22"/>
      <c r="I8" s="72"/>
      <c r="J8" s="22"/>
      <c r="K8" s="22"/>
      <c r="L8" s="22"/>
      <c r="M8" s="22"/>
      <c r="N8" s="22"/>
      <c r="O8" s="22"/>
      <c r="P8" s="22"/>
      <c r="Q8" s="22"/>
      <c r="R8" s="22"/>
      <c r="S8" s="26"/>
    </row>
    <row r="9" spans="1:23" ht="33" customHeight="1" thickBot="1">
      <c r="A9" s="86">
        <v>2016</v>
      </c>
      <c r="B9" s="46" t="s">
        <v>3</v>
      </c>
      <c r="C9" s="46" t="s">
        <v>4</v>
      </c>
      <c r="D9" s="46" t="s">
        <v>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</v>
      </c>
      <c r="J9" s="46" t="s">
        <v>38</v>
      </c>
      <c r="K9" s="46" t="s">
        <v>12</v>
      </c>
      <c r="L9" s="46" t="s">
        <v>13</v>
      </c>
      <c r="M9" s="46" t="s">
        <v>14</v>
      </c>
      <c r="N9" s="46" t="s">
        <v>15</v>
      </c>
      <c r="O9" s="46" t="s">
        <v>16</v>
      </c>
      <c r="P9" s="46" t="s">
        <v>17</v>
      </c>
      <c r="Q9" s="46" t="s">
        <v>18</v>
      </c>
      <c r="R9" s="46" t="s">
        <v>19</v>
      </c>
      <c r="S9" s="46" t="s">
        <v>20</v>
      </c>
    </row>
    <row r="10" spans="1:23" ht="33" customHeight="1" thickBot="1">
      <c r="A10" s="47" t="s">
        <v>21</v>
      </c>
      <c r="B10" s="40">
        <f>ELQUI!B11+LIMARI!B11+CHOAPA!B11</f>
        <v>37610</v>
      </c>
      <c r="C10" s="40">
        <f>ELQUI!C11+LIMARI!C11+CHOAPA!C11</f>
        <v>43324</v>
      </c>
      <c r="D10" s="40">
        <f>ELQUI!D11+LIMARI!D11+CHOAPA!D11</f>
        <v>40232</v>
      </c>
      <c r="E10" s="40">
        <f>ELQUI!E11+LIMARI!E11+CHOAPA!E11</f>
        <v>43688</v>
      </c>
      <c r="F10" s="40">
        <f>ELQUI!F11+LIMARI!F11+CHOAPA!F11</f>
        <v>47668</v>
      </c>
      <c r="G10" s="40">
        <f>ELQUI!G11+LIMARI!G11+CHOAPA!G11</f>
        <v>47158</v>
      </c>
      <c r="H10" s="40">
        <f>ELQUI!H11+LIMARI!H11+CHOAPA!H11</f>
        <v>40267</v>
      </c>
      <c r="I10" s="40">
        <f>ELQUI!I11+LIMARI!I11+CHOAPA!I11</f>
        <v>36894</v>
      </c>
      <c r="J10" s="40">
        <f>ELQUI!J11+LIMARI!J11+CHOAPA!J11</f>
        <v>38341</v>
      </c>
      <c r="K10" s="40">
        <f>ELQUI!K11+LIMARI!K11+CHOAPA!K11</f>
        <v>38057</v>
      </c>
      <c r="L10" s="40">
        <f>ELQUI!L11+LIMARI!L11+CHOAPA!L11</f>
        <v>37921</v>
      </c>
      <c r="M10" s="40">
        <f>ELQUI!M11+LIMARI!M11+CHOAPA!M11</f>
        <v>32800</v>
      </c>
      <c r="N10" s="40">
        <f>ELQUI!N11+LIMARI!N11+CHOAPA!N11</f>
        <v>27037</v>
      </c>
      <c r="O10" s="40">
        <f>ELQUI!O11+LIMARI!O11+CHOAPA!O11</f>
        <v>21315</v>
      </c>
      <c r="P10" s="40">
        <f>ELQUI!P11+LIMARI!P11+CHOAPA!P11</f>
        <v>17920</v>
      </c>
      <c r="Q10" s="40">
        <f>ELQUI!Q11+LIMARI!Q11+CHOAPA!Q11</f>
        <v>13284</v>
      </c>
      <c r="R10" s="40">
        <f>ELQUI!R11+LIMARI!R11+CHOAPA!R11</f>
        <v>18648</v>
      </c>
      <c r="S10" s="40">
        <f>ELQUI!S11+LIMARI!S11+CHOAPA!S11</f>
        <v>582559</v>
      </c>
    </row>
    <row r="11" spans="1:23" ht="33" customHeight="1" thickBot="1">
      <c r="A11" s="47" t="s">
        <v>42</v>
      </c>
      <c r="B11" s="48">
        <f>B12+B28+B37+B52+B55</f>
        <v>9611</v>
      </c>
      <c r="C11" s="48">
        <f t="shared" ref="C11:S11" si="0">C12+C28+C37+C52+C55</f>
        <v>11083</v>
      </c>
      <c r="D11" s="48">
        <f t="shared" si="0"/>
        <v>10509</v>
      </c>
      <c r="E11" s="48">
        <f t="shared" si="0"/>
        <v>11692</v>
      </c>
      <c r="F11" s="48">
        <f t="shared" si="0"/>
        <v>11915</v>
      </c>
      <c r="G11" s="48">
        <f t="shared" si="0"/>
        <v>11774</v>
      </c>
      <c r="H11" s="48">
        <f t="shared" si="0"/>
        <v>10109</v>
      </c>
      <c r="I11" s="48">
        <f t="shared" si="0"/>
        <v>9497</v>
      </c>
      <c r="J11" s="48">
        <f t="shared" si="0"/>
        <v>9988</v>
      </c>
      <c r="K11" s="48">
        <f t="shared" si="0"/>
        <v>9800</v>
      </c>
      <c r="L11" s="48">
        <f t="shared" si="0"/>
        <v>10076</v>
      </c>
      <c r="M11" s="48">
        <f t="shared" si="0"/>
        <v>8491</v>
      </c>
      <c r="N11" s="48">
        <f t="shared" si="0"/>
        <v>7029</v>
      </c>
      <c r="O11" s="48">
        <f t="shared" si="0"/>
        <v>5554</v>
      </c>
      <c r="P11" s="48">
        <f t="shared" si="0"/>
        <v>4837</v>
      </c>
      <c r="Q11" s="48">
        <f t="shared" si="0"/>
        <v>3754</v>
      </c>
      <c r="R11" s="48">
        <f t="shared" si="0"/>
        <v>5368</v>
      </c>
      <c r="S11" s="48">
        <f t="shared" si="0"/>
        <v>151141</v>
      </c>
    </row>
    <row r="12" spans="1:23" ht="33" customHeight="1" thickBot="1">
      <c r="A12" s="49" t="s">
        <v>43</v>
      </c>
      <c r="B12" s="50">
        <f>SUM(B13:B26)</f>
        <v>6409</v>
      </c>
      <c r="C12" s="50">
        <f t="shared" ref="C12:R12" si="1">SUM(C13:C26)</f>
        <v>7258</v>
      </c>
      <c r="D12" s="50">
        <f t="shared" si="1"/>
        <v>6776</v>
      </c>
      <c r="E12" s="50">
        <f t="shared" si="1"/>
        <v>7512</v>
      </c>
      <c r="F12" s="50">
        <f t="shared" si="1"/>
        <v>7648</v>
      </c>
      <c r="G12" s="50">
        <f t="shared" si="1"/>
        <v>7536</v>
      </c>
      <c r="H12" s="50">
        <f t="shared" si="1"/>
        <v>6386</v>
      </c>
      <c r="I12" s="50">
        <f t="shared" si="1"/>
        <v>5709</v>
      </c>
      <c r="J12" s="50">
        <f t="shared" si="1"/>
        <v>6145</v>
      </c>
      <c r="K12" s="50">
        <f t="shared" si="1"/>
        <v>5899</v>
      </c>
      <c r="L12" s="50">
        <f t="shared" si="1"/>
        <v>6295</v>
      </c>
      <c r="M12" s="50">
        <f t="shared" si="1"/>
        <v>5264</v>
      </c>
      <c r="N12" s="50">
        <f t="shared" si="1"/>
        <v>4388</v>
      </c>
      <c r="O12" s="50">
        <f t="shared" si="1"/>
        <v>3428</v>
      </c>
      <c r="P12" s="50">
        <f t="shared" si="1"/>
        <v>2945</v>
      </c>
      <c r="Q12" s="50">
        <f t="shared" si="1"/>
        <v>2226</v>
      </c>
      <c r="R12" s="50">
        <f t="shared" si="1"/>
        <v>3289</v>
      </c>
      <c r="S12" s="50">
        <f>SUM(S13:S26)</f>
        <v>95136</v>
      </c>
      <c r="W12" s="24"/>
    </row>
    <row r="13" spans="1:23" ht="33" customHeight="1">
      <c r="A13" s="74" t="s">
        <v>44</v>
      </c>
      <c r="B13" s="55">
        <f>B68+B123</f>
        <v>434</v>
      </c>
      <c r="C13" s="56">
        <f t="shared" ref="C13:S13" si="2">C68+C123</f>
        <v>562</v>
      </c>
      <c r="D13" s="56">
        <f t="shared" si="2"/>
        <v>543</v>
      </c>
      <c r="E13" s="56">
        <f t="shared" si="2"/>
        <v>536</v>
      </c>
      <c r="F13" s="56">
        <f t="shared" si="2"/>
        <v>616</v>
      </c>
      <c r="G13" s="56">
        <f t="shared" si="2"/>
        <v>591</v>
      </c>
      <c r="H13" s="56">
        <f t="shared" si="2"/>
        <v>569</v>
      </c>
      <c r="I13" s="56">
        <f t="shared" si="2"/>
        <v>532</v>
      </c>
      <c r="J13" s="56">
        <f t="shared" si="2"/>
        <v>532</v>
      </c>
      <c r="K13" s="56">
        <f t="shared" si="2"/>
        <v>505</v>
      </c>
      <c r="L13" s="56">
        <f t="shared" si="2"/>
        <v>473</v>
      </c>
      <c r="M13" s="56">
        <f t="shared" si="2"/>
        <v>412</v>
      </c>
      <c r="N13" s="56">
        <f t="shared" si="2"/>
        <v>306</v>
      </c>
      <c r="O13" s="56">
        <f t="shared" si="2"/>
        <v>310</v>
      </c>
      <c r="P13" s="56">
        <f t="shared" si="2"/>
        <v>264</v>
      </c>
      <c r="Q13" s="56">
        <f t="shared" si="2"/>
        <v>177</v>
      </c>
      <c r="R13" s="56">
        <f t="shared" si="2"/>
        <v>241</v>
      </c>
      <c r="S13" s="56">
        <f t="shared" si="2"/>
        <v>7603</v>
      </c>
      <c r="T13" s="24"/>
    </row>
    <row r="14" spans="1:23" ht="33" customHeight="1">
      <c r="A14" s="73" t="s">
        <v>45</v>
      </c>
      <c r="B14" s="52">
        <f t="shared" ref="B14:R14" si="3">B69+B124</f>
        <v>2014</v>
      </c>
      <c r="C14" s="43">
        <f t="shared" si="3"/>
        <v>2118</v>
      </c>
      <c r="D14" s="43">
        <f t="shared" si="3"/>
        <v>1858</v>
      </c>
      <c r="E14" s="43">
        <f t="shared" si="3"/>
        <v>2237</v>
      </c>
      <c r="F14" s="43">
        <f t="shared" si="3"/>
        <v>2373</v>
      </c>
      <c r="G14" s="43">
        <f t="shared" si="3"/>
        <v>2430</v>
      </c>
      <c r="H14" s="43">
        <f t="shared" si="3"/>
        <v>1955</v>
      </c>
      <c r="I14" s="43">
        <f t="shared" si="3"/>
        <v>1624</v>
      </c>
      <c r="J14" s="43">
        <f t="shared" si="3"/>
        <v>1668</v>
      </c>
      <c r="K14" s="43">
        <f t="shared" si="3"/>
        <v>1662</v>
      </c>
      <c r="L14" s="43">
        <f t="shared" si="3"/>
        <v>1974</v>
      </c>
      <c r="M14" s="43">
        <f t="shared" si="3"/>
        <v>1761</v>
      </c>
      <c r="N14" s="43">
        <f t="shared" si="3"/>
        <v>1341</v>
      </c>
      <c r="O14" s="43">
        <f t="shared" si="3"/>
        <v>925</v>
      </c>
      <c r="P14" s="43">
        <f t="shared" si="3"/>
        <v>774</v>
      </c>
      <c r="Q14" s="43">
        <f t="shared" si="3"/>
        <v>599</v>
      </c>
      <c r="R14" s="43">
        <f t="shared" si="3"/>
        <v>797</v>
      </c>
      <c r="S14" s="43">
        <f>S69+S124+13</f>
        <v>28123</v>
      </c>
      <c r="T14" s="24"/>
    </row>
    <row r="15" spans="1:23" ht="33" customHeight="1">
      <c r="A15" s="73" t="s">
        <v>142</v>
      </c>
      <c r="B15" s="52">
        <f t="shared" ref="B15:S15" si="4">B70+B125</f>
        <v>31</v>
      </c>
      <c r="C15" s="43">
        <f t="shared" si="4"/>
        <v>15</v>
      </c>
      <c r="D15" s="43">
        <f t="shared" si="4"/>
        <v>16</v>
      </c>
      <c r="E15" s="43">
        <f t="shared" si="4"/>
        <v>20</v>
      </c>
      <c r="F15" s="43">
        <f t="shared" si="4"/>
        <v>28</v>
      </c>
      <c r="G15" s="43">
        <f t="shared" si="4"/>
        <v>19</v>
      </c>
      <c r="H15" s="43">
        <f t="shared" si="4"/>
        <v>17</v>
      </c>
      <c r="I15" s="43">
        <f t="shared" si="4"/>
        <v>14</v>
      </c>
      <c r="J15" s="43">
        <f t="shared" si="4"/>
        <v>14</v>
      </c>
      <c r="K15" s="43">
        <f t="shared" si="4"/>
        <v>12</v>
      </c>
      <c r="L15" s="43">
        <f t="shared" si="4"/>
        <v>21</v>
      </c>
      <c r="M15" s="43">
        <f t="shared" si="4"/>
        <v>13</v>
      </c>
      <c r="N15" s="43">
        <f t="shared" si="4"/>
        <v>10</v>
      </c>
      <c r="O15" s="43">
        <f t="shared" si="4"/>
        <v>18</v>
      </c>
      <c r="P15" s="43">
        <f t="shared" si="4"/>
        <v>4</v>
      </c>
      <c r="Q15" s="43">
        <f t="shared" si="4"/>
        <v>6</v>
      </c>
      <c r="R15" s="43">
        <f t="shared" si="4"/>
        <v>10</v>
      </c>
      <c r="S15" s="19">
        <f t="shared" si="4"/>
        <v>268</v>
      </c>
      <c r="T15" s="24"/>
    </row>
    <row r="16" spans="1:23" ht="33" customHeight="1">
      <c r="A16" s="73" t="s">
        <v>46</v>
      </c>
      <c r="B16" s="52">
        <f t="shared" ref="B16:R16" si="5">B71+B126</f>
        <v>3138</v>
      </c>
      <c r="C16" s="43">
        <f t="shared" si="5"/>
        <v>3601</v>
      </c>
      <c r="D16" s="43">
        <f t="shared" si="5"/>
        <v>3398</v>
      </c>
      <c r="E16" s="43">
        <f t="shared" si="5"/>
        <v>3654</v>
      </c>
      <c r="F16" s="43">
        <f t="shared" si="5"/>
        <v>3508</v>
      </c>
      <c r="G16" s="43">
        <f t="shared" si="5"/>
        <v>3351</v>
      </c>
      <c r="H16" s="43">
        <f t="shared" si="5"/>
        <v>2849</v>
      </c>
      <c r="I16" s="43">
        <f t="shared" si="5"/>
        <v>2663</v>
      </c>
      <c r="J16" s="43">
        <f t="shared" si="5"/>
        <v>2947</v>
      </c>
      <c r="K16" s="43">
        <f t="shared" si="5"/>
        <v>2725</v>
      </c>
      <c r="L16" s="43">
        <f t="shared" si="5"/>
        <v>2684</v>
      </c>
      <c r="M16" s="43">
        <f t="shared" si="5"/>
        <v>2152</v>
      </c>
      <c r="N16" s="43">
        <f t="shared" si="5"/>
        <v>1985</v>
      </c>
      <c r="O16" s="43">
        <f t="shared" si="5"/>
        <v>1595</v>
      </c>
      <c r="P16" s="43">
        <f t="shared" si="5"/>
        <v>1370</v>
      </c>
      <c r="Q16" s="43">
        <f t="shared" si="5"/>
        <v>1052</v>
      </c>
      <c r="R16" s="43">
        <f t="shared" si="5"/>
        <v>1623</v>
      </c>
      <c r="S16" s="43">
        <f>S71+S126+3</f>
        <v>44298</v>
      </c>
      <c r="T16" s="24"/>
    </row>
    <row r="17" spans="1:20" ht="33" customHeight="1">
      <c r="A17" s="73" t="s">
        <v>141</v>
      </c>
      <c r="B17" s="52">
        <f t="shared" ref="B17:S17" si="6">B72+B127</f>
        <v>2</v>
      </c>
      <c r="C17" s="43">
        <f t="shared" si="6"/>
        <v>1</v>
      </c>
      <c r="D17" s="43">
        <f t="shared" si="6"/>
        <v>3</v>
      </c>
      <c r="E17" s="43">
        <f t="shared" si="6"/>
        <v>3</v>
      </c>
      <c r="F17" s="43">
        <f t="shared" si="6"/>
        <v>4</v>
      </c>
      <c r="G17" s="43">
        <f t="shared" si="6"/>
        <v>2</v>
      </c>
      <c r="H17" s="43">
        <f t="shared" si="6"/>
        <v>1</v>
      </c>
      <c r="I17" s="43">
        <f t="shared" si="6"/>
        <v>2</v>
      </c>
      <c r="J17" s="43">
        <f t="shared" si="6"/>
        <v>2</v>
      </c>
      <c r="K17" s="43">
        <f t="shared" si="6"/>
        <v>0</v>
      </c>
      <c r="L17" s="43">
        <f t="shared" si="6"/>
        <v>3</v>
      </c>
      <c r="M17" s="43">
        <f t="shared" si="6"/>
        <v>2</v>
      </c>
      <c r="N17" s="43">
        <f t="shared" si="6"/>
        <v>2</v>
      </c>
      <c r="O17" s="43">
        <f t="shared" si="6"/>
        <v>0</v>
      </c>
      <c r="P17" s="43">
        <f t="shared" si="6"/>
        <v>1</v>
      </c>
      <c r="Q17" s="43">
        <f t="shared" si="6"/>
        <v>1</v>
      </c>
      <c r="R17" s="43">
        <f t="shared" si="6"/>
        <v>1</v>
      </c>
      <c r="S17" s="19">
        <f t="shared" si="6"/>
        <v>30</v>
      </c>
      <c r="T17" s="24"/>
    </row>
    <row r="18" spans="1:20" ht="33" customHeight="1">
      <c r="A18" s="73" t="s">
        <v>98</v>
      </c>
      <c r="B18" s="52">
        <f t="shared" ref="B18:R18" si="7">B73+B128</f>
        <v>356</v>
      </c>
      <c r="C18" s="43">
        <f t="shared" si="7"/>
        <v>353</v>
      </c>
      <c r="D18" s="43">
        <f t="shared" si="7"/>
        <v>380</v>
      </c>
      <c r="E18" s="43">
        <f t="shared" si="7"/>
        <v>399</v>
      </c>
      <c r="F18" s="43">
        <f t="shared" si="7"/>
        <v>455</v>
      </c>
      <c r="G18" s="43">
        <f t="shared" si="7"/>
        <v>435</v>
      </c>
      <c r="H18" s="43">
        <f t="shared" si="7"/>
        <v>354</v>
      </c>
      <c r="I18" s="43">
        <f t="shared" si="7"/>
        <v>329</v>
      </c>
      <c r="J18" s="43">
        <f t="shared" si="7"/>
        <v>349</v>
      </c>
      <c r="K18" s="43">
        <f t="shared" si="7"/>
        <v>347</v>
      </c>
      <c r="L18" s="43">
        <f t="shared" si="7"/>
        <v>403</v>
      </c>
      <c r="M18" s="43">
        <f t="shared" si="7"/>
        <v>293</v>
      </c>
      <c r="N18" s="43">
        <f t="shared" si="7"/>
        <v>223</v>
      </c>
      <c r="O18" s="43">
        <f t="shared" si="7"/>
        <v>200</v>
      </c>
      <c r="P18" s="43">
        <f t="shared" si="7"/>
        <v>176</v>
      </c>
      <c r="Q18" s="43">
        <f t="shared" si="7"/>
        <v>132</v>
      </c>
      <c r="R18" s="43">
        <f t="shared" si="7"/>
        <v>191</v>
      </c>
      <c r="S18" s="43">
        <f>S73+S128+3</f>
        <v>5378</v>
      </c>
      <c r="T18" s="24"/>
    </row>
    <row r="19" spans="1:20" ht="33" customHeight="1">
      <c r="A19" s="18" t="s">
        <v>47</v>
      </c>
      <c r="B19" s="57">
        <f t="shared" ref="B19:R19" si="8">B74+B129</f>
        <v>387</v>
      </c>
      <c r="C19" s="19">
        <f t="shared" si="8"/>
        <v>572</v>
      </c>
      <c r="D19" s="19">
        <f t="shared" si="8"/>
        <v>548</v>
      </c>
      <c r="E19" s="19">
        <f t="shared" si="8"/>
        <v>630</v>
      </c>
      <c r="F19" s="19">
        <f t="shared" si="8"/>
        <v>641</v>
      </c>
      <c r="G19" s="19">
        <f t="shared" si="8"/>
        <v>668</v>
      </c>
      <c r="H19" s="19">
        <f t="shared" si="8"/>
        <v>619</v>
      </c>
      <c r="I19" s="19">
        <f t="shared" si="8"/>
        <v>514</v>
      </c>
      <c r="J19" s="19">
        <f t="shared" si="8"/>
        <v>613</v>
      </c>
      <c r="K19" s="19">
        <f t="shared" si="8"/>
        <v>632</v>
      </c>
      <c r="L19" s="19">
        <f t="shared" si="8"/>
        <v>714</v>
      </c>
      <c r="M19" s="19">
        <f t="shared" si="8"/>
        <v>616</v>
      </c>
      <c r="N19" s="19">
        <f t="shared" si="8"/>
        <v>508</v>
      </c>
      <c r="O19" s="19">
        <f t="shared" si="8"/>
        <v>365</v>
      </c>
      <c r="P19" s="19">
        <f t="shared" si="8"/>
        <v>341</v>
      </c>
      <c r="Q19" s="19">
        <f t="shared" si="8"/>
        <v>252</v>
      </c>
      <c r="R19" s="19">
        <f t="shared" si="8"/>
        <v>415</v>
      </c>
      <c r="S19" s="19">
        <f>S74+S129+4</f>
        <v>9039</v>
      </c>
      <c r="T19" s="24"/>
    </row>
    <row r="20" spans="1:20" ht="33" customHeight="1">
      <c r="A20" s="18" t="s">
        <v>134</v>
      </c>
      <c r="B20" s="57">
        <f t="shared" ref="B20:S20" si="9">B75+B130</f>
        <v>3</v>
      </c>
      <c r="C20" s="19">
        <f t="shared" si="9"/>
        <v>2</v>
      </c>
      <c r="D20" s="19">
        <f t="shared" si="9"/>
        <v>2</v>
      </c>
      <c r="E20" s="19">
        <f t="shared" si="9"/>
        <v>0</v>
      </c>
      <c r="F20" s="19">
        <f t="shared" si="9"/>
        <v>0</v>
      </c>
      <c r="G20" s="19">
        <f t="shared" si="9"/>
        <v>1</v>
      </c>
      <c r="H20" s="19">
        <f t="shared" si="9"/>
        <v>0</v>
      </c>
      <c r="I20" s="19">
        <f t="shared" si="9"/>
        <v>1</v>
      </c>
      <c r="J20" s="19">
        <f t="shared" si="9"/>
        <v>1</v>
      </c>
      <c r="K20" s="19">
        <f t="shared" si="9"/>
        <v>0</v>
      </c>
      <c r="L20" s="19">
        <f t="shared" si="9"/>
        <v>0</v>
      </c>
      <c r="M20" s="19">
        <f t="shared" si="9"/>
        <v>0</v>
      </c>
      <c r="N20" s="19">
        <f t="shared" si="9"/>
        <v>0</v>
      </c>
      <c r="O20" s="19">
        <f t="shared" si="9"/>
        <v>2</v>
      </c>
      <c r="P20" s="19">
        <f t="shared" si="9"/>
        <v>0</v>
      </c>
      <c r="Q20" s="19">
        <f t="shared" si="9"/>
        <v>1</v>
      </c>
      <c r="R20" s="19">
        <f t="shared" si="9"/>
        <v>0</v>
      </c>
      <c r="S20" s="19">
        <f t="shared" si="9"/>
        <v>13</v>
      </c>
      <c r="T20" s="24"/>
    </row>
    <row r="21" spans="1:20" ht="33" customHeight="1">
      <c r="A21" s="18" t="s">
        <v>135</v>
      </c>
      <c r="B21" s="57">
        <f t="shared" ref="B21:S21" si="10">B76+B131</f>
        <v>6</v>
      </c>
      <c r="C21" s="19">
        <f t="shared" si="10"/>
        <v>6</v>
      </c>
      <c r="D21" s="19">
        <f t="shared" si="10"/>
        <v>6</v>
      </c>
      <c r="E21" s="19">
        <f t="shared" si="10"/>
        <v>8</v>
      </c>
      <c r="F21" s="19">
        <f t="shared" si="10"/>
        <v>9</v>
      </c>
      <c r="G21" s="19">
        <f t="shared" si="10"/>
        <v>9</v>
      </c>
      <c r="H21" s="19">
        <f t="shared" si="10"/>
        <v>7</v>
      </c>
      <c r="I21" s="19">
        <f t="shared" si="10"/>
        <v>8</v>
      </c>
      <c r="J21" s="19">
        <f t="shared" si="10"/>
        <v>4</v>
      </c>
      <c r="K21" s="19">
        <f t="shared" si="10"/>
        <v>10</v>
      </c>
      <c r="L21" s="19">
        <f t="shared" si="10"/>
        <v>6</v>
      </c>
      <c r="M21" s="19">
        <f t="shared" si="10"/>
        <v>3</v>
      </c>
      <c r="N21" s="19">
        <f t="shared" si="10"/>
        <v>4</v>
      </c>
      <c r="O21" s="19">
        <f t="shared" si="10"/>
        <v>5</v>
      </c>
      <c r="P21" s="19">
        <f t="shared" si="10"/>
        <v>6</v>
      </c>
      <c r="Q21" s="19">
        <f t="shared" si="10"/>
        <v>3</v>
      </c>
      <c r="R21" s="19">
        <f t="shared" si="10"/>
        <v>3</v>
      </c>
      <c r="S21" s="19">
        <f t="shared" si="10"/>
        <v>103</v>
      </c>
      <c r="T21" s="24"/>
    </row>
    <row r="22" spans="1:20" ht="33" customHeight="1">
      <c r="A22" s="18" t="s">
        <v>136</v>
      </c>
      <c r="B22" s="57">
        <f t="shared" ref="B22:S22" si="11">B77+B132</f>
        <v>0</v>
      </c>
      <c r="C22" s="19">
        <f t="shared" si="11"/>
        <v>0</v>
      </c>
      <c r="D22" s="19">
        <f t="shared" si="11"/>
        <v>0</v>
      </c>
      <c r="E22" s="19">
        <f t="shared" si="11"/>
        <v>0</v>
      </c>
      <c r="F22" s="19">
        <f t="shared" si="11"/>
        <v>0</v>
      </c>
      <c r="G22" s="19">
        <f t="shared" si="11"/>
        <v>0</v>
      </c>
      <c r="H22" s="19">
        <f t="shared" si="11"/>
        <v>0</v>
      </c>
      <c r="I22" s="19">
        <f t="shared" si="11"/>
        <v>1</v>
      </c>
      <c r="J22" s="19">
        <f t="shared" si="11"/>
        <v>1</v>
      </c>
      <c r="K22" s="19">
        <f t="shared" si="11"/>
        <v>0</v>
      </c>
      <c r="L22" s="19">
        <f t="shared" si="11"/>
        <v>0</v>
      </c>
      <c r="M22" s="19">
        <f t="shared" si="11"/>
        <v>1</v>
      </c>
      <c r="N22" s="19">
        <f t="shared" si="11"/>
        <v>1</v>
      </c>
      <c r="O22" s="19">
        <f t="shared" si="11"/>
        <v>0</v>
      </c>
      <c r="P22" s="19">
        <f t="shared" si="11"/>
        <v>0</v>
      </c>
      <c r="Q22" s="19">
        <f t="shared" si="11"/>
        <v>0</v>
      </c>
      <c r="R22" s="19">
        <f t="shared" si="11"/>
        <v>0</v>
      </c>
      <c r="S22" s="19">
        <f t="shared" si="11"/>
        <v>4</v>
      </c>
      <c r="T22" s="24"/>
    </row>
    <row r="23" spans="1:20" ht="33" customHeight="1">
      <c r="A23" s="18" t="s">
        <v>137</v>
      </c>
      <c r="B23" s="57">
        <f t="shared" ref="B23:S23" si="12">B78+B133</f>
        <v>4</v>
      </c>
      <c r="C23" s="19">
        <f t="shared" si="12"/>
        <v>4</v>
      </c>
      <c r="D23" s="19">
        <f t="shared" si="12"/>
        <v>2</v>
      </c>
      <c r="E23" s="19">
        <f t="shared" si="12"/>
        <v>0</v>
      </c>
      <c r="F23" s="19">
        <f t="shared" si="12"/>
        <v>2</v>
      </c>
      <c r="G23" s="19">
        <f t="shared" si="12"/>
        <v>6</v>
      </c>
      <c r="H23" s="19">
        <f t="shared" si="12"/>
        <v>0</v>
      </c>
      <c r="I23" s="19">
        <f t="shared" si="12"/>
        <v>2</v>
      </c>
      <c r="J23" s="19">
        <f t="shared" si="12"/>
        <v>1</v>
      </c>
      <c r="K23" s="19">
        <f t="shared" si="12"/>
        <v>0</v>
      </c>
      <c r="L23" s="19">
        <f t="shared" si="12"/>
        <v>0</v>
      </c>
      <c r="M23" s="19">
        <f t="shared" si="12"/>
        <v>2</v>
      </c>
      <c r="N23" s="19">
        <f t="shared" si="12"/>
        <v>0</v>
      </c>
      <c r="O23" s="19">
        <f t="shared" si="12"/>
        <v>1</v>
      </c>
      <c r="P23" s="19">
        <f t="shared" si="12"/>
        <v>0</v>
      </c>
      <c r="Q23" s="19">
        <f t="shared" si="12"/>
        <v>0</v>
      </c>
      <c r="R23" s="19">
        <f t="shared" si="12"/>
        <v>0</v>
      </c>
      <c r="S23" s="19">
        <f t="shared" si="12"/>
        <v>24</v>
      </c>
      <c r="T23" s="24"/>
    </row>
    <row r="24" spans="1:20" ht="33" customHeight="1">
      <c r="A24" s="18" t="s">
        <v>138</v>
      </c>
      <c r="B24" s="57">
        <f t="shared" ref="B24:S24" si="13">B79+B134</f>
        <v>2</v>
      </c>
      <c r="C24" s="19">
        <f t="shared" si="13"/>
        <v>0</v>
      </c>
      <c r="D24" s="19">
        <f t="shared" si="13"/>
        <v>0</v>
      </c>
      <c r="E24" s="19">
        <f t="shared" si="13"/>
        <v>0</v>
      </c>
      <c r="F24" s="19">
        <f t="shared" si="13"/>
        <v>0</v>
      </c>
      <c r="G24" s="19">
        <f t="shared" si="13"/>
        <v>0</v>
      </c>
      <c r="H24" s="19">
        <f t="shared" si="13"/>
        <v>1</v>
      </c>
      <c r="I24" s="19">
        <f t="shared" si="13"/>
        <v>0</v>
      </c>
      <c r="J24" s="19">
        <f t="shared" si="13"/>
        <v>0</v>
      </c>
      <c r="K24" s="19">
        <f t="shared" si="13"/>
        <v>0</v>
      </c>
      <c r="L24" s="19">
        <f t="shared" si="13"/>
        <v>0</v>
      </c>
      <c r="M24" s="19">
        <f t="shared" si="13"/>
        <v>0</v>
      </c>
      <c r="N24" s="19">
        <f t="shared" si="13"/>
        <v>0</v>
      </c>
      <c r="O24" s="19">
        <f t="shared" si="13"/>
        <v>0</v>
      </c>
      <c r="P24" s="19">
        <f t="shared" si="13"/>
        <v>0</v>
      </c>
      <c r="Q24" s="19">
        <f t="shared" si="13"/>
        <v>0</v>
      </c>
      <c r="R24" s="19">
        <f t="shared" si="13"/>
        <v>0</v>
      </c>
      <c r="S24" s="19">
        <f t="shared" si="13"/>
        <v>3</v>
      </c>
      <c r="T24" s="24"/>
    </row>
    <row r="25" spans="1:20" ht="33" customHeight="1">
      <c r="A25" s="18" t="s">
        <v>139</v>
      </c>
      <c r="B25" s="57">
        <f t="shared" ref="B25:S25" si="14">B80+B135</f>
        <v>18</v>
      </c>
      <c r="C25" s="19">
        <f t="shared" si="14"/>
        <v>13</v>
      </c>
      <c r="D25" s="19">
        <f t="shared" si="14"/>
        <v>12</v>
      </c>
      <c r="E25" s="19">
        <f t="shared" si="14"/>
        <v>18</v>
      </c>
      <c r="F25" s="19">
        <f t="shared" si="14"/>
        <v>7</v>
      </c>
      <c r="G25" s="19">
        <f t="shared" si="14"/>
        <v>11</v>
      </c>
      <c r="H25" s="19">
        <f t="shared" si="14"/>
        <v>8</v>
      </c>
      <c r="I25" s="19">
        <f t="shared" si="14"/>
        <v>8</v>
      </c>
      <c r="J25" s="19">
        <f t="shared" si="14"/>
        <v>7</v>
      </c>
      <c r="K25" s="19">
        <f t="shared" si="14"/>
        <v>4</v>
      </c>
      <c r="L25" s="19">
        <f t="shared" si="14"/>
        <v>6</v>
      </c>
      <c r="M25" s="19">
        <f t="shared" si="14"/>
        <v>4</v>
      </c>
      <c r="N25" s="19">
        <f t="shared" si="14"/>
        <v>5</v>
      </c>
      <c r="O25" s="19">
        <f t="shared" si="14"/>
        <v>1</v>
      </c>
      <c r="P25" s="19">
        <f t="shared" si="14"/>
        <v>5</v>
      </c>
      <c r="Q25" s="19">
        <f t="shared" si="14"/>
        <v>1</v>
      </c>
      <c r="R25" s="19">
        <f t="shared" si="14"/>
        <v>3</v>
      </c>
      <c r="S25" s="19">
        <f t="shared" si="14"/>
        <v>131</v>
      </c>
      <c r="T25" s="24"/>
    </row>
    <row r="26" spans="1:20" ht="33" customHeight="1" thickBot="1">
      <c r="A26" s="44" t="s">
        <v>140</v>
      </c>
      <c r="B26" s="58">
        <f t="shared" ref="B26:S26" si="15">B81+B136</f>
        <v>14</v>
      </c>
      <c r="C26" s="45">
        <f t="shared" si="15"/>
        <v>11</v>
      </c>
      <c r="D26" s="45">
        <f t="shared" si="15"/>
        <v>8</v>
      </c>
      <c r="E26" s="45">
        <f t="shared" si="15"/>
        <v>7</v>
      </c>
      <c r="F26" s="45">
        <f t="shared" si="15"/>
        <v>5</v>
      </c>
      <c r="G26" s="45">
        <f t="shared" si="15"/>
        <v>13</v>
      </c>
      <c r="H26" s="45">
        <f t="shared" si="15"/>
        <v>6</v>
      </c>
      <c r="I26" s="45">
        <f t="shared" si="15"/>
        <v>11</v>
      </c>
      <c r="J26" s="45">
        <f t="shared" si="15"/>
        <v>6</v>
      </c>
      <c r="K26" s="45">
        <f t="shared" si="15"/>
        <v>2</v>
      </c>
      <c r="L26" s="45">
        <f t="shared" si="15"/>
        <v>11</v>
      </c>
      <c r="M26" s="45">
        <f t="shared" si="15"/>
        <v>5</v>
      </c>
      <c r="N26" s="45">
        <f t="shared" si="15"/>
        <v>3</v>
      </c>
      <c r="O26" s="45">
        <f t="shared" si="15"/>
        <v>6</v>
      </c>
      <c r="P26" s="45">
        <f t="shared" si="15"/>
        <v>4</v>
      </c>
      <c r="Q26" s="45">
        <f t="shared" si="15"/>
        <v>2</v>
      </c>
      <c r="R26" s="45">
        <f t="shared" si="15"/>
        <v>5</v>
      </c>
      <c r="S26" s="45">
        <f t="shared" si="15"/>
        <v>119</v>
      </c>
      <c r="T26" s="24"/>
    </row>
    <row r="27" spans="1:20" ht="33" customHeight="1" thickBo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1:20" ht="33" customHeight="1" thickBot="1">
      <c r="A28" s="39" t="s">
        <v>48</v>
      </c>
      <c r="B28" s="40">
        <f>SUM(B29:B35)</f>
        <v>209</v>
      </c>
      <c r="C28" s="40">
        <f t="shared" ref="C28:R28" si="16">SUM(C29:C35)</f>
        <v>264</v>
      </c>
      <c r="D28" s="40">
        <f t="shared" si="16"/>
        <v>272</v>
      </c>
      <c r="E28" s="40">
        <f t="shared" si="16"/>
        <v>291</v>
      </c>
      <c r="F28" s="40">
        <f t="shared" si="16"/>
        <v>319</v>
      </c>
      <c r="G28" s="40">
        <f t="shared" si="16"/>
        <v>307</v>
      </c>
      <c r="H28" s="40">
        <f t="shared" si="16"/>
        <v>291</v>
      </c>
      <c r="I28" s="40">
        <f t="shared" si="16"/>
        <v>255</v>
      </c>
      <c r="J28" s="40">
        <f t="shared" si="16"/>
        <v>255</v>
      </c>
      <c r="K28" s="40">
        <f t="shared" si="16"/>
        <v>268</v>
      </c>
      <c r="L28" s="40">
        <f t="shared" si="16"/>
        <v>313</v>
      </c>
      <c r="M28" s="40">
        <f t="shared" si="16"/>
        <v>293</v>
      </c>
      <c r="N28" s="40">
        <f t="shared" si="16"/>
        <v>253</v>
      </c>
      <c r="O28" s="40">
        <f t="shared" si="16"/>
        <v>207</v>
      </c>
      <c r="P28" s="40">
        <f t="shared" si="16"/>
        <v>208</v>
      </c>
      <c r="Q28" s="40">
        <f t="shared" si="16"/>
        <v>148</v>
      </c>
      <c r="R28" s="40">
        <f t="shared" si="16"/>
        <v>228</v>
      </c>
      <c r="S28" s="40">
        <f>SUM(S29:S35)</f>
        <v>4385</v>
      </c>
    </row>
    <row r="29" spans="1:20" ht="30.75" customHeight="1">
      <c r="A29" s="74" t="s">
        <v>49</v>
      </c>
      <c r="B29" s="75">
        <f t="shared" ref="B29:R29" si="17">B84+B139</f>
        <v>81</v>
      </c>
      <c r="C29" s="55">
        <f t="shared" si="17"/>
        <v>105</v>
      </c>
      <c r="D29" s="76">
        <f t="shared" si="17"/>
        <v>110</v>
      </c>
      <c r="E29" s="55">
        <f t="shared" si="17"/>
        <v>83</v>
      </c>
      <c r="F29" s="76">
        <f t="shared" si="17"/>
        <v>113</v>
      </c>
      <c r="G29" s="55">
        <f t="shared" si="17"/>
        <v>112</v>
      </c>
      <c r="H29" s="76">
        <f t="shared" si="17"/>
        <v>108</v>
      </c>
      <c r="I29" s="55">
        <f t="shared" si="17"/>
        <v>73</v>
      </c>
      <c r="J29" s="76">
        <f t="shared" si="17"/>
        <v>89</v>
      </c>
      <c r="K29" s="55">
        <f t="shared" si="17"/>
        <v>75</v>
      </c>
      <c r="L29" s="76">
        <f t="shared" si="17"/>
        <v>111</v>
      </c>
      <c r="M29" s="55">
        <f t="shared" si="17"/>
        <v>99</v>
      </c>
      <c r="N29" s="76">
        <f t="shared" si="17"/>
        <v>83</v>
      </c>
      <c r="O29" s="55">
        <f t="shared" si="17"/>
        <v>77</v>
      </c>
      <c r="P29" s="76">
        <f t="shared" si="17"/>
        <v>70</v>
      </c>
      <c r="Q29" s="55">
        <f t="shared" si="17"/>
        <v>48</v>
      </c>
      <c r="R29" s="75">
        <f t="shared" si="17"/>
        <v>65</v>
      </c>
      <c r="S29" s="75">
        <f>S84+S139+2</f>
        <v>1504</v>
      </c>
      <c r="T29" s="24"/>
    </row>
    <row r="30" spans="1:20" ht="33" customHeight="1">
      <c r="A30" s="73" t="s">
        <v>50</v>
      </c>
      <c r="B30" s="77">
        <f t="shared" ref="B30:S30" si="18">B85+B140</f>
        <v>15</v>
      </c>
      <c r="C30" s="52">
        <f t="shared" si="18"/>
        <v>11</v>
      </c>
      <c r="D30" s="78">
        <f t="shared" si="18"/>
        <v>16</v>
      </c>
      <c r="E30" s="52">
        <f t="shared" si="18"/>
        <v>12</v>
      </c>
      <c r="F30" s="78">
        <f t="shared" si="18"/>
        <v>16</v>
      </c>
      <c r="G30" s="52">
        <f t="shared" si="18"/>
        <v>17</v>
      </c>
      <c r="H30" s="78">
        <f t="shared" si="18"/>
        <v>9</v>
      </c>
      <c r="I30" s="52">
        <f t="shared" si="18"/>
        <v>13</v>
      </c>
      <c r="J30" s="78">
        <f t="shared" si="18"/>
        <v>12</v>
      </c>
      <c r="K30" s="52">
        <f t="shared" si="18"/>
        <v>17</v>
      </c>
      <c r="L30" s="78">
        <f t="shared" si="18"/>
        <v>14</v>
      </c>
      <c r="M30" s="52">
        <f t="shared" si="18"/>
        <v>12</v>
      </c>
      <c r="N30" s="78">
        <f t="shared" si="18"/>
        <v>13</v>
      </c>
      <c r="O30" s="52">
        <f t="shared" si="18"/>
        <v>10</v>
      </c>
      <c r="P30" s="78">
        <f t="shared" si="18"/>
        <v>13</v>
      </c>
      <c r="Q30" s="52">
        <f t="shared" si="18"/>
        <v>11</v>
      </c>
      <c r="R30" s="77">
        <f t="shared" si="18"/>
        <v>12</v>
      </c>
      <c r="S30" s="77">
        <f t="shared" si="18"/>
        <v>223</v>
      </c>
      <c r="T30" s="24"/>
    </row>
    <row r="31" spans="1:20" ht="33" customHeight="1">
      <c r="A31" s="73" t="s">
        <v>51</v>
      </c>
      <c r="B31" s="77">
        <f t="shared" ref="B31:S31" si="19">B86+B141</f>
        <v>18</v>
      </c>
      <c r="C31" s="52">
        <f t="shared" si="19"/>
        <v>17</v>
      </c>
      <c r="D31" s="78">
        <f t="shared" si="19"/>
        <v>23</v>
      </c>
      <c r="E31" s="52">
        <f t="shared" si="19"/>
        <v>49</v>
      </c>
      <c r="F31" s="78">
        <f t="shared" si="19"/>
        <v>33</v>
      </c>
      <c r="G31" s="52">
        <f t="shared" si="19"/>
        <v>37</v>
      </c>
      <c r="H31" s="78">
        <f t="shared" si="19"/>
        <v>31</v>
      </c>
      <c r="I31" s="52">
        <f t="shared" si="19"/>
        <v>31</v>
      </c>
      <c r="J31" s="78">
        <f t="shared" si="19"/>
        <v>25</v>
      </c>
      <c r="K31" s="52">
        <f t="shared" si="19"/>
        <v>33</v>
      </c>
      <c r="L31" s="78">
        <f t="shared" si="19"/>
        <v>36</v>
      </c>
      <c r="M31" s="52">
        <f t="shared" si="19"/>
        <v>38</v>
      </c>
      <c r="N31" s="78">
        <f t="shared" si="19"/>
        <v>28</v>
      </c>
      <c r="O31" s="52">
        <f t="shared" si="19"/>
        <v>29</v>
      </c>
      <c r="P31" s="78">
        <f t="shared" si="19"/>
        <v>22</v>
      </c>
      <c r="Q31" s="52">
        <f t="shared" si="19"/>
        <v>17</v>
      </c>
      <c r="R31" s="77">
        <f t="shared" si="19"/>
        <v>27</v>
      </c>
      <c r="S31" s="77">
        <f t="shared" si="19"/>
        <v>494</v>
      </c>
      <c r="T31" s="24"/>
    </row>
    <row r="32" spans="1:20" ht="33" customHeight="1">
      <c r="A32" s="73" t="s">
        <v>52</v>
      </c>
      <c r="B32" s="77">
        <f t="shared" ref="B32:R32" si="20">B87+B142</f>
        <v>15</v>
      </c>
      <c r="C32" s="52">
        <f t="shared" si="20"/>
        <v>18</v>
      </c>
      <c r="D32" s="78">
        <f t="shared" si="20"/>
        <v>25</v>
      </c>
      <c r="E32" s="52">
        <f t="shared" si="20"/>
        <v>31</v>
      </c>
      <c r="F32" s="78">
        <f t="shared" si="20"/>
        <v>14</v>
      </c>
      <c r="G32" s="52">
        <f t="shared" si="20"/>
        <v>16</v>
      </c>
      <c r="H32" s="78">
        <f t="shared" si="20"/>
        <v>23</v>
      </c>
      <c r="I32" s="52">
        <f t="shared" si="20"/>
        <v>28</v>
      </c>
      <c r="J32" s="78">
        <f t="shared" si="20"/>
        <v>21</v>
      </c>
      <c r="K32" s="52">
        <f t="shared" si="20"/>
        <v>20</v>
      </c>
      <c r="L32" s="78">
        <f t="shared" si="20"/>
        <v>27</v>
      </c>
      <c r="M32" s="52">
        <f t="shared" si="20"/>
        <v>25</v>
      </c>
      <c r="N32" s="78">
        <f t="shared" si="20"/>
        <v>10</v>
      </c>
      <c r="O32" s="52">
        <f t="shared" si="20"/>
        <v>11</v>
      </c>
      <c r="P32" s="78">
        <f t="shared" si="20"/>
        <v>13</v>
      </c>
      <c r="Q32" s="52">
        <f t="shared" si="20"/>
        <v>8</v>
      </c>
      <c r="R32" s="77">
        <f t="shared" si="20"/>
        <v>20</v>
      </c>
      <c r="S32" s="77">
        <f>S87+S142+1</f>
        <v>326</v>
      </c>
      <c r="T32" s="24"/>
    </row>
    <row r="33" spans="1:23" ht="33" customHeight="1">
      <c r="A33" s="73" t="s">
        <v>53</v>
      </c>
      <c r="B33" s="77">
        <f t="shared" ref="B33:S33" si="21">B88+B143</f>
        <v>30</v>
      </c>
      <c r="C33" s="52">
        <f t="shared" si="21"/>
        <v>38</v>
      </c>
      <c r="D33" s="78">
        <f t="shared" si="21"/>
        <v>30</v>
      </c>
      <c r="E33" s="52">
        <f t="shared" si="21"/>
        <v>36</v>
      </c>
      <c r="F33" s="78">
        <f t="shared" si="21"/>
        <v>41</v>
      </c>
      <c r="G33" s="52">
        <f t="shared" si="21"/>
        <v>54</v>
      </c>
      <c r="H33" s="78">
        <f t="shared" si="21"/>
        <v>47</v>
      </c>
      <c r="I33" s="52">
        <f t="shared" si="21"/>
        <v>31</v>
      </c>
      <c r="J33" s="78">
        <f t="shared" si="21"/>
        <v>43</v>
      </c>
      <c r="K33" s="52">
        <f t="shared" si="21"/>
        <v>60</v>
      </c>
      <c r="L33" s="78">
        <f t="shared" si="21"/>
        <v>44</v>
      </c>
      <c r="M33" s="52">
        <f t="shared" si="21"/>
        <v>44</v>
      </c>
      <c r="N33" s="78">
        <f t="shared" si="21"/>
        <v>47</v>
      </c>
      <c r="O33" s="52">
        <f t="shared" si="21"/>
        <v>40</v>
      </c>
      <c r="P33" s="78">
        <f t="shared" si="21"/>
        <v>40</v>
      </c>
      <c r="Q33" s="52">
        <f t="shared" si="21"/>
        <v>34</v>
      </c>
      <c r="R33" s="77">
        <f t="shared" si="21"/>
        <v>43</v>
      </c>
      <c r="S33" s="77">
        <f t="shared" si="21"/>
        <v>702</v>
      </c>
      <c r="T33" s="24"/>
    </row>
    <row r="34" spans="1:23" ht="33" customHeight="1">
      <c r="A34" s="18" t="s">
        <v>54</v>
      </c>
      <c r="B34" s="79">
        <f t="shared" ref="B34:R34" si="22">B89+B144</f>
        <v>28</v>
      </c>
      <c r="C34" s="57">
        <f t="shared" si="22"/>
        <v>48</v>
      </c>
      <c r="D34" s="80">
        <f t="shared" si="22"/>
        <v>43</v>
      </c>
      <c r="E34" s="57">
        <f t="shared" si="22"/>
        <v>59</v>
      </c>
      <c r="F34" s="80">
        <f t="shared" si="22"/>
        <v>67</v>
      </c>
      <c r="G34" s="57">
        <f t="shared" si="22"/>
        <v>48</v>
      </c>
      <c r="H34" s="80">
        <f t="shared" si="22"/>
        <v>54</v>
      </c>
      <c r="I34" s="57">
        <f t="shared" si="22"/>
        <v>50</v>
      </c>
      <c r="J34" s="80">
        <f t="shared" si="22"/>
        <v>46</v>
      </c>
      <c r="K34" s="57">
        <f t="shared" si="22"/>
        <v>45</v>
      </c>
      <c r="L34" s="80">
        <f t="shared" si="22"/>
        <v>59</v>
      </c>
      <c r="M34" s="57">
        <f t="shared" si="22"/>
        <v>54</v>
      </c>
      <c r="N34" s="80">
        <f t="shared" si="22"/>
        <v>44</v>
      </c>
      <c r="O34" s="57">
        <f t="shared" si="22"/>
        <v>31</v>
      </c>
      <c r="P34" s="80">
        <f t="shared" si="22"/>
        <v>35</v>
      </c>
      <c r="Q34" s="57">
        <f t="shared" si="22"/>
        <v>19</v>
      </c>
      <c r="R34" s="79">
        <f t="shared" si="22"/>
        <v>39</v>
      </c>
      <c r="S34" s="79">
        <f>S89+S144+1</f>
        <v>770</v>
      </c>
      <c r="T34" s="24"/>
    </row>
    <row r="35" spans="1:23" ht="33" customHeight="1" thickBot="1">
      <c r="A35" s="81" t="s">
        <v>113</v>
      </c>
      <c r="B35" s="82">
        <f t="shared" ref="B35:S35" si="23">B90+B145</f>
        <v>22</v>
      </c>
      <c r="C35" s="82">
        <f t="shared" si="23"/>
        <v>27</v>
      </c>
      <c r="D35" s="82">
        <f t="shared" si="23"/>
        <v>25</v>
      </c>
      <c r="E35" s="82">
        <f t="shared" si="23"/>
        <v>21</v>
      </c>
      <c r="F35" s="82">
        <f t="shared" si="23"/>
        <v>35</v>
      </c>
      <c r="G35" s="82">
        <f t="shared" si="23"/>
        <v>23</v>
      </c>
      <c r="H35" s="82">
        <f t="shared" si="23"/>
        <v>19</v>
      </c>
      <c r="I35" s="82">
        <f t="shared" si="23"/>
        <v>29</v>
      </c>
      <c r="J35" s="82">
        <f t="shared" si="23"/>
        <v>19</v>
      </c>
      <c r="K35" s="82">
        <f t="shared" si="23"/>
        <v>18</v>
      </c>
      <c r="L35" s="82">
        <f t="shared" si="23"/>
        <v>22</v>
      </c>
      <c r="M35" s="82">
        <f t="shared" si="23"/>
        <v>21</v>
      </c>
      <c r="N35" s="82">
        <f t="shared" si="23"/>
        <v>28</v>
      </c>
      <c r="O35" s="82">
        <f t="shared" si="23"/>
        <v>9</v>
      </c>
      <c r="P35" s="82">
        <f t="shared" si="23"/>
        <v>15</v>
      </c>
      <c r="Q35" s="82">
        <f t="shared" si="23"/>
        <v>11</v>
      </c>
      <c r="R35" s="82">
        <f t="shared" si="23"/>
        <v>22</v>
      </c>
      <c r="S35" s="82">
        <f t="shared" si="23"/>
        <v>366</v>
      </c>
      <c r="T35" s="24"/>
    </row>
    <row r="36" spans="1:23" ht="33" customHeight="1" thickBo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33"/>
      <c r="T36" s="24"/>
    </row>
    <row r="37" spans="1:23" ht="33" customHeight="1" thickBot="1">
      <c r="A37" s="39" t="s">
        <v>55</v>
      </c>
      <c r="B37" s="40">
        <f>SUM(B38:B50)</f>
        <v>2179</v>
      </c>
      <c r="C37" s="40">
        <f t="shared" ref="C37:R37" si="24">SUM(C38:C50)</f>
        <v>2362</v>
      </c>
      <c r="D37" s="40">
        <f t="shared" si="24"/>
        <v>2253</v>
      </c>
      <c r="E37" s="40">
        <f t="shared" si="24"/>
        <v>2554</v>
      </c>
      <c r="F37" s="40">
        <f t="shared" si="24"/>
        <v>2664</v>
      </c>
      <c r="G37" s="40">
        <f t="shared" si="24"/>
        <v>2699</v>
      </c>
      <c r="H37" s="40">
        <f t="shared" si="24"/>
        <v>2250</v>
      </c>
      <c r="I37" s="40">
        <f t="shared" si="24"/>
        <v>2317</v>
      </c>
      <c r="J37" s="40">
        <f t="shared" si="24"/>
        <v>2369</v>
      </c>
      <c r="K37" s="40">
        <f t="shared" si="24"/>
        <v>2425</v>
      </c>
      <c r="L37" s="40">
        <f t="shared" si="24"/>
        <v>2297</v>
      </c>
      <c r="M37" s="40">
        <f t="shared" si="24"/>
        <v>1818</v>
      </c>
      <c r="N37" s="40">
        <f t="shared" si="24"/>
        <v>1421</v>
      </c>
      <c r="O37" s="40">
        <f t="shared" si="24"/>
        <v>1123</v>
      </c>
      <c r="P37" s="40">
        <f t="shared" si="24"/>
        <v>1020</v>
      </c>
      <c r="Q37" s="40">
        <f t="shared" si="24"/>
        <v>809</v>
      </c>
      <c r="R37" s="40">
        <f t="shared" si="24"/>
        <v>1074</v>
      </c>
      <c r="S37" s="40">
        <f>SUM(S38:S50)</f>
        <v>33644</v>
      </c>
      <c r="T37" s="33"/>
      <c r="W37" s="24"/>
    </row>
    <row r="38" spans="1:23" ht="33" customHeight="1">
      <c r="A38" s="59" t="s">
        <v>56</v>
      </c>
      <c r="B38" s="55">
        <f t="shared" ref="B38:R38" si="25">B93+B148</f>
        <v>856</v>
      </c>
      <c r="C38" s="56">
        <f t="shared" si="25"/>
        <v>938</v>
      </c>
      <c r="D38" s="56">
        <f t="shared" si="25"/>
        <v>933</v>
      </c>
      <c r="E38" s="56">
        <f t="shared" si="25"/>
        <v>1025</v>
      </c>
      <c r="F38" s="56">
        <f t="shared" si="25"/>
        <v>1091</v>
      </c>
      <c r="G38" s="56">
        <f t="shared" si="25"/>
        <v>1151</v>
      </c>
      <c r="H38" s="56">
        <f t="shared" si="25"/>
        <v>941</v>
      </c>
      <c r="I38" s="56">
        <f t="shared" si="25"/>
        <v>913</v>
      </c>
      <c r="J38" s="56">
        <f t="shared" si="25"/>
        <v>945</v>
      </c>
      <c r="K38" s="56">
        <f t="shared" si="25"/>
        <v>963</v>
      </c>
      <c r="L38" s="56">
        <f t="shared" si="25"/>
        <v>954</v>
      </c>
      <c r="M38" s="56">
        <f t="shared" si="25"/>
        <v>720</v>
      </c>
      <c r="N38" s="56">
        <f t="shared" si="25"/>
        <v>555</v>
      </c>
      <c r="O38" s="56">
        <f t="shared" si="25"/>
        <v>419</v>
      </c>
      <c r="P38" s="56">
        <f t="shared" si="25"/>
        <v>368</v>
      </c>
      <c r="Q38" s="56">
        <f t="shared" si="25"/>
        <v>311</v>
      </c>
      <c r="R38" s="56">
        <f t="shared" si="25"/>
        <v>421</v>
      </c>
      <c r="S38" s="56">
        <f>S93+S148+2</f>
        <v>13506</v>
      </c>
      <c r="T38" s="24"/>
    </row>
    <row r="39" spans="1:23" ht="33" customHeight="1">
      <c r="A39" s="18" t="s">
        <v>57</v>
      </c>
      <c r="B39" s="52">
        <f t="shared" ref="B39:R39" si="26">B94+B149</f>
        <v>336</v>
      </c>
      <c r="C39" s="43">
        <f t="shared" si="26"/>
        <v>369</v>
      </c>
      <c r="D39" s="43">
        <f t="shared" si="26"/>
        <v>365</v>
      </c>
      <c r="E39" s="43">
        <f t="shared" si="26"/>
        <v>419</v>
      </c>
      <c r="F39" s="43">
        <f t="shared" si="26"/>
        <v>417</v>
      </c>
      <c r="G39" s="43">
        <f t="shared" si="26"/>
        <v>385</v>
      </c>
      <c r="H39" s="43">
        <f t="shared" si="26"/>
        <v>341</v>
      </c>
      <c r="I39" s="43">
        <f t="shared" si="26"/>
        <v>380</v>
      </c>
      <c r="J39" s="43">
        <f t="shared" si="26"/>
        <v>430</v>
      </c>
      <c r="K39" s="43">
        <f t="shared" si="26"/>
        <v>428</v>
      </c>
      <c r="L39" s="43">
        <f t="shared" si="26"/>
        <v>399</v>
      </c>
      <c r="M39" s="43">
        <f t="shared" si="26"/>
        <v>315</v>
      </c>
      <c r="N39" s="43">
        <f t="shared" si="26"/>
        <v>231</v>
      </c>
      <c r="O39" s="43">
        <f t="shared" si="26"/>
        <v>180</v>
      </c>
      <c r="P39" s="43">
        <f t="shared" si="26"/>
        <v>163</v>
      </c>
      <c r="Q39" s="43">
        <f t="shared" si="26"/>
        <v>136</v>
      </c>
      <c r="R39" s="43">
        <f t="shared" si="26"/>
        <v>174</v>
      </c>
      <c r="S39" s="43">
        <f>S94+S149+7</f>
        <v>5475</v>
      </c>
      <c r="T39" s="24"/>
    </row>
    <row r="40" spans="1:23" ht="33" customHeight="1">
      <c r="A40" s="18" t="s">
        <v>58</v>
      </c>
      <c r="B40" s="52">
        <f t="shared" ref="B40:S40" si="27">B95+B150</f>
        <v>326</v>
      </c>
      <c r="C40" s="43">
        <f t="shared" si="27"/>
        <v>353</v>
      </c>
      <c r="D40" s="43">
        <f t="shared" si="27"/>
        <v>378</v>
      </c>
      <c r="E40" s="43">
        <f t="shared" si="27"/>
        <v>438</v>
      </c>
      <c r="F40" s="43">
        <f t="shared" si="27"/>
        <v>457</v>
      </c>
      <c r="G40" s="43">
        <f t="shared" si="27"/>
        <v>443</v>
      </c>
      <c r="H40" s="43">
        <f t="shared" si="27"/>
        <v>369</v>
      </c>
      <c r="I40" s="43">
        <f t="shared" si="27"/>
        <v>414</v>
      </c>
      <c r="J40" s="43">
        <f t="shared" si="27"/>
        <v>420</v>
      </c>
      <c r="K40" s="43">
        <f t="shared" si="27"/>
        <v>400</v>
      </c>
      <c r="L40" s="43">
        <f t="shared" si="27"/>
        <v>384</v>
      </c>
      <c r="M40" s="43">
        <f t="shared" si="27"/>
        <v>322</v>
      </c>
      <c r="N40" s="43">
        <f t="shared" si="27"/>
        <v>287</v>
      </c>
      <c r="O40" s="43">
        <f t="shared" si="27"/>
        <v>264</v>
      </c>
      <c r="P40" s="43">
        <f t="shared" si="27"/>
        <v>247</v>
      </c>
      <c r="Q40" s="43">
        <f t="shared" si="27"/>
        <v>186</v>
      </c>
      <c r="R40" s="43">
        <f t="shared" si="27"/>
        <v>290</v>
      </c>
      <c r="S40" s="43">
        <f t="shared" si="27"/>
        <v>5978</v>
      </c>
      <c r="T40" s="24"/>
    </row>
    <row r="41" spans="1:23" ht="33" customHeight="1">
      <c r="A41" s="18" t="s">
        <v>59</v>
      </c>
      <c r="B41" s="57">
        <f t="shared" ref="B41:R41" si="28">B96+B151</f>
        <v>651</v>
      </c>
      <c r="C41" s="19">
        <f t="shared" si="28"/>
        <v>691</v>
      </c>
      <c r="D41" s="19">
        <f t="shared" si="28"/>
        <v>571</v>
      </c>
      <c r="E41" s="19">
        <f t="shared" si="28"/>
        <v>662</v>
      </c>
      <c r="F41" s="19">
        <f t="shared" si="28"/>
        <v>679</v>
      </c>
      <c r="G41" s="19">
        <f t="shared" si="28"/>
        <v>709</v>
      </c>
      <c r="H41" s="19">
        <f t="shared" si="28"/>
        <v>590</v>
      </c>
      <c r="I41" s="19">
        <f t="shared" si="28"/>
        <v>601</v>
      </c>
      <c r="J41" s="19">
        <f t="shared" si="28"/>
        <v>562</v>
      </c>
      <c r="K41" s="19">
        <f t="shared" si="28"/>
        <v>622</v>
      </c>
      <c r="L41" s="19">
        <f t="shared" si="28"/>
        <v>550</v>
      </c>
      <c r="M41" s="19">
        <f t="shared" si="28"/>
        <v>454</v>
      </c>
      <c r="N41" s="19">
        <f t="shared" si="28"/>
        <v>343</v>
      </c>
      <c r="O41" s="19">
        <f t="shared" si="28"/>
        <v>251</v>
      </c>
      <c r="P41" s="19">
        <f t="shared" si="28"/>
        <v>233</v>
      </c>
      <c r="Q41" s="19">
        <f t="shared" si="28"/>
        <v>166</v>
      </c>
      <c r="R41" s="19">
        <f t="shared" si="28"/>
        <v>177</v>
      </c>
      <c r="S41" s="19">
        <f>S96+S151+1</f>
        <v>8513</v>
      </c>
      <c r="T41" s="24"/>
    </row>
    <row r="42" spans="1:23" ht="33" customHeight="1">
      <c r="A42" s="18" t="s">
        <v>125</v>
      </c>
      <c r="B42" s="57">
        <f t="shared" ref="B42:S42" si="29">B97+B152</f>
        <v>0</v>
      </c>
      <c r="C42" s="19">
        <f t="shared" si="29"/>
        <v>0</v>
      </c>
      <c r="D42" s="19">
        <f t="shared" si="29"/>
        <v>1</v>
      </c>
      <c r="E42" s="19">
        <f t="shared" si="29"/>
        <v>0</v>
      </c>
      <c r="F42" s="19">
        <f t="shared" si="29"/>
        <v>1</v>
      </c>
      <c r="G42" s="19">
        <f t="shared" si="29"/>
        <v>0</v>
      </c>
      <c r="H42" s="19">
        <f t="shared" si="29"/>
        <v>2</v>
      </c>
      <c r="I42" s="19">
        <f t="shared" si="29"/>
        <v>1</v>
      </c>
      <c r="J42" s="19">
        <f t="shared" si="29"/>
        <v>0</v>
      </c>
      <c r="K42" s="19">
        <f t="shared" si="29"/>
        <v>0</v>
      </c>
      <c r="L42" s="19">
        <f t="shared" si="29"/>
        <v>0</v>
      </c>
      <c r="M42" s="19">
        <f t="shared" si="29"/>
        <v>1</v>
      </c>
      <c r="N42" s="19">
        <f t="shared" si="29"/>
        <v>2</v>
      </c>
      <c r="O42" s="19">
        <f t="shared" si="29"/>
        <v>1</v>
      </c>
      <c r="P42" s="19">
        <f t="shared" si="29"/>
        <v>2</v>
      </c>
      <c r="Q42" s="19">
        <f t="shared" si="29"/>
        <v>3</v>
      </c>
      <c r="R42" s="19">
        <f t="shared" si="29"/>
        <v>2</v>
      </c>
      <c r="S42" s="19">
        <f t="shared" si="29"/>
        <v>16</v>
      </c>
      <c r="T42" s="24"/>
    </row>
    <row r="43" spans="1:23" ht="33" customHeight="1">
      <c r="A43" s="18" t="s">
        <v>126</v>
      </c>
      <c r="B43" s="57">
        <f t="shared" ref="B43:S43" si="30">B98+B153</f>
        <v>0</v>
      </c>
      <c r="C43" s="19">
        <f t="shared" si="30"/>
        <v>0</v>
      </c>
      <c r="D43" s="19">
        <f t="shared" si="30"/>
        <v>0</v>
      </c>
      <c r="E43" s="19">
        <f t="shared" si="30"/>
        <v>0</v>
      </c>
      <c r="F43" s="19">
        <f t="shared" si="30"/>
        <v>0</v>
      </c>
      <c r="G43" s="19">
        <f t="shared" si="30"/>
        <v>0</v>
      </c>
      <c r="H43" s="19">
        <f t="shared" si="30"/>
        <v>0</v>
      </c>
      <c r="I43" s="19">
        <f t="shared" si="30"/>
        <v>0</v>
      </c>
      <c r="J43" s="19">
        <f t="shared" si="30"/>
        <v>0</v>
      </c>
      <c r="K43" s="19">
        <f t="shared" si="30"/>
        <v>0</v>
      </c>
      <c r="L43" s="19">
        <f t="shared" si="30"/>
        <v>0</v>
      </c>
      <c r="M43" s="19">
        <f t="shared" si="30"/>
        <v>0</v>
      </c>
      <c r="N43" s="19">
        <f t="shared" si="30"/>
        <v>0</v>
      </c>
      <c r="O43" s="19">
        <f t="shared" si="30"/>
        <v>0</v>
      </c>
      <c r="P43" s="19">
        <f t="shared" si="30"/>
        <v>1</v>
      </c>
      <c r="Q43" s="19">
        <f t="shared" si="30"/>
        <v>0</v>
      </c>
      <c r="R43" s="19">
        <f t="shared" si="30"/>
        <v>2</v>
      </c>
      <c r="S43" s="19">
        <f t="shared" si="30"/>
        <v>3</v>
      </c>
      <c r="T43" s="24"/>
    </row>
    <row r="44" spans="1:23" ht="33" customHeight="1">
      <c r="A44" s="18" t="s">
        <v>127</v>
      </c>
      <c r="B44" s="57">
        <f t="shared" ref="B44:S44" si="31">B99+B154</f>
        <v>2</v>
      </c>
      <c r="C44" s="19">
        <f t="shared" si="31"/>
        <v>2</v>
      </c>
      <c r="D44" s="19">
        <f t="shared" si="31"/>
        <v>0</v>
      </c>
      <c r="E44" s="19">
        <f t="shared" si="31"/>
        <v>1</v>
      </c>
      <c r="F44" s="19">
        <f t="shared" si="31"/>
        <v>3</v>
      </c>
      <c r="G44" s="19">
        <f t="shared" si="31"/>
        <v>2</v>
      </c>
      <c r="H44" s="19">
        <f t="shared" si="31"/>
        <v>2</v>
      </c>
      <c r="I44" s="19">
        <f t="shared" si="31"/>
        <v>2</v>
      </c>
      <c r="J44" s="19">
        <f t="shared" si="31"/>
        <v>1</v>
      </c>
      <c r="K44" s="19">
        <f t="shared" si="31"/>
        <v>3</v>
      </c>
      <c r="L44" s="19">
        <f t="shared" si="31"/>
        <v>3</v>
      </c>
      <c r="M44" s="19">
        <f t="shared" si="31"/>
        <v>1</v>
      </c>
      <c r="N44" s="19">
        <f t="shared" si="31"/>
        <v>0</v>
      </c>
      <c r="O44" s="19">
        <f t="shared" si="31"/>
        <v>2</v>
      </c>
      <c r="P44" s="19">
        <f t="shared" si="31"/>
        <v>1</v>
      </c>
      <c r="Q44" s="19">
        <f t="shared" si="31"/>
        <v>1</v>
      </c>
      <c r="R44" s="19">
        <f t="shared" si="31"/>
        <v>0</v>
      </c>
      <c r="S44" s="19">
        <f t="shared" si="31"/>
        <v>26</v>
      </c>
      <c r="T44" s="24"/>
    </row>
    <row r="45" spans="1:23" ht="33" customHeight="1">
      <c r="A45" s="18" t="s">
        <v>133</v>
      </c>
      <c r="B45" s="57">
        <f t="shared" ref="B45:S45" si="32">B100+B155</f>
        <v>1</v>
      </c>
      <c r="C45" s="19">
        <f t="shared" si="32"/>
        <v>1</v>
      </c>
      <c r="D45" s="19">
        <f t="shared" si="32"/>
        <v>0</v>
      </c>
      <c r="E45" s="19">
        <f t="shared" si="32"/>
        <v>2</v>
      </c>
      <c r="F45" s="19">
        <f t="shared" si="32"/>
        <v>3</v>
      </c>
      <c r="G45" s="19">
        <f t="shared" si="32"/>
        <v>0</v>
      </c>
      <c r="H45" s="19">
        <f t="shared" si="32"/>
        <v>0</v>
      </c>
      <c r="I45" s="19">
        <f t="shared" si="32"/>
        <v>0</v>
      </c>
      <c r="J45" s="19">
        <f t="shared" si="32"/>
        <v>0</v>
      </c>
      <c r="K45" s="19">
        <f t="shared" si="32"/>
        <v>1</v>
      </c>
      <c r="L45" s="19">
        <f t="shared" si="32"/>
        <v>2</v>
      </c>
      <c r="M45" s="19">
        <f t="shared" si="32"/>
        <v>1</v>
      </c>
      <c r="N45" s="19">
        <f t="shared" si="32"/>
        <v>1</v>
      </c>
      <c r="O45" s="19">
        <f t="shared" si="32"/>
        <v>1</v>
      </c>
      <c r="P45" s="19">
        <f t="shared" si="32"/>
        <v>1</v>
      </c>
      <c r="Q45" s="19">
        <f t="shared" si="32"/>
        <v>1</v>
      </c>
      <c r="R45" s="19">
        <f t="shared" si="32"/>
        <v>0</v>
      </c>
      <c r="S45" s="19">
        <f t="shared" si="32"/>
        <v>15</v>
      </c>
      <c r="T45" s="24"/>
    </row>
    <row r="46" spans="1:23" ht="33" customHeight="1">
      <c r="A46" s="18" t="s">
        <v>128</v>
      </c>
      <c r="B46" s="57">
        <f t="shared" ref="B46:S46" si="33">B101+B156</f>
        <v>0</v>
      </c>
      <c r="C46" s="19">
        <f t="shared" si="33"/>
        <v>0</v>
      </c>
      <c r="D46" s="19">
        <f t="shared" si="33"/>
        <v>0</v>
      </c>
      <c r="E46" s="19">
        <f t="shared" si="33"/>
        <v>0</v>
      </c>
      <c r="F46" s="19">
        <f t="shared" si="33"/>
        <v>0</v>
      </c>
      <c r="G46" s="19">
        <f t="shared" si="33"/>
        <v>0</v>
      </c>
      <c r="H46" s="19">
        <f t="shared" si="33"/>
        <v>0</v>
      </c>
      <c r="I46" s="19">
        <f t="shared" si="33"/>
        <v>1</v>
      </c>
      <c r="J46" s="19">
        <f t="shared" si="33"/>
        <v>0</v>
      </c>
      <c r="K46" s="19">
        <f t="shared" si="33"/>
        <v>0</v>
      </c>
      <c r="L46" s="19">
        <f t="shared" si="33"/>
        <v>0</v>
      </c>
      <c r="M46" s="19">
        <f t="shared" si="33"/>
        <v>0</v>
      </c>
      <c r="N46" s="19">
        <f t="shared" si="33"/>
        <v>0</v>
      </c>
      <c r="O46" s="19">
        <f t="shared" si="33"/>
        <v>0</v>
      </c>
      <c r="P46" s="19">
        <f t="shared" si="33"/>
        <v>2</v>
      </c>
      <c r="Q46" s="19">
        <f t="shared" si="33"/>
        <v>1</v>
      </c>
      <c r="R46" s="19">
        <f t="shared" si="33"/>
        <v>0</v>
      </c>
      <c r="S46" s="19">
        <f t="shared" si="33"/>
        <v>4</v>
      </c>
      <c r="T46" s="24"/>
    </row>
    <row r="47" spans="1:23" ht="33" customHeight="1">
      <c r="A47" s="18" t="s">
        <v>129</v>
      </c>
      <c r="B47" s="57">
        <f t="shared" ref="B47:S47" si="34">B102+B157</f>
        <v>0</v>
      </c>
      <c r="C47" s="19">
        <f t="shared" si="34"/>
        <v>0</v>
      </c>
      <c r="D47" s="19">
        <f t="shared" si="34"/>
        <v>0</v>
      </c>
      <c r="E47" s="19">
        <f t="shared" si="34"/>
        <v>1</v>
      </c>
      <c r="F47" s="19">
        <f t="shared" si="34"/>
        <v>5</v>
      </c>
      <c r="G47" s="19">
        <f t="shared" si="34"/>
        <v>5</v>
      </c>
      <c r="H47" s="19">
        <f t="shared" si="34"/>
        <v>0</v>
      </c>
      <c r="I47" s="19">
        <f t="shared" si="34"/>
        <v>2</v>
      </c>
      <c r="J47" s="19">
        <f t="shared" si="34"/>
        <v>4</v>
      </c>
      <c r="K47" s="19">
        <f t="shared" si="34"/>
        <v>3</v>
      </c>
      <c r="L47" s="19">
        <f t="shared" si="34"/>
        <v>1</v>
      </c>
      <c r="M47" s="19">
        <f t="shared" si="34"/>
        <v>0</v>
      </c>
      <c r="N47" s="19">
        <f t="shared" si="34"/>
        <v>1</v>
      </c>
      <c r="O47" s="19">
        <f t="shared" si="34"/>
        <v>0</v>
      </c>
      <c r="P47" s="19">
        <f t="shared" si="34"/>
        <v>0</v>
      </c>
      <c r="Q47" s="19">
        <f t="shared" si="34"/>
        <v>1</v>
      </c>
      <c r="R47" s="19">
        <f t="shared" si="34"/>
        <v>1</v>
      </c>
      <c r="S47" s="19">
        <f t="shared" si="34"/>
        <v>24</v>
      </c>
      <c r="T47" s="24"/>
    </row>
    <row r="48" spans="1:23" ht="33" customHeight="1">
      <c r="A48" s="18" t="s">
        <v>130</v>
      </c>
      <c r="B48" s="57">
        <f t="shared" ref="B48:S48" si="35">B103+B158</f>
        <v>0</v>
      </c>
      <c r="C48" s="19">
        <f t="shared" si="35"/>
        <v>0</v>
      </c>
      <c r="D48" s="19">
        <f t="shared" si="35"/>
        <v>0</v>
      </c>
      <c r="E48" s="19">
        <f t="shared" si="35"/>
        <v>0</v>
      </c>
      <c r="F48" s="19">
        <f t="shared" si="35"/>
        <v>0</v>
      </c>
      <c r="G48" s="19">
        <f t="shared" si="35"/>
        <v>0</v>
      </c>
      <c r="H48" s="19">
        <f t="shared" si="35"/>
        <v>0</v>
      </c>
      <c r="I48" s="19">
        <f t="shared" si="35"/>
        <v>1</v>
      </c>
      <c r="J48" s="19">
        <f t="shared" si="35"/>
        <v>1</v>
      </c>
      <c r="K48" s="19">
        <f t="shared" si="35"/>
        <v>0</v>
      </c>
      <c r="L48" s="19">
        <f t="shared" si="35"/>
        <v>0</v>
      </c>
      <c r="M48" s="19">
        <f t="shared" si="35"/>
        <v>0</v>
      </c>
      <c r="N48" s="19">
        <f t="shared" si="35"/>
        <v>0</v>
      </c>
      <c r="O48" s="19">
        <f t="shared" si="35"/>
        <v>0</v>
      </c>
      <c r="P48" s="19">
        <f t="shared" si="35"/>
        <v>0</v>
      </c>
      <c r="Q48" s="19">
        <f t="shared" si="35"/>
        <v>2</v>
      </c>
      <c r="R48" s="19">
        <f t="shared" si="35"/>
        <v>0</v>
      </c>
      <c r="S48" s="19">
        <f t="shared" si="35"/>
        <v>4</v>
      </c>
      <c r="T48" s="24"/>
    </row>
    <row r="49" spans="1:21" ht="33" customHeight="1">
      <c r="A49" s="18" t="s">
        <v>131</v>
      </c>
      <c r="B49" s="57">
        <f t="shared" ref="B49:S49" si="36">B104+B159</f>
        <v>4</v>
      </c>
      <c r="C49" s="19">
        <f t="shared" si="36"/>
        <v>8</v>
      </c>
      <c r="D49" s="19">
        <f t="shared" si="36"/>
        <v>5</v>
      </c>
      <c r="E49" s="19">
        <f t="shared" si="36"/>
        <v>6</v>
      </c>
      <c r="F49" s="19">
        <f t="shared" si="36"/>
        <v>7</v>
      </c>
      <c r="G49" s="19">
        <f t="shared" si="36"/>
        <v>4</v>
      </c>
      <c r="H49" s="19">
        <f t="shared" si="36"/>
        <v>5</v>
      </c>
      <c r="I49" s="19">
        <f t="shared" si="36"/>
        <v>2</v>
      </c>
      <c r="J49" s="19">
        <f t="shared" si="36"/>
        <v>4</v>
      </c>
      <c r="K49" s="19">
        <f t="shared" si="36"/>
        <v>5</v>
      </c>
      <c r="L49" s="19">
        <f t="shared" si="36"/>
        <v>3</v>
      </c>
      <c r="M49" s="19">
        <f t="shared" si="36"/>
        <v>4</v>
      </c>
      <c r="N49" s="19">
        <f t="shared" si="36"/>
        <v>1</v>
      </c>
      <c r="O49" s="19">
        <f t="shared" si="36"/>
        <v>2</v>
      </c>
      <c r="P49" s="19">
        <f t="shared" si="36"/>
        <v>1</v>
      </c>
      <c r="Q49" s="19">
        <f t="shared" si="36"/>
        <v>1</v>
      </c>
      <c r="R49" s="19">
        <f t="shared" si="36"/>
        <v>5</v>
      </c>
      <c r="S49" s="19">
        <f t="shared" si="36"/>
        <v>67</v>
      </c>
      <c r="T49" s="24"/>
    </row>
    <row r="50" spans="1:21" ht="33" customHeight="1" thickBot="1">
      <c r="A50" s="44" t="s">
        <v>132</v>
      </c>
      <c r="B50" s="58">
        <f t="shared" ref="B50:S50" si="37">B105+B160</f>
        <v>3</v>
      </c>
      <c r="C50" s="45">
        <f t="shared" si="37"/>
        <v>0</v>
      </c>
      <c r="D50" s="45">
        <f t="shared" si="37"/>
        <v>0</v>
      </c>
      <c r="E50" s="45">
        <f t="shared" si="37"/>
        <v>0</v>
      </c>
      <c r="F50" s="45">
        <f t="shared" si="37"/>
        <v>1</v>
      </c>
      <c r="G50" s="45">
        <f t="shared" si="37"/>
        <v>0</v>
      </c>
      <c r="H50" s="45">
        <f t="shared" si="37"/>
        <v>0</v>
      </c>
      <c r="I50" s="45">
        <f t="shared" si="37"/>
        <v>0</v>
      </c>
      <c r="J50" s="45">
        <f t="shared" si="37"/>
        <v>2</v>
      </c>
      <c r="K50" s="45">
        <f t="shared" si="37"/>
        <v>0</v>
      </c>
      <c r="L50" s="45">
        <f t="shared" si="37"/>
        <v>1</v>
      </c>
      <c r="M50" s="45">
        <f t="shared" si="37"/>
        <v>0</v>
      </c>
      <c r="N50" s="45">
        <f t="shared" si="37"/>
        <v>0</v>
      </c>
      <c r="O50" s="45">
        <f t="shared" si="37"/>
        <v>3</v>
      </c>
      <c r="P50" s="45">
        <f t="shared" si="37"/>
        <v>1</v>
      </c>
      <c r="Q50" s="45">
        <f t="shared" si="37"/>
        <v>0</v>
      </c>
      <c r="R50" s="45">
        <f t="shared" si="37"/>
        <v>2</v>
      </c>
      <c r="S50" s="45">
        <f t="shared" si="37"/>
        <v>13</v>
      </c>
      <c r="T50" s="24"/>
    </row>
    <row r="51" spans="1:21" ht="33" customHeight="1" thickBo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33"/>
      <c r="T51" s="24"/>
    </row>
    <row r="52" spans="1:21" ht="33" customHeight="1" thickBot="1">
      <c r="A52" s="39" t="s">
        <v>60</v>
      </c>
      <c r="B52" s="48">
        <f>+B53</f>
        <v>620</v>
      </c>
      <c r="C52" s="40">
        <f t="shared" ref="C52:R52" si="38">+C53</f>
        <v>888</v>
      </c>
      <c r="D52" s="40">
        <f t="shared" si="38"/>
        <v>883</v>
      </c>
      <c r="E52" s="40">
        <f t="shared" si="38"/>
        <v>896</v>
      </c>
      <c r="F52" s="40">
        <f t="shared" si="38"/>
        <v>834</v>
      </c>
      <c r="G52" s="40">
        <f t="shared" si="38"/>
        <v>831</v>
      </c>
      <c r="H52" s="40">
        <f t="shared" si="38"/>
        <v>760</v>
      </c>
      <c r="I52" s="40">
        <f t="shared" si="38"/>
        <v>740</v>
      </c>
      <c r="J52" s="40">
        <f t="shared" si="38"/>
        <v>731</v>
      </c>
      <c r="K52" s="40">
        <f t="shared" si="38"/>
        <v>694</v>
      </c>
      <c r="L52" s="40">
        <f t="shared" si="38"/>
        <v>671</v>
      </c>
      <c r="M52" s="40">
        <f t="shared" si="38"/>
        <v>666</v>
      </c>
      <c r="N52" s="40">
        <f t="shared" si="38"/>
        <v>556</v>
      </c>
      <c r="O52" s="40">
        <f t="shared" si="38"/>
        <v>494</v>
      </c>
      <c r="P52" s="40">
        <f t="shared" si="38"/>
        <v>384</v>
      </c>
      <c r="Q52" s="40">
        <f t="shared" si="38"/>
        <v>304</v>
      </c>
      <c r="R52" s="40">
        <f t="shared" si="38"/>
        <v>400</v>
      </c>
      <c r="S52" s="40">
        <f>S53</f>
        <v>11360</v>
      </c>
    </row>
    <row r="53" spans="1:21" ht="33" customHeight="1" thickBot="1">
      <c r="A53" s="81" t="s">
        <v>61</v>
      </c>
      <c r="B53" s="64">
        <f t="shared" ref="B53:R53" si="39">B108+B163</f>
        <v>620</v>
      </c>
      <c r="C53" s="84">
        <f t="shared" si="39"/>
        <v>888</v>
      </c>
      <c r="D53" s="84">
        <f t="shared" si="39"/>
        <v>883</v>
      </c>
      <c r="E53" s="84">
        <f t="shared" si="39"/>
        <v>896</v>
      </c>
      <c r="F53" s="84">
        <f t="shared" si="39"/>
        <v>834</v>
      </c>
      <c r="G53" s="84">
        <f t="shared" si="39"/>
        <v>831</v>
      </c>
      <c r="H53" s="84">
        <f t="shared" si="39"/>
        <v>760</v>
      </c>
      <c r="I53" s="84">
        <f t="shared" si="39"/>
        <v>740</v>
      </c>
      <c r="J53" s="84">
        <f t="shared" si="39"/>
        <v>731</v>
      </c>
      <c r="K53" s="84">
        <f t="shared" si="39"/>
        <v>694</v>
      </c>
      <c r="L53" s="84">
        <f t="shared" si="39"/>
        <v>671</v>
      </c>
      <c r="M53" s="84">
        <f t="shared" si="39"/>
        <v>666</v>
      </c>
      <c r="N53" s="84">
        <f t="shared" si="39"/>
        <v>556</v>
      </c>
      <c r="O53" s="84">
        <f t="shared" si="39"/>
        <v>494</v>
      </c>
      <c r="P53" s="84">
        <f t="shared" si="39"/>
        <v>384</v>
      </c>
      <c r="Q53" s="84">
        <f t="shared" si="39"/>
        <v>304</v>
      </c>
      <c r="R53" s="84">
        <f t="shared" si="39"/>
        <v>400</v>
      </c>
      <c r="S53" s="84">
        <f>S108+S163+8</f>
        <v>11360</v>
      </c>
      <c r="T53" s="24"/>
    </row>
    <row r="54" spans="1:21" ht="33" customHeight="1" thickBot="1">
      <c r="A54" s="35"/>
      <c r="B54" s="25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33"/>
      <c r="T54" s="24"/>
    </row>
    <row r="55" spans="1:21" s="35" customFormat="1" ht="33" customHeight="1" thickBot="1">
      <c r="A55" s="39" t="s">
        <v>82</v>
      </c>
      <c r="B55" s="48">
        <f>SUM(B56:B58)</f>
        <v>194</v>
      </c>
      <c r="C55" s="48">
        <f t="shared" ref="C55:R55" si="40">SUM(C56:C58)</f>
        <v>311</v>
      </c>
      <c r="D55" s="48">
        <f t="shared" si="40"/>
        <v>325</v>
      </c>
      <c r="E55" s="48">
        <f t="shared" si="40"/>
        <v>439</v>
      </c>
      <c r="F55" s="48">
        <f t="shared" si="40"/>
        <v>450</v>
      </c>
      <c r="G55" s="48">
        <f t="shared" si="40"/>
        <v>401</v>
      </c>
      <c r="H55" s="48">
        <f t="shared" si="40"/>
        <v>422</v>
      </c>
      <c r="I55" s="48">
        <f t="shared" si="40"/>
        <v>476</v>
      </c>
      <c r="J55" s="48">
        <f t="shared" si="40"/>
        <v>488</v>
      </c>
      <c r="K55" s="48">
        <f t="shared" si="40"/>
        <v>514</v>
      </c>
      <c r="L55" s="48">
        <f t="shared" si="40"/>
        <v>500</v>
      </c>
      <c r="M55" s="48">
        <f t="shared" si="40"/>
        <v>450</v>
      </c>
      <c r="N55" s="48">
        <f t="shared" si="40"/>
        <v>411</v>
      </c>
      <c r="O55" s="48">
        <f t="shared" si="40"/>
        <v>302</v>
      </c>
      <c r="P55" s="48">
        <f t="shared" si="40"/>
        <v>280</v>
      </c>
      <c r="Q55" s="48">
        <f t="shared" si="40"/>
        <v>267</v>
      </c>
      <c r="R55" s="48">
        <f t="shared" si="40"/>
        <v>377</v>
      </c>
      <c r="S55" s="48">
        <f>SUM(S56:S58)+9</f>
        <v>6616</v>
      </c>
      <c r="T55" s="33"/>
      <c r="U55" s="33"/>
    </row>
    <row r="56" spans="1:21" ht="33" customHeight="1">
      <c r="A56" s="59" t="s">
        <v>83</v>
      </c>
      <c r="B56" s="55">
        <f t="shared" ref="B56:S56" si="41">B111+B166</f>
        <v>192</v>
      </c>
      <c r="C56" s="56">
        <f t="shared" si="41"/>
        <v>311</v>
      </c>
      <c r="D56" s="56">
        <f t="shared" si="41"/>
        <v>325</v>
      </c>
      <c r="E56" s="56">
        <f t="shared" si="41"/>
        <v>439</v>
      </c>
      <c r="F56" s="56">
        <f t="shared" si="41"/>
        <v>450</v>
      </c>
      <c r="G56" s="56">
        <f t="shared" si="41"/>
        <v>400</v>
      </c>
      <c r="H56" s="56">
        <f t="shared" si="41"/>
        <v>421</v>
      </c>
      <c r="I56" s="56">
        <f t="shared" si="41"/>
        <v>475</v>
      </c>
      <c r="J56" s="56">
        <f t="shared" si="41"/>
        <v>487</v>
      </c>
      <c r="K56" s="56">
        <f t="shared" si="41"/>
        <v>514</v>
      </c>
      <c r="L56" s="56">
        <f t="shared" si="41"/>
        <v>499</v>
      </c>
      <c r="M56" s="56">
        <f t="shared" si="41"/>
        <v>450</v>
      </c>
      <c r="N56" s="56">
        <f t="shared" si="41"/>
        <v>410</v>
      </c>
      <c r="O56" s="56">
        <f t="shared" si="41"/>
        <v>302</v>
      </c>
      <c r="P56" s="56">
        <f t="shared" si="41"/>
        <v>280</v>
      </c>
      <c r="Q56" s="56">
        <f t="shared" si="41"/>
        <v>267</v>
      </c>
      <c r="R56" s="56">
        <f t="shared" si="41"/>
        <v>376</v>
      </c>
      <c r="S56" s="56">
        <f t="shared" si="41"/>
        <v>6598</v>
      </c>
      <c r="T56" s="36"/>
      <c r="U56" s="24"/>
    </row>
    <row r="57" spans="1:21" ht="33" customHeight="1">
      <c r="A57" s="18" t="s">
        <v>114</v>
      </c>
      <c r="B57" s="57">
        <f t="shared" ref="B57:S57" si="42">B112+B167</f>
        <v>1</v>
      </c>
      <c r="C57" s="19">
        <f t="shared" si="42"/>
        <v>0</v>
      </c>
      <c r="D57" s="19">
        <f t="shared" si="42"/>
        <v>0</v>
      </c>
      <c r="E57" s="19">
        <f t="shared" si="42"/>
        <v>0</v>
      </c>
      <c r="F57" s="19">
        <f t="shared" si="42"/>
        <v>0</v>
      </c>
      <c r="G57" s="19">
        <f t="shared" si="42"/>
        <v>1</v>
      </c>
      <c r="H57" s="19">
        <f t="shared" si="42"/>
        <v>0</v>
      </c>
      <c r="I57" s="19">
        <f t="shared" si="42"/>
        <v>1</v>
      </c>
      <c r="J57" s="19">
        <f t="shared" si="42"/>
        <v>1</v>
      </c>
      <c r="K57" s="19">
        <f t="shared" si="42"/>
        <v>0</v>
      </c>
      <c r="L57" s="19">
        <f t="shared" si="42"/>
        <v>1</v>
      </c>
      <c r="M57" s="19">
        <f t="shared" si="42"/>
        <v>0</v>
      </c>
      <c r="N57" s="19">
        <f t="shared" si="42"/>
        <v>0</v>
      </c>
      <c r="O57" s="19">
        <f t="shared" si="42"/>
        <v>0</v>
      </c>
      <c r="P57" s="19">
        <f t="shared" si="42"/>
        <v>0</v>
      </c>
      <c r="Q57" s="19">
        <f t="shared" si="42"/>
        <v>0</v>
      </c>
      <c r="R57" s="19">
        <f t="shared" si="42"/>
        <v>1</v>
      </c>
      <c r="S57" s="19">
        <f t="shared" si="42"/>
        <v>6</v>
      </c>
      <c r="T57" s="36"/>
      <c r="U57" s="24"/>
    </row>
    <row r="58" spans="1:21" ht="33" customHeight="1" thickBot="1">
      <c r="A58" s="81" t="s">
        <v>115</v>
      </c>
      <c r="B58" s="53">
        <f t="shared" ref="B58:S58" si="43">B113+B168</f>
        <v>1</v>
      </c>
      <c r="C58" s="54">
        <f t="shared" si="43"/>
        <v>0</v>
      </c>
      <c r="D58" s="54">
        <f t="shared" si="43"/>
        <v>0</v>
      </c>
      <c r="E58" s="54">
        <f t="shared" si="43"/>
        <v>0</v>
      </c>
      <c r="F58" s="54">
        <f t="shared" si="43"/>
        <v>0</v>
      </c>
      <c r="G58" s="54">
        <f t="shared" si="43"/>
        <v>0</v>
      </c>
      <c r="H58" s="54">
        <f t="shared" si="43"/>
        <v>1</v>
      </c>
      <c r="I58" s="54">
        <f t="shared" si="43"/>
        <v>0</v>
      </c>
      <c r="J58" s="54">
        <f t="shared" si="43"/>
        <v>0</v>
      </c>
      <c r="K58" s="54">
        <f t="shared" si="43"/>
        <v>0</v>
      </c>
      <c r="L58" s="54">
        <f t="shared" si="43"/>
        <v>0</v>
      </c>
      <c r="M58" s="54">
        <f t="shared" si="43"/>
        <v>0</v>
      </c>
      <c r="N58" s="54">
        <f t="shared" si="43"/>
        <v>1</v>
      </c>
      <c r="O58" s="54">
        <f t="shared" si="43"/>
        <v>0</v>
      </c>
      <c r="P58" s="54">
        <f t="shared" si="43"/>
        <v>0</v>
      </c>
      <c r="Q58" s="54">
        <f t="shared" si="43"/>
        <v>0</v>
      </c>
      <c r="R58" s="54">
        <f t="shared" si="43"/>
        <v>0</v>
      </c>
      <c r="S58" s="54">
        <f t="shared" si="43"/>
        <v>3</v>
      </c>
      <c r="T58" s="36"/>
      <c r="U58" s="24"/>
    </row>
    <row r="59" spans="1:21" ht="33" customHeight="1">
      <c r="A59" s="24"/>
      <c r="B59" s="25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33"/>
    </row>
    <row r="60" spans="1:21" ht="33" customHeight="1">
      <c r="B60" s="25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33"/>
    </row>
    <row r="61" spans="1:21" ht="33" customHeight="1">
      <c r="A61" s="15"/>
      <c r="B61" s="22"/>
      <c r="C61" s="22"/>
      <c r="D61" s="22"/>
      <c r="J61" s="71" t="s">
        <v>104</v>
      </c>
      <c r="N61" s="22"/>
      <c r="O61" s="22"/>
      <c r="P61" s="22"/>
      <c r="Q61" s="22"/>
      <c r="R61" s="22"/>
      <c r="S61" s="26"/>
    </row>
    <row r="62" spans="1:21" ht="33" customHeight="1">
      <c r="A62" s="15"/>
      <c r="B62" s="22"/>
      <c r="C62" s="22"/>
      <c r="D62" s="22"/>
      <c r="J62" s="71" t="s">
        <v>41</v>
      </c>
      <c r="N62" s="22"/>
      <c r="O62" s="22"/>
      <c r="P62" s="22"/>
      <c r="Q62" s="22"/>
      <c r="R62" s="22"/>
      <c r="S62" s="26"/>
    </row>
    <row r="63" spans="1:21" ht="33" customHeight="1" thickBot="1">
      <c r="B63" s="22"/>
      <c r="C63" s="22"/>
      <c r="D63" s="22"/>
      <c r="I63" s="72"/>
      <c r="J63" s="22"/>
      <c r="K63" s="22"/>
      <c r="M63" s="22"/>
      <c r="N63" s="22"/>
      <c r="O63" s="22"/>
      <c r="P63" s="22"/>
      <c r="Q63" s="22"/>
      <c r="R63" s="22"/>
      <c r="S63" s="26"/>
    </row>
    <row r="64" spans="1:21" ht="33" customHeight="1" thickBot="1">
      <c r="A64" s="86">
        <v>2016</v>
      </c>
      <c r="B64" s="46" t="s">
        <v>3</v>
      </c>
      <c r="C64" s="46" t="s">
        <v>4</v>
      </c>
      <c r="D64" s="46" t="s">
        <v>5</v>
      </c>
      <c r="E64" s="46" t="s">
        <v>6</v>
      </c>
      <c r="F64" s="46" t="s">
        <v>7</v>
      </c>
      <c r="G64" s="46" t="s">
        <v>8</v>
      </c>
      <c r="H64" s="46" t="s">
        <v>9</v>
      </c>
      <c r="I64" s="46" t="s">
        <v>10</v>
      </c>
      <c r="J64" s="46" t="s">
        <v>38</v>
      </c>
      <c r="K64" s="46" t="s">
        <v>12</v>
      </c>
      <c r="L64" s="46" t="s">
        <v>13</v>
      </c>
      <c r="M64" s="46" t="s">
        <v>14</v>
      </c>
      <c r="N64" s="46" t="s">
        <v>15</v>
      </c>
      <c r="O64" s="46" t="s">
        <v>16</v>
      </c>
      <c r="P64" s="46" t="s">
        <v>17</v>
      </c>
      <c r="Q64" s="46" t="s">
        <v>18</v>
      </c>
      <c r="R64" s="46" t="s">
        <v>19</v>
      </c>
      <c r="S64" s="46" t="s">
        <v>20</v>
      </c>
    </row>
    <row r="65" spans="1:21" ht="33" customHeight="1" thickBot="1">
      <c r="A65" s="47" t="s">
        <v>21</v>
      </c>
      <c r="B65" s="40">
        <f>B66+ELQUI!B58+CHOAPA!B58</f>
        <v>18408</v>
      </c>
      <c r="C65" s="40">
        <f>C66+ELQUI!C58+CHOAPA!C58</f>
        <v>21180</v>
      </c>
      <c r="D65" s="40">
        <f>D66+ELQUI!D58+CHOAPA!D58</f>
        <v>19544</v>
      </c>
      <c r="E65" s="40">
        <f>E66+ELQUI!E58+CHOAPA!E58</f>
        <v>21579</v>
      </c>
      <c r="F65" s="40">
        <f>F66+ELQUI!F58+CHOAPA!F58</f>
        <v>24222</v>
      </c>
      <c r="G65" s="40">
        <f>G66+ELQUI!G58+CHOAPA!G58</f>
        <v>24414</v>
      </c>
      <c r="H65" s="40">
        <f>H66+ELQUI!H58+CHOAPA!H58</f>
        <v>21610</v>
      </c>
      <c r="I65" s="40">
        <f>I66+ELQUI!I58+CHOAPA!I58</f>
        <v>20052</v>
      </c>
      <c r="J65" s="40">
        <f>J66+ELQUI!J58+CHOAPA!J58</f>
        <v>20464</v>
      </c>
      <c r="K65" s="40">
        <f>K66+ELQUI!K58+CHOAPA!K58</f>
        <v>19976</v>
      </c>
      <c r="L65" s="40">
        <f>L66+ELQUI!L58+CHOAPA!L58</f>
        <v>20110</v>
      </c>
      <c r="M65" s="40">
        <f>M66+ELQUI!M58+CHOAPA!M58</f>
        <v>17238</v>
      </c>
      <c r="N65" s="40">
        <f>N66+ELQUI!N58+CHOAPA!N58</f>
        <v>14369</v>
      </c>
      <c r="O65" s="40">
        <f>O66+ELQUI!O58+CHOAPA!O58</f>
        <v>11544</v>
      </c>
      <c r="P65" s="40">
        <f>P66+ELQUI!P58+CHOAPA!P58</f>
        <v>9729</v>
      </c>
      <c r="Q65" s="40">
        <f>Q66+ELQUI!Q58+CHOAPA!Q58</f>
        <v>7393</v>
      </c>
      <c r="R65" s="40">
        <f>R66+ELQUI!R58+CHOAPA!R58</f>
        <v>11275</v>
      </c>
      <c r="S65" s="40">
        <f>SUM(B65:R65)</f>
        <v>303107</v>
      </c>
    </row>
    <row r="66" spans="1:21" ht="33" customHeight="1" thickBot="1">
      <c r="A66" s="47" t="s">
        <v>42</v>
      </c>
      <c r="B66" s="48">
        <f>+B67+B83+B92+B107+B110</f>
        <v>4714</v>
      </c>
      <c r="C66" s="48">
        <f t="shared" ref="C66:R66" si="44">+C67+C83+C92+C107+C110</f>
        <v>5419</v>
      </c>
      <c r="D66" s="48">
        <f t="shared" si="44"/>
        <v>5090</v>
      </c>
      <c r="E66" s="48">
        <f t="shared" si="44"/>
        <v>5780</v>
      </c>
      <c r="F66" s="48">
        <f t="shared" si="44"/>
        <v>6110</v>
      </c>
      <c r="G66" s="48">
        <f t="shared" si="44"/>
        <v>6078</v>
      </c>
      <c r="H66" s="48">
        <f t="shared" si="44"/>
        <v>5401</v>
      </c>
      <c r="I66" s="48">
        <f t="shared" si="44"/>
        <v>5137</v>
      </c>
      <c r="J66" s="48">
        <f t="shared" si="44"/>
        <v>5306</v>
      </c>
      <c r="K66" s="48">
        <f t="shared" si="44"/>
        <v>5112</v>
      </c>
      <c r="L66" s="48">
        <f t="shared" si="44"/>
        <v>5381</v>
      </c>
      <c r="M66" s="48">
        <f t="shared" si="44"/>
        <v>4362</v>
      </c>
      <c r="N66" s="48">
        <f t="shared" si="44"/>
        <v>3586</v>
      </c>
      <c r="O66" s="48">
        <f t="shared" si="44"/>
        <v>2910</v>
      </c>
      <c r="P66" s="48">
        <f t="shared" si="44"/>
        <v>2501</v>
      </c>
      <c r="Q66" s="48">
        <f t="shared" si="44"/>
        <v>2028</v>
      </c>
      <c r="R66" s="48">
        <f t="shared" si="44"/>
        <v>3146</v>
      </c>
      <c r="S66" s="48">
        <f>S67+S83+S92+S107+S110</f>
        <v>78061</v>
      </c>
    </row>
    <row r="67" spans="1:21" s="35" customFormat="1" ht="33" customHeight="1" thickBot="1">
      <c r="A67" s="49" t="s">
        <v>43</v>
      </c>
      <c r="B67" s="50">
        <f>SUM(B68:B81)</f>
        <v>3145</v>
      </c>
      <c r="C67" s="50">
        <f t="shared" ref="C67:R67" si="45">SUM(C68:C81)</f>
        <v>3540</v>
      </c>
      <c r="D67" s="50">
        <f t="shared" si="45"/>
        <v>3259</v>
      </c>
      <c r="E67" s="50">
        <f t="shared" si="45"/>
        <v>3715</v>
      </c>
      <c r="F67" s="50">
        <f t="shared" si="45"/>
        <v>3965</v>
      </c>
      <c r="G67" s="50">
        <f t="shared" si="45"/>
        <v>3973</v>
      </c>
      <c r="H67" s="50">
        <f t="shared" si="45"/>
        <v>3471</v>
      </c>
      <c r="I67" s="50">
        <f t="shared" si="45"/>
        <v>3219</v>
      </c>
      <c r="J67" s="50">
        <f t="shared" si="45"/>
        <v>3366</v>
      </c>
      <c r="K67" s="50">
        <f t="shared" si="45"/>
        <v>3194</v>
      </c>
      <c r="L67" s="50">
        <f t="shared" si="45"/>
        <v>3510</v>
      </c>
      <c r="M67" s="50">
        <f t="shared" si="45"/>
        <v>2766</v>
      </c>
      <c r="N67" s="50">
        <f t="shared" si="45"/>
        <v>2335</v>
      </c>
      <c r="O67" s="50">
        <f t="shared" si="45"/>
        <v>1835</v>
      </c>
      <c r="P67" s="50">
        <f t="shared" si="45"/>
        <v>1573</v>
      </c>
      <c r="Q67" s="50">
        <f t="shared" si="45"/>
        <v>1237</v>
      </c>
      <c r="R67" s="50">
        <f t="shared" si="45"/>
        <v>1964</v>
      </c>
      <c r="S67" s="50">
        <f>SUM(S68:S81)</f>
        <v>50067</v>
      </c>
      <c r="T67" s="33"/>
      <c r="U67" s="33"/>
    </row>
    <row r="68" spans="1:21" ht="33" customHeight="1">
      <c r="A68" s="74" t="s">
        <v>44</v>
      </c>
      <c r="B68" s="55">
        <v>200</v>
      </c>
      <c r="C68" s="56">
        <v>285</v>
      </c>
      <c r="D68" s="56">
        <v>271</v>
      </c>
      <c r="E68" s="56">
        <v>270</v>
      </c>
      <c r="F68" s="56">
        <v>312</v>
      </c>
      <c r="G68" s="56">
        <v>295</v>
      </c>
      <c r="H68" s="56">
        <v>286</v>
      </c>
      <c r="I68" s="56">
        <v>262</v>
      </c>
      <c r="J68" s="56">
        <v>262</v>
      </c>
      <c r="K68" s="56">
        <v>235</v>
      </c>
      <c r="L68" s="56">
        <v>214</v>
      </c>
      <c r="M68" s="56">
        <v>205</v>
      </c>
      <c r="N68" s="56">
        <v>145</v>
      </c>
      <c r="O68" s="56">
        <v>149</v>
      </c>
      <c r="P68" s="56">
        <v>133</v>
      </c>
      <c r="Q68" s="56">
        <v>84</v>
      </c>
      <c r="R68" s="56">
        <v>109</v>
      </c>
      <c r="S68" s="55">
        <f>SUM(B68:R68)</f>
        <v>3717</v>
      </c>
      <c r="T68" s="36"/>
      <c r="U68" s="24"/>
    </row>
    <row r="69" spans="1:21" ht="33" customHeight="1">
      <c r="A69" s="73" t="s">
        <v>45</v>
      </c>
      <c r="B69" s="52">
        <v>981</v>
      </c>
      <c r="C69" s="43">
        <v>1001</v>
      </c>
      <c r="D69" s="43">
        <v>874</v>
      </c>
      <c r="E69" s="43">
        <v>1148</v>
      </c>
      <c r="F69" s="43">
        <v>1234</v>
      </c>
      <c r="G69" s="43">
        <v>1307</v>
      </c>
      <c r="H69" s="43">
        <v>1059</v>
      </c>
      <c r="I69" s="43">
        <v>919</v>
      </c>
      <c r="J69" s="43">
        <v>929</v>
      </c>
      <c r="K69" s="43">
        <v>926</v>
      </c>
      <c r="L69" s="43">
        <v>1169</v>
      </c>
      <c r="M69" s="43">
        <v>967</v>
      </c>
      <c r="N69" s="43">
        <v>721</v>
      </c>
      <c r="O69" s="43">
        <v>494</v>
      </c>
      <c r="P69" s="43">
        <v>422</v>
      </c>
      <c r="Q69" s="43">
        <v>334</v>
      </c>
      <c r="R69" s="43">
        <v>496</v>
      </c>
      <c r="S69" s="52">
        <f t="shared" ref="S69:S81" si="46">SUM(B69:R69)</f>
        <v>14981</v>
      </c>
      <c r="T69" s="36"/>
      <c r="U69" s="24"/>
    </row>
    <row r="70" spans="1:21" ht="33" customHeight="1">
      <c r="A70" s="73" t="s">
        <v>142</v>
      </c>
      <c r="B70" s="52">
        <v>16</v>
      </c>
      <c r="C70" s="43">
        <v>7</v>
      </c>
      <c r="D70" s="43">
        <v>7</v>
      </c>
      <c r="E70" s="43">
        <v>12</v>
      </c>
      <c r="F70" s="43">
        <v>16</v>
      </c>
      <c r="G70" s="43">
        <v>14</v>
      </c>
      <c r="H70" s="43">
        <v>13</v>
      </c>
      <c r="I70" s="43">
        <v>8</v>
      </c>
      <c r="J70" s="43">
        <v>7</v>
      </c>
      <c r="K70" s="43">
        <v>11</v>
      </c>
      <c r="L70" s="43">
        <v>14</v>
      </c>
      <c r="M70" s="43">
        <v>9</v>
      </c>
      <c r="N70" s="43">
        <v>3</v>
      </c>
      <c r="O70" s="43">
        <v>14</v>
      </c>
      <c r="P70" s="43">
        <v>1</v>
      </c>
      <c r="Q70" s="43">
        <v>3</v>
      </c>
      <c r="R70" s="43">
        <v>5</v>
      </c>
      <c r="S70" s="52">
        <f t="shared" si="46"/>
        <v>160</v>
      </c>
      <c r="T70" s="36"/>
      <c r="U70" s="24"/>
    </row>
    <row r="71" spans="1:21" ht="33" customHeight="1">
      <c r="A71" s="73" t="s">
        <v>46</v>
      </c>
      <c r="B71" s="52">
        <v>1544</v>
      </c>
      <c r="C71" s="43">
        <v>1768</v>
      </c>
      <c r="D71" s="43">
        <v>1644</v>
      </c>
      <c r="E71" s="43">
        <v>1818</v>
      </c>
      <c r="F71" s="43">
        <v>1874</v>
      </c>
      <c r="G71" s="43">
        <v>1831</v>
      </c>
      <c r="H71" s="43">
        <v>1654</v>
      </c>
      <c r="I71" s="43">
        <v>1586</v>
      </c>
      <c r="J71" s="43">
        <v>1718</v>
      </c>
      <c r="K71" s="43">
        <v>1521</v>
      </c>
      <c r="L71" s="43">
        <v>1514</v>
      </c>
      <c r="M71" s="43">
        <v>1168</v>
      </c>
      <c r="N71" s="43">
        <v>1114</v>
      </c>
      <c r="O71" s="43">
        <v>886</v>
      </c>
      <c r="P71" s="43">
        <v>776</v>
      </c>
      <c r="Q71" s="43">
        <v>612</v>
      </c>
      <c r="R71" s="43">
        <v>1016</v>
      </c>
      <c r="S71" s="52">
        <f t="shared" si="46"/>
        <v>24044</v>
      </c>
      <c r="T71" s="36"/>
      <c r="U71" s="24"/>
    </row>
    <row r="72" spans="1:21" ht="33" customHeight="1">
      <c r="A72" s="73" t="s">
        <v>141</v>
      </c>
      <c r="B72" s="52">
        <v>0</v>
      </c>
      <c r="C72" s="43">
        <v>1</v>
      </c>
      <c r="D72" s="43">
        <v>3</v>
      </c>
      <c r="E72" s="43">
        <v>1</v>
      </c>
      <c r="F72" s="43">
        <v>4</v>
      </c>
      <c r="G72" s="43">
        <v>0</v>
      </c>
      <c r="H72" s="43">
        <v>1</v>
      </c>
      <c r="I72" s="43">
        <v>2</v>
      </c>
      <c r="J72" s="43">
        <v>2</v>
      </c>
      <c r="K72" s="43"/>
      <c r="L72" s="43">
        <v>0</v>
      </c>
      <c r="M72" s="43">
        <v>1</v>
      </c>
      <c r="N72" s="43">
        <v>1</v>
      </c>
      <c r="O72" s="43"/>
      <c r="P72" s="43">
        <v>1</v>
      </c>
      <c r="Q72" s="43">
        <v>1</v>
      </c>
      <c r="R72" s="43">
        <v>1</v>
      </c>
      <c r="S72" s="52">
        <f t="shared" si="46"/>
        <v>19</v>
      </c>
      <c r="T72" s="36"/>
      <c r="U72" s="24"/>
    </row>
    <row r="73" spans="1:21" ht="33" customHeight="1">
      <c r="A73" s="73" t="s">
        <v>98</v>
      </c>
      <c r="B73" s="52">
        <v>191</v>
      </c>
      <c r="C73" s="43">
        <v>171</v>
      </c>
      <c r="D73" s="43">
        <v>175</v>
      </c>
      <c r="E73" s="43">
        <v>188</v>
      </c>
      <c r="F73" s="43">
        <v>239</v>
      </c>
      <c r="G73" s="43">
        <v>222</v>
      </c>
      <c r="H73" s="43">
        <v>170</v>
      </c>
      <c r="I73" s="43">
        <v>165</v>
      </c>
      <c r="J73" s="43">
        <v>172</v>
      </c>
      <c r="K73" s="43">
        <v>184</v>
      </c>
      <c r="L73" s="43">
        <v>229</v>
      </c>
      <c r="M73" s="43">
        <v>141</v>
      </c>
      <c r="N73" s="43">
        <v>111</v>
      </c>
      <c r="O73" s="43">
        <v>105</v>
      </c>
      <c r="P73" s="43">
        <v>77</v>
      </c>
      <c r="Q73" s="43">
        <v>72</v>
      </c>
      <c r="R73" s="43">
        <v>118</v>
      </c>
      <c r="S73" s="52">
        <f t="shared" si="46"/>
        <v>2730</v>
      </c>
      <c r="T73" s="36"/>
      <c r="U73" s="24"/>
    </row>
    <row r="74" spans="1:21" ht="33" customHeight="1">
      <c r="A74" s="18" t="s">
        <v>47</v>
      </c>
      <c r="B74" s="57">
        <v>183</v>
      </c>
      <c r="C74" s="19">
        <v>285</v>
      </c>
      <c r="D74" s="19">
        <v>267</v>
      </c>
      <c r="E74" s="19">
        <v>262</v>
      </c>
      <c r="F74" s="19">
        <v>269</v>
      </c>
      <c r="G74" s="19">
        <v>275</v>
      </c>
      <c r="H74" s="19">
        <v>276</v>
      </c>
      <c r="I74" s="19">
        <v>258</v>
      </c>
      <c r="J74" s="19">
        <v>264</v>
      </c>
      <c r="K74" s="19">
        <v>307</v>
      </c>
      <c r="L74" s="19">
        <v>356</v>
      </c>
      <c r="M74" s="19">
        <v>269</v>
      </c>
      <c r="N74" s="19">
        <v>234</v>
      </c>
      <c r="O74" s="19">
        <v>181</v>
      </c>
      <c r="P74" s="19">
        <v>158</v>
      </c>
      <c r="Q74" s="19">
        <v>130</v>
      </c>
      <c r="R74" s="19">
        <v>213</v>
      </c>
      <c r="S74" s="57">
        <f t="shared" si="46"/>
        <v>4187</v>
      </c>
      <c r="T74" s="36"/>
      <c r="U74" s="24"/>
    </row>
    <row r="75" spans="1:21" ht="33" customHeight="1">
      <c r="A75" s="83" t="s">
        <v>134</v>
      </c>
      <c r="B75" s="52">
        <v>3</v>
      </c>
      <c r="C75" s="43">
        <v>1</v>
      </c>
      <c r="D75" s="43">
        <v>1</v>
      </c>
      <c r="E75" s="43"/>
      <c r="F75" s="43"/>
      <c r="G75" s="43">
        <v>1</v>
      </c>
      <c r="H75" s="43"/>
      <c r="I75" s="43">
        <v>0</v>
      </c>
      <c r="J75" s="43">
        <v>1</v>
      </c>
      <c r="K75" s="43"/>
      <c r="L75" s="43"/>
      <c r="M75" s="43"/>
      <c r="N75" s="43"/>
      <c r="O75" s="43">
        <v>0</v>
      </c>
      <c r="P75" s="43"/>
      <c r="Q75" s="43">
        <v>0</v>
      </c>
      <c r="R75" s="43"/>
      <c r="S75" s="43">
        <f t="shared" si="46"/>
        <v>7</v>
      </c>
      <c r="T75" s="36"/>
      <c r="U75" s="24"/>
    </row>
    <row r="76" spans="1:21" ht="33" customHeight="1">
      <c r="A76" s="18" t="s">
        <v>135</v>
      </c>
      <c r="B76" s="57">
        <v>4</v>
      </c>
      <c r="C76" s="19">
        <v>3</v>
      </c>
      <c r="D76" s="19">
        <v>4</v>
      </c>
      <c r="E76" s="19">
        <v>4</v>
      </c>
      <c r="F76" s="19">
        <v>6</v>
      </c>
      <c r="G76" s="19">
        <v>6</v>
      </c>
      <c r="H76" s="19">
        <v>3</v>
      </c>
      <c r="I76" s="19">
        <v>4</v>
      </c>
      <c r="J76" s="19">
        <v>3</v>
      </c>
      <c r="K76" s="19">
        <v>6</v>
      </c>
      <c r="L76" s="19">
        <v>4</v>
      </c>
      <c r="M76" s="19">
        <v>2</v>
      </c>
      <c r="N76" s="19">
        <v>1</v>
      </c>
      <c r="O76" s="19">
        <v>1</v>
      </c>
      <c r="P76" s="19">
        <v>2</v>
      </c>
      <c r="Q76" s="19">
        <v>0</v>
      </c>
      <c r="R76" s="19">
        <v>2</v>
      </c>
      <c r="S76" s="19">
        <f t="shared" si="46"/>
        <v>55</v>
      </c>
      <c r="T76" s="36"/>
      <c r="U76" s="24"/>
    </row>
    <row r="77" spans="1:21" ht="33" customHeight="1">
      <c r="A77" s="18" t="s">
        <v>136</v>
      </c>
      <c r="B77" s="5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>
        <v>1</v>
      </c>
      <c r="O77" s="19"/>
      <c r="P77" s="19"/>
      <c r="Q77" s="19"/>
      <c r="R77" s="19"/>
      <c r="S77" s="19">
        <f t="shared" si="46"/>
        <v>1</v>
      </c>
      <c r="T77" s="36"/>
      <c r="U77" s="24"/>
    </row>
    <row r="78" spans="1:21" ht="33" customHeight="1">
      <c r="A78" s="18" t="s">
        <v>137</v>
      </c>
      <c r="B78" s="57">
        <v>2</v>
      </c>
      <c r="C78" s="19">
        <v>2</v>
      </c>
      <c r="D78" s="19">
        <v>2</v>
      </c>
      <c r="E78" s="19"/>
      <c r="F78" s="19">
        <v>2</v>
      </c>
      <c r="G78" s="19">
        <v>3</v>
      </c>
      <c r="H78" s="19"/>
      <c r="I78" s="19">
        <v>2</v>
      </c>
      <c r="J78" s="19">
        <v>0</v>
      </c>
      <c r="K78" s="19"/>
      <c r="L78" s="19"/>
      <c r="M78" s="19">
        <v>1</v>
      </c>
      <c r="N78" s="19"/>
      <c r="O78" s="19">
        <v>1</v>
      </c>
      <c r="P78" s="19"/>
      <c r="Q78" s="19"/>
      <c r="R78" s="19"/>
      <c r="S78" s="19">
        <f t="shared" si="46"/>
        <v>15</v>
      </c>
      <c r="T78" s="36"/>
      <c r="U78" s="24"/>
    </row>
    <row r="79" spans="1:21" ht="33" customHeight="1">
      <c r="A79" s="18" t="s">
        <v>138</v>
      </c>
      <c r="B79" s="57">
        <v>1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>
        <f t="shared" si="46"/>
        <v>1</v>
      </c>
      <c r="T79" s="36"/>
      <c r="U79" s="24"/>
    </row>
    <row r="80" spans="1:21" ht="33" customHeight="1">
      <c r="A80" s="18" t="s">
        <v>139</v>
      </c>
      <c r="B80" s="57">
        <v>11</v>
      </c>
      <c r="C80" s="19">
        <v>8</v>
      </c>
      <c r="D80" s="19">
        <v>5</v>
      </c>
      <c r="E80" s="19">
        <v>8</v>
      </c>
      <c r="F80" s="19">
        <v>5</v>
      </c>
      <c r="G80" s="19">
        <v>9</v>
      </c>
      <c r="H80" s="19">
        <v>5</v>
      </c>
      <c r="I80" s="19">
        <v>5</v>
      </c>
      <c r="J80" s="19">
        <v>5</v>
      </c>
      <c r="K80" s="19">
        <v>3</v>
      </c>
      <c r="L80" s="19">
        <v>4</v>
      </c>
      <c r="M80" s="19">
        <v>2</v>
      </c>
      <c r="N80" s="19">
        <v>4</v>
      </c>
      <c r="O80" s="19">
        <v>1</v>
      </c>
      <c r="P80" s="19">
        <v>2</v>
      </c>
      <c r="Q80" s="19">
        <v>0</v>
      </c>
      <c r="R80" s="19">
        <v>1</v>
      </c>
      <c r="S80" s="19">
        <f t="shared" si="46"/>
        <v>78</v>
      </c>
      <c r="T80" s="36"/>
      <c r="U80" s="24"/>
    </row>
    <row r="81" spans="1:21" ht="33" customHeight="1" thickBot="1">
      <c r="A81" s="44" t="s">
        <v>140</v>
      </c>
      <c r="B81" s="58">
        <v>9</v>
      </c>
      <c r="C81" s="45">
        <v>8</v>
      </c>
      <c r="D81" s="45">
        <v>6</v>
      </c>
      <c r="E81" s="45">
        <v>4</v>
      </c>
      <c r="F81" s="45">
        <v>4</v>
      </c>
      <c r="G81" s="45">
        <v>10</v>
      </c>
      <c r="H81" s="45">
        <v>4</v>
      </c>
      <c r="I81" s="45">
        <v>8</v>
      </c>
      <c r="J81" s="45">
        <v>3</v>
      </c>
      <c r="K81" s="45">
        <v>1</v>
      </c>
      <c r="L81" s="45">
        <v>6</v>
      </c>
      <c r="M81" s="45">
        <v>1</v>
      </c>
      <c r="N81" s="45">
        <v>0</v>
      </c>
      <c r="O81" s="45">
        <v>3</v>
      </c>
      <c r="P81" s="45">
        <v>1</v>
      </c>
      <c r="Q81" s="45">
        <v>1</v>
      </c>
      <c r="R81" s="45">
        <v>3</v>
      </c>
      <c r="S81" s="45">
        <f t="shared" si="46"/>
        <v>72</v>
      </c>
      <c r="T81" s="36"/>
      <c r="U81" s="24"/>
    </row>
    <row r="82" spans="1:21" ht="33" customHeight="1" thickBo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33"/>
      <c r="T82" s="33"/>
      <c r="U82" s="33"/>
    </row>
    <row r="83" spans="1:21" s="35" customFormat="1" ht="33" customHeight="1" thickBot="1">
      <c r="A83" s="39" t="s">
        <v>48</v>
      </c>
      <c r="B83" s="40">
        <f>SUM(B84:B90)</f>
        <v>117</v>
      </c>
      <c r="C83" s="40">
        <f>SUM(C84:C90)</f>
        <v>135</v>
      </c>
      <c r="D83" s="40">
        <f>SUM(D84:D90)</f>
        <v>136</v>
      </c>
      <c r="E83" s="40">
        <f t="shared" ref="E83:R83" si="47">SUM(E84:E90)</f>
        <v>132</v>
      </c>
      <c r="F83" s="40">
        <f t="shared" si="47"/>
        <v>155</v>
      </c>
      <c r="G83" s="40">
        <f t="shared" si="47"/>
        <v>157</v>
      </c>
      <c r="H83" s="40">
        <f t="shared" si="47"/>
        <v>139</v>
      </c>
      <c r="I83" s="40">
        <f t="shared" si="47"/>
        <v>127</v>
      </c>
      <c r="J83" s="40">
        <f t="shared" si="47"/>
        <v>130</v>
      </c>
      <c r="K83" s="40">
        <f t="shared" si="47"/>
        <v>137</v>
      </c>
      <c r="L83" s="40">
        <f t="shared" si="47"/>
        <v>171</v>
      </c>
      <c r="M83" s="40">
        <f t="shared" si="47"/>
        <v>130</v>
      </c>
      <c r="N83" s="40">
        <f t="shared" si="47"/>
        <v>123</v>
      </c>
      <c r="O83" s="40">
        <f t="shared" si="47"/>
        <v>115</v>
      </c>
      <c r="P83" s="40">
        <f t="shared" si="47"/>
        <v>109</v>
      </c>
      <c r="Q83" s="40">
        <f t="shared" si="47"/>
        <v>74</v>
      </c>
      <c r="R83" s="48">
        <f t="shared" si="47"/>
        <v>131</v>
      </c>
      <c r="S83" s="40">
        <f>SUM(S84:S90)</f>
        <v>2218</v>
      </c>
      <c r="T83" s="33"/>
      <c r="U83" s="33"/>
    </row>
    <row r="84" spans="1:21" ht="33" customHeight="1">
      <c r="A84" s="51" t="s">
        <v>49</v>
      </c>
      <c r="B84" s="75">
        <v>37</v>
      </c>
      <c r="C84" s="55">
        <v>61</v>
      </c>
      <c r="D84" s="76">
        <v>59</v>
      </c>
      <c r="E84" s="55">
        <v>37</v>
      </c>
      <c r="F84" s="76">
        <v>55</v>
      </c>
      <c r="G84" s="55">
        <v>61</v>
      </c>
      <c r="H84" s="76">
        <v>59</v>
      </c>
      <c r="I84" s="55">
        <v>42</v>
      </c>
      <c r="J84" s="76">
        <v>50</v>
      </c>
      <c r="K84" s="55">
        <v>42</v>
      </c>
      <c r="L84" s="76">
        <v>65</v>
      </c>
      <c r="M84" s="55">
        <v>47</v>
      </c>
      <c r="N84" s="76">
        <v>40</v>
      </c>
      <c r="O84" s="55">
        <v>47</v>
      </c>
      <c r="P84" s="76">
        <v>39</v>
      </c>
      <c r="Q84" s="55">
        <v>21</v>
      </c>
      <c r="R84" s="56">
        <v>42</v>
      </c>
      <c r="S84" s="55">
        <f>SUM(B84:R84)</f>
        <v>804</v>
      </c>
      <c r="T84" s="24"/>
      <c r="U84" s="24"/>
    </row>
    <row r="85" spans="1:21" ht="33" customHeight="1">
      <c r="A85" s="73" t="s">
        <v>50</v>
      </c>
      <c r="B85" s="77">
        <v>8</v>
      </c>
      <c r="C85" s="52">
        <v>5</v>
      </c>
      <c r="D85" s="78">
        <v>10</v>
      </c>
      <c r="E85" s="52">
        <v>4</v>
      </c>
      <c r="F85" s="78">
        <v>7</v>
      </c>
      <c r="G85" s="52">
        <v>9</v>
      </c>
      <c r="H85" s="78">
        <v>3</v>
      </c>
      <c r="I85" s="52">
        <v>8</v>
      </c>
      <c r="J85" s="78">
        <v>4</v>
      </c>
      <c r="K85" s="52">
        <v>7</v>
      </c>
      <c r="L85" s="78">
        <v>7</v>
      </c>
      <c r="M85" s="52">
        <v>5</v>
      </c>
      <c r="N85" s="78">
        <v>6</v>
      </c>
      <c r="O85" s="52">
        <v>3</v>
      </c>
      <c r="P85" s="78">
        <v>6</v>
      </c>
      <c r="Q85" s="52">
        <v>6</v>
      </c>
      <c r="R85" s="43">
        <v>7</v>
      </c>
      <c r="S85" s="57">
        <v>105</v>
      </c>
      <c r="T85" s="24"/>
      <c r="U85" s="24"/>
    </row>
    <row r="86" spans="1:21" ht="33" customHeight="1">
      <c r="A86" s="73" t="s">
        <v>51</v>
      </c>
      <c r="B86" s="77">
        <v>13</v>
      </c>
      <c r="C86" s="52">
        <v>5</v>
      </c>
      <c r="D86" s="78">
        <v>8</v>
      </c>
      <c r="E86" s="52">
        <v>19</v>
      </c>
      <c r="F86" s="78">
        <v>12</v>
      </c>
      <c r="G86" s="52">
        <v>21</v>
      </c>
      <c r="H86" s="78">
        <v>13</v>
      </c>
      <c r="I86" s="52">
        <v>12</v>
      </c>
      <c r="J86" s="78">
        <v>9</v>
      </c>
      <c r="K86" s="52">
        <v>17</v>
      </c>
      <c r="L86" s="78">
        <v>19</v>
      </c>
      <c r="M86" s="52">
        <v>19</v>
      </c>
      <c r="N86" s="78">
        <v>10</v>
      </c>
      <c r="O86" s="52">
        <v>16</v>
      </c>
      <c r="P86" s="78">
        <v>9</v>
      </c>
      <c r="Q86" s="52">
        <v>10</v>
      </c>
      <c r="R86" s="43">
        <v>12</v>
      </c>
      <c r="S86" s="57">
        <v>224</v>
      </c>
      <c r="T86" s="24"/>
      <c r="U86" s="24"/>
    </row>
    <row r="87" spans="1:21" ht="33" customHeight="1">
      <c r="A87" s="73" t="s">
        <v>52</v>
      </c>
      <c r="B87" s="92">
        <v>8</v>
      </c>
      <c r="C87" s="94">
        <v>5</v>
      </c>
      <c r="D87" s="95">
        <v>11</v>
      </c>
      <c r="E87" s="94">
        <v>15</v>
      </c>
      <c r="F87" s="95">
        <v>7</v>
      </c>
      <c r="G87" s="94">
        <v>11</v>
      </c>
      <c r="H87" s="95">
        <v>12</v>
      </c>
      <c r="I87" s="94">
        <v>15</v>
      </c>
      <c r="J87" s="95">
        <v>10</v>
      </c>
      <c r="K87" s="94">
        <v>6</v>
      </c>
      <c r="L87" s="95">
        <v>15</v>
      </c>
      <c r="M87" s="94">
        <v>12</v>
      </c>
      <c r="N87" s="95">
        <v>1</v>
      </c>
      <c r="O87" s="94">
        <v>7</v>
      </c>
      <c r="P87" s="95">
        <v>7</v>
      </c>
      <c r="Q87" s="94">
        <v>4</v>
      </c>
      <c r="R87" s="98">
        <v>11</v>
      </c>
      <c r="S87" s="57">
        <v>157</v>
      </c>
      <c r="T87" s="24"/>
      <c r="U87" s="24"/>
    </row>
    <row r="88" spans="1:21" ht="33" customHeight="1">
      <c r="A88" s="73" t="s">
        <v>53</v>
      </c>
      <c r="B88" s="77">
        <v>18</v>
      </c>
      <c r="C88" s="52">
        <v>15</v>
      </c>
      <c r="D88" s="78">
        <v>11</v>
      </c>
      <c r="E88" s="52">
        <v>19</v>
      </c>
      <c r="F88" s="78">
        <v>23</v>
      </c>
      <c r="G88" s="52">
        <v>28</v>
      </c>
      <c r="H88" s="78">
        <v>17</v>
      </c>
      <c r="I88" s="52">
        <v>15</v>
      </c>
      <c r="J88" s="78">
        <v>25</v>
      </c>
      <c r="K88" s="52">
        <v>27</v>
      </c>
      <c r="L88" s="78">
        <v>27</v>
      </c>
      <c r="M88" s="52">
        <v>17</v>
      </c>
      <c r="N88" s="78">
        <v>25</v>
      </c>
      <c r="O88" s="52">
        <v>21</v>
      </c>
      <c r="P88" s="78">
        <v>25</v>
      </c>
      <c r="Q88" s="52">
        <v>18</v>
      </c>
      <c r="R88" s="43">
        <v>26</v>
      </c>
      <c r="S88" s="57">
        <v>357</v>
      </c>
      <c r="T88" s="24"/>
      <c r="U88" s="24"/>
    </row>
    <row r="89" spans="1:21" ht="33" customHeight="1">
      <c r="A89" s="18" t="s">
        <v>54</v>
      </c>
      <c r="B89" s="77">
        <v>19</v>
      </c>
      <c r="C89" s="52">
        <v>27</v>
      </c>
      <c r="D89" s="78">
        <v>23</v>
      </c>
      <c r="E89" s="52">
        <v>29</v>
      </c>
      <c r="F89" s="78">
        <v>33</v>
      </c>
      <c r="G89" s="52">
        <v>19</v>
      </c>
      <c r="H89" s="78">
        <v>23</v>
      </c>
      <c r="I89" s="52">
        <v>22</v>
      </c>
      <c r="J89" s="78">
        <v>22</v>
      </c>
      <c r="K89" s="52">
        <v>26</v>
      </c>
      <c r="L89" s="78">
        <v>29</v>
      </c>
      <c r="M89" s="52">
        <v>23</v>
      </c>
      <c r="N89" s="78">
        <v>24</v>
      </c>
      <c r="O89" s="52">
        <v>14</v>
      </c>
      <c r="P89" s="78">
        <v>20</v>
      </c>
      <c r="Q89" s="52">
        <v>11</v>
      </c>
      <c r="R89" s="43">
        <v>22</v>
      </c>
      <c r="S89" s="57">
        <v>386</v>
      </c>
      <c r="T89" s="24"/>
      <c r="U89" s="24"/>
    </row>
    <row r="90" spans="1:21" ht="33" customHeight="1" thickBot="1">
      <c r="A90" s="81" t="s">
        <v>113</v>
      </c>
      <c r="B90" s="93">
        <v>14</v>
      </c>
      <c r="C90" s="53">
        <v>17</v>
      </c>
      <c r="D90" s="96">
        <v>14</v>
      </c>
      <c r="E90" s="53">
        <v>9</v>
      </c>
      <c r="F90" s="96">
        <v>18</v>
      </c>
      <c r="G90" s="53">
        <v>8</v>
      </c>
      <c r="H90" s="96">
        <v>12</v>
      </c>
      <c r="I90" s="53">
        <v>13</v>
      </c>
      <c r="J90" s="96">
        <v>10</v>
      </c>
      <c r="K90" s="53">
        <v>12</v>
      </c>
      <c r="L90" s="96">
        <v>9</v>
      </c>
      <c r="M90" s="53">
        <v>7</v>
      </c>
      <c r="N90" s="96">
        <v>17</v>
      </c>
      <c r="O90" s="53">
        <v>7</v>
      </c>
      <c r="P90" s="96">
        <v>3</v>
      </c>
      <c r="Q90" s="53">
        <v>4</v>
      </c>
      <c r="R90" s="54">
        <v>11</v>
      </c>
      <c r="S90" s="58">
        <v>185</v>
      </c>
      <c r="T90" s="24"/>
    </row>
    <row r="91" spans="1:21" ht="33" customHeight="1" thickBo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33"/>
      <c r="T91" s="33"/>
      <c r="U91" s="33"/>
    </row>
    <row r="92" spans="1:21" s="35" customFormat="1" ht="33" customHeight="1" thickBot="1">
      <c r="A92" s="39" t="s">
        <v>55</v>
      </c>
      <c r="B92" s="40">
        <f>SUM(B93:B105)</f>
        <v>1060</v>
      </c>
      <c r="C92" s="40">
        <f t="shared" ref="C92:R92" si="48">SUM(C93:C105)</f>
        <v>1170</v>
      </c>
      <c r="D92" s="40">
        <f t="shared" si="48"/>
        <v>1099</v>
      </c>
      <c r="E92" s="40">
        <f t="shared" si="48"/>
        <v>1243</v>
      </c>
      <c r="F92" s="40">
        <f t="shared" si="48"/>
        <v>1370</v>
      </c>
      <c r="G92" s="40">
        <f t="shared" si="48"/>
        <v>1355</v>
      </c>
      <c r="H92" s="40">
        <f t="shared" si="48"/>
        <v>1162</v>
      </c>
      <c r="I92" s="40">
        <f t="shared" si="48"/>
        <v>1175</v>
      </c>
      <c r="J92" s="40">
        <f t="shared" si="48"/>
        <v>1198</v>
      </c>
      <c r="K92" s="40">
        <f t="shared" si="48"/>
        <v>1163</v>
      </c>
      <c r="L92" s="40">
        <f t="shared" si="48"/>
        <v>1123</v>
      </c>
      <c r="M92" s="40">
        <f t="shared" si="48"/>
        <v>899</v>
      </c>
      <c r="N92" s="40">
        <f t="shared" si="48"/>
        <v>657</v>
      </c>
      <c r="O92" s="40">
        <f t="shared" si="48"/>
        <v>537</v>
      </c>
      <c r="P92" s="40">
        <f t="shared" si="48"/>
        <v>498</v>
      </c>
      <c r="Q92" s="40">
        <f t="shared" si="48"/>
        <v>432</v>
      </c>
      <c r="R92" s="40">
        <f t="shared" si="48"/>
        <v>617</v>
      </c>
      <c r="S92" s="40">
        <f>SUM(S93:S105)</f>
        <v>16758</v>
      </c>
      <c r="T92" s="33"/>
      <c r="U92" s="33"/>
    </row>
    <row r="93" spans="1:21" ht="33" customHeight="1">
      <c r="A93" s="83" t="s">
        <v>56</v>
      </c>
      <c r="B93" s="55">
        <v>413</v>
      </c>
      <c r="C93" s="56">
        <v>476</v>
      </c>
      <c r="D93" s="56">
        <v>455</v>
      </c>
      <c r="E93" s="56">
        <v>491</v>
      </c>
      <c r="F93" s="56">
        <v>549</v>
      </c>
      <c r="G93" s="56">
        <v>566</v>
      </c>
      <c r="H93" s="56">
        <v>490</v>
      </c>
      <c r="I93" s="56">
        <v>481</v>
      </c>
      <c r="J93" s="56">
        <v>481</v>
      </c>
      <c r="K93" s="56">
        <v>466</v>
      </c>
      <c r="L93" s="56">
        <v>453</v>
      </c>
      <c r="M93" s="56">
        <v>348</v>
      </c>
      <c r="N93" s="56">
        <v>258</v>
      </c>
      <c r="O93" s="56">
        <v>204</v>
      </c>
      <c r="P93" s="56">
        <v>180</v>
      </c>
      <c r="Q93" s="56">
        <v>175</v>
      </c>
      <c r="R93" s="56">
        <v>250</v>
      </c>
      <c r="S93" s="56">
        <f t="shared" ref="S93:S105" si="49">SUM(B93:R93)</f>
        <v>6736</v>
      </c>
      <c r="T93" s="36"/>
      <c r="U93" s="24"/>
    </row>
    <row r="94" spans="1:21" ht="33" customHeight="1">
      <c r="A94" s="18" t="s">
        <v>57</v>
      </c>
      <c r="B94" s="52">
        <v>165</v>
      </c>
      <c r="C94" s="43">
        <v>175</v>
      </c>
      <c r="D94" s="43">
        <v>180</v>
      </c>
      <c r="E94" s="43">
        <v>214</v>
      </c>
      <c r="F94" s="43">
        <v>209</v>
      </c>
      <c r="G94" s="43">
        <v>192</v>
      </c>
      <c r="H94" s="43">
        <v>171</v>
      </c>
      <c r="I94" s="43">
        <v>186</v>
      </c>
      <c r="J94" s="43">
        <v>215</v>
      </c>
      <c r="K94" s="43">
        <v>190</v>
      </c>
      <c r="L94" s="43">
        <v>189</v>
      </c>
      <c r="M94" s="43">
        <v>157</v>
      </c>
      <c r="N94" s="43">
        <v>98</v>
      </c>
      <c r="O94" s="43">
        <v>79</v>
      </c>
      <c r="P94" s="43">
        <v>79</v>
      </c>
      <c r="Q94" s="43">
        <v>66</v>
      </c>
      <c r="R94" s="43">
        <v>97</v>
      </c>
      <c r="S94" s="19">
        <f t="shared" si="49"/>
        <v>2662</v>
      </c>
      <c r="T94" s="36"/>
      <c r="U94" s="24"/>
    </row>
    <row r="95" spans="1:21" ht="33" customHeight="1">
      <c r="A95" s="18" t="s">
        <v>58</v>
      </c>
      <c r="B95" s="52">
        <v>168</v>
      </c>
      <c r="C95" s="43">
        <v>170</v>
      </c>
      <c r="D95" s="43">
        <v>167</v>
      </c>
      <c r="E95" s="43">
        <v>209</v>
      </c>
      <c r="F95" s="43">
        <v>227</v>
      </c>
      <c r="G95" s="43">
        <v>237</v>
      </c>
      <c r="H95" s="43">
        <v>184</v>
      </c>
      <c r="I95" s="43">
        <v>206</v>
      </c>
      <c r="J95" s="43">
        <v>202</v>
      </c>
      <c r="K95" s="43">
        <v>179</v>
      </c>
      <c r="L95" s="43">
        <v>187</v>
      </c>
      <c r="M95" s="43">
        <v>158</v>
      </c>
      <c r="N95" s="43">
        <v>142</v>
      </c>
      <c r="O95" s="43">
        <v>120</v>
      </c>
      <c r="P95" s="43">
        <v>117</v>
      </c>
      <c r="Q95" s="43">
        <v>99</v>
      </c>
      <c r="R95" s="43">
        <v>162</v>
      </c>
      <c r="S95" s="19">
        <f t="shared" si="49"/>
        <v>2934</v>
      </c>
      <c r="T95" s="36"/>
      <c r="U95" s="24"/>
    </row>
    <row r="96" spans="1:21" ht="33" customHeight="1">
      <c r="A96" s="18" t="s">
        <v>59</v>
      </c>
      <c r="B96" s="57">
        <v>308</v>
      </c>
      <c r="C96" s="19">
        <v>343</v>
      </c>
      <c r="D96" s="19">
        <v>292</v>
      </c>
      <c r="E96" s="19">
        <v>323</v>
      </c>
      <c r="F96" s="19">
        <v>374</v>
      </c>
      <c r="G96" s="19">
        <v>354</v>
      </c>
      <c r="H96" s="19">
        <v>311</v>
      </c>
      <c r="I96" s="19">
        <v>297</v>
      </c>
      <c r="J96" s="19">
        <v>293</v>
      </c>
      <c r="K96" s="19">
        <v>320</v>
      </c>
      <c r="L96" s="19">
        <v>289</v>
      </c>
      <c r="M96" s="19">
        <v>231</v>
      </c>
      <c r="N96" s="19">
        <v>156</v>
      </c>
      <c r="O96" s="19">
        <v>126</v>
      </c>
      <c r="P96" s="19">
        <v>114</v>
      </c>
      <c r="Q96" s="19">
        <v>85</v>
      </c>
      <c r="R96" s="19">
        <v>101</v>
      </c>
      <c r="S96" s="57">
        <f t="shared" si="49"/>
        <v>4317</v>
      </c>
      <c r="T96" s="36"/>
      <c r="U96" s="24"/>
    </row>
    <row r="97" spans="1:21" ht="33" customHeight="1">
      <c r="A97" s="83" t="s">
        <v>125</v>
      </c>
      <c r="B97" s="52"/>
      <c r="C97" s="43"/>
      <c r="D97" s="43">
        <v>1</v>
      </c>
      <c r="E97" s="43"/>
      <c r="F97" s="43">
        <v>1</v>
      </c>
      <c r="G97" s="43"/>
      <c r="H97" s="43">
        <v>1</v>
      </c>
      <c r="I97" s="43">
        <v>0</v>
      </c>
      <c r="J97" s="43"/>
      <c r="K97" s="43"/>
      <c r="L97" s="43"/>
      <c r="M97" s="43">
        <v>1</v>
      </c>
      <c r="N97" s="43">
        <v>2</v>
      </c>
      <c r="O97" s="43">
        <v>1</v>
      </c>
      <c r="P97" s="43">
        <v>2</v>
      </c>
      <c r="Q97" s="43">
        <v>1</v>
      </c>
      <c r="R97" s="43">
        <v>1</v>
      </c>
      <c r="S97" s="43">
        <f t="shared" si="49"/>
        <v>11</v>
      </c>
      <c r="T97" s="36"/>
      <c r="U97" s="24"/>
    </row>
    <row r="98" spans="1:21" ht="33" customHeight="1">
      <c r="A98" s="18" t="s">
        <v>126</v>
      </c>
      <c r="B98" s="57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>
        <v>1</v>
      </c>
      <c r="Q98" s="19"/>
      <c r="R98" s="19"/>
      <c r="S98" s="19">
        <f t="shared" si="49"/>
        <v>1</v>
      </c>
      <c r="T98" s="36"/>
      <c r="U98" s="24"/>
    </row>
    <row r="99" spans="1:21" ht="33" customHeight="1">
      <c r="A99" s="18" t="s">
        <v>127</v>
      </c>
      <c r="B99" s="57">
        <v>1</v>
      </c>
      <c r="C99" s="19">
        <v>2</v>
      </c>
      <c r="D99" s="19"/>
      <c r="E99" s="19">
        <v>1</v>
      </c>
      <c r="F99" s="19">
        <v>1</v>
      </c>
      <c r="G99" s="19">
        <v>1</v>
      </c>
      <c r="H99" s="19">
        <v>2</v>
      </c>
      <c r="I99" s="19">
        <v>0</v>
      </c>
      <c r="J99" s="19">
        <v>0</v>
      </c>
      <c r="K99" s="19">
        <v>2</v>
      </c>
      <c r="L99" s="19">
        <v>0</v>
      </c>
      <c r="M99" s="19">
        <v>0</v>
      </c>
      <c r="N99" s="19"/>
      <c r="O99" s="19">
        <v>1</v>
      </c>
      <c r="P99" s="19">
        <v>1</v>
      </c>
      <c r="Q99" s="19">
        <v>1</v>
      </c>
      <c r="R99" s="19"/>
      <c r="S99" s="19">
        <f t="shared" si="49"/>
        <v>13</v>
      </c>
      <c r="T99" s="36"/>
      <c r="U99" s="24"/>
    </row>
    <row r="100" spans="1:21" ht="33" customHeight="1">
      <c r="A100" s="18" t="s">
        <v>133</v>
      </c>
      <c r="B100" s="57">
        <v>1</v>
      </c>
      <c r="C100" s="19">
        <v>0</v>
      </c>
      <c r="D100" s="19"/>
      <c r="E100" s="19">
        <v>0</v>
      </c>
      <c r="F100" s="19">
        <v>1</v>
      </c>
      <c r="G100" s="19"/>
      <c r="H100" s="19"/>
      <c r="I100" s="19"/>
      <c r="J100" s="19"/>
      <c r="K100" s="19">
        <v>0</v>
      </c>
      <c r="L100" s="19">
        <v>1</v>
      </c>
      <c r="M100" s="19">
        <v>1</v>
      </c>
      <c r="N100" s="19">
        <v>0</v>
      </c>
      <c r="O100" s="19">
        <v>1</v>
      </c>
      <c r="P100" s="19">
        <v>1</v>
      </c>
      <c r="Q100" s="19">
        <v>1</v>
      </c>
      <c r="R100" s="19"/>
      <c r="S100" s="19">
        <f t="shared" si="49"/>
        <v>7</v>
      </c>
      <c r="T100" s="36"/>
      <c r="U100" s="24"/>
    </row>
    <row r="101" spans="1:21" ht="33" customHeight="1">
      <c r="A101" s="18" t="s">
        <v>128</v>
      </c>
      <c r="B101" s="57"/>
      <c r="C101" s="19"/>
      <c r="D101" s="19"/>
      <c r="E101" s="19"/>
      <c r="F101" s="19"/>
      <c r="G101" s="19"/>
      <c r="H101" s="19"/>
      <c r="I101" s="19">
        <v>1</v>
      </c>
      <c r="J101" s="19"/>
      <c r="K101" s="19"/>
      <c r="L101" s="19"/>
      <c r="M101" s="19"/>
      <c r="N101" s="19"/>
      <c r="O101" s="19"/>
      <c r="P101" s="19">
        <v>2</v>
      </c>
      <c r="Q101" s="19">
        <v>0</v>
      </c>
      <c r="R101" s="19"/>
      <c r="S101" s="19">
        <f t="shared" si="49"/>
        <v>3</v>
      </c>
      <c r="T101" s="36"/>
      <c r="U101" s="24"/>
    </row>
    <row r="102" spans="1:21" ht="33" customHeight="1">
      <c r="A102" s="18" t="s">
        <v>129</v>
      </c>
      <c r="B102" s="57"/>
      <c r="C102" s="19"/>
      <c r="D102" s="19"/>
      <c r="E102" s="19">
        <v>0</v>
      </c>
      <c r="F102" s="19">
        <v>5</v>
      </c>
      <c r="G102" s="19">
        <v>3</v>
      </c>
      <c r="H102" s="19"/>
      <c r="I102" s="19">
        <v>1</v>
      </c>
      <c r="J102" s="19">
        <v>2</v>
      </c>
      <c r="K102" s="19">
        <v>3</v>
      </c>
      <c r="L102" s="19">
        <v>1</v>
      </c>
      <c r="M102" s="19"/>
      <c r="N102" s="19">
        <v>1</v>
      </c>
      <c r="O102" s="19"/>
      <c r="P102" s="19"/>
      <c r="Q102" s="19">
        <v>1</v>
      </c>
      <c r="R102" s="19">
        <v>1</v>
      </c>
      <c r="S102" s="19">
        <f t="shared" si="49"/>
        <v>18</v>
      </c>
      <c r="T102" s="36"/>
      <c r="U102" s="24"/>
    </row>
    <row r="103" spans="1:21" ht="33" customHeight="1">
      <c r="A103" s="18" t="s">
        <v>130</v>
      </c>
      <c r="B103" s="57"/>
      <c r="C103" s="19"/>
      <c r="D103" s="19"/>
      <c r="E103" s="19"/>
      <c r="F103" s="19"/>
      <c r="G103" s="19"/>
      <c r="H103" s="19"/>
      <c r="I103" s="19">
        <v>1</v>
      </c>
      <c r="J103" s="19">
        <v>1</v>
      </c>
      <c r="K103" s="19"/>
      <c r="L103" s="19"/>
      <c r="M103" s="19"/>
      <c r="N103" s="19"/>
      <c r="O103" s="19"/>
      <c r="P103" s="19"/>
      <c r="Q103" s="19">
        <f>1+1</f>
        <v>2</v>
      </c>
      <c r="R103" s="19"/>
      <c r="S103" s="19">
        <f t="shared" si="49"/>
        <v>4</v>
      </c>
      <c r="T103" s="36"/>
      <c r="U103" s="24"/>
    </row>
    <row r="104" spans="1:21" ht="33" customHeight="1">
      <c r="A104" s="18" t="s">
        <v>131</v>
      </c>
      <c r="B104" s="57">
        <v>2</v>
      </c>
      <c r="C104" s="19">
        <v>4</v>
      </c>
      <c r="D104" s="19">
        <v>4</v>
      </c>
      <c r="E104" s="19">
        <v>5</v>
      </c>
      <c r="F104" s="19">
        <v>2</v>
      </c>
      <c r="G104" s="19">
        <v>2</v>
      </c>
      <c r="H104" s="19">
        <v>3</v>
      </c>
      <c r="I104" s="19">
        <v>2</v>
      </c>
      <c r="J104" s="19">
        <v>3</v>
      </c>
      <c r="K104" s="19">
        <v>3</v>
      </c>
      <c r="L104" s="19">
        <v>2</v>
      </c>
      <c r="M104" s="19">
        <v>3</v>
      </c>
      <c r="N104" s="19">
        <v>0</v>
      </c>
      <c r="O104" s="19">
        <v>2</v>
      </c>
      <c r="P104" s="19">
        <v>1</v>
      </c>
      <c r="Q104" s="19">
        <v>1</v>
      </c>
      <c r="R104" s="19">
        <v>3</v>
      </c>
      <c r="S104" s="19">
        <f t="shared" si="49"/>
        <v>42</v>
      </c>
      <c r="T104" s="36"/>
      <c r="U104" s="24"/>
    </row>
    <row r="105" spans="1:21" ht="33" customHeight="1" thickBot="1">
      <c r="A105" s="44" t="s">
        <v>132</v>
      </c>
      <c r="B105" s="58">
        <v>2</v>
      </c>
      <c r="C105" s="45"/>
      <c r="D105" s="45"/>
      <c r="E105" s="45"/>
      <c r="F105" s="45">
        <v>1</v>
      </c>
      <c r="G105" s="45"/>
      <c r="H105" s="45"/>
      <c r="I105" s="45"/>
      <c r="J105" s="45">
        <v>1</v>
      </c>
      <c r="K105" s="45"/>
      <c r="L105" s="45">
        <v>1</v>
      </c>
      <c r="M105" s="45"/>
      <c r="N105" s="45"/>
      <c r="O105" s="45">
        <v>3</v>
      </c>
      <c r="P105" s="45">
        <v>0</v>
      </c>
      <c r="Q105" s="45"/>
      <c r="R105" s="45">
        <v>2</v>
      </c>
      <c r="S105" s="45">
        <f t="shared" si="49"/>
        <v>10</v>
      </c>
      <c r="T105" s="36"/>
      <c r="U105" s="24"/>
    </row>
    <row r="106" spans="1:21" ht="33" customHeight="1" thickBot="1">
      <c r="A106" s="25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33"/>
      <c r="T106" s="33"/>
      <c r="U106" s="33"/>
    </row>
    <row r="107" spans="1:21" s="35" customFormat="1" ht="33" customHeight="1" thickBot="1">
      <c r="A107" s="39" t="s">
        <v>60</v>
      </c>
      <c r="B107" s="48">
        <f>+B108</f>
        <v>288</v>
      </c>
      <c r="C107" s="40">
        <f t="shared" ref="C107:R107" si="50">+C108</f>
        <v>425</v>
      </c>
      <c r="D107" s="40">
        <f t="shared" si="50"/>
        <v>444</v>
      </c>
      <c r="E107" s="40">
        <f t="shared" si="50"/>
        <v>454</v>
      </c>
      <c r="F107" s="40">
        <f t="shared" si="50"/>
        <v>414</v>
      </c>
      <c r="G107" s="40">
        <f t="shared" si="50"/>
        <v>418</v>
      </c>
      <c r="H107" s="40">
        <f t="shared" si="50"/>
        <v>414</v>
      </c>
      <c r="I107" s="40">
        <f t="shared" si="50"/>
        <v>382</v>
      </c>
      <c r="J107" s="40">
        <f t="shared" si="50"/>
        <v>371</v>
      </c>
      <c r="K107" s="40">
        <f t="shared" si="50"/>
        <v>368</v>
      </c>
      <c r="L107" s="40">
        <f t="shared" si="50"/>
        <v>332</v>
      </c>
      <c r="M107" s="40">
        <f t="shared" si="50"/>
        <v>337</v>
      </c>
      <c r="N107" s="40">
        <f t="shared" si="50"/>
        <v>282</v>
      </c>
      <c r="O107" s="40">
        <f t="shared" si="50"/>
        <v>252</v>
      </c>
      <c r="P107" s="40">
        <f t="shared" si="50"/>
        <v>181</v>
      </c>
      <c r="Q107" s="40">
        <f t="shared" si="50"/>
        <v>143</v>
      </c>
      <c r="R107" s="40">
        <f t="shared" si="50"/>
        <v>219</v>
      </c>
      <c r="S107" s="40">
        <f>S108</f>
        <v>5724</v>
      </c>
      <c r="T107" s="33"/>
      <c r="U107" s="33"/>
    </row>
    <row r="108" spans="1:21" ht="33" customHeight="1" thickBot="1">
      <c r="A108" s="81" t="s">
        <v>61</v>
      </c>
      <c r="B108" s="64">
        <v>288</v>
      </c>
      <c r="C108" s="84">
        <v>425</v>
      </c>
      <c r="D108" s="84">
        <v>444</v>
      </c>
      <c r="E108" s="84">
        <v>454</v>
      </c>
      <c r="F108" s="84">
        <v>414</v>
      </c>
      <c r="G108" s="84">
        <v>418</v>
      </c>
      <c r="H108" s="84">
        <v>414</v>
      </c>
      <c r="I108" s="84">
        <v>382</v>
      </c>
      <c r="J108" s="84">
        <v>371</v>
      </c>
      <c r="K108" s="84">
        <v>368</v>
      </c>
      <c r="L108" s="84">
        <v>332</v>
      </c>
      <c r="M108" s="84">
        <v>337</v>
      </c>
      <c r="N108" s="84">
        <v>282</v>
      </c>
      <c r="O108" s="84">
        <v>252</v>
      </c>
      <c r="P108" s="84">
        <v>181</v>
      </c>
      <c r="Q108" s="84">
        <v>143</v>
      </c>
      <c r="R108" s="84">
        <v>219</v>
      </c>
      <c r="S108" s="64">
        <f>SUM(B108:R108)</f>
        <v>5724</v>
      </c>
      <c r="T108" s="36"/>
      <c r="U108" s="24"/>
    </row>
    <row r="109" spans="1:21" ht="33" customHeight="1" thickBot="1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33"/>
      <c r="U109" s="21"/>
    </row>
    <row r="110" spans="1:21" s="35" customFormat="1" ht="33" customHeight="1" thickBot="1">
      <c r="A110" s="39" t="s">
        <v>82</v>
      </c>
      <c r="B110" s="48">
        <f>SUM(B111:B113)</f>
        <v>104</v>
      </c>
      <c r="C110" s="48">
        <f t="shared" ref="C110:R110" si="51">SUM(C111:C113)</f>
        <v>149</v>
      </c>
      <c r="D110" s="48">
        <f t="shared" si="51"/>
        <v>152</v>
      </c>
      <c r="E110" s="48">
        <f t="shared" si="51"/>
        <v>236</v>
      </c>
      <c r="F110" s="48">
        <f t="shared" si="51"/>
        <v>206</v>
      </c>
      <c r="G110" s="48">
        <f t="shared" si="51"/>
        <v>175</v>
      </c>
      <c r="H110" s="48">
        <f t="shared" si="51"/>
        <v>215</v>
      </c>
      <c r="I110" s="48">
        <f t="shared" si="51"/>
        <v>234</v>
      </c>
      <c r="J110" s="48">
        <f t="shared" si="51"/>
        <v>241</v>
      </c>
      <c r="K110" s="48">
        <f t="shared" si="51"/>
        <v>250</v>
      </c>
      <c r="L110" s="48">
        <f t="shared" si="51"/>
        <v>245</v>
      </c>
      <c r="M110" s="48">
        <f t="shared" si="51"/>
        <v>230</v>
      </c>
      <c r="N110" s="48">
        <f t="shared" si="51"/>
        <v>189</v>
      </c>
      <c r="O110" s="48">
        <f t="shared" si="51"/>
        <v>171</v>
      </c>
      <c r="P110" s="48">
        <f t="shared" si="51"/>
        <v>140</v>
      </c>
      <c r="Q110" s="48">
        <f t="shared" si="51"/>
        <v>142</v>
      </c>
      <c r="R110" s="48">
        <f t="shared" si="51"/>
        <v>215</v>
      </c>
      <c r="S110" s="48">
        <f>SUM(S111:S113)</f>
        <v>3294</v>
      </c>
      <c r="T110" s="33"/>
      <c r="U110" s="33"/>
    </row>
    <row r="111" spans="1:21" ht="33" customHeight="1">
      <c r="A111" s="59" t="s">
        <v>83</v>
      </c>
      <c r="B111" s="55">
        <v>103</v>
      </c>
      <c r="C111" s="56">
        <v>149</v>
      </c>
      <c r="D111" s="56">
        <v>152</v>
      </c>
      <c r="E111" s="56">
        <v>236</v>
      </c>
      <c r="F111" s="56">
        <v>206</v>
      </c>
      <c r="G111" s="56">
        <v>174</v>
      </c>
      <c r="H111" s="56">
        <v>214</v>
      </c>
      <c r="I111" s="56">
        <v>233</v>
      </c>
      <c r="J111" s="56">
        <v>240</v>
      </c>
      <c r="K111" s="56">
        <v>250</v>
      </c>
      <c r="L111" s="56">
        <v>244</v>
      </c>
      <c r="M111" s="56">
        <v>230</v>
      </c>
      <c r="N111" s="56">
        <v>188</v>
      </c>
      <c r="O111" s="56">
        <v>171</v>
      </c>
      <c r="P111" s="56">
        <v>140</v>
      </c>
      <c r="Q111" s="56">
        <v>142</v>
      </c>
      <c r="R111" s="56">
        <v>214</v>
      </c>
      <c r="S111" s="55">
        <f>SUM(B111:R111)</f>
        <v>3286</v>
      </c>
      <c r="T111" s="36"/>
      <c r="U111" s="24"/>
    </row>
    <row r="112" spans="1:21" ht="33" customHeight="1">
      <c r="A112" s="83" t="s">
        <v>114</v>
      </c>
      <c r="B112" s="52">
        <v>1</v>
      </c>
      <c r="C112" s="43"/>
      <c r="D112" s="43"/>
      <c r="E112" s="43"/>
      <c r="F112" s="43"/>
      <c r="G112" s="43">
        <v>1</v>
      </c>
      <c r="H112" s="43"/>
      <c r="I112" s="43">
        <v>1</v>
      </c>
      <c r="J112" s="43">
        <v>1</v>
      </c>
      <c r="K112" s="43"/>
      <c r="L112" s="43">
        <v>1</v>
      </c>
      <c r="M112" s="43"/>
      <c r="N112" s="43"/>
      <c r="O112" s="43"/>
      <c r="P112" s="43"/>
      <c r="Q112" s="43"/>
      <c r="R112" s="43">
        <v>1</v>
      </c>
      <c r="S112" s="43">
        <f>SUM(B112:R112)</f>
        <v>6</v>
      </c>
      <c r="T112" s="36"/>
      <c r="U112" s="24"/>
    </row>
    <row r="113" spans="1:21" ht="33" customHeight="1" thickBot="1">
      <c r="A113" s="81" t="s">
        <v>115</v>
      </c>
      <c r="B113" s="53">
        <v>0</v>
      </c>
      <c r="C113" s="54"/>
      <c r="D113" s="54"/>
      <c r="E113" s="54"/>
      <c r="F113" s="54"/>
      <c r="G113" s="54"/>
      <c r="H113" s="54">
        <v>1</v>
      </c>
      <c r="I113" s="54"/>
      <c r="J113" s="54"/>
      <c r="K113" s="54"/>
      <c r="L113" s="54"/>
      <c r="M113" s="54"/>
      <c r="N113" s="54">
        <v>1</v>
      </c>
      <c r="O113" s="54"/>
      <c r="P113" s="54"/>
      <c r="Q113" s="54"/>
      <c r="R113" s="54"/>
      <c r="S113" s="54">
        <f>SUM(B113:R113)</f>
        <v>2</v>
      </c>
      <c r="T113" s="36"/>
      <c r="U113" s="24"/>
    </row>
    <row r="114" spans="1:21" ht="33" customHeight="1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33"/>
      <c r="U114" s="21"/>
    </row>
    <row r="115" spans="1:21" ht="33" customHeight="1">
      <c r="A115" s="25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33"/>
      <c r="U115" s="21"/>
    </row>
    <row r="116" spans="1:21" ht="33" customHeight="1">
      <c r="B116" s="22"/>
      <c r="C116" s="22"/>
      <c r="D116" s="22"/>
      <c r="J116" s="71" t="s">
        <v>107</v>
      </c>
      <c r="N116" s="22"/>
      <c r="O116" s="22"/>
      <c r="P116" s="22"/>
      <c r="Q116" s="22"/>
      <c r="R116" s="22"/>
      <c r="S116" s="26"/>
      <c r="U116" s="21"/>
    </row>
    <row r="117" spans="1:21" ht="33" customHeight="1">
      <c r="B117" s="22"/>
      <c r="C117" s="22"/>
      <c r="D117" s="22"/>
      <c r="J117" s="71" t="s">
        <v>41</v>
      </c>
      <c r="N117" s="22"/>
      <c r="O117" s="22"/>
      <c r="P117" s="22"/>
      <c r="Q117" s="22"/>
      <c r="R117" s="22"/>
      <c r="S117" s="26"/>
      <c r="U117" s="21"/>
    </row>
    <row r="118" spans="1:21" ht="33" customHeight="1" thickBot="1">
      <c r="B118" s="22"/>
      <c r="C118" s="22"/>
      <c r="D118" s="22"/>
      <c r="I118" s="72"/>
      <c r="J118" s="22"/>
      <c r="K118" s="22"/>
      <c r="M118" s="22"/>
      <c r="N118" s="22"/>
      <c r="O118" s="22"/>
      <c r="P118" s="22"/>
      <c r="Q118" s="22"/>
      <c r="R118" s="22"/>
      <c r="S118" s="26"/>
      <c r="U118" s="21"/>
    </row>
    <row r="119" spans="1:21" ht="33" customHeight="1" thickBot="1">
      <c r="A119" s="86">
        <v>2016</v>
      </c>
      <c r="B119" s="46" t="s">
        <v>3</v>
      </c>
      <c r="C119" s="46" t="s">
        <v>4</v>
      </c>
      <c r="D119" s="46" t="s">
        <v>5</v>
      </c>
      <c r="E119" s="46" t="s">
        <v>6</v>
      </c>
      <c r="F119" s="46" t="s">
        <v>7</v>
      </c>
      <c r="G119" s="46" t="s">
        <v>8</v>
      </c>
      <c r="H119" s="46" t="s">
        <v>9</v>
      </c>
      <c r="I119" s="46" t="s">
        <v>10</v>
      </c>
      <c r="J119" s="46" t="s">
        <v>38</v>
      </c>
      <c r="K119" s="46" t="s">
        <v>12</v>
      </c>
      <c r="L119" s="46" t="s">
        <v>13</v>
      </c>
      <c r="M119" s="46" t="s">
        <v>14</v>
      </c>
      <c r="N119" s="46" t="s">
        <v>15</v>
      </c>
      <c r="O119" s="46" t="s">
        <v>16</v>
      </c>
      <c r="P119" s="46" t="s">
        <v>17</v>
      </c>
      <c r="Q119" s="46" t="s">
        <v>18</v>
      </c>
      <c r="R119" s="46" t="s">
        <v>19</v>
      </c>
      <c r="S119" s="46" t="s">
        <v>20</v>
      </c>
      <c r="U119" s="21"/>
    </row>
    <row r="120" spans="1:21" ht="33" customHeight="1" thickBot="1">
      <c r="A120" s="47" t="s">
        <v>21</v>
      </c>
      <c r="B120" s="40">
        <f>+B121+ELQUI!B105+CHOAPA!B105</f>
        <v>19202</v>
      </c>
      <c r="C120" s="40">
        <f>+C121+ELQUI!C105+CHOAPA!C105</f>
        <v>22144</v>
      </c>
      <c r="D120" s="40">
        <f>+D121+ELQUI!D105+CHOAPA!D105</f>
        <v>20688</v>
      </c>
      <c r="E120" s="40">
        <f>+E121+ELQUI!E105+CHOAPA!E105</f>
        <v>22109</v>
      </c>
      <c r="F120" s="40">
        <f>+F121+ELQUI!F105+CHOAPA!F105</f>
        <v>23446</v>
      </c>
      <c r="G120" s="40">
        <f>+G121+ELQUI!G105+CHOAPA!G105</f>
        <v>22744</v>
      </c>
      <c r="H120" s="40">
        <f>+H121+ELQUI!H105+CHOAPA!H105</f>
        <v>18657</v>
      </c>
      <c r="I120" s="40">
        <f>+I121+ELQUI!I105+CHOAPA!I105</f>
        <v>16842</v>
      </c>
      <c r="J120" s="40">
        <f>+J121+ELQUI!J105+CHOAPA!J105</f>
        <v>17877</v>
      </c>
      <c r="K120" s="40">
        <f>+K121+ELQUI!K105+CHOAPA!K105</f>
        <v>18081</v>
      </c>
      <c r="L120" s="40">
        <f>+L121+ELQUI!L105+CHOAPA!L105</f>
        <v>17811</v>
      </c>
      <c r="M120" s="40">
        <f>+M121+ELQUI!M105+CHOAPA!M105</f>
        <v>15562</v>
      </c>
      <c r="N120" s="40">
        <f>+N121+ELQUI!N105+CHOAPA!N105</f>
        <v>12667</v>
      </c>
      <c r="O120" s="40">
        <f>+O121+ELQUI!O105+CHOAPA!O105</f>
        <v>9771</v>
      </c>
      <c r="P120" s="40">
        <f>+P121+ELQUI!P105+CHOAPA!P105</f>
        <v>8191</v>
      </c>
      <c r="Q120" s="40">
        <f>+Q121+ELQUI!Q105+CHOAPA!Q105</f>
        <v>5891</v>
      </c>
      <c r="R120" s="40">
        <f>+R121+ELQUI!R105+CHOAPA!R105</f>
        <v>7373</v>
      </c>
      <c r="S120" s="40">
        <f>SUM(B120:R120)</f>
        <v>279056</v>
      </c>
      <c r="U120" s="21"/>
    </row>
    <row r="121" spans="1:21" ht="33" customHeight="1" thickBot="1">
      <c r="A121" s="47" t="s">
        <v>42</v>
      </c>
      <c r="B121" s="48">
        <f t="shared" ref="B121:S121" si="52">+B122+B138+B147+B162+B165</f>
        <v>4897</v>
      </c>
      <c r="C121" s="48">
        <f t="shared" si="52"/>
        <v>5664</v>
      </c>
      <c r="D121" s="48">
        <f t="shared" si="52"/>
        <v>5419</v>
      </c>
      <c r="E121" s="48">
        <f t="shared" si="52"/>
        <v>5912</v>
      </c>
      <c r="F121" s="48">
        <f t="shared" si="52"/>
        <v>5805</v>
      </c>
      <c r="G121" s="48">
        <f t="shared" si="52"/>
        <v>5696</v>
      </c>
      <c r="H121" s="48">
        <f t="shared" si="52"/>
        <v>4708</v>
      </c>
      <c r="I121" s="48">
        <f t="shared" si="52"/>
        <v>4360</v>
      </c>
      <c r="J121" s="48">
        <f t="shared" si="52"/>
        <v>4682</v>
      </c>
      <c r="K121" s="48">
        <f t="shared" si="52"/>
        <v>4688</v>
      </c>
      <c r="L121" s="48">
        <f t="shared" si="52"/>
        <v>4695</v>
      </c>
      <c r="M121" s="48">
        <f t="shared" si="52"/>
        <v>4129</v>
      </c>
      <c r="N121" s="48">
        <f t="shared" si="52"/>
        <v>3443</v>
      </c>
      <c r="O121" s="48">
        <f t="shared" si="52"/>
        <v>2644</v>
      </c>
      <c r="P121" s="48">
        <f t="shared" si="52"/>
        <v>2336</v>
      </c>
      <c r="Q121" s="48">
        <f t="shared" si="52"/>
        <v>1726</v>
      </c>
      <c r="R121" s="48">
        <f t="shared" si="52"/>
        <v>2222</v>
      </c>
      <c r="S121" s="48">
        <f t="shared" si="52"/>
        <v>73026</v>
      </c>
      <c r="U121" s="21"/>
    </row>
    <row r="122" spans="1:21" ht="33" customHeight="1" thickBot="1">
      <c r="A122" s="49" t="s">
        <v>43</v>
      </c>
      <c r="B122" s="50">
        <f>SUM(B123:B136)</f>
        <v>3264</v>
      </c>
      <c r="C122" s="50">
        <f t="shared" ref="C122:S122" si="53">SUM(C123:C136)</f>
        <v>3718</v>
      </c>
      <c r="D122" s="50">
        <f t="shared" si="53"/>
        <v>3517</v>
      </c>
      <c r="E122" s="50">
        <f t="shared" si="53"/>
        <v>3797</v>
      </c>
      <c r="F122" s="50">
        <f t="shared" si="53"/>
        <v>3683</v>
      </c>
      <c r="G122" s="50">
        <f t="shared" si="53"/>
        <v>3563</v>
      </c>
      <c r="H122" s="50">
        <f t="shared" si="53"/>
        <v>2915</v>
      </c>
      <c r="I122" s="50">
        <f t="shared" si="53"/>
        <v>2490</v>
      </c>
      <c r="J122" s="50">
        <f t="shared" si="53"/>
        <v>2779</v>
      </c>
      <c r="K122" s="50">
        <f t="shared" si="53"/>
        <v>2705</v>
      </c>
      <c r="L122" s="50">
        <f t="shared" si="53"/>
        <v>2785</v>
      </c>
      <c r="M122" s="50">
        <f t="shared" si="53"/>
        <v>2498</v>
      </c>
      <c r="N122" s="50">
        <f t="shared" si="53"/>
        <v>2053</v>
      </c>
      <c r="O122" s="50">
        <f t="shared" si="53"/>
        <v>1593</v>
      </c>
      <c r="P122" s="50">
        <f t="shared" si="53"/>
        <v>1372</v>
      </c>
      <c r="Q122" s="50">
        <f t="shared" si="53"/>
        <v>989</v>
      </c>
      <c r="R122" s="50">
        <f t="shared" si="53"/>
        <v>1325</v>
      </c>
      <c r="S122" s="50">
        <f t="shared" si="53"/>
        <v>45046</v>
      </c>
      <c r="T122" s="24"/>
      <c r="U122" s="33"/>
    </row>
    <row r="123" spans="1:21" ht="33" customHeight="1">
      <c r="A123" s="51" t="s">
        <v>62</v>
      </c>
      <c r="B123" s="55">
        <v>234</v>
      </c>
      <c r="C123" s="56">
        <v>277</v>
      </c>
      <c r="D123" s="56">
        <v>272</v>
      </c>
      <c r="E123" s="56">
        <v>266</v>
      </c>
      <c r="F123" s="56">
        <v>304</v>
      </c>
      <c r="G123" s="56">
        <v>296</v>
      </c>
      <c r="H123" s="56">
        <v>283</v>
      </c>
      <c r="I123" s="56">
        <v>270</v>
      </c>
      <c r="J123" s="56">
        <v>270</v>
      </c>
      <c r="K123" s="56">
        <v>270</v>
      </c>
      <c r="L123" s="56">
        <v>259</v>
      </c>
      <c r="M123" s="56">
        <v>207</v>
      </c>
      <c r="N123" s="56">
        <v>161</v>
      </c>
      <c r="O123" s="56">
        <v>161</v>
      </c>
      <c r="P123" s="56">
        <v>131</v>
      </c>
      <c r="Q123" s="56">
        <v>93</v>
      </c>
      <c r="R123" s="56">
        <v>132</v>
      </c>
      <c r="S123" s="55">
        <f>SUM(B123:R123)</f>
        <v>3886</v>
      </c>
      <c r="T123" s="36"/>
      <c r="U123" s="24"/>
    </row>
    <row r="124" spans="1:21" ht="33" customHeight="1">
      <c r="A124" s="73" t="s">
        <v>45</v>
      </c>
      <c r="B124" s="52">
        <v>1033</v>
      </c>
      <c r="C124" s="43">
        <v>1117</v>
      </c>
      <c r="D124" s="43">
        <v>984</v>
      </c>
      <c r="E124" s="43">
        <v>1089</v>
      </c>
      <c r="F124" s="43">
        <v>1139</v>
      </c>
      <c r="G124" s="43">
        <v>1123</v>
      </c>
      <c r="H124" s="43">
        <v>896</v>
      </c>
      <c r="I124" s="43">
        <v>705</v>
      </c>
      <c r="J124" s="43">
        <v>739</v>
      </c>
      <c r="K124" s="43">
        <v>736</v>
      </c>
      <c r="L124" s="43">
        <v>805</v>
      </c>
      <c r="M124" s="43">
        <v>794</v>
      </c>
      <c r="N124" s="43">
        <v>620</v>
      </c>
      <c r="O124" s="43">
        <v>431</v>
      </c>
      <c r="P124" s="43">
        <v>352</v>
      </c>
      <c r="Q124" s="43">
        <v>265</v>
      </c>
      <c r="R124" s="43">
        <v>301</v>
      </c>
      <c r="S124" s="52">
        <f t="shared" ref="S124:S136" si="54">SUM(B124:R124)</f>
        <v>13129</v>
      </c>
      <c r="T124" s="36"/>
      <c r="U124" s="24"/>
    </row>
    <row r="125" spans="1:21" ht="33" customHeight="1">
      <c r="A125" s="73" t="s">
        <v>142</v>
      </c>
      <c r="B125" s="52">
        <v>15</v>
      </c>
      <c r="C125" s="43">
        <v>8</v>
      </c>
      <c r="D125" s="43">
        <v>9</v>
      </c>
      <c r="E125" s="43">
        <v>8</v>
      </c>
      <c r="F125" s="43">
        <v>12</v>
      </c>
      <c r="G125" s="43">
        <v>5</v>
      </c>
      <c r="H125" s="43">
        <v>4</v>
      </c>
      <c r="I125" s="43">
        <v>6</v>
      </c>
      <c r="J125" s="43">
        <v>7</v>
      </c>
      <c r="K125" s="43">
        <v>1</v>
      </c>
      <c r="L125" s="43">
        <v>7</v>
      </c>
      <c r="M125" s="43">
        <v>4</v>
      </c>
      <c r="N125" s="43">
        <v>7</v>
      </c>
      <c r="O125" s="43">
        <v>4</v>
      </c>
      <c r="P125" s="43">
        <v>3</v>
      </c>
      <c r="Q125" s="43">
        <v>3</v>
      </c>
      <c r="R125" s="43">
        <v>5</v>
      </c>
      <c r="S125" s="52">
        <f t="shared" si="54"/>
        <v>108</v>
      </c>
      <c r="T125" s="36"/>
      <c r="U125" s="24"/>
    </row>
    <row r="126" spans="1:21" ht="33" customHeight="1">
      <c r="A126" s="73" t="s">
        <v>46</v>
      </c>
      <c r="B126" s="52">
        <v>1594</v>
      </c>
      <c r="C126" s="43">
        <v>1833</v>
      </c>
      <c r="D126" s="43">
        <v>1754</v>
      </c>
      <c r="E126" s="43">
        <v>1836</v>
      </c>
      <c r="F126" s="43">
        <v>1634</v>
      </c>
      <c r="G126" s="43">
        <v>1520</v>
      </c>
      <c r="H126" s="43">
        <v>1195</v>
      </c>
      <c r="I126" s="43">
        <v>1077</v>
      </c>
      <c r="J126" s="43">
        <v>1229</v>
      </c>
      <c r="K126" s="43">
        <v>1204</v>
      </c>
      <c r="L126" s="43">
        <v>1170</v>
      </c>
      <c r="M126" s="43">
        <v>984</v>
      </c>
      <c r="N126" s="43">
        <v>871</v>
      </c>
      <c r="O126" s="43">
        <v>709</v>
      </c>
      <c r="P126" s="43">
        <v>594</v>
      </c>
      <c r="Q126" s="43">
        <v>440</v>
      </c>
      <c r="R126" s="43">
        <v>607</v>
      </c>
      <c r="S126" s="52">
        <f t="shared" si="54"/>
        <v>20251</v>
      </c>
      <c r="T126" s="36"/>
      <c r="U126" s="24"/>
    </row>
    <row r="127" spans="1:21" ht="33" customHeight="1">
      <c r="A127" s="73" t="s">
        <v>141</v>
      </c>
      <c r="B127" s="52">
        <v>2</v>
      </c>
      <c r="C127" s="43">
        <v>0</v>
      </c>
      <c r="D127" s="43">
        <v>0</v>
      </c>
      <c r="E127" s="43">
        <v>2</v>
      </c>
      <c r="F127" s="43">
        <v>0</v>
      </c>
      <c r="G127" s="43">
        <v>2</v>
      </c>
      <c r="H127" s="43">
        <v>0</v>
      </c>
      <c r="I127" s="43">
        <v>0</v>
      </c>
      <c r="J127" s="43">
        <v>0</v>
      </c>
      <c r="K127" s="43"/>
      <c r="L127" s="43">
        <v>3</v>
      </c>
      <c r="M127" s="43">
        <v>1</v>
      </c>
      <c r="N127" s="43">
        <v>1</v>
      </c>
      <c r="O127" s="43"/>
      <c r="P127" s="43">
        <v>0</v>
      </c>
      <c r="Q127" s="43">
        <v>0</v>
      </c>
      <c r="R127" s="43">
        <v>0</v>
      </c>
      <c r="S127" s="52">
        <f t="shared" si="54"/>
        <v>11</v>
      </c>
      <c r="T127" s="36"/>
      <c r="U127" s="24"/>
    </row>
    <row r="128" spans="1:21" ht="33" customHeight="1">
      <c r="A128" s="73" t="s">
        <v>98</v>
      </c>
      <c r="B128" s="52">
        <v>165</v>
      </c>
      <c r="C128" s="43">
        <v>182</v>
      </c>
      <c r="D128" s="43">
        <v>205</v>
      </c>
      <c r="E128" s="43">
        <v>211</v>
      </c>
      <c r="F128" s="43">
        <v>216</v>
      </c>
      <c r="G128" s="43">
        <v>213</v>
      </c>
      <c r="H128" s="43">
        <v>184</v>
      </c>
      <c r="I128" s="43">
        <v>164</v>
      </c>
      <c r="J128" s="43">
        <v>177</v>
      </c>
      <c r="K128" s="43">
        <v>163</v>
      </c>
      <c r="L128" s="43">
        <v>174</v>
      </c>
      <c r="M128" s="43">
        <v>152</v>
      </c>
      <c r="N128" s="43">
        <v>112</v>
      </c>
      <c r="O128" s="43">
        <v>95</v>
      </c>
      <c r="P128" s="43">
        <v>99</v>
      </c>
      <c r="Q128" s="43">
        <v>60</v>
      </c>
      <c r="R128" s="43">
        <v>73</v>
      </c>
      <c r="S128" s="52">
        <f t="shared" si="54"/>
        <v>2645</v>
      </c>
      <c r="T128" s="36"/>
      <c r="U128" s="24"/>
    </row>
    <row r="129" spans="1:21" ht="33" customHeight="1">
      <c r="A129" s="18" t="s">
        <v>47</v>
      </c>
      <c r="B129" s="57">
        <v>204</v>
      </c>
      <c r="C129" s="19">
        <v>287</v>
      </c>
      <c r="D129" s="19">
        <v>281</v>
      </c>
      <c r="E129" s="19">
        <v>368</v>
      </c>
      <c r="F129" s="19">
        <v>372</v>
      </c>
      <c r="G129" s="19">
        <v>393</v>
      </c>
      <c r="H129" s="19">
        <v>343</v>
      </c>
      <c r="I129" s="19">
        <v>256</v>
      </c>
      <c r="J129" s="19">
        <v>349</v>
      </c>
      <c r="K129" s="19">
        <v>325</v>
      </c>
      <c r="L129" s="19">
        <v>358</v>
      </c>
      <c r="M129" s="19">
        <v>347</v>
      </c>
      <c r="N129" s="19">
        <v>274</v>
      </c>
      <c r="O129" s="19">
        <v>184</v>
      </c>
      <c r="P129" s="19">
        <v>183</v>
      </c>
      <c r="Q129" s="19">
        <v>122</v>
      </c>
      <c r="R129" s="19">
        <v>202</v>
      </c>
      <c r="S129" s="57">
        <f t="shared" si="54"/>
        <v>4848</v>
      </c>
      <c r="T129" s="36"/>
      <c r="U129" s="24"/>
    </row>
    <row r="130" spans="1:21" ht="33" customHeight="1">
      <c r="A130" s="83" t="s">
        <v>134</v>
      </c>
      <c r="B130" s="52">
        <v>0</v>
      </c>
      <c r="C130" s="43">
        <v>1</v>
      </c>
      <c r="D130" s="43">
        <v>1</v>
      </c>
      <c r="E130" s="43"/>
      <c r="F130" s="43"/>
      <c r="G130" s="43">
        <v>0</v>
      </c>
      <c r="H130" s="43"/>
      <c r="I130" s="43">
        <v>1</v>
      </c>
      <c r="J130" s="43">
        <v>0</v>
      </c>
      <c r="K130" s="43"/>
      <c r="L130" s="43"/>
      <c r="M130" s="43"/>
      <c r="N130" s="43"/>
      <c r="O130" s="43">
        <v>2</v>
      </c>
      <c r="P130" s="43"/>
      <c r="Q130" s="43">
        <v>1</v>
      </c>
      <c r="R130" s="43"/>
      <c r="S130" s="43">
        <f t="shared" si="54"/>
        <v>6</v>
      </c>
      <c r="T130" s="36"/>
      <c r="U130" s="24"/>
    </row>
    <row r="131" spans="1:21" ht="33" customHeight="1">
      <c r="A131" s="18" t="s">
        <v>135</v>
      </c>
      <c r="B131" s="57">
        <v>2</v>
      </c>
      <c r="C131" s="19">
        <v>3</v>
      </c>
      <c r="D131" s="19">
        <v>2</v>
      </c>
      <c r="E131" s="19">
        <v>4</v>
      </c>
      <c r="F131" s="19">
        <v>3</v>
      </c>
      <c r="G131" s="19">
        <v>3</v>
      </c>
      <c r="H131" s="19">
        <v>4</v>
      </c>
      <c r="I131" s="19">
        <v>4</v>
      </c>
      <c r="J131" s="19">
        <v>1</v>
      </c>
      <c r="K131" s="19">
        <v>4</v>
      </c>
      <c r="L131" s="19">
        <v>2</v>
      </c>
      <c r="M131" s="19">
        <v>1</v>
      </c>
      <c r="N131" s="19">
        <v>3</v>
      </c>
      <c r="O131" s="19">
        <v>4</v>
      </c>
      <c r="P131" s="19">
        <v>4</v>
      </c>
      <c r="Q131" s="19">
        <v>3</v>
      </c>
      <c r="R131" s="19">
        <v>1</v>
      </c>
      <c r="S131" s="19">
        <f t="shared" si="54"/>
        <v>48</v>
      </c>
      <c r="T131" s="36"/>
      <c r="U131" s="24"/>
    </row>
    <row r="132" spans="1:21" ht="33" customHeight="1">
      <c r="A132" s="18" t="s">
        <v>136</v>
      </c>
      <c r="B132" s="57"/>
      <c r="C132" s="19"/>
      <c r="D132" s="19"/>
      <c r="E132" s="19"/>
      <c r="F132" s="19"/>
      <c r="G132" s="19"/>
      <c r="H132" s="19"/>
      <c r="I132" s="19">
        <v>1</v>
      </c>
      <c r="J132" s="19">
        <v>1</v>
      </c>
      <c r="K132" s="19"/>
      <c r="L132" s="19"/>
      <c r="M132" s="19">
        <v>1</v>
      </c>
      <c r="N132" s="19"/>
      <c r="O132" s="19"/>
      <c r="P132" s="19"/>
      <c r="Q132" s="19"/>
      <c r="R132" s="19"/>
      <c r="S132" s="19">
        <f t="shared" si="54"/>
        <v>3</v>
      </c>
      <c r="T132" s="36"/>
      <c r="U132" s="24"/>
    </row>
    <row r="133" spans="1:21" ht="33" customHeight="1">
      <c r="A133" s="18" t="s">
        <v>137</v>
      </c>
      <c r="B133" s="57">
        <v>2</v>
      </c>
      <c r="C133" s="19">
        <v>2</v>
      </c>
      <c r="D133" s="19">
        <v>0</v>
      </c>
      <c r="E133" s="19"/>
      <c r="F133" s="19">
        <v>0</v>
      </c>
      <c r="G133" s="19">
        <v>3</v>
      </c>
      <c r="H133" s="19"/>
      <c r="I133" s="19">
        <v>0</v>
      </c>
      <c r="J133" s="19">
        <v>1</v>
      </c>
      <c r="K133" s="19"/>
      <c r="L133" s="19"/>
      <c r="M133" s="19">
        <v>1</v>
      </c>
      <c r="N133" s="19"/>
      <c r="O133" s="19">
        <v>0</v>
      </c>
      <c r="P133" s="19"/>
      <c r="Q133" s="19"/>
      <c r="R133" s="19"/>
      <c r="S133" s="19">
        <f t="shared" si="54"/>
        <v>9</v>
      </c>
      <c r="T133" s="36"/>
      <c r="U133" s="24"/>
    </row>
    <row r="134" spans="1:21" ht="33" customHeight="1">
      <c r="A134" s="18" t="s">
        <v>138</v>
      </c>
      <c r="B134" s="57">
        <v>1</v>
      </c>
      <c r="C134" s="19"/>
      <c r="D134" s="19"/>
      <c r="E134" s="19"/>
      <c r="F134" s="19"/>
      <c r="G134" s="19"/>
      <c r="H134" s="19">
        <v>1</v>
      </c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>
        <f t="shared" si="54"/>
        <v>2</v>
      </c>
      <c r="T134" s="36"/>
      <c r="U134" s="24"/>
    </row>
    <row r="135" spans="1:21" ht="33" customHeight="1">
      <c r="A135" s="18" t="s">
        <v>139</v>
      </c>
      <c r="B135" s="57">
        <v>7</v>
      </c>
      <c r="C135" s="19">
        <v>5</v>
      </c>
      <c r="D135" s="19">
        <v>7</v>
      </c>
      <c r="E135" s="19">
        <v>10</v>
      </c>
      <c r="F135" s="19">
        <v>2</v>
      </c>
      <c r="G135" s="19">
        <v>2</v>
      </c>
      <c r="H135" s="19">
        <v>3</v>
      </c>
      <c r="I135" s="19">
        <v>3</v>
      </c>
      <c r="J135" s="19">
        <v>2</v>
      </c>
      <c r="K135" s="19">
        <v>1</v>
      </c>
      <c r="L135" s="19">
        <v>2</v>
      </c>
      <c r="M135" s="19">
        <v>2</v>
      </c>
      <c r="N135" s="19">
        <v>1</v>
      </c>
      <c r="O135" s="19">
        <v>0</v>
      </c>
      <c r="P135" s="19">
        <v>3</v>
      </c>
      <c r="Q135" s="19">
        <v>1</v>
      </c>
      <c r="R135" s="19">
        <v>2</v>
      </c>
      <c r="S135" s="19">
        <f t="shared" si="54"/>
        <v>53</v>
      </c>
      <c r="T135" s="36"/>
      <c r="U135" s="24"/>
    </row>
    <row r="136" spans="1:21" ht="33" customHeight="1" thickBot="1">
      <c r="A136" s="44" t="s">
        <v>140</v>
      </c>
      <c r="B136" s="58">
        <v>5</v>
      </c>
      <c r="C136" s="45">
        <v>3</v>
      </c>
      <c r="D136" s="45">
        <v>2</v>
      </c>
      <c r="E136" s="45">
        <v>3</v>
      </c>
      <c r="F136" s="45">
        <v>1</v>
      </c>
      <c r="G136" s="45">
        <v>3</v>
      </c>
      <c r="H136" s="45">
        <v>2</v>
      </c>
      <c r="I136" s="45">
        <v>3</v>
      </c>
      <c r="J136" s="45">
        <v>3</v>
      </c>
      <c r="K136" s="45">
        <v>1</v>
      </c>
      <c r="L136" s="45">
        <v>5</v>
      </c>
      <c r="M136" s="45">
        <v>4</v>
      </c>
      <c r="N136" s="45">
        <v>3</v>
      </c>
      <c r="O136" s="45">
        <v>3</v>
      </c>
      <c r="P136" s="45">
        <v>3</v>
      </c>
      <c r="Q136" s="45">
        <v>1</v>
      </c>
      <c r="R136" s="45">
        <v>2</v>
      </c>
      <c r="S136" s="45">
        <f t="shared" si="54"/>
        <v>47</v>
      </c>
      <c r="T136" s="36"/>
      <c r="U136" s="24"/>
    </row>
    <row r="137" spans="1:21" ht="33" customHeight="1" thickBot="1">
      <c r="A137" s="25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36"/>
      <c r="U137" s="24"/>
    </row>
    <row r="138" spans="1:21" ht="33" customHeight="1" thickBot="1">
      <c r="A138" s="39" t="s">
        <v>48</v>
      </c>
      <c r="B138" s="40">
        <f>SUM(B139:B145)</f>
        <v>92</v>
      </c>
      <c r="C138" s="40">
        <f t="shared" ref="C138:S138" si="55">SUM(C139:C145)</f>
        <v>129</v>
      </c>
      <c r="D138" s="40">
        <f t="shared" si="55"/>
        <v>136</v>
      </c>
      <c r="E138" s="40">
        <f t="shared" si="55"/>
        <v>159</v>
      </c>
      <c r="F138" s="40">
        <f t="shared" si="55"/>
        <v>164</v>
      </c>
      <c r="G138" s="40">
        <f t="shared" si="55"/>
        <v>150</v>
      </c>
      <c r="H138" s="40">
        <f t="shared" si="55"/>
        <v>152</v>
      </c>
      <c r="I138" s="40">
        <f t="shared" si="55"/>
        <v>128</v>
      </c>
      <c r="J138" s="40">
        <f t="shared" si="55"/>
        <v>125</v>
      </c>
      <c r="K138" s="40">
        <f t="shared" si="55"/>
        <v>131</v>
      </c>
      <c r="L138" s="40">
        <f t="shared" si="55"/>
        <v>142</v>
      </c>
      <c r="M138" s="40">
        <f t="shared" si="55"/>
        <v>163</v>
      </c>
      <c r="N138" s="40">
        <f t="shared" si="55"/>
        <v>130</v>
      </c>
      <c r="O138" s="40">
        <f t="shared" si="55"/>
        <v>92</v>
      </c>
      <c r="P138" s="40">
        <f t="shared" si="55"/>
        <v>99</v>
      </c>
      <c r="Q138" s="40">
        <f t="shared" si="55"/>
        <v>74</v>
      </c>
      <c r="R138" s="40">
        <f t="shared" si="55"/>
        <v>97</v>
      </c>
      <c r="S138" s="40">
        <f t="shared" si="55"/>
        <v>2163</v>
      </c>
      <c r="T138" s="24"/>
      <c r="U138" s="33"/>
    </row>
    <row r="139" spans="1:21" ht="33" customHeight="1">
      <c r="A139" s="51" t="s">
        <v>49</v>
      </c>
      <c r="B139" s="75">
        <v>44</v>
      </c>
      <c r="C139" s="55">
        <v>44</v>
      </c>
      <c r="D139" s="76">
        <v>51</v>
      </c>
      <c r="E139" s="55">
        <v>46</v>
      </c>
      <c r="F139" s="76">
        <v>58</v>
      </c>
      <c r="G139" s="55">
        <v>51</v>
      </c>
      <c r="H139" s="76">
        <v>49</v>
      </c>
      <c r="I139" s="55">
        <v>31</v>
      </c>
      <c r="J139" s="76">
        <v>39</v>
      </c>
      <c r="K139" s="55">
        <v>33</v>
      </c>
      <c r="L139" s="76">
        <v>46</v>
      </c>
      <c r="M139" s="55">
        <v>52</v>
      </c>
      <c r="N139" s="76">
        <v>43</v>
      </c>
      <c r="O139" s="55">
        <v>30</v>
      </c>
      <c r="P139" s="76">
        <v>31</v>
      </c>
      <c r="Q139" s="55">
        <v>27</v>
      </c>
      <c r="R139" s="76">
        <v>23</v>
      </c>
      <c r="S139" s="55">
        <f>SUM(B139:R139)</f>
        <v>698</v>
      </c>
      <c r="T139" s="36"/>
      <c r="U139" s="24"/>
    </row>
    <row r="140" spans="1:21" ht="33" customHeight="1">
      <c r="A140" s="73" t="s">
        <v>50</v>
      </c>
      <c r="B140" s="77">
        <v>7</v>
      </c>
      <c r="C140" s="52">
        <v>6</v>
      </c>
      <c r="D140" s="78">
        <v>6</v>
      </c>
      <c r="E140" s="52">
        <v>8</v>
      </c>
      <c r="F140" s="78">
        <v>9</v>
      </c>
      <c r="G140" s="52">
        <v>8</v>
      </c>
      <c r="H140" s="78">
        <v>6</v>
      </c>
      <c r="I140" s="52">
        <v>5</v>
      </c>
      <c r="J140" s="78">
        <v>8</v>
      </c>
      <c r="K140" s="52">
        <v>10</v>
      </c>
      <c r="L140" s="78">
        <v>7</v>
      </c>
      <c r="M140" s="52">
        <v>7</v>
      </c>
      <c r="N140" s="78">
        <v>7</v>
      </c>
      <c r="O140" s="52">
        <v>7</v>
      </c>
      <c r="P140" s="78">
        <v>7</v>
      </c>
      <c r="Q140" s="52">
        <v>5</v>
      </c>
      <c r="R140" s="78">
        <v>5</v>
      </c>
      <c r="S140" s="57">
        <f t="shared" ref="S140:S145" si="56">SUM(B140:R140)</f>
        <v>118</v>
      </c>
      <c r="T140" s="36"/>
      <c r="U140" s="24"/>
    </row>
    <row r="141" spans="1:21" ht="33" customHeight="1">
      <c r="A141" s="73" t="s">
        <v>51</v>
      </c>
      <c r="B141" s="92">
        <v>5</v>
      </c>
      <c r="C141" s="94">
        <v>12</v>
      </c>
      <c r="D141" s="95">
        <v>15</v>
      </c>
      <c r="E141" s="94">
        <v>30</v>
      </c>
      <c r="F141" s="95">
        <v>21</v>
      </c>
      <c r="G141" s="94">
        <v>16</v>
      </c>
      <c r="H141" s="95">
        <v>18</v>
      </c>
      <c r="I141" s="94">
        <v>19</v>
      </c>
      <c r="J141" s="95">
        <v>16</v>
      </c>
      <c r="K141" s="94">
        <v>16</v>
      </c>
      <c r="L141" s="95">
        <v>17</v>
      </c>
      <c r="M141" s="94">
        <v>19</v>
      </c>
      <c r="N141" s="95">
        <v>18</v>
      </c>
      <c r="O141" s="94">
        <v>13</v>
      </c>
      <c r="P141" s="95">
        <v>13</v>
      </c>
      <c r="Q141" s="94">
        <v>7</v>
      </c>
      <c r="R141" s="97">
        <v>15</v>
      </c>
      <c r="S141" s="57">
        <f t="shared" si="56"/>
        <v>270</v>
      </c>
      <c r="T141" s="36"/>
      <c r="U141" s="24"/>
    </row>
    <row r="142" spans="1:21" ht="33" customHeight="1">
      <c r="A142" s="73" t="s">
        <v>52</v>
      </c>
      <c r="B142" s="77">
        <v>7</v>
      </c>
      <c r="C142" s="52">
        <v>13</v>
      </c>
      <c r="D142" s="78">
        <v>14</v>
      </c>
      <c r="E142" s="52">
        <v>16</v>
      </c>
      <c r="F142" s="78">
        <v>7</v>
      </c>
      <c r="G142" s="52">
        <v>5</v>
      </c>
      <c r="H142" s="78">
        <v>11</v>
      </c>
      <c r="I142" s="52">
        <v>13</v>
      </c>
      <c r="J142" s="78">
        <v>11</v>
      </c>
      <c r="K142" s="52">
        <v>14</v>
      </c>
      <c r="L142" s="78">
        <v>12</v>
      </c>
      <c r="M142" s="52">
        <v>13</v>
      </c>
      <c r="N142" s="78">
        <v>9</v>
      </c>
      <c r="O142" s="52">
        <v>4</v>
      </c>
      <c r="P142" s="78">
        <v>6</v>
      </c>
      <c r="Q142" s="52">
        <v>4</v>
      </c>
      <c r="R142" s="78">
        <v>9</v>
      </c>
      <c r="S142" s="57">
        <f t="shared" si="56"/>
        <v>168</v>
      </c>
      <c r="T142" s="36"/>
      <c r="U142" s="24"/>
    </row>
    <row r="143" spans="1:21" ht="33" customHeight="1">
      <c r="A143" s="73" t="s">
        <v>53</v>
      </c>
      <c r="B143" s="77">
        <v>12</v>
      </c>
      <c r="C143" s="52">
        <v>23</v>
      </c>
      <c r="D143" s="78">
        <v>19</v>
      </c>
      <c r="E143" s="52">
        <v>17</v>
      </c>
      <c r="F143" s="78">
        <v>18</v>
      </c>
      <c r="G143" s="52">
        <v>26</v>
      </c>
      <c r="H143" s="78">
        <v>30</v>
      </c>
      <c r="I143" s="52">
        <v>16</v>
      </c>
      <c r="J143" s="78">
        <v>18</v>
      </c>
      <c r="K143" s="52">
        <v>33</v>
      </c>
      <c r="L143" s="78">
        <v>17</v>
      </c>
      <c r="M143" s="52">
        <v>27</v>
      </c>
      <c r="N143" s="78">
        <v>22</v>
      </c>
      <c r="O143" s="52">
        <v>19</v>
      </c>
      <c r="P143" s="78">
        <v>15</v>
      </c>
      <c r="Q143" s="52">
        <v>16</v>
      </c>
      <c r="R143" s="78">
        <v>17</v>
      </c>
      <c r="S143" s="57">
        <f t="shared" si="56"/>
        <v>345</v>
      </c>
      <c r="T143" s="36"/>
      <c r="U143" s="24"/>
    </row>
    <row r="144" spans="1:21" ht="33" customHeight="1">
      <c r="A144" s="18" t="s">
        <v>54</v>
      </c>
      <c r="B144" s="77">
        <v>9</v>
      </c>
      <c r="C144" s="52">
        <v>21</v>
      </c>
      <c r="D144" s="78">
        <v>20</v>
      </c>
      <c r="E144" s="52">
        <v>30</v>
      </c>
      <c r="F144" s="78">
        <v>34</v>
      </c>
      <c r="G144" s="52">
        <v>29</v>
      </c>
      <c r="H144" s="78">
        <v>31</v>
      </c>
      <c r="I144" s="52">
        <v>28</v>
      </c>
      <c r="J144" s="78">
        <v>24</v>
      </c>
      <c r="K144" s="52">
        <v>19</v>
      </c>
      <c r="L144" s="78">
        <v>30</v>
      </c>
      <c r="M144" s="52">
        <v>31</v>
      </c>
      <c r="N144" s="78">
        <v>20</v>
      </c>
      <c r="O144" s="52">
        <v>17</v>
      </c>
      <c r="P144" s="78">
        <v>15</v>
      </c>
      <c r="Q144" s="52">
        <v>8</v>
      </c>
      <c r="R144" s="78">
        <v>17</v>
      </c>
      <c r="S144" s="57">
        <f t="shared" si="56"/>
        <v>383</v>
      </c>
      <c r="T144" s="36"/>
      <c r="U144" s="24"/>
    </row>
    <row r="145" spans="1:21" ht="33" customHeight="1" thickBot="1">
      <c r="A145" s="81" t="s">
        <v>113</v>
      </c>
      <c r="B145" s="93">
        <v>8</v>
      </c>
      <c r="C145" s="53">
        <v>10</v>
      </c>
      <c r="D145" s="96">
        <v>11</v>
      </c>
      <c r="E145" s="53">
        <v>12</v>
      </c>
      <c r="F145" s="96">
        <v>17</v>
      </c>
      <c r="G145" s="53">
        <v>15</v>
      </c>
      <c r="H145" s="96">
        <v>7</v>
      </c>
      <c r="I145" s="53">
        <v>16</v>
      </c>
      <c r="J145" s="96">
        <v>9</v>
      </c>
      <c r="K145" s="53">
        <v>6</v>
      </c>
      <c r="L145" s="96">
        <v>13</v>
      </c>
      <c r="M145" s="53">
        <v>14</v>
      </c>
      <c r="N145" s="96">
        <v>11</v>
      </c>
      <c r="O145" s="53">
        <v>2</v>
      </c>
      <c r="P145" s="96">
        <v>12</v>
      </c>
      <c r="Q145" s="53">
        <v>7</v>
      </c>
      <c r="R145" s="96">
        <v>11</v>
      </c>
      <c r="S145" s="58">
        <f t="shared" si="56"/>
        <v>181</v>
      </c>
      <c r="T145" s="24"/>
    </row>
    <row r="146" spans="1:21" ht="33" customHeight="1" thickBo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33"/>
      <c r="T146" s="33"/>
      <c r="U146" s="33"/>
    </row>
    <row r="147" spans="1:21" ht="33" customHeight="1" thickBot="1">
      <c r="A147" s="39" t="s">
        <v>55</v>
      </c>
      <c r="B147" s="40">
        <f>SUM(B148:B160)</f>
        <v>1119</v>
      </c>
      <c r="C147" s="40">
        <f t="shared" ref="C147:S147" si="57">SUM(C148:C160)</f>
        <v>1192</v>
      </c>
      <c r="D147" s="40">
        <f t="shared" si="57"/>
        <v>1154</v>
      </c>
      <c r="E147" s="40">
        <f t="shared" si="57"/>
        <v>1311</v>
      </c>
      <c r="F147" s="40">
        <f t="shared" si="57"/>
        <v>1294</v>
      </c>
      <c r="G147" s="40">
        <f t="shared" si="57"/>
        <v>1344</v>
      </c>
      <c r="H147" s="40">
        <f t="shared" si="57"/>
        <v>1088</v>
      </c>
      <c r="I147" s="40">
        <f t="shared" si="57"/>
        <v>1142</v>
      </c>
      <c r="J147" s="40">
        <f t="shared" si="57"/>
        <v>1171</v>
      </c>
      <c r="K147" s="40">
        <f t="shared" si="57"/>
        <v>1262</v>
      </c>
      <c r="L147" s="40">
        <f t="shared" si="57"/>
        <v>1174</v>
      </c>
      <c r="M147" s="40">
        <f t="shared" si="57"/>
        <v>919</v>
      </c>
      <c r="N147" s="40">
        <f t="shared" si="57"/>
        <v>764</v>
      </c>
      <c r="O147" s="40">
        <f t="shared" si="57"/>
        <v>586</v>
      </c>
      <c r="P147" s="40">
        <f t="shared" si="57"/>
        <v>522</v>
      </c>
      <c r="Q147" s="40">
        <f t="shared" si="57"/>
        <v>377</v>
      </c>
      <c r="R147" s="40">
        <f t="shared" si="57"/>
        <v>457</v>
      </c>
      <c r="S147" s="40">
        <f t="shared" si="57"/>
        <v>16876</v>
      </c>
      <c r="T147" s="24"/>
      <c r="U147" s="33"/>
    </row>
    <row r="148" spans="1:21" ht="33" customHeight="1">
      <c r="A148" s="83" t="s">
        <v>56</v>
      </c>
      <c r="B148" s="55">
        <v>443</v>
      </c>
      <c r="C148" s="56">
        <v>462</v>
      </c>
      <c r="D148" s="56">
        <v>478</v>
      </c>
      <c r="E148" s="56">
        <v>534</v>
      </c>
      <c r="F148" s="56">
        <v>542</v>
      </c>
      <c r="G148" s="56">
        <v>585</v>
      </c>
      <c r="H148" s="56">
        <v>451</v>
      </c>
      <c r="I148" s="56">
        <v>432</v>
      </c>
      <c r="J148" s="56">
        <v>464</v>
      </c>
      <c r="K148" s="56">
        <v>497</v>
      </c>
      <c r="L148" s="56">
        <v>501</v>
      </c>
      <c r="M148" s="56">
        <v>372</v>
      </c>
      <c r="N148" s="56">
        <v>297</v>
      </c>
      <c r="O148" s="56">
        <v>215</v>
      </c>
      <c r="P148" s="56">
        <v>188</v>
      </c>
      <c r="Q148" s="56">
        <v>136</v>
      </c>
      <c r="R148" s="56">
        <v>171</v>
      </c>
      <c r="S148" s="55">
        <f>SUM(B148:R148)</f>
        <v>6768</v>
      </c>
      <c r="T148" s="36"/>
      <c r="U148" s="24"/>
    </row>
    <row r="149" spans="1:21" ht="33" customHeight="1">
      <c r="A149" s="18" t="s">
        <v>57</v>
      </c>
      <c r="B149" s="52">
        <v>171</v>
      </c>
      <c r="C149" s="43">
        <v>194</v>
      </c>
      <c r="D149" s="43">
        <v>185</v>
      </c>
      <c r="E149" s="43">
        <v>205</v>
      </c>
      <c r="F149" s="43">
        <v>208</v>
      </c>
      <c r="G149" s="43">
        <v>193</v>
      </c>
      <c r="H149" s="43">
        <v>170</v>
      </c>
      <c r="I149" s="43">
        <v>194</v>
      </c>
      <c r="J149" s="43">
        <v>215</v>
      </c>
      <c r="K149" s="43">
        <v>238</v>
      </c>
      <c r="L149" s="43">
        <v>210</v>
      </c>
      <c r="M149" s="43">
        <v>158</v>
      </c>
      <c r="N149" s="43">
        <v>133</v>
      </c>
      <c r="O149" s="43">
        <v>101</v>
      </c>
      <c r="P149" s="43">
        <v>84</v>
      </c>
      <c r="Q149" s="43">
        <v>70</v>
      </c>
      <c r="R149" s="43">
        <v>77</v>
      </c>
      <c r="S149" s="57">
        <f>SUM(B149:R149)</f>
        <v>2806</v>
      </c>
      <c r="T149" s="36"/>
      <c r="U149" s="24"/>
    </row>
    <row r="150" spans="1:21" ht="33" customHeight="1">
      <c r="A150" s="18" t="s">
        <v>58</v>
      </c>
      <c r="B150" s="52">
        <v>158</v>
      </c>
      <c r="C150" s="43">
        <v>183</v>
      </c>
      <c r="D150" s="43">
        <v>211</v>
      </c>
      <c r="E150" s="43">
        <v>229</v>
      </c>
      <c r="F150" s="43">
        <v>230</v>
      </c>
      <c r="G150" s="43">
        <v>206</v>
      </c>
      <c r="H150" s="43">
        <v>185</v>
      </c>
      <c r="I150" s="43">
        <v>208</v>
      </c>
      <c r="J150" s="43">
        <v>218</v>
      </c>
      <c r="K150" s="43">
        <v>221</v>
      </c>
      <c r="L150" s="43">
        <v>197</v>
      </c>
      <c r="M150" s="43">
        <v>164</v>
      </c>
      <c r="N150" s="43">
        <v>145</v>
      </c>
      <c r="O150" s="43">
        <v>144</v>
      </c>
      <c r="P150" s="43">
        <v>130</v>
      </c>
      <c r="Q150" s="43">
        <v>87</v>
      </c>
      <c r="R150" s="43">
        <v>128</v>
      </c>
      <c r="S150" s="57">
        <v>3044</v>
      </c>
      <c r="T150" s="36"/>
      <c r="U150" s="24"/>
    </row>
    <row r="151" spans="1:21" ht="33" customHeight="1">
      <c r="A151" s="18" t="s">
        <v>59</v>
      </c>
      <c r="B151" s="57">
        <v>343</v>
      </c>
      <c r="C151" s="19">
        <v>348</v>
      </c>
      <c r="D151" s="19">
        <v>279</v>
      </c>
      <c r="E151" s="19">
        <v>339</v>
      </c>
      <c r="F151" s="19">
        <v>305</v>
      </c>
      <c r="G151" s="19">
        <v>355</v>
      </c>
      <c r="H151" s="19">
        <v>279</v>
      </c>
      <c r="I151" s="19">
        <v>304</v>
      </c>
      <c r="J151" s="19">
        <v>269</v>
      </c>
      <c r="K151" s="19">
        <v>302</v>
      </c>
      <c r="L151" s="19">
        <v>261</v>
      </c>
      <c r="M151" s="19">
        <v>223</v>
      </c>
      <c r="N151" s="19">
        <v>187</v>
      </c>
      <c r="O151" s="19">
        <v>125</v>
      </c>
      <c r="P151" s="19">
        <v>119</v>
      </c>
      <c r="Q151" s="19">
        <v>81</v>
      </c>
      <c r="R151" s="19">
        <v>76</v>
      </c>
      <c r="S151" s="57">
        <f>SUM(B151:R151)</f>
        <v>4195</v>
      </c>
      <c r="T151" s="36"/>
      <c r="U151" s="24"/>
    </row>
    <row r="152" spans="1:21" ht="33" customHeight="1">
      <c r="A152" s="83" t="s">
        <v>125</v>
      </c>
      <c r="B152" s="52"/>
      <c r="C152" s="43"/>
      <c r="D152" s="43">
        <v>0</v>
      </c>
      <c r="E152" s="43"/>
      <c r="F152" s="43">
        <v>0</v>
      </c>
      <c r="G152" s="43"/>
      <c r="H152" s="43">
        <v>1</v>
      </c>
      <c r="I152" s="43">
        <v>1</v>
      </c>
      <c r="J152" s="43"/>
      <c r="K152" s="43"/>
      <c r="L152" s="43"/>
      <c r="M152" s="43">
        <v>0</v>
      </c>
      <c r="N152" s="43">
        <v>0</v>
      </c>
      <c r="O152" s="43">
        <v>0</v>
      </c>
      <c r="P152" s="43">
        <v>0</v>
      </c>
      <c r="Q152" s="43">
        <v>2</v>
      </c>
      <c r="R152" s="43">
        <v>1</v>
      </c>
      <c r="S152" s="43">
        <v>5</v>
      </c>
      <c r="T152" s="36"/>
      <c r="U152" s="24"/>
    </row>
    <row r="153" spans="1:21" ht="33" customHeight="1">
      <c r="A153" s="18" t="s">
        <v>126</v>
      </c>
      <c r="B153" s="57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>
        <v>2</v>
      </c>
      <c r="S153" s="19">
        <v>2</v>
      </c>
      <c r="T153" s="36"/>
      <c r="U153" s="24"/>
    </row>
    <row r="154" spans="1:21" ht="33" customHeight="1">
      <c r="A154" s="18" t="s">
        <v>127</v>
      </c>
      <c r="B154" s="57">
        <v>1</v>
      </c>
      <c r="C154" s="19">
        <v>0</v>
      </c>
      <c r="D154" s="19"/>
      <c r="E154" s="19">
        <v>0</v>
      </c>
      <c r="F154" s="19">
        <v>2</v>
      </c>
      <c r="G154" s="19">
        <v>1</v>
      </c>
      <c r="H154" s="19">
        <v>0</v>
      </c>
      <c r="I154" s="19">
        <v>2</v>
      </c>
      <c r="J154" s="19">
        <v>1</v>
      </c>
      <c r="K154" s="19">
        <v>1</v>
      </c>
      <c r="L154" s="19">
        <v>3</v>
      </c>
      <c r="M154" s="19">
        <v>1</v>
      </c>
      <c r="N154" s="19"/>
      <c r="O154" s="19">
        <v>1</v>
      </c>
      <c r="P154" s="19">
        <v>0</v>
      </c>
      <c r="Q154" s="19">
        <v>0</v>
      </c>
      <c r="R154" s="19"/>
      <c r="S154" s="19">
        <v>13</v>
      </c>
      <c r="T154" s="36"/>
      <c r="U154" s="24"/>
    </row>
    <row r="155" spans="1:21" ht="33" customHeight="1">
      <c r="A155" s="18" t="s">
        <v>133</v>
      </c>
      <c r="B155" s="57">
        <v>0</v>
      </c>
      <c r="C155" s="19">
        <v>1</v>
      </c>
      <c r="D155" s="19"/>
      <c r="E155" s="19">
        <v>2</v>
      </c>
      <c r="F155" s="19">
        <v>2</v>
      </c>
      <c r="G155" s="19"/>
      <c r="H155" s="19"/>
      <c r="I155" s="19"/>
      <c r="J155" s="19"/>
      <c r="K155" s="19">
        <v>1</v>
      </c>
      <c r="L155" s="19">
        <v>1</v>
      </c>
      <c r="M155" s="19">
        <v>0</v>
      </c>
      <c r="N155" s="19">
        <v>1</v>
      </c>
      <c r="O155" s="19">
        <v>0</v>
      </c>
      <c r="P155" s="19">
        <v>0</v>
      </c>
      <c r="Q155" s="19">
        <v>0</v>
      </c>
      <c r="R155" s="19"/>
      <c r="S155" s="19">
        <v>8</v>
      </c>
      <c r="T155" s="36"/>
      <c r="U155" s="24"/>
    </row>
    <row r="156" spans="1:21" ht="33" customHeight="1">
      <c r="A156" s="18" t="s">
        <v>128</v>
      </c>
      <c r="B156" s="57"/>
      <c r="C156" s="19"/>
      <c r="D156" s="19"/>
      <c r="E156" s="19"/>
      <c r="F156" s="19"/>
      <c r="G156" s="19"/>
      <c r="H156" s="19"/>
      <c r="I156" s="19">
        <v>0</v>
      </c>
      <c r="J156" s="19"/>
      <c r="K156" s="19"/>
      <c r="L156" s="19"/>
      <c r="M156" s="19"/>
      <c r="N156" s="19"/>
      <c r="O156" s="19"/>
      <c r="P156" s="19">
        <v>0</v>
      </c>
      <c r="Q156" s="19">
        <v>1</v>
      </c>
      <c r="R156" s="19"/>
      <c r="S156" s="19">
        <v>1</v>
      </c>
      <c r="T156" s="36"/>
      <c r="U156" s="24"/>
    </row>
    <row r="157" spans="1:21" ht="33" customHeight="1">
      <c r="A157" s="18" t="s">
        <v>129</v>
      </c>
      <c r="B157" s="57"/>
      <c r="C157" s="19"/>
      <c r="D157" s="19"/>
      <c r="E157" s="19">
        <v>1</v>
      </c>
      <c r="F157" s="19">
        <v>0</v>
      </c>
      <c r="G157" s="19">
        <v>2</v>
      </c>
      <c r="H157" s="19"/>
      <c r="I157" s="19">
        <v>1</v>
      </c>
      <c r="J157" s="19">
        <v>2</v>
      </c>
      <c r="K157" s="19">
        <v>0</v>
      </c>
      <c r="L157" s="19">
        <v>0</v>
      </c>
      <c r="M157" s="19"/>
      <c r="N157" s="19">
        <v>0</v>
      </c>
      <c r="O157" s="19"/>
      <c r="P157" s="19"/>
      <c r="Q157" s="19">
        <v>0</v>
      </c>
      <c r="R157" s="19">
        <v>0</v>
      </c>
      <c r="S157" s="19">
        <v>6</v>
      </c>
      <c r="T157" s="36"/>
      <c r="U157" s="24"/>
    </row>
    <row r="158" spans="1:21" ht="33" customHeight="1">
      <c r="A158" s="18" t="s">
        <v>130</v>
      </c>
      <c r="B158" s="57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36"/>
      <c r="U158" s="24"/>
    </row>
    <row r="159" spans="1:21" ht="33" customHeight="1">
      <c r="A159" s="18" t="s">
        <v>131</v>
      </c>
      <c r="B159" s="57">
        <v>2</v>
      </c>
      <c r="C159" s="19">
        <v>4</v>
      </c>
      <c r="D159" s="19">
        <v>1</v>
      </c>
      <c r="E159" s="19">
        <v>1</v>
      </c>
      <c r="F159" s="19">
        <v>5</v>
      </c>
      <c r="G159" s="19">
        <v>2</v>
      </c>
      <c r="H159" s="19">
        <v>2</v>
      </c>
      <c r="I159" s="19">
        <v>0</v>
      </c>
      <c r="J159" s="19">
        <v>1</v>
      </c>
      <c r="K159" s="19">
        <v>2</v>
      </c>
      <c r="L159" s="19">
        <v>1</v>
      </c>
      <c r="M159" s="19">
        <v>1</v>
      </c>
      <c r="N159" s="19">
        <v>1</v>
      </c>
      <c r="O159" s="19">
        <v>0</v>
      </c>
      <c r="P159" s="19">
        <v>0</v>
      </c>
      <c r="Q159" s="19">
        <v>0</v>
      </c>
      <c r="R159" s="19">
        <v>2</v>
      </c>
      <c r="S159" s="19">
        <v>25</v>
      </c>
      <c r="T159" s="36"/>
      <c r="U159" s="24"/>
    </row>
    <row r="160" spans="1:21" ht="33" customHeight="1" thickBot="1">
      <c r="A160" s="44" t="s">
        <v>132</v>
      </c>
      <c r="B160" s="58">
        <v>1</v>
      </c>
      <c r="C160" s="45"/>
      <c r="D160" s="45"/>
      <c r="E160" s="45"/>
      <c r="F160" s="45">
        <v>0</v>
      </c>
      <c r="G160" s="45"/>
      <c r="H160" s="45"/>
      <c r="I160" s="45"/>
      <c r="J160" s="45">
        <v>1</v>
      </c>
      <c r="K160" s="45"/>
      <c r="L160" s="45">
        <v>0</v>
      </c>
      <c r="M160" s="45"/>
      <c r="N160" s="45"/>
      <c r="O160" s="45">
        <v>0</v>
      </c>
      <c r="P160" s="45">
        <v>1</v>
      </c>
      <c r="Q160" s="45"/>
      <c r="R160" s="45">
        <v>0</v>
      </c>
      <c r="S160" s="45">
        <v>3</v>
      </c>
      <c r="T160" s="36"/>
      <c r="U160" s="24"/>
    </row>
    <row r="161" spans="1:21" ht="33" customHeight="1" thickBot="1">
      <c r="A161" s="25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33"/>
      <c r="T161" s="33"/>
      <c r="U161" s="33"/>
    </row>
    <row r="162" spans="1:21" s="35" customFormat="1" ht="33" customHeight="1" thickBot="1">
      <c r="A162" s="39" t="s">
        <v>60</v>
      </c>
      <c r="B162" s="48">
        <f>+B163</f>
        <v>332</v>
      </c>
      <c r="C162" s="40">
        <f t="shared" ref="C162:R162" si="58">+C163</f>
        <v>463</v>
      </c>
      <c r="D162" s="40">
        <f t="shared" si="58"/>
        <v>439</v>
      </c>
      <c r="E162" s="40">
        <f t="shared" si="58"/>
        <v>442</v>
      </c>
      <c r="F162" s="40">
        <f t="shared" si="58"/>
        <v>420</v>
      </c>
      <c r="G162" s="40">
        <f t="shared" si="58"/>
        <v>413</v>
      </c>
      <c r="H162" s="40">
        <f t="shared" si="58"/>
        <v>346</v>
      </c>
      <c r="I162" s="40">
        <f t="shared" si="58"/>
        <v>358</v>
      </c>
      <c r="J162" s="40">
        <f t="shared" si="58"/>
        <v>360</v>
      </c>
      <c r="K162" s="40">
        <f t="shared" si="58"/>
        <v>326</v>
      </c>
      <c r="L162" s="40">
        <f t="shared" si="58"/>
        <v>339</v>
      </c>
      <c r="M162" s="40">
        <f t="shared" si="58"/>
        <v>329</v>
      </c>
      <c r="N162" s="40">
        <f t="shared" si="58"/>
        <v>274</v>
      </c>
      <c r="O162" s="40">
        <f t="shared" si="58"/>
        <v>242</v>
      </c>
      <c r="P162" s="40">
        <f t="shared" si="58"/>
        <v>203</v>
      </c>
      <c r="Q162" s="40">
        <f t="shared" si="58"/>
        <v>161</v>
      </c>
      <c r="R162" s="40">
        <f t="shared" si="58"/>
        <v>181</v>
      </c>
      <c r="S162" s="40">
        <f>S163</f>
        <v>5628</v>
      </c>
      <c r="T162" s="33"/>
      <c r="U162" s="33"/>
    </row>
    <row r="163" spans="1:21" ht="33" customHeight="1" thickBot="1">
      <c r="A163" s="81" t="s">
        <v>61</v>
      </c>
      <c r="B163" s="53">
        <v>332</v>
      </c>
      <c r="C163" s="54">
        <v>463</v>
      </c>
      <c r="D163" s="54">
        <v>439</v>
      </c>
      <c r="E163" s="54">
        <v>442</v>
      </c>
      <c r="F163" s="54">
        <v>420</v>
      </c>
      <c r="G163" s="54">
        <v>413</v>
      </c>
      <c r="H163" s="54">
        <v>346</v>
      </c>
      <c r="I163" s="54">
        <v>358</v>
      </c>
      <c r="J163" s="54">
        <v>360</v>
      </c>
      <c r="K163" s="54">
        <v>326</v>
      </c>
      <c r="L163" s="54">
        <v>339</v>
      </c>
      <c r="M163" s="54">
        <v>329</v>
      </c>
      <c r="N163" s="54">
        <v>274</v>
      </c>
      <c r="O163" s="54">
        <v>242</v>
      </c>
      <c r="P163" s="54">
        <v>203</v>
      </c>
      <c r="Q163" s="54">
        <v>161</v>
      </c>
      <c r="R163" s="54">
        <v>181</v>
      </c>
      <c r="S163" s="84">
        <f>SUM(B163:R163)</f>
        <v>5628</v>
      </c>
      <c r="T163" s="36"/>
      <c r="U163" s="24"/>
    </row>
    <row r="164" spans="1:21" ht="33" customHeight="1" thickBot="1">
      <c r="A164" s="35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33"/>
      <c r="T164" s="33"/>
      <c r="U164" s="33"/>
    </row>
    <row r="165" spans="1:21" s="35" customFormat="1" ht="33" customHeight="1" thickBot="1">
      <c r="A165" s="39" t="s">
        <v>82</v>
      </c>
      <c r="B165" s="48">
        <f>SUM(B166:B168)</f>
        <v>90</v>
      </c>
      <c r="C165" s="48">
        <f t="shared" ref="C165:S165" si="59">SUM(C166:C168)</f>
        <v>162</v>
      </c>
      <c r="D165" s="48">
        <f t="shared" si="59"/>
        <v>173</v>
      </c>
      <c r="E165" s="48">
        <f t="shared" si="59"/>
        <v>203</v>
      </c>
      <c r="F165" s="48">
        <f t="shared" si="59"/>
        <v>244</v>
      </c>
      <c r="G165" s="48">
        <f t="shared" si="59"/>
        <v>226</v>
      </c>
      <c r="H165" s="48">
        <f t="shared" si="59"/>
        <v>207</v>
      </c>
      <c r="I165" s="48">
        <f t="shared" si="59"/>
        <v>242</v>
      </c>
      <c r="J165" s="48">
        <f t="shared" si="59"/>
        <v>247</v>
      </c>
      <c r="K165" s="48">
        <f t="shared" si="59"/>
        <v>264</v>
      </c>
      <c r="L165" s="48">
        <f t="shared" si="59"/>
        <v>255</v>
      </c>
      <c r="M165" s="48">
        <f t="shared" si="59"/>
        <v>220</v>
      </c>
      <c r="N165" s="48">
        <f t="shared" si="59"/>
        <v>222</v>
      </c>
      <c r="O165" s="48">
        <f t="shared" si="59"/>
        <v>131</v>
      </c>
      <c r="P165" s="48">
        <f t="shared" si="59"/>
        <v>140</v>
      </c>
      <c r="Q165" s="48">
        <f t="shared" si="59"/>
        <v>125</v>
      </c>
      <c r="R165" s="48">
        <f t="shared" si="59"/>
        <v>162</v>
      </c>
      <c r="S165" s="48">
        <f t="shared" si="59"/>
        <v>3313</v>
      </c>
      <c r="T165" s="33"/>
      <c r="U165" s="33"/>
    </row>
    <row r="166" spans="1:21" ht="33" customHeight="1">
      <c r="A166" s="59" t="s">
        <v>83</v>
      </c>
      <c r="B166" s="55">
        <v>89</v>
      </c>
      <c r="C166" s="56">
        <v>162</v>
      </c>
      <c r="D166" s="56">
        <v>173</v>
      </c>
      <c r="E166" s="56">
        <v>203</v>
      </c>
      <c r="F166" s="56">
        <v>244</v>
      </c>
      <c r="G166" s="56">
        <v>226</v>
      </c>
      <c r="H166" s="56">
        <v>207</v>
      </c>
      <c r="I166" s="56">
        <v>242</v>
      </c>
      <c r="J166" s="56">
        <v>247</v>
      </c>
      <c r="K166" s="56">
        <v>264</v>
      </c>
      <c r="L166" s="56">
        <v>255</v>
      </c>
      <c r="M166" s="56">
        <v>220</v>
      </c>
      <c r="N166" s="56">
        <v>222</v>
      </c>
      <c r="O166" s="56">
        <v>131</v>
      </c>
      <c r="P166" s="56">
        <v>140</v>
      </c>
      <c r="Q166" s="56">
        <v>125</v>
      </c>
      <c r="R166" s="56">
        <v>162</v>
      </c>
      <c r="S166" s="56">
        <f>SUM(B166:R166)</f>
        <v>3312</v>
      </c>
      <c r="T166" s="36"/>
      <c r="U166" s="24"/>
    </row>
    <row r="167" spans="1:21" ht="33" customHeight="1">
      <c r="A167" s="83" t="s">
        <v>114</v>
      </c>
      <c r="B167" s="52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>
        <f>SUM(B167:R167)</f>
        <v>0</v>
      </c>
      <c r="T167" s="36"/>
      <c r="U167" s="24"/>
    </row>
    <row r="168" spans="1:21" ht="33" customHeight="1" thickBot="1">
      <c r="A168" s="81" t="s">
        <v>115</v>
      </c>
      <c r="B168" s="53">
        <v>1</v>
      </c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>
        <f>SUM(B168:R168)</f>
        <v>1</v>
      </c>
      <c r="T168" s="36"/>
      <c r="U168" s="24"/>
    </row>
    <row r="169" spans="1:21" ht="24" customHeight="1">
      <c r="S169" s="26"/>
      <c r="U169" s="21"/>
    </row>
    <row r="170" spans="1:21" ht="31.5" customHeight="1">
      <c r="A170" s="20" t="s">
        <v>99</v>
      </c>
      <c r="S170" s="26"/>
      <c r="U170" s="21"/>
    </row>
    <row r="171" spans="1:21" ht="33" customHeight="1">
      <c r="A171" s="25" t="s">
        <v>106</v>
      </c>
      <c r="S171" s="26"/>
      <c r="U171" s="21"/>
    </row>
    <row r="172" spans="1:21" ht="33" customHeight="1">
      <c r="U172" s="21"/>
    </row>
  </sheetData>
  <mergeCells count="2">
    <mergeCell ref="A7:S7"/>
    <mergeCell ref="A6:S6"/>
  </mergeCells>
  <phoneticPr fontId="0" type="noConversion"/>
  <pageMargins left="0.75" right="0.59055118110236227" top="0.98425196850393704" bottom="1" header="0" footer="0"/>
  <pageSetup paperSize="256" scale="24" fitToHeight="0" orientation="landscape" r:id="rId1"/>
  <headerFooter alignWithMargins="0"/>
  <rowBreaks count="2" manualBreakCount="2">
    <brk id="59" max="16383" man="1"/>
    <brk id="1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147"/>
  <sheetViews>
    <sheetView showGridLines="0" view="pageBreakPreview" topLeftCell="K1" zoomScale="50" zoomScaleNormal="50" zoomScaleSheetLayoutView="50" workbookViewId="0">
      <selection activeCell="W10" sqref="W10:W162"/>
    </sheetView>
  </sheetViews>
  <sheetFormatPr baseColWidth="10" defaultRowHeight="34.5" customHeight="1"/>
  <cols>
    <col min="1" max="1" width="76.42578125" style="7" customWidth="1"/>
    <col min="2" max="7" width="17.5703125" style="7" customWidth="1"/>
    <col min="8" max="13" width="19.28515625" style="7" customWidth="1"/>
    <col min="14" max="14" width="20.7109375" style="7" customWidth="1"/>
    <col min="15" max="15" width="17.85546875" style="7" customWidth="1"/>
    <col min="16" max="18" width="15.7109375" style="7" customWidth="1"/>
    <col min="19" max="19" width="22.85546875" style="7" customWidth="1"/>
    <col min="20" max="20" width="21.28515625" style="22" hidden="1" customWidth="1"/>
    <col min="21" max="21" width="0" style="22" hidden="1" customWidth="1"/>
    <col min="22" max="22" width="32.28515625" style="24" hidden="1" customWidth="1"/>
    <col min="23" max="41" width="11.42578125" style="24"/>
    <col min="42" max="42" width="6.140625" style="24" customWidth="1"/>
    <col min="43" max="16384" width="11.42578125" style="24"/>
  </cols>
  <sheetData>
    <row r="1" spans="1:22" ht="34.5" customHeight="1">
      <c r="A1" s="5" t="s">
        <v>0</v>
      </c>
    </row>
    <row r="2" spans="1:22" ht="34.5" customHeight="1">
      <c r="A2" s="5" t="s">
        <v>1</v>
      </c>
    </row>
    <row r="3" spans="1:22" ht="34.5" customHeight="1">
      <c r="A3" s="5" t="s">
        <v>40</v>
      </c>
    </row>
    <row r="4" spans="1:22" ht="34.5" customHeight="1">
      <c r="A4" s="5" t="s">
        <v>39</v>
      </c>
    </row>
    <row r="6" spans="1:22" s="2" customFormat="1" ht="33" customHeight="1">
      <c r="A6" s="139" t="s">
        <v>103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</row>
    <row r="7" spans="1:22" ht="34.5" customHeight="1">
      <c r="A7" s="139" t="s">
        <v>63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</row>
    <row r="8" spans="1:22" ht="34.5" customHeight="1" thickBot="1">
      <c r="B8" s="22"/>
      <c r="C8" s="22"/>
      <c r="D8" s="22"/>
      <c r="E8" s="22"/>
      <c r="F8" s="22"/>
      <c r="G8" s="22"/>
      <c r="H8" s="14"/>
      <c r="I8" s="72"/>
      <c r="J8" s="22"/>
      <c r="K8" s="22"/>
      <c r="L8" s="22"/>
      <c r="M8" s="22"/>
      <c r="N8" s="22"/>
      <c r="O8" s="22"/>
      <c r="P8" s="22"/>
      <c r="Q8" s="22"/>
      <c r="R8" s="22"/>
      <c r="S8" s="26"/>
    </row>
    <row r="9" spans="1:22" ht="34.5" customHeight="1" thickBot="1">
      <c r="A9" s="86">
        <v>2016</v>
      </c>
      <c r="B9" s="46" t="s">
        <v>3</v>
      </c>
      <c r="C9" s="46" t="s">
        <v>4</v>
      </c>
      <c r="D9" s="46" t="s">
        <v>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</v>
      </c>
      <c r="J9" s="46" t="s">
        <v>38</v>
      </c>
      <c r="K9" s="46" t="s">
        <v>12</v>
      </c>
      <c r="L9" s="46" t="s">
        <v>13</v>
      </c>
      <c r="M9" s="46" t="s">
        <v>14</v>
      </c>
      <c r="N9" s="46" t="s">
        <v>15</v>
      </c>
      <c r="O9" s="46" t="s">
        <v>16</v>
      </c>
      <c r="P9" s="46" t="s">
        <v>17</v>
      </c>
      <c r="Q9" s="46" t="s">
        <v>18</v>
      </c>
      <c r="R9" s="46" t="s">
        <v>102</v>
      </c>
      <c r="S9" s="91" t="s">
        <v>20</v>
      </c>
      <c r="T9" s="37"/>
    </row>
    <row r="10" spans="1:22" ht="34.5" customHeight="1" thickBot="1">
      <c r="A10" s="50" t="s">
        <v>21</v>
      </c>
      <c r="B10" s="40">
        <f>ELQUI!B11+LIMARI!B11+CHOAPA!B11</f>
        <v>37610</v>
      </c>
      <c r="C10" s="40">
        <f>ELQUI!C11+LIMARI!C11+CHOAPA!C11</f>
        <v>43324</v>
      </c>
      <c r="D10" s="40">
        <f>ELQUI!D11+LIMARI!D11+CHOAPA!D11</f>
        <v>40232</v>
      </c>
      <c r="E10" s="40">
        <f>ELQUI!E11+LIMARI!E11+CHOAPA!E11</f>
        <v>43688</v>
      </c>
      <c r="F10" s="40">
        <f>ELQUI!F11+LIMARI!F11+CHOAPA!F11</f>
        <v>47668</v>
      </c>
      <c r="G10" s="40">
        <f>ELQUI!G11+LIMARI!G11+CHOAPA!G11</f>
        <v>47158</v>
      </c>
      <c r="H10" s="40">
        <f>ELQUI!H11+LIMARI!H11+CHOAPA!H11</f>
        <v>40267</v>
      </c>
      <c r="I10" s="40">
        <f>ELQUI!I11+LIMARI!I11+CHOAPA!I11</f>
        <v>36894</v>
      </c>
      <c r="J10" s="40">
        <f>ELQUI!J11+LIMARI!J11+CHOAPA!J11</f>
        <v>38341</v>
      </c>
      <c r="K10" s="40">
        <f>ELQUI!K11+LIMARI!K11+CHOAPA!K11</f>
        <v>38057</v>
      </c>
      <c r="L10" s="40">
        <f>ELQUI!L11+LIMARI!L11+CHOAPA!L11</f>
        <v>37921</v>
      </c>
      <c r="M10" s="40">
        <f>ELQUI!M11+LIMARI!M11+CHOAPA!M11</f>
        <v>32800</v>
      </c>
      <c r="N10" s="40">
        <f>ELQUI!N11+LIMARI!N11+CHOAPA!N11</f>
        <v>27037</v>
      </c>
      <c r="O10" s="40">
        <f>ELQUI!O11+LIMARI!O11+CHOAPA!O11</f>
        <v>21315</v>
      </c>
      <c r="P10" s="40">
        <f>ELQUI!P11+LIMARI!P11+CHOAPA!P11</f>
        <v>17920</v>
      </c>
      <c r="Q10" s="40">
        <f>ELQUI!Q11+LIMARI!Q11+CHOAPA!Q11</f>
        <v>13284</v>
      </c>
      <c r="R10" s="40">
        <f>ELQUI!R11+LIMARI!R11+CHOAPA!R11</f>
        <v>18648</v>
      </c>
      <c r="S10" s="40">
        <f>ELQUI!S11+LIMARI!S11+CHOAPA!S11</f>
        <v>582559</v>
      </c>
      <c r="T10" s="33">
        <f>SUM(E10:R10)</f>
        <v>460998</v>
      </c>
      <c r="U10" s="22">
        <f>6*T10/1000</f>
        <v>2765.9879999999998</v>
      </c>
      <c r="V10" s="24" t="s">
        <v>80</v>
      </c>
    </row>
    <row r="11" spans="1:22" ht="34.5" customHeight="1" thickBot="1">
      <c r="A11" s="50" t="s">
        <v>64</v>
      </c>
      <c r="B11" s="42">
        <f>B12+B28+B41+B49</f>
        <v>1714</v>
      </c>
      <c r="C11" s="42">
        <f t="shared" ref="C11:S11" si="0">C12+C28+C41+C49</f>
        <v>2738</v>
      </c>
      <c r="D11" s="42">
        <f t="shared" si="0"/>
        <v>2846</v>
      </c>
      <c r="E11" s="42">
        <f t="shared" si="0"/>
        <v>3088</v>
      </c>
      <c r="F11" s="42">
        <f t="shared" si="0"/>
        <v>3123</v>
      </c>
      <c r="G11" s="42">
        <f t="shared" si="0"/>
        <v>2969</v>
      </c>
      <c r="H11" s="42">
        <f t="shared" si="0"/>
        <v>2675</v>
      </c>
      <c r="I11" s="42">
        <f t="shared" si="0"/>
        <v>2544</v>
      </c>
      <c r="J11" s="42">
        <f t="shared" si="0"/>
        <v>2671</v>
      </c>
      <c r="K11" s="42">
        <f t="shared" si="0"/>
        <v>2912</v>
      </c>
      <c r="L11" s="42">
        <f t="shared" si="0"/>
        <v>2830</v>
      </c>
      <c r="M11" s="42">
        <f t="shared" si="0"/>
        <v>2665</v>
      </c>
      <c r="N11" s="42">
        <f t="shared" si="0"/>
        <v>2056</v>
      </c>
      <c r="O11" s="42">
        <f t="shared" si="0"/>
        <v>1677</v>
      </c>
      <c r="P11" s="42">
        <f t="shared" si="0"/>
        <v>1373</v>
      </c>
      <c r="Q11" s="42">
        <f t="shared" si="0"/>
        <v>1102</v>
      </c>
      <c r="R11" s="42">
        <f t="shared" si="0"/>
        <v>1531</v>
      </c>
      <c r="S11" s="42">
        <f t="shared" si="0"/>
        <v>40524</v>
      </c>
      <c r="T11" s="33">
        <v>66872.399999999994</v>
      </c>
      <c r="V11" s="24" t="s">
        <v>81</v>
      </c>
    </row>
    <row r="12" spans="1:22" ht="34.5" customHeight="1" thickBot="1">
      <c r="A12" s="48" t="s">
        <v>65</v>
      </c>
      <c r="B12" s="40">
        <f>SUM(B13:B26)</f>
        <v>610</v>
      </c>
      <c r="C12" s="40">
        <f t="shared" ref="C12:R12" si="1">SUM(C13:C26)</f>
        <v>934</v>
      </c>
      <c r="D12" s="40">
        <f t="shared" si="1"/>
        <v>1006</v>
      </c>
      <c r="E12" s="40">
        <f t="shared" si="1"/>
        <v>994</v>
      </c>
      <c r="F12" s="40">
        <f t="shared" si="1"/>
        <v>1038</v>
      </c>
      <c r="G12" s="40">
        <f t="shared" si="1"/>
        <v>969</v>
      </c>
      <c r="H12" s="40">
        <f t="shared" si="1"/>
        <v>836</v>
      </c>
      <c r="I12" s="40">
        <f t="shared" si="1"/>
        <v>803</v>
      </c>
      <c r="J12" s="40">
        <f t="shared" si="1"/>
        <v>838</v>
      </c>
      <c r="K12" s="40">
        <f t="shared" si="1"/>
        <v>945</v>
      </c>
      <c r="L12" s="40">
        <f t="shared" si="1"/>
        <v>887</v>
      </c>
      <c r="M12" s="40">
        <f t="shared" si="1"/>
        <v>801</v>
      </c>
      <c r="N12" s="40">
        <f t="shared" si="1"/>
        <v>544</v>
      </c>
      <c r="O12" s="40">
        <f t="shared" si="1"/>
        <v>472</v>
      </c>
      <c r="P12" s="40">
        <f t="shared" si="1"/>
        <v>373</v>
      </c>
      <c r="Q12" s="40">
        <f t="shared" si="1"/>
        <v>255</v>
      </c>
      <c r="R12" s="40">
        <f t="shared" si="1"/>
        <v>345</v>
      </c>
      <c r="S12" s="40">
        <f>SUM(S13:S26)</f>
        <v>12656</v>
      </c>
      <c r="T12" s="33">
        <f>+T11+T10</f>
        <v>527870.4</v>
      </c>
      <c r="U12" s="22">
        <f>6*T12/1000</f>
        <v>3167.2224000000006</v>
      </c>
    </row>
    <row r="13" spans="1:22" ht="34.5" customHeight="1">
      <c r="A13" s="32" t="s">
        <v>86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69"/>
      <c r="T13" s="33"/>
    </row>
    <row r="14" spans="1:22" ht="34.5" customHeight="1">
      <c r="A14" s="31" t="s">
        <v>108</v>
      </c>
      <c r="B14" s="19">
        <f>B61+B108</f>
        <v>34</v>
      </c>
      <c r="C14" s="19">
        <f t="shared" ref="C14:S14" si="2">C61+C108</f>
        <v>16</v>
      </c>
      <c r="D14" s="19">
        <f t="shared" si="2"/>
        <v>15</v>
      </c>
      <c r="E14" s="19">
        <f t="shared" si="2"/>
        <v>6</v>
      </c>
      <c r="F14" s="19">
        <f t="shared" si="2"/>
        <v>10</v>
      </c>
      <c r="G14" s="19">
        <f t="shared" si="2"/>
        <v>11</v>
      </c>
      <c r="H14" s="19">
        <f t="shared" si="2"/>
        <v>17</v>
      </c>
      <c r="I14" s="19">
        <f t="shared" si="2"/>
        <v>12</v>
      </c>
      <c r="J14" s="19">
        <f t="shared" si="2"/>
        <v>7</v>
      </c>
      <c r="K14" s="19">
        <f t="shared" si="2"/>
        <v>8</v>
      </c>
      <c r="L14" s="19">
        <f t="shared" si="2"/>
        <v>10</v>
      </c>
      <c r="M14" s="19">
        <f t="shared" si="2"/>
        <v>10</v>
      </c>
      <c r="N14" s="19">
        <f t="shared" si="2"/>
        <v>14</v>
      </c>
      <c r="O14" s="19">
        <f t="shared" si="2"/>
        <v>8</v>
      </c>
      <c r="P14" s="19">
        <f t="shared" si="2"/>
        <v>8</v>
      </c>
      <c r="Q14" s="19">
        <f t="shared" si="2"/>
        <v>4</v>
      </c>
      <c r="R14" s="19">
        <f t="shared" si="2"/>
        <v>3</v>
      </c>
      <c r="S14" s="19">
        <f t="shared" si="2"/>
        <v>193</v>
      </c>
      <c r="T14" s="33"/>
    </row>
    <row r="15" spans="1:22" ht="34.5" customHeight="1">
      <c r="A15" s="57" t="s">
        <v>66</v>
      </c>
      <c r="B15" s="19">
        <f t="shared" ref="B15:S15" si="3">B62+B109</f>
        <v>16</v>
      </c>
      <c r="C15" s="19">
        <f t="shared" si="3"/>
        <v>30</v>
      </c>
      <c r="D15" s="19">
        <f t="shared" si="3"/>
        <v>39</v>
      </c>
      <c r="E15" s="19">
        <f t="shared" si="3"/>
        <v>46</v>
      </c>
      <c r="F15" s="19">
        <f t="shared" si="3"/>
        <v>41</v>
      </c>
      <c r="G15" s="19">
        <f t="shared" si="3"/>
        <v>59</v>
      </c>
      <c r="H15" s="19">
        <f t="shared" si="3"/>
        <v>41</v>
      </c>
      <c r="I15" s="19">
        <f t="shared" si="3"/>
        <v>37</v>
      </c>
      <c r="J15" s="19">
        <f t="shared" si="3"/>
        <v>46</v>
      </c>
      <c r="K15" s="19">
        <f t="shared" si="3"/>
        <v>64</v>
      </c>
      <c r="L15" s="19">
        <f t="shared" si="3"/>
        <v>47</v>
      </c>
      <c r="M15" s="19">
        <f t="shared" si="3"/>
        <v>58</v>
      </c>
      <c r="N15" s="19">
        <f t="shared" si="3"/>
        <v>32</v>
      </c>
      <c r="O15" s="19">
        <f t="shared" si="3"/>
        <v>38</v>
      </c>
      <c r="P15" s="19">
        <f t="shared" si="3"/>
        <v>43</v>
      </c>
      <c r="Q15" s="19">
        <f t="shared" si="3"/>
        <v>28</v>
      </c>
      <c r="R15" s="19">
        <f t="shared" si="3"/>
        <v>49</v>
      </c>
      <c r="S15" s="19">
        <f t="shared" si="3"/>
        <v>714</v>
      </c>
      <c r="T15" s="24"/>
    </row>
    <row r="16" spans="1:22" ht="34.5" customHeight="1">
      <c r="A16" s="57" t="s">
        <v>67</v>
      </c>
      <c r="B16" s="19">
        <f t="shared" ref="B16:S16" si="4">B63+B110</f>
        <v>15</v>
      </c>
      <c r="C16" s="19">
        <f t="shared" si="4"/>
        <v>33</v>
      </c>
      <c r="D16" s="19">
        <f t="shared" si="4"/>
        <v>30</v>
      </c>
      <c r="E16" s="19">
        <f t="shared" si="4"/>
        <v>28</v>
      </c>
      <c r="F16" s="19">
        <f t="shared" si="4"/>
        <v>30</v>
      </c>
      <c r="G16" s="19">
        <f t="shared" si="4"/>
        <v>20</v>
      </c>
      <c r="H16" s="19">
        <f t="shared" si="4"/>
        <v>25</v>
      </c>
      <c r="I16" s="19">
        <f t="shared" si="4"/>
        <v>24</v>
      </c>
      <c r="J16" s="19">
        <f t="shared" si="4"/>
        <v>35</v>
      </c>
      <c r="K16" s="19">
        <f t="shared" si="4"/>
        <v>28</v>
      </c>
      <c r="L16" s="19">
        <f t="shared" si="4"/>
        <v>39</v>
      </c>
      <c r="M16" s="19">
        <f t="shared" si="4"/>
        <v>35</v>
      </c>
      <c r="N16" s="19">
        <f t="shared" si="4"/>
        <v>31</v>
      </c>
      <c r="O16" s="19">
        <f t="shared" si="4"/>
        <v>23</v>
      </c>
      <c r="P16" s="19">
        <f t="shared" si="4"/>
        <v>17</v>
      </c>
      <c r="Q16" s="19">
        <f t="shared" si="4"/>
        <v>9</v>
      </c>
      <c r="R16" s="19">
        <f t="shared" si="4"/>
        <v>23</v>
      </c>
      <c r="S16" s="19">
        <f t="shared" si="4"/>
        <v>445</v>
      </c>
      <c r="T16" s="24"/>
    </row>
    <row r="17" spans="1:21" ht="34.5" customHeight="1">
      <c r="A17" s="57" t="s">
        <v>68</v>
      </c>
      <c r="B17" s="19">
        <f t="shared" ref="B17:R17" si="5">B64+B111</f>
        <v>18</v>
      </c>
      <c r="C17" s="19">
        <f t="shared" si="5"/>
        <v>16</v>
      </c>
      <c r="D17" s="19">
        <f t="shared" si="5"/>
        <v>25</v>
      </c>
      <c r="E17" s="19">
        <f t="shared" si="5"/>
        <v>32</v>
      </c>
      <c r="F17" s="19">
        <f t="shared" si="5"/>
        <v>34</v>
      </c>
      <c r="G17" s="19">
        <f t="shared" si="5"/>
        <v>26</v>
      </c>
      <c r="H17" s="19">
        <f t="shared" si="5"/>
        <v>29</v>
      </c>
      <c r="I17" s="19">
        <f t="shared" si="5"/>
        <v>17</v>
      </c>
      <c r="J17" s="19">
        <f t="shared" si="5"/>
        <v>23</v>
      </c>
      <c r="K17" s="19">
        <f t="shared" si="5"/>
        <v>25</v>
      </c>
      <c r="L17" s="19">
        <f t="shared" si="5"/>
        <v>44</v>
      </c>
      <c r="M17" s="19">
        <f t="shared" si="5"/>
        <v>33</v>
      </c>
      <c r="N17" s="19">
        <f t="shared" si="5"/>
        <v>18</v>
      </c>
      <c r="O17" s="19">
        <f t="shared" si="5"/>
        <v>20</v>
      </c>
      <c r="P17" s="19">
        <f t="shared" si="5"/>
        <v>14</v>
      </c>
      <c r="Q17" s="19">
        <f t="shared" si="5"/>
        <v>10</v>
      </c>
      <c r="R17" s="19">
        <f t="shared" si="5"/>
        <v>17</v>
      </c>
      <c r="S17" s="19">
        <f>SUM(B17:R17)+1</f>
        <v>402</v>
      </c>
      <c r="T17" s="24"/>
    </row>
    <row r="18" spans="1:21" ht="34.5" customHeight="1">
      <c r="A18" s="57" t="s">
        <v>69</v>
      </c>
      <c r="B18" s="19">
        <f t="shared" ref="B18:S18" si="6">B65+B112</f>
        <v>15</v>
      </c>
      <c r="C18" s="19">
        <f t="shared" si="6"/>
        <v>25</v>
      </c>
      <c r="D18" s="19">
        <f t="shared" si="6"/>
        <v>13</v>
      </c>
      <c r="E18" s="19">
        <f t="shared" si="6"/>
        <v>27</v>
      </c>
      <c r="F18" s="19">
        <f t="shared" si="6"/>
        <v>29</v>
      </c>
      <c r="G18" s="19">
        <f t="shared" si="6"/>
        <v>23</v>
      </c>
      <c r="H18" s="19">
        <f t="shared" si="6"/>
        <v>17</v>
      </c>
      <c r="I18" s="19">
        <f t="shared" si="6"/>
        <v>19</v>
      </c>
      <c r="J18" s="19">
        <f t="shared" si="6"/>
        <v>29</v>
      </c>
      <c r="K18" s="19">
        <f t="shared" si="6"/>
        <v>40</v>
      </c>
      <c r="L18" s="19">
        <f t="shared" si="6"/>
        <v>23</v>
      </c>
      <c r="M18" s="19">
        <f t="shared" si="6"/>
        <v>30</v>
      </c>
      <c r="N18" s="19">
        <f t="shared" si="6"/>
        <v>24</v>
      </c>
      <c r="O18" s="19">
        <f t="shared" si="6"/>
        <v>19</v>
      </c>
      <c r="P18" s="19">
        <f t="shared" si="6"/>
        <v>13</v>
      </c>
      <c r="Q18" s="19">
        <f t="shared" si="6"/>
        <v>21</v>
      </c>
      <c r="R18" s="19">
        <f t="shared" si="6"/>
        <v>11</v>
      </c>
      <c r="S18" s="19">
        <f t="shared" si="6"/>
        <v>378</v>
      </c>
      <c r="T18" s="24"/>
    </row>
    <row r="19" spans="1:21" ht="34.5" customHeight="1">
      <c r="A19" s="57" t="s">
        <v>37</v>
      </c>
      <c r="B19" s="19">
        <f t="shared" ref="B19:S19" si="7">B66+B113</f>
        <v>22</v>
      </c>
      <c r="C19" s="19">
        <f t="shared" si="7"/>
        <v>33</v>
      </c>
      <c r="D19" s="19">
        <f t="shared" si="7"/>
        <v>46</v>
      </c>
      <c r="E19" s="19">
        <f t="shared" si="7"/>
        <v>43</v>
      </c>
      <c r="F19" s="19">
        <f t="shared" si="7"/>
        <v>47</v>
      </c>
      <c r="G19" s="19">
        <f t="shared" si="7"/>
        <v>36</v>
      </c>
      <c r="H19" s="19">
        <f t="shared" si="7"/>
        <v>33</v>
      </c>
      <c r="I19" s="19">
        <f t="shared" si="7"/>
        <v>40</v>
      </c>
      <c r="J19" s="19">
        <f t="shared" si="7"/>
        <v>35</v>
      </c>
      <c r="K19" s="19">
        <f t="shared" si="7"/>
        <v>47</v>
      </c>
      <c r="L19" s="19">
        <f t="shared" si="7"/>
        <v>29</v>
      </c>
      <c r="M19" s="19">
        <f t="shared" si="7"/>
        <v>35</v>
      </c>
      <c r="N19" s="19">
        <f t="shared" si="7"/>
        <v>22</v>
      </c>
      <c r="O19" s="19">
        <f t="shared" si="7"/>
        <v>20</v>
      </c>
      <c r="P19" s="19">
        <f t="shared" si="7"/>
        <v>22</v>
      </c>
      <c r="Q19" s="19">
        <f t="shared" si="7"/>
        <v>20</v>
      </c>
      <c r="R19" s="19">
        <f t="shared" si="7"/>
        <v>17</v>
      </c>
      <c r="S19" s="19">
        <f t="shared" si="7"/>
        <v>547</v>
      </c>
      <c r="T19" s="24"/>
    </row>
    <row r="20" spans="1:21" ht="34.5" customHeight="1">
      <c r="A20" s="57" t="s">
        <v>70</v>
      </c>
      <c r="B20" s="19">
        <f t="shared" ref="B20:S20" si="8">B67+B114</f>
        <v>11</v>
      </c>
      <c r="C20" s="19">
        <f t="shared" si="8"/>
        <v>26</v>
      </c>
      <c r="D20" s="19">
        <f t="shared" si="8"/>
        <v>41</v>
      </c>
      <c r="E20" s="19">
        <f t="shared" si="8"/>
        <v>49</v>
      </c>
      <c r="F20" s="19">
        <f t="shared" si="8"/>
        <v>38</v>
      </c>
      <c r="G20" s="19">
        <f t="shared" si="8"/>
        <v>38</v>
      </c>
      <c r="H20" s="19">
        <f t="shared" si="8"/>
        <v>24</v>
      </c>
      <c r="I20" s="19">
        <f t="shared" si="8"/>
        <v>31</v>
      </c>
      <c r="J20" s="19">
        <f t="shared" si="8"/>
        <v>34</v>
      </c>
      <c r="K20" s="19">
        <f t="shared" si="8"/>
        <v>33</v>
      </c>
      <c r="L20" s="19">
        <f t="shared" si="8"/>
        <v>39</v>
      </c>
      <c r="M20" s="19">
        <f t="shared" si="8"/>
        <v>39</v>
      </c>
      <c r="N20" s="19">
        <f t="shared" si="8"/>
        <v>20</v>
      </c>
      <c r="O20" s="19">
        <f t="shared" si="8"/>
        <v>23</v>
      </c>
      <c r="P20" s="19">
        <f t="shared" si="8"/>
        <v>10</v>
      </c>
      <c r="Q20" s="19">
        <f t="shared" si="8"/>
        <v>9</v>
      </c>
      <c r="R20" s="19">
        <f t="shared" si="8"/>
        <v>12</v>
      </c>
      <c r="S20" s="19">
        <f t="shared" si="8"/>
        <v>477</v>
      </c>
      <c r="T20" s="24"/>
    </row>
    <row r="21" spans="1:21" ht="34.5" customHeight="1">
      <c r="A21" s="57" t="s">
        <v>71</v>
      </c>
      <c r="B21" s="19">
        <f t="shared" ref="B21:S21" si="9">B68+B115</f>
        <v>4</v>
      </c>
      <c r="C21" s="19">
        <f t="shared" si="9"/>
        <v>43</v>
      </c>
      <c r="D21" s="19">
        <f t="shared" si="9"/>
        <v>58</v>
      </c>
      <c r="E21" s="19">
        <f t="shared" si="9"/>
        <v>49</v>
      </c>
      <c r="F21" s="19">
        <f t="shared" si="9"/>
        <v>44</v>
      </c>
      <c r="G21" s="19">
        <f t="shared" si="9"/>
        <v>54</v>
      </c>
      <c r="H21" s="19">
        <f t="shared" si="9"/>
        <v>40</v>
      </c>
      <c r="I21" s="19">
        <f t="shared" si="9"/>
        <v>46</v>
      </c>
      <c r="J21" s="19">
        <f t="shared" si="9"/>
        <v>56</v>
      </c>
      <c r="K21" s="19">
        <f t="shared" si="9"/>
        <v>60</v>
      </c>
      <c r="L21" s="19">
        <f t="shared" si="9"/>
        <v>52</v>
      </c>
      <c r="M21" s="19">
        <f t="shared" si="9"/>
        <v>44</v>
      </c>
      <c r="N21" s="19">
        <f t="shared" si="9"/>
        <v>39</v>
      </c>
      <c r="O21" s="19">
        <f t="shared" si="9"/>
        <v>28</v>
      </c>
      <c r="P21" s="19">
        <f t="shared" si="9"/>
        <v>46</v>
      </c>
      <c r="Q21" s="19">
        <f t="shared" si="9"/>
        <v>31</v>
      </c>
      <c r="R21" s="19">
        <f t="shared" si="9"/>
        <v>32</v>
      </c>
      <c r="S21" s="19">
        <f t="shared" si="9"/>
        <v>726</v>
      </c>
      <c r="T21" s="24"/>
    </row>
    <row r="22" spans="1:21" ht="34.5" customHeight="1">
      <c r="A22" s="57" t="s">
        <v>72</v>
      </c>
      <c r="B22" s="19">
        <f t="shared" ref="B22:R22" si="10">B69+B116</f>
        <v>9</v>
      </c>
      <c r="C22" s="19">
        <f t="shared" si="10"/>
        <v>11</v>
      </c>
      <c r="D22" s="19">
        <f t="shared" si="10"/>
        <v>13</v>
      </c>
      <c r="E22" s="19">
        <f t="shared" si="10"/>
        <v>14</v>
      </c>
      <c r="F22" s="19">
        <f t="shared" si="10"/>
        <v>19</v>
      </c>
      <c r="G22" s="19">
        <f t="shared" si="10"/>
        <v>34</v>
      </c>
      <c r="H22" s="19">
        <f t="shared" si="10"/>
        <v>28</v>
      </c>
      <c r="I22" s="19">
        <f t="shared" si="10"/>
        <v>23</v>
      </c>
      <c r="J22" s="19">
        <f t="shared" si="10"/>
        <v>23</v>
      </c>
      <c r="K22" s="19">
        <f t="shared" si="10"/>
        <v>25</v>
      </c>
      <c r="L22" s="19">
        <f t="shared" si="10"/>
        <v>30</v>
      </c>
      <c r="M22" s="19">
        <f t="shared" si="10"/>
        <v>23</v>
      </c>
      <c r="N22" s="19">
        <f t="shared" si="10"/>
        <v>15</v>
      </c>
      <c r="O22" s="19">
        <f t="shared" si="10"/>
        <v>12</v>
      </c>
      <c r="P22" s="19">
        <f t="shared" si="10"/>
        <v>10</v>
      </c>
      <c r="Q22" s="19">
        <f t="shared" si="10"/>
        <v>5</v>
      </c>
      <c r="R22" s="19">
        <f t="shared" si="10"/>
        <v>10</v>
      </c>
      <c r="S22" s="19">
        <f>SUM(B22:R22)+1</f>
        <v>305</v>
      </c>
      <c r="T22" s="24"/>
    </row>
    <row r="23" spans="1:21" ht="34.5" customHeight="1">
      <c r="A23" s="57" t="s">
        <v>73</v>
      </c>
      <c r="B23" s="19">
        <f t="shared" ref="B23:S23" si="11">B70+B117</f>
        <v>0</v>
      </c>
      <c r="C23" s="19">
        <f t="shared" si="11"/>
        <v>11</v>
      </c>
      <c r="D23" s="19">
        <f t="shared" si="11"/>
        <v>10</v>
      </c>
      <c r="E23" s="19">
        <f t="shared" si="11"/>
        <v>12</v>
      </c>
      <c r="F23" s="19">
        <f t="shared" si="11"/>
        <v>15</v>
      </c>
      <c r="G23" s="19">
        <f t="shared" si="11"/>
        <v>12</v>
      </c>
      <c r="H23" s="19">
        <f t="shared" si="11"/>
        <v>14</v>
      </c>
      <c r="I23" s="19">
        <f t="shared" si="11"/>
        <v>11</v>
      </c>
      <c r="J23" s="19">
        <f t="shared" si="11"/>
        <v>17</v>
      </c>
      <c r="K23" s="19">
        <f t="shared" si="11"/>
        <v>18</v>
      </c>
      <c r="L23" s="19">
        <f t="shared" si="11"/>
        <v>28</v>
      </c>
      <c r="M23" s="19">
        <f t="shared" si="11"/>
        <v>26</v>
      </c>
      <c r="N23" s="19">
        <f t="shared" si="11"/>
        <v>16</v>
      </c>
      <c r="O23" s="19">
        <f t="shared" si="11"/>
        <v>26</v>
      </c>
      <c r="P23" s="19">
        <f t="shared" si="11"/>
        <v>14</v>
      </c>
      <c r="Q23" s="19">
        <f t="shared" si="11"/>
        <v>12</v>
      </c>
      <c r="R23" s="19">
        <f t="shared" si="11"/>
        <v>19</v>
      </c>
      <c r="S23" s="19">
        <f>S70+S117+1</f>
        <v>262</v>
      </c>
      <c r="T23" s="24"/>
    </row>
    <row r="24" spans="1:21" ht="34.5" customHeight="1">
      <c r="A24" s="57" t="s">
        <v>74</v>
      </c>
      <c r="B24" s="19">
        <f t="shared" ref="B24:S24" si="12">B71+B118</f>
        <v>379</v>
      </c>
      <c r="C24" s="19">
        <f t="shared" si="12"/>
        <v>566</v>
      </c>
      <c r="D24" s="19">
        <f t="shared" si="12"/>
        <v>595</v>
      </c>
      <c r="E24" s="19">
        <f t="shared" si="12"/>
        <v>573</v>
      </c>
      <c r="F24" s="19">
        <f t="shared" si="12"/>
        <v>613</v>
      </c>
      <c r="G24" s="19">
        <f t="shared" si="12"/>
        <v>545</v>
      </c>
      <c r="H24" s="19">
        <f t="shared" si="12"/>
        <v>466</v>
      </c>
      <c r="I24" s="19">
        <f t="shared" si="12"/>
        <v>439</v>
      </c>
      <c r="J24" s="19">
        <f t="shared" si="12"/>
        <v>437</v>
      </c>
      <c r="K24" s="19">
        <f t="shared" si="12"/>
        <v>496</v>
      </c>
      <c r="L24" s="19">
        <f t="shared" si="12"/>
        <v>469</v>
      </c>
      <c r="M24" s="19">
        <f t="shared" si="12"/>
        <v>394</v>
      </c>
      <c r="N24" s="19">
        <f t="shared" si="12"/>
        <v>242</v>
      </c>
      <c r="O24" s="19">
        <f t="shared" si="12"/>
        <v>186</v>
      </c>
      <c r="P24" s="19">
        <f t="shared" si="12"/>
        <v>132</v>
      </c>
      <c r="Q24" s="19">
        <f t="shared" si="12"/>
        <v>72</v>
      </c>
      <c r="R24" s="19">
        <f t="shared" si="12"/>
        <v>108</v>
      </c>
      <c r="S24" s="19">
        <f>S71+S118+3</f>
        <v>6715</v>
      </c>
      <c r="T24" s="24"/>
    </row>
    <row r="25" spans="1:21" ht="34.5" customHeight="1">
      <c r="A25" s="57" t="s">
        <v>75</v>
      </c>
      <c r="B25" s="19">
        <f t="shared" ref="B25:S25" si="13">B72+B119</f>
        <v>87</v>
      </c>
      <c r="C25" s="19">
        <f t="shared" si="13"/>
        <v>124</v>
      </c>
      <c r="D25" s="19">
        <f t="shared" si="13"/>
        <v>121</v>
      </c>
      <c r="E25" s="19">
        <f t="shared" si="13"/>
        <v>115</v>
      </c>
      <c r="F25" s="19">
        <f t="shared" si="13"/>
        <v>118</v>
      </c>
      <c r="G25" s="19">
        <f t="shared" si="13"/>
        <v>111</v>
      </c>
      <c r="H25" s="19">
        <f t="shared" si="13"/>
        <v>102</v>
      </c>
      <c r="I25" s="19">
        <f t="shared" si="13"/>
        <v>104</v>
      </c>
      <c r="J25" s="19">
        <f t="shared" si="13"/>
        <v>96</v>
      </c>
      <c r="K25" s="19">
        <f t="shared" si="13"/>
        <v>101</v>
      </c>
      <c r="L25" s="19">
        <f t="shared" si="13"/>
        <v>77</v>
      </c>
      <c r="M25" s="19">
        <f t="shared" si="13"/>
        <v>74</v>
      </c>
      <c r="N25" s="19">
        <f t="shared" si="13"/>
        <v>70</v>
      </c>
      <c r="O25" s="19">
        <f t="shared" si="13"/>
        <v>69</v>
      </c>
      <c r="P25" s="19">
        <f t="shared" si="13"/>
        <v>44</v>
      </c>
      <c r="Q25" s="19">
        <f t="shared" si="13"/>
        <v>34</v>
      </c>
      <c r="R25" s="19">
        <f t="shared" si="13"/>
        <v>44</v>
      </c>
      <c r="S25" s="19">
        <f t="shared" si="13"/>
        <v>1491</v>
      </c>
      <c r="T25" s="24"/>
    </row>
    <row r="26" spans="1:21" ht="34.5" customHeight="1" thickBot="1">
      <c r="A26" s="58" t="s">
        <v>118</v>
      </c>
      <c r="B26" s="45">
        <f t="shared" ref="B26:S26" si="14">B73+B120</f>
        <v>0</v>
      </c>
      <c r="C26" s="45">
        <f t="shared" si="14"/>
        <v>0</v>
      </c>
      <c r="D26" s="45">
        <f t="shared" si="14"/>
        <v>0</v>
      </c>
      <c r="E26" s="45">
        <f t="shared" si="14"/>
        <v>0</v>
      </c>
      <c r="F26" s="45">
        <f t="shared" si="14"/>
        <v>0</v>
      </c>
      <c r="G26" s="45">
        <f t="shared" si="14"/>
        <v>0</v>
      </c>
      <c r="H26" s="45">
        <f t="shared" si="14"/>
        <v>0</v>
      </c>
      <c r="I26" s="45">
        <f t="shared" si="14"/>
        <v>0</v>
      </c>
      <c r="J26" s="45">
        <f t="shared" si="14"/>
        <v>0</v>
      </c>
      <c r="K26" s="45">
        <f t="shared" si="14"/>
        <v>0</v>
      </c>
      <c r="L26" s="45">
        <f t="shared" si="14"/>
        <v>0</v>
      </c>
      <c r="M26" s="45">
        <f t="shared" si="14"/>
        <v>0</v>
      </c>
      <c r="N26" s="45">
        <f t="shared" si="14"/>
        <v>1</v>
      </c>
      <c r="O26" s="45">
        <f t="shared" si="14"/>
        <v>0</v>
      </c>
      <c r="P26" s="45">
        <f t="shared" si="14"/>
        <v>0</v>
      </c>
      <c r="Q26" s="45">
        <f t="shared" si="14"/>
        <v>0</v>
      </c>
      <c r="R26" s="45">
        <f t="shared" si="14"/>
        <v>0</v>
      </c>
      <c r="S26" s="45">
        <f t="shared" si="14"/>
        <v>1</v>
      </c>
      <c r="T26" s="24"/>
    </row>
    <row r="27" spans="1:21" ht="34.5" customHeight="1" thickBo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21" ht="34.5" customHeight="1" thickBot="1">
      <c r="A28" s="48" t="s">
        <v>76</v>
      </c>
      <c r="B28" s="40">
        <f>SUM(B29:B39)</f>
        <v>496</v>
      </c>
      <c r="C28" s="40">
        <f t="shared" ref="C28:R28" si="15">SUM(C29:C39)</f>
        <v>795</v>
      </c>
      <c r="D28" s="40">
        <f t="shared" si="15"/>
        <v>811</v>
      </c>
      <c r="E28" s="40">
        <f t="shared" si="15"/>
        <v>972</v>
      </c>
      <c r="F28" s="40">
        <f t="shared" si="15"/>
        <v>946</v>
      </c>
      <c r="G28" s="40">
        <f t="shared" si="15"/>
        <v>949</v>
      </c>
      <c r="H28" s="40">
        <f t="shared" si="15"/>
        <v>859</v>
      </c>
      <c r="I28" s="40">
        <f t="shared" si="15"/>
        <v>772</v>
      </c>
      <c r="J28" s="40">
        <f t="shared" si="15"/>
        <v>845</v>
      </c>
      <c r="K28" s="40">
        <f t="shared" si="15"/>
        <v>944</v>
      </c>
      <c r="L28" s="40">
        <f t="shared" si="15"/>
        <v>888</v>
      </c>
      <c r="M28" s="40">
        <f t="shared" si="15"/>
        <v>849</v>
      </c>
      <c r="N28" s="40">
        <f t="shared" si="15"/>
        <v>689</v>
      </c>
      <c r="O28" s="40">
        <f t="shared" si="15"/>
        <v>509</v>
      </c>
      <c r="P28" s="40">
        <f t="shared" si="15"/>
        <v>436</v>
      </c>
      <c r="Q28" s="40">
        <f t="shared" si="15"/>
        <v>318</v>
      </c>
      <c r="R28" s="40">
        <f t="shared" si="15"/>
        <v>453</v>
      </c>
      <c r="S28" s="40">
        <f>SUM(S29:S39)</f>
        <v>12532</v>
      </c>
      <c r="T28" s="33"/>
    </row>
    <row r="29" spans="1:21" ht="34.5" customHeight="1">
      <c r="A29" s="32" t="s">
        <v>88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69"/>
      <c r="T29" s="33"/>
    </row>
    <row r="30" spans="1:21" s="89" customFormat="1" ht="34.5" customHeight="1">
      <c r="A30" s="57" t="s">
        <v>77</v>
      </c>
      <c r="B30" s="19">
        <f t="shared" ref="B30:R30" si="16">B77+B124</f>
        <v>409</v>
      </c>
      <c r="C30" s="19">
        <f t="shared" si="16"/>
        <v>773</v>
      </c>
      <c r="D30" s="19">
        <f t="shared" si="16"/>
        <v>795</v>
      </c>
      <c r="E30" s="19">
        <f t="shared" si="16"/>
        <v>949</v>
      </c>
      <c r="F30" s="19">
        <f t="shared" si="16"/>
        <v>913</v>
      </c>
      <c r="G30" s="19">
        <f t="shared" si="16"/>
        <v>912</v>
      </c>
      <c r="H30" s="19">
        <f t="shared" si="16"/>
        <v>816</v>
      </c>
      <c r="I30" s="19">
        <f t="shared" si="16"/>
        <v>747</v>
      </c>
      <c r="J30" s="19">
        <f t="shared" si="16"/>
        <v>814</v>
      </c>
      <c r="K30" s="19">
        <f t="shared" si="16"/>
        <v>936</v>
      </c>
      <c r="L30" s="19">
        <f t="shared" si="16"/>
        <v>876</v>
      </c>
      <c r="M30" s="19">
        <f t="shared" si="16"/>
        <v>837</v>
      </c>
      <c r="N30" s="19">
        <f t="shared" si="16"/>
        <v>678</v>
      </c>
      <c r="O30" s="19">
        <f t="shared" si="16"/>
        <v>500</v>
      </c>
      <c r="P30" s="19">
        <f t="shared" si="16"/>
        <v>427</v>
      </c>
      <c r="Q30" s="19">
        <f t="shared" si="16"/>
        <v>313</v>
      </c>
      <c r="R30" s="19">
        <f t="shared" si="16"/>
        <v>440</v>
      </c>
      <c r="S30" s="19">
        <f>S77+S124+1</f>
        <v>12136</v>
      </c>
      <c r="U30" s="90"/>
    </row>
    <row r="31" spans="1:21" s="89" customFormat="1" ht="34.5" customHeight="1">
      <c r="A31" s="57" t="s">
        <v>145</v>
      </c>
      <c r="B31" s="19">
        <f t="shared" ref="B31:S31" si="17">B78+B125</f>
        <v>12</v>
      </c>
      <c r="C31" s="19">
        <f t="shared" si="17"/>
        <v>5</v>
      </c>
      <c r="D31" s="19">
        <f t="shared" si="17"/>
        <v>4</v>
      </c>
      <c r="E31" s="19">
        <f t="shared" si="17"/>
        <v>2</v>
      </c>
      <c r="F31" s="19">
        <f t="shared" si="17"/>
        <v>4</v>
      </c>
      <c r="G31" s="19">
        <f t="shared" si="17"/>
        <v>3</v>
      </c>
      <c r="H31" s="19">
        <f t="shared" si="17"/>
        <v>8</v>
      </c>
      <c r="I31" s="19">
        <f t="shared" si="17"/>
        <v>4</v>
      </c>
      <c r="J31" s="19">
        <f t="shared" si="17"/>
        <v>5</v>
      </c>
      <c r="K31" s="19">
        <f t="shared" si="17"/>
        <v>1</v>
      </c>
      <c r="L31" s="19">
        <f t="shared" si="17"/>
        <v>2</v>
      </c>
      <c r="M31" s="19">
        <f t="shared" si="17"/>
        <v>3</v>
      </c>
      <c r="N31" s="19">
        <f t="shared" si="17"/>
        <v>4</v>
      </c>
      <c r="O31" s="19">
        <f t="shared" si="17"/>
        <v>2</v>
      </c>
      <c r="P31" s="19">
        <f t="shared" si="17"/>
        <v>5</v>
      </c>
      <c r="Q31" s="19">
        <f t="shared" si="17"/>
        <v>1</v>
      </c>
      <c r="R31" s="19">
        <f t="shared" si="17"/>
        <v>6</v>
      </c>
      <c r="S31" s="19">
        <f t="shared" si="17"/>
        <v>71</v>
      </c>
      <c r="U31" s="90"/>
    </row>
    <row r="32" spans="1:21" s="89" customFormat="1" ht="34.5" customHeight="1">
      <c r="A32" s="57" t="s">
        <v>146</v>
      </c>
      <c r="B32" s="19">
        <f t="shared" ref="B32:R32" si="18">B79+B126</f>
        <v>0</v>
      </c>
      <c r="C32" s="19">
        <f t="shared" si="18"/>
        <v>0</v>
      </c>
      <c r="D32" s="19">
        <f t="shared" si="18"/>
        <v>0</v>
      </c>
      <c r="E32" s="19">
        <f t="shared" si="18"/>
        <v>1</v>
      </c>
      <c r="F32" s="19">
        <f t="shared" si="18"/>
        <v>0</v>
      </c>
      <c r="G32" s="19">
        <f t="shared" si="18"/>
        <v>0</v>
      </c>
      <c r="H32" s="19">
        <f t="shared" si="18"/>
        <v>0</v>
      </c>
      <c r="I32" s="19">
        <f t="shared" si="18"/>
        <v>0</v>
      </c>
      <c r="J32" s="19">
        <f t="shared" si="18"/>
        <v>0</v>
      </c>
      <c r="K32" s="19">
        <f t="shared" si="18"/>
        <v>0</v>
      </c>
      <c r="L32" s="19">
        <f t="shared" si="18"/>
        <v>0</v>
      </c>
      <c r="M32" s="19">
        <f t="shared" si="18"/>
        <v>0</v>
      </c>
      <c r="N32" s="19">
        <f t="shared" si="18"/>
        <v>0</v>
      </c>
      <c r="O32" s="19">
        <f t="shared" si="18"/>
        <v>0</v>
      </c>
      <c r="P32" s="19">
        <f t="shared" si="18"/>
        <v>0</v>
      </c>
      <c r="Q32" s="19">
        <f t="shared" si="18"/>
        <v>0</v>
      </c>
      <c r="R32" s="19">
        <f t="shared" si="18"/>
        <v>0</v>
      </c>
      <c r="S32" s="19">
        <f>SUM(B32:R32)</f>
        <v>1</v>
      </c>
      <c r="U32" s="90"/>
    </row>
    <row r="33" spans="1:21" s="89" customFormat="1" ht="34.5" customHeight="1">
      <c r="A33" s="57" t="s">
        <v>147</v>
      </c>
      <c r="B33" s="19">
        <f t="shared" ref="B33:S33" si="19">B80+B127</f>
        <v>19</v>
      </c>
      <c r="C33" s="19">
        <f t="shared" si="19"/>
        <v>2</v>
      </c>
      <c r="D33" s="19">
        <f t="shared" si="19"/>
        <v>1</v>
      </c>
      <c r="E33" s="19">
        <f t="shared" si="19"/>
        <v>6</v>
      </c>
      <c r="F33" s="19">
        <f t="shared" si="19"/>
        <v>3</v>
      </c>
      <c r="G33" s="19">
        <f t="shared" si="19"/>
        <v>10</v>
      </c>
      <c r="H33" s="19">
        <f t="shared" si="19"/>
        <v>8</v>
      </c>
      <c r="I33" s="19">
        <f t="shared" si="19"/>
        <v>4</v>
      </c>
      <c r="J33" s="19">
        <f t="shared" si="19"/>
        <v>4</v>
      </c>
      <c r="K33" s="19">
        <f t="shared" si="19"/>
        <v>1</v>
      </c>
      <c r="L33" s="19">
        <f t="shared" si="19"/>
        <v>2</v>
      </c>
      <c r="M33" s="19">
        <f t="shared" si="19"/>
        <v>1</v>
      </c>
      <c r="N33" s="19">
        <f t="shared" si="19"/>
        <v>1</v>
      </c>
      <c r="O33" s="19">
        <f t="shared" si="19"/>
        <v>1</v>
      </c>
      <c r="P33" s="19">
        <f t="shared" si="19"/>
        <v>0</v>
      </c>
      <c r="Q33" s="19">
        <f t="shared" si="19"/>
        <v>1</v>
      </c>
      <c r="R33" s="19">
        <f t="shared" si="19"/>
        <v>0</v>
      </c>
      <c r="S33" s="19">
        <f t="shared" si="19"/>
        <v>64</v>
      </c>
      <c r="U33" s="90"/>
    </row>
    <row r="34" spans="1:21" s="89" customFormat="1" ht="34.5" customHeight="1">
      <c r="A34" s="57" t="s">
        <v>148</v>
      </c>
      <c r="B34" s="19">
        <f t="shared" ref="B34:S34" si="20">B81+B128</f>
        <v>6</v>
      </c>
      <c r="C34" s="19">
        <f t="shared" si="20"/>
        <v>0</v>
      </c>
      <c r="D34" s="19">
        <f t="shared" si="20"/>
        <v>2</v>
      </c>
      <c r="E34" s="19">
        <f t="shared" si="20"/>
        <v>2</v>
      </c>
      <c r="F34" s="19">
        <f t="shared" si="20"/>
        <v>2</v>
      </c>
      <c r="G34" s="19">
        <f t="shared" si="20"/>
        <v>0</v>
      </c>
      <c r="H34" s="19">
        <f t="shared" si="20"/>
        <v>4</v>
      </c>
      <c r="I34" s="19">
        <f t="shared" si="20"/>
        <v>2</v>
      </c>
      <c r="J34" s="19">
        <f t="shared" si="20"/>
        <v>0</v>
      </c>
      <c r="K34" s="19">
        <f t="shared" si="20"/>
        <v>0</v>
      </c>
      <c r="L34" s="19">
        <f t="shared" si="20"/>
        <v>0</v>
      </c>
      <c r="M34" s="19">
        <f t="shared" si="20"/>
        <v>0</v>
      </c>
      <c r="N34" s="19">
        <f t="shared" si="20"/>
        <v>0</v>
      </c>
      <c r="O34" s="19">
        <f t="shared" si="20"/>
        <v>1</v>
      </c>
      <c r="P34" s="19">
        <f t="shared" si="20"/>
        <v>1</v>
      </c>
      <c r="Q34" s="19">
        <f t="shared" si="20"/>
        <v>1</v>
      </c>
      <c r="R34" s="19">
        <f t="shared" si="20"/>
        <v>1</v>
      </c>
      <c r="S34" s="19">
        <f t="shared" si="20"/>
        <v>22</v>
      </c>
      <c r="U34" s="90"/>
    </row>
    <row r="35" spans="1:21" s="89" customFormat="1" ht="34.5" customHeight="1">
      <c r="A35" s="57" t="s">
        <v>149</v>
      </c>
      <c r="B35" s="19">
        <f t="shared" ref="B35:S35" si="21">B82+B129</f>
        <v>3</v>
      </c>
      <c r="C35" s="19">
        <f t="shared" si="21"/>
        <v>1</v>
      </c>
      <c r="D35" s="19">
        <f t="shared" si="21"/>
        <v>1</v>
      </c>
      <c r="E35" s="19">
        <f t="shared" si="21"/>
        <v>1</v>
      </c>
      <c r="F35" s="19">
        <f t="shared" si="21"/>
        <v>3</v>
      </c>
      <c r="G35" s="19">
        <f t="shared" si="21"/>
        <v>3</v>
      </c>
      <c r="H35" s="19">
        <f t="shared" si="21"/>
        <v>2</v>
      </c>
      <c r="I35" s="19">
        <f t="shared" si="21"/>
        <v>2</v>
      </c>
      <c r="J35" s="19">
        <f t="shared" si="21"/>
        <v>4</v>
      </c>
      <c r="K35" s="19">
        <f t="shared" si="21"/>
        <v>0</v>
      </c>
      <c r="L35" s="19">
        <f t="shared" si="21"/>
        <v>0</v>
      </c>
      <c r="M35" s="19">
        <f t="shared" si="21"/>
        <v>0</v>
      </c>
      <c r="N35" s="19">
        <f t="shared" si="21"/>
        <v>0</v>
      </c>
      <c r="O35" s="19">
        <f t="shared" si="21"/>
        <v>0</v>
      </c>
      <c r="P35" s="19">
        <f t="shared" si="21"/>
        <v>0</v>
      </c>
      <c r="Q35" s="19">
        <f t="shared" si="21"/>
        <v>0</v>
      </c>
      <c r="R35" s="19">
        <f t="shared" si="21"/>
        <v>0</v>
      </c>
      <c r="S35" s="19">
        <f t="shared" si="21"/>
        <v>20</v>
      </c>
      <c r="U35" s="90"/>
    </row>
    <row r="36" spans="1:21" s="89" customFormat="1" ht="34.5" customHeight="1">
      <c r="A36" s="57" t="s">
        <v>150</v>
      </c>
      <c r="B36" s="19">
        <f t="shared" ref="B36:S36" si="22">B83+B130</f>
        <v>20</v>
      </c>
      <c r="C36" s="19">
        <f t="shared" si="22"/>
        <v>0</v>
      </c>
      <c r="D36" s="19">
        <f t="shared" si="22"/>
        <v>3</v>
      </c>
      <c r="E36" s="19">
        <f t="shared" si="22"/>
        <v>4</v>
      </c>
      <c r="F36" s="19">
        <f t="shared" si="22"/>
        <v>7</v>
      </c>
      <c r="G36" s="19">
        <f t="shared" si="22"/>
        <v>6</v>
      </c>
      <c r="H36" s="19">
        <f t="shared" si="22"/>
        <v>7</v>
      </c>
      <c r="I36" s="19">
        <f t="shared" si="22"/>
        <v>4</v>
      </c>
      <c r="J36" s="19">
        <f t="shared" si="22"/>
        <v>6</v>
      </c>
      <c r="K36" s="19">
        <f t="shared" si="22"/>
        <v>4</v>
      </c>
      <c r="L36" s="19">
        <f t="shared" si="22"/>
        <v>1</v>
      </c>
      <c r="M36" s="19">
        <f t="shared" si="22"/>
        <v>2</v>
      </c>
      <c r="N36" s="19">
        <f t="shared" si="22"/>
        <v>2</v>
      </c>
      <c r="O36" s="19">
        <f t="shared" si="22"/>
        <v>1</v>
      </c>
      <c r="P36" s="19">
        <f t="shared" si="22"/>
        <v>0</v>
      </c>
      <c r="Q36" s="19">
        <f t="shared" si="22"/>
        <v>1</v>
      </c>
      <c r="R36" s="19">
        <f t="shared" si="22"/>
        <v>3</v>
      </c>
      <c r="S36" s="19">
        <f t="shared" si="22"/>
        <v>71</v>
      </c>
      <c r="U36" s="90"/>
    </row>
    <row r="37" spans="1:21" s="89" customFormat="1" ht="34.5" customHeight="1">
      <c r="A37" s="57" t="s">
        <v>151</v>
      </c>
      <c r="B37" s="19">
        <f t="shared" ref="B37:S37" si="23">B84+B131</f>
        <v>0</v>
      </c>
      <c r="C37" s="19">
        <f t="shared" si="23"/>
        <v>0</v>
      </c>
      <c r="D37" s="19">
        <f t="shared" si="23"/>
        <v>0</v>
      </c>
      <c r="E37" s="19">
        <f t="shared" si="23"/>
        <v>0</v>
      </c>
      <c r="F37" s="19">
        <f t="shared" si="23"/>
        <v>0</v>
      </c>
      <c r="G37" s="19">
        <f t="shared" si="23"/>
        <v>0</v>
      </c>
      <c r="H37" s="19">
        <f t="shared" si="23"/>
        <v>2</v>
      </c>
      <c r="I37" s="19">
        <f t="shared" si="23"/>
        <v>0</v>
      </c>
      <c r="J37" s="19">
        <f t="shared" si="23"/>
        <v>0</v>
      </c>
      <c r="K37" s="19">
        <f t="shared" si="23"/>
        <v>0</v>
      </c>
      <c r="L37" s="19">
        <f t="shared" si="23"/>
        <v>0</v>
      </c>
      <c r="M37" s="19">
        <f t="shared" si="23"/>
        <v>0</v>
      </c>
      <c r="N37" s="19">
        <f t="shared" si="23"/>
        <v>0</v>
      </c>
      <c r="O37" s="19">
        <f t="shared" si="23"/>
        <v>0</v>
      </c>
      <c r="P37" s="19">
        <f t="shared" si="23"/>
        <v>0</v>
      </c>
      <c r="Q37" s="19">
        <f t="shared" si="23"/>
        <v>0</v>
      </c>
      <c r="R37" s="19">
        <f t="shared" si="23"/>
        <v>0</v>
      </c>
      <c r="S37" s="19">
        <f t="shared" si="23"/>
        <v>2</v>
      </c>
      <c r="U37" s="90"/>
    </row>
    <row r="38" spans="1:21" s="89" customFormat="1" ht="34.5" customHeight="1">
      <c r="A38" s="57" t="s">
        <v>152</v>
      </c>
      <c r="B38" s="19">
        <f t="shared" ref="B38:S38" si="24">B85+B132</f>
        <v>10</v>
      </c>
      <c r="C38" s="19">
        <f t="shared" si="24"/>
        <v>6</v>
      </c>
      <c r="D38" s="19">
        <f t="shared" si="24"/>
        <v>4</v>
      </c>
      <c r="E38" s="19">
        <f t="shared" si="24"/>
        <v>6</v>
      </c>
      <c r="F38" s="19">
        <f t="shared" si="24"/>
        <v>6</v>
      </c>
      <c r="G38" s="19">
        <f t="shared" si="24"/>
        <v>7</v>
      </c>
      <c r="H38" s="19">
        <f t="shared" si="24"/>
        <v>0</v>
      </c>
      <c r="I38" s="19">
        <f t="shared" si="24"/>
        <v>5</v>
      </c>
      <c r="J38" s="19">
        <f t="shared" si="24"/>
        <v>8</v>
      </c>
      <c r="K38" s="19">
        <f t="shared" si="24"/>
        <v>2</v>
      </c>
      <c r="L38" s="19">
        <f t="shared" si="24"/>
        <v>5</v>
      </c>
      <c r="M38" s="19">
        <f t="shared" si="24"/>
        <v>4</v>
      </c>
      <c r="N38" s="19">
        <f t="shared" si="24"/>
        <v>4</v>
      </c>
      <c r="O38" s="19">
        <f t="shared" si="24"/>
        <v>3</v>
      </c>
      <c r="P38" s="19">
        <f t="shared" si="24"/>
        <v>3</v>
      </c>
      <c r="Q38" s="19">
        <f t="shared" si="24"/>
        <v>1</v>
      </c>
      <c r="R38" s="19">
        <f t="shared" si="24"/>
        <v>2</v>
      </c>
      <c r="S38" s="19">
        <f t="shared" si="24"/>
        <v>76</v>
      </c>
      <c r="U38" s="90"/>
    </row>
    <row r="39" spans="1:21" s="89" customFormat="1" ht="34.5" customHeight="1" thickBot="1">
      <c r="A39" s="58" t="s">
        <v>153</v>
      </c>
      <c r="B39" s="45">
        <f t="shared" ref="B39:S39" si="25">B86+B133</f>
        <v>17</v>
      </c>
      <c r="C39" s="45">
        <f t="shared" si="25"/>
        <v>8</v>
      </c>
      <c r="D39" s="45">
        <f t="shared" si="25"/>
        <v>1</v>
      </c>
      <c r="E39" s="45">
        <f t="shared" si="25"/>
        <v>1</v>
      </c>
      <c r="F39" s="45">
        <f t="shared" si="25"/>
        <v>8</v>
      </c>
      <c r="G39" s="45">
        <f t="shared" si="25"/>
        <v>8</v>
      </c>
      <c r="H39" s="45">
        <f t="shared" si="25"/>
        <v>12</v>
      </c>
      <c r="I39" s="45">
        <f t="shared" si="25"/>
        <v>4</v>
      </c>
      <c r="J39" s="45">
        <f t="shared" si="25"/>
        <v>4</v>
      </c>
      <c r="K39" s="45">
        <f t="shared" si="25"/>
        <v>0</v>
      </c>
      <c r="L39" s="45">
        <f t="shared" si="25"/>
        <v>2</v>
      </c>
      <c r="M39" s="45">
        <f t="shared" si="25"/>
        <v>2</v>
      </c>
      <c r="N39" s="45">
        <f t="shared" si="25"/>
        <v>0</v>
      </c>
      <c r="O39" s="45">
        <f t="shared" si="25"/>
        <v>1</v>
      </c>
      <c r="P39" s="45">
        <f t="shared" si="25"/>
        <v>0</v>
      </c>
      <c r="Q39" s="45">
        <f t="shared" si="25"/>
        <v>0</v>
      </c>
      <c r="R39" s="45">
        <f t="shared" si="25"/>
        <v>1</v>
      </c>
      <c r="S39" s="45">
        <f t="shared" si="25"/>
        <v>69</v>
      </c>
      <c r="U39" s="90"/>
    </row>
    <row r="40" spans="1:21" ht="34.5" customHeight="1" thickBo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21" ht="34.5" customHeight="1" thickBot="1">
      <c r="A41" s="48" t="s">
        <v>78</v>
      </c>
      <c r="B41" s="40">
        <f>SUM(B43:B47)</f>
        <v>240</v>
      </c>
      <c r="C41" s="40">
        <f t="shared" ref="C41:R41" si="26">SUM(C43:C47)</f>
        <v>445</v>
      </c>
      <c r="D41" s="40">
        <f t="shared" si="26"/>
        <v>421</v>
      </c>
      <c r="E41" s="40">
        <f t="shared" si="26"/>
        <v>442</v>
      </c>
      <c r="F41" s="40">
        <f t="shared" si="26"/>
        <v>450</v>
      </c>
      <c r="G41" s="40">
        <f t="shared" si="26"/>
        <v>433</v>
      </c>
      <c r="H41" s="40">
        <f t="shared" si="26"/>
        <v>398</v>
      </c>
      <c r="I41" s="40">
        <f t="shared" si="26"/>
        <v>372</v>
      </c>
      <c r="J41" s="40">
        <f t="shared" si="26"/>
        <v>412</v>
      </c>
      <c r="K41" s="40">
        <f t="shared" si="26"/>
        <v>386</v>
      </c>
      <c r="L41" s="40">
        <f t="shared" si="26"/>
        <v>413</v>
      </c>
      <c r="M41" s="40">
        <f t="shared" si="26"/>
        <v>389</v>
      </c>
      <c r="N41" s="40">
        <f t="shared" si="26"/>
        <v>310</v>
      </c>
      <c r="O41" s="40">
        <f t="shared" si="26"/>
        <v>238</v>
      </c>
      <c r="P41" s="40">
        <f t="shared" si="26"/>
        <v>219</v>
      </c>
      <c r="Q41" s="40">
        <f t="shared" si="26"/>
        <v>190</v>
      </c>
      <c r="R41" s="40">
        <f t="shared" si="26"/>
        <v>240</v>
      </c>
      <c r="S41" s="40">
        <f>SUM(S43:S47)</f>
        <v>5999</v>
      </c>
      <c r="T41" s="33"/>
    </row>
    <row r="42" spans="1:21" ht="34.5" customHeight="1">
      <c r="A42" s="32" t="s">
        <v>87</v>
      </c>
      <c r="B42" s="69"/>
      <c r="C42" s="70"/>
      <c r="D42" s="69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69"/>
      <c r="T42" s="33"/>
    </row>
    <row r="43" spans="1:21" ht="34.5" customHeight="1">
      <c r="A43" s="57" t="s">
        <v>79</v>
      </c>
      <c r="B43" s="19">
        <f>B90+B137</f>
        <v>204</v>
      </c>
      <c r="C43" s="19">
        <f t="shared" ref="C43:R43" si="27">C90+C137</f>
        <v>431</v>
      </c>
      <c r="D43" s="19">
        <f t="shared" si="27"/>
        <v>409</v>
      </c>
      <c r="E43" s="19">
        <f t="shared" si="27"/>
        <v>430</v>
      </c>
      <c r="F43" s="19">
        <f t="shared" si="27"/>
        <v>428</v>
      </c>
      <c r="G43" s="19">
        <f t="shared" si="27"/>
        <v>413</v>
      </c>
      <c r="H43" s="19">
        <f t="shared" si="27"/>
        <v>381</v>
      </c>
      <c r="I43" s="19">
        <f t="shared" si="27"/>
        <v>357</v>
      </c>
      <c r="J43" s="19">
        <f t="shared" si="27"/>
        <v>398</v>
      </c>
      <c r="K43" s="19">
        <f t="shared" si="27"/>
        <v>375</v>
      </c>
      <c r="L43" s="19">
        <f t="shared" si="27"/>
        <v>400</v>
      </c>
      <c r="M43" s="19">
        <f t="shared" si="27"/>
        <v>378</v>
      </c>
      <c r="N43" s="19">
        <f t="shared" si="27"/>
        <v>297</v>
      </c>
      <c r="O43" s="19">
        <f t="shared" si="27"/>
        <v>232</v>
      </c>
      <c r="P43" s="19">
        <f t="shared" si="27"/>
        <v>208</v>
      </c>
      <c r="Q43" s="19">
        <f t="shared" si="27"/>
        <v>175</v>
      </c>
      <c r="R43" s="19">
        <f t="shared" si="27"/>
        <v>224</v>
      </c>
      <c r="S43" s="19">
        <f>S90+S137+1</f>
        <v>5741</v>
      </c>
      <c r="T43" s="24"/>
    </row>
    <row r="44" spans="1:21" ht="34.5" customHeight="1">
      <c r="A44" s="52" t="s">
        <v>109</v>
      </c>
      <c r="B44" s="52">
        <f t="shared" ref="B44:S44" si="28">B91+B138</f>
        <v>4</v>
      </c>
      <c r="C44" s="43">
        <f t="shared" si="28"/>
        <v>2</v>
      </c>
      <c r="D44" s="43">
        <f t="shared" si="28"/>
        <v>1</v>
      </c>
      <c r="E44" s="43">
        <f t="shared" si="28"/>
        <v>1</v>
      </c>
      <c r="F44" s="43">
        <f t="shared" si="28"/>
        <v>5</v>
      </c>
      <c r="G44" s="43">
        <f t="shared" si="28"/>
        <v>1</v>
      </c>
      <c r="H44" s="43">
        <f t="shared" si="28"/>
        <v>6</v>
      </c>
      <c r="I44" s="43">
        <f t="shared" si="28"/>
        <v>3</v>
      </c>
      <c r="J44" s="43">
        <f t="shared" si="28"/>
        <v>2</v>
      </c>
      <c r="K44" s="43">
        <f t="shared" si="28"/>
        <v>2</v>
      </c>
      <c r="L44" s="43">
        <f t="shared" si="28"/>
        <v>2</v>
      </c>
      <c r="M44" s="43">
        <f t="shared" si="28"/>
        <v>0</v>
      </c>
      <c r="N44" s="43">
        <f t="shared" si="28"/>
        <v>3</v>
      </c>
      <c r="O44" s="43">
        <f t="shared" si="28"/>
        <v>0</v>
      </c>
      <c r="P44" s="43">
        <f t="shared" si="28"/>
        <v>3</v>
      </c>
      <c r="Q44" s="43">
        <f t="shared" si="28"/>
        <v>3</v>
      </c>
      <c r="R44" s="43">
        <f t="shared" si="28"/>
        <v>4</v>
      </c>
      <c r="S44" s="52">
        <f t="shared" si="28"/>
        <v>42</v>
      </c>
      <c r="T44" s="24"/>
    </row>
    <row r="45" spans="1:21" ht="34.5" customHeight="1">
      <c r="A45" s="57" t="s">
        <v>110</v>
      </c>
      <c r="B45" s="57">
        <f t="shared" ref="B45:S45" si="29">B92+B139</f>
        <v>29</v>
      </c>
      <c r="C45" s="19">
        <f t="shared" si="29"/>
        <v>11</v>
      </c>
      <c r="D45" s="19">
        <f t="shared" si="29"/>
        <v>11</v>
      </c>
      <c r="E45" s="19">
        <f t="shared" si="29"/>
        <v>10</v>
      </c>
      <c r="F45" s="19">
        <f t="shared" si="29"/>
        <v>10</v>
      </c>
      <c r="G45" s="19">
        <f t="shared" si="29"/>
        <v>18</v>
      </c>
      <c r="H45" s="19">
        <f t="shared" si="29"/>
        <v>8</v>
      </c>
      <c r="I45" s="19">
        <f t="shared" si="29"/>
        <v>11</v>
      </c>
      <c r="J45" s="19">
        <f t="shared" si="29"/>
        <v>11</v>
      </c>
      <c r="K45" s="19">
        <f t="shared" si="29"/>
        <v>5</v>
      </c>
      <c r="L45" s="19">
        <f t="shared" si="29"/>
        <v>8</v>
      </c>
      <c r="M45" s="19">
        <f t="shared" si="29"/>
        <v>9</v>
      </c>
      <c r="N45" s="19">
        <f t="shared" si="29"/>
        <v>7</v>
      </c>
      <c r="O45" s="19">
        <f t="shared" si="29"/>
        <v>4</v>
      </c>
      <c r="P45" s="19">
        <f t="shared" si="29"/>
        <v>6</v>
      </c>
      <c r="Q45" s="19">
        <f t="shared" si="29"/>
        <v>8</v>
      </c>
      <c r="R45" s="19">
        <f t="shared" si="29"/>
        <v>9</v>
      </c>
      <c r="S45" s="57">
        <f t="shared" si="29"/>
        <v>175</v>
      </c>
      <c r="T45" s="24"/>
    </row>
    <row r="46" spans="1:21" ht="34.5" customHeight="1">
      <c r="A46" s="57" t="s">
        <v>111</v>
      </c>
      <c r="B46" s="57">
        <f t="shared" ref="B46:S46" si="30">B93+B140</f>
        <v>3</v>
      </c>
      <c r="C46" s="19">
        <f t="shared" si="30"/>
        <v>0</v>
      </c>
      <c r="D46" s="19">
        <f t="shared" si="30"/>
        <v>0</v>
      </c>
      <c r="E46" s="19">
        <f t="shared" si="30"/>
        <v>0</v>
      </c>
      <c r="F46" s="19">
        <f t="shared" si="30"/>
        <v>6</v>
      </c>
      <c r="G46" s="19">
        <f t="shared" si="30"/>
        <v>0</v>
      </c>
      <c r="H46" s="19">
        <f t="shared" si="30"/>
        <v>1</v>
      </c>
      <c r="I46" s="19">
        <f t="shared" si="30"/>
        <v>0</v>
      </c>
      <c r="J46" s="19">
        <f t="shared" si="30"/>
        <v>0</v>
      </c>
      <c r="K46" s="19">
        <f t="shared" si="30"/>
        <v>1</v>
      </c>
      <c r="L46" s="19">
        <f t="shared" si="30"/>
        <v>2</v>
      </c>
      <c r="M46" s="19">
        <f t="shared" si="30"/>
        <v>0</v>
      </c>
      <c r="N46" s="19">
        <f t="shared" si="30"/>
        <v>3</v>
      </c>
      <c r="O46" s="19">
        <f t="shared" si="30"/>
        <v>2</v>
      </c>
      <c r="P46" s="19">
        <f t="shared" si="30"/>
        <v>2</v>
      </c>
      <c r="Q46" s="19">
        <f t="shared" si="30"/>
        <v>2</v>
      </c>
      <c r="R46" s="19">
        <f t="shared" si="30"/>
        <v>1</v>
      </c>
      <c r="S46" s="57">
        <f t="shared" si="30"/>
        <v>23</v>
      </c>
      <c r="T46" s="24"/>
    </row>
    <row r="47" spans="1:21" ht="34.5" customHeight="1" thickBot="1">
      <c r="A47" s="58" t="s">
        <v>112</v>
      </c>
      <c r="B47" s="58">
        <f t="shared" ref="B47:S47" si="31">B94+B141</f>
        <v>0</v>
      </c>
      <c r="C47" s="45">
        <f t="shared" si="31"/>
        <v>1</v>
      </c>
      <c r="D47" s="45">
        <f t="shared" si="31"/>
        <v>0</v>
      </c>
      <c r="E47" s="45">
        <f t="shared" si="31"/>
        <v>1</v>
      </c>
      <c r="F47" s="45">
        <f t="shared" si="31"/>
        <v>1</v>
      </c>
      <c r="G47" s="45">
        <f t="shared" si="31"/>
        <v>1</v>
      </c>
      <c r="H47" s="45">
        <f t="shared" si="31"/>
        <v>2</v>
      </c>
      <c r="I47" s="45">
        <f t="shared" si="31"/>
        <v>1</v>
      </c>
      <c r="J47" s="45">
        <f t="shared" si="31"/>
        <v>1</v>
      </c>
      <c r="K47" s="45">
        <f t="shared" si="31"/>
        <v>3</v>
      </c>
      <c r="L47" s="45">
        <f t="shared" si="31"/>
        <v>1</v>
      </c>
      <c r="M47" s="45">
        <f t="shared" si="31"/>
        <v>2</v>
      </c>
      <c r="N47" s="45">
        <f t="shared" si="31"/>
        <v>0</v>
      </c>
      <c r="O47" s="45">
        <f t="shared" si="31"/>
        <v>0</v>
      </c>
      <c r="P47" s="45">
        <f t="shared" si="31"/>
        <v>0</v>
      </c>
      <c r="Q47" s="45">
        <f t="shared" si="31"/>
        <v>2</v>
      </c>
      <c r="R47" s="45">
        <f t="shared" si="31"/>
        <v>2</v>
      </c>
      <c r="S47" s="58">
        <f t="shared" si="31"/>
        <v>18</v>
      </c>
      <c r="T47" s="24"/>
    </row>
    <row r="48" spans="1:21" ht="34.5" customHeight="1" thickBo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1:40" ht="34.5" customHeight="1" thickBot="1">
      <c r="A49" s="48" t="s">
        <v>84</v>
      </c>
      <c r="B49" s="40">
        <f t="shared" ref="B49:R49" si="32">+B96+B143</f>
        <v>368</v>
      </c>
      <c r="C49" s="40">
        <f t="shared" si="32"/>
        <v>564</v>
      </c>
      <c r="D49" s="40">
        <f t="shared" si="32"/>
        <v>608</v>
      </c>
      <c r="E49" s="40">
        <f t="shared" si="32"/>
        <v>680</v>
      </c>
      <c r="F49" s="40">
        <f t="shared" si="32"/>
        <v>689</v>
      </c>
      <c r="G49" s="40">
        <f t="shared" si="32"/>
        <v>618</v>
      </c>
      <c r="H49" s="40">
        <f t="shared" si="32"/>
        <v>582</v>
      </c>
      <c r="I49" s="40">
        <f t="shared" si="32"/>
        <v>597</v>
      </c>
      <c r="J49" s="40">
        <f t="shared" si="32"/>
        <v>576</v>
      </c>
      <c r="K49" s="40">
        <f t="shared" si="32"/>
        <v>637</v>
      </c>
      <c r="L49" s="40">
        <f t="shared" si="32"/>
        <v>642</v>
      </c>
      <c r="M49" s="40">
        <f t="shared" si="32"/>
        <v>626</v>
      </c>
      <c r="N49" s="40">
        <f t="shared" si="32"/>
        <v>513</v>
      </c>
      <c r="O49" s="40">
        <f t="shared" si="32"/>
        <v>458</v>
      </c>
      <c r="P49" s="40">
        <f t="shared" si="32"/>
        <v>345</v>
      </c>
      <c r="Q49" s="40">
        <f t="shared" si="32"/>
        <v>339</v>
      </c>
      <c r="R49" s="40">
        <f t="shared" si="32"/>
        <v>493</v>
      </c>
      <c r="S49" s="40">
        <f>+S96+S143+2</f>
        <v>9337</v>
      </c>
    </row>
    <row r="50" spans="1:40" ht="34.5" customHeight="1" thickBot="1">
      <c r="A50" s="58" t="s">
        <v>85</v>
      </c>
      <c r="B50" s="45">
        <f>B97+B144</f>
        <v>368</v>
      </c>
      <c r="C50" s="45">
        <f t="shared" ref="C50:R50" si="33">C97+C144</f>
        <v>564</v>
      </c>
      <c r="D50" s="45">
        <f t="shared" si="33"/>
        <v>608</v>
      </c>
      <c r="E50" s="45">
        <f t="shared" si="33"/>
        <v>680</v>
      </c>
      <c r="F50" s="45">
        <f t="shared" si="33"/>
        <v>689</v>
      </c>
      <c r="G50" s="45">
        <f t="shared" si="33"/>
        <v>618</v>
      </c>
      <c r="H50" s="45">
        <f t="shared" si="33"/>
        <v>582</v>
      </c>
      <c r="I50" s="45">
        <f t="shared" si="33"/>
        <v>597</v>
      </c>
      <c r="J50" s="45">
        <f t="shared" si="33"/>
        <v>576</v>
      </c>
      <c r="K50" s="45">
        <f t="shared" si="33"/>
        <v>637</v>
      </c>
      <c r="L50" s="45">
        <f t="shared" si="33"/>
        <v>642</v>
      </c>
      <c r="M50" s="45">
        <f t="shared" si="33"/>
        <v>626</v>
      </c>
      <c r="N50" s="45">
        <f t="shared" si="33"/>
        <v>513</v>
      </c>
      <c r="O50" s="45">
        <f t="shared" si="33"/>
        <v>458</v>
      </c>
      <c r="P50" s="45">
        <f t="shared" si="33"/>
        <v>345</v>
      </c>
      <c r="Q50" s="45">
        <f t="shared" si="33"/>
        <v>339</v>
      </c>
      <c r="R50" s="45">
        <f t="shared" si="33"/>
        <v>493</v>
      </c>
      <c r="S50" s="45">
        <f>S97+S144+2</f>
        <v>9337</v>
      </c>
    </row>
    <row r="53" spans="1:40" ht="34.5" customHeight="1">
      <c r="G53" s="6"/>
      <c r="H53" s="6"/>
      <c r="I53" s="6"/>
      <c r="J53" s="8" t="s">
        <v>104</v>
      </c>
      <c r="K53" s="6"/>
      <c r="L53" s="6"/>
      <c r="M53" s="6"/>
      <c r="AD53" s="37"/>
    </row>
    <row r="54" spans="1:40" ht="34.5" customHeight="1">
      <c r="G54" s="6"/>
      <c r="H54" s="6"/>
      <c r="I54" s="6"/>
      <c r="J54" s="8" t="s">
        <v>63</v>
      </c>
      <c r="K54" s="6"/>
      <c r="L54" s="6"/>
      <c r="M54" s="6"/>
      <c r="AD54" s="37"/>
    </row>
    <row r="55" spans="1:40" ht="34.5" customHeight="1" thickBot="1">
      <c r="I55" s="27"/>
      <c r="AD55" s="37"/>
    </row>
    <row r="56" spans="1:40" ht="34.5" customHeight="1" thickBot="1">
      <c r="A56" s="86">
        <v>2016</v>
      </c>
      <c r="B56" s="28" t="s">
        <v>3</v>
      </c>
      <c r="C56" s="28" t="s">
        <v>4</v>
      </c>
      <c r="D56" s="28" t="s">
        <v>5</v>
      </c>
      <c r="E56" s="28" t="s">
        <v>6</v>
      </c>
      <c r="F56" s="28" t="s">
        <v>7</v>
      </c>
      <c r="G56" s="28" t="s">
        <v>8</v>
      </c>
      <c r="H56" s="28" t="s">
        <v>9</v>
      </c>
      <c r="I56" s="28" t="s">
        <v>10</v>
      </c>
      <c r="J56" s="28" t="s">
        <v>38</v>
      </c>
      <c r="K56" s="28" t="s">
        <v>12</v>
      </c>
      <c r="L56" s="28" t="s">
        <v>13</v>
      </c>
      <c r="M56" s="28" t="s">
        <v>14</v>
      </c>
      <c r="N56" s="28" t="s">
        <v>15</v>
      </c>
      <c r="O56" s="28" t="s">
        <v>16</v>
      </c>
      <c r="P56" s="28" t="s">
        <v>17</v>
      </c>
      <c r="Q56" s="28" t="s">
        <v>18</v>
      </c>
      <c r="R56" s="28" t="s">
        <v>19</v>
      </c>
      <c r="S56" s="28" t="s">
        <v>20</v>
      </c>
      <c r="T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spans="1:40" ht="34.5" customHeight="1" thickBot="1">
      <c r="A57" s="30" t="s">
        <v>21</v>
      </c>
      <c r="B57" s="13">
        <f>+B58+LIMARI!B66+ELQUI!B58</f>
        <v>18408</v>
      </c>
      <c r="C57" s="13">
        <f>+C58+LIMARI!C66+ELQUI!C58</f>
        <v>21180</v>
      </c>
      <c r="D57" s="13">
        <f>+D58+LIMARI!D66+ELQUI!D58</f>
        <v>19544</v>
      </c>
      <c r="E57" s="13">
        <f>+E58+LIMARI!E66+ELQUI!E58</f>
        <v>21579</v>
      </c>
      <c r="F57" s="13">
        <f>+F58+LIMARI!F66+ELQUI!F58</f>
        <v>24222</v>
      </c>
      <c r="G57" s="13">
        <f>+G58+LIMARI!G66+ELQUI!G58</f>
        <v>24414</v>
      </c>
      <c r="H57" s="13">
        <f>+H58+LIMARI!H66+ELQUI!H58</f>
        <v>21610</v>
      </c>
      <c r="I57" s="13">
        <f>+I58+LIMARI!I66+ELQUI!I58</f>
        <v>20052</v>
      </c>
      <c r="J57" s="13">
        <f>+J58+LIMARI!J66+ELQUI!J58</f>
        <v>20464</v>
      </c>
      <c r="K57" s="13">
        <f>+K58+LIMARI!K66+ELQUI!K58</f>
        <v>19976</v>
      </c>
      <c r="L57" s="13">
        <f>+L58+LIMARI!L66+ELQUI!L58</f>
        <v>20110</v>
      </c>
      <c r="M57" s="13">
        <f>+M58+LIMARI!M66+ELQUI!M58</f>
        <v>17238</v>
      </c>
      <c r="N57" s="13">
        <f>+N58+LIMARI!N66+ELQUI!N58</f>
        <v>14369</v>
      </c>
      <c r="O57" s="13">
        <f>+O58+LIMARI!O66+ELQUI!O58</f>
        <v>11544</v>
      </c>
      <c r="P57" s="13">
        <f>+P58+LIMARI!P66+ELQUI!P58</f>
        <v>9729</v>
      </c>
      <c r="Q57" s="13">
        <f>+Q58+LIMARI!Q66+ELQUI!Q58</f>
        <v>7393</v>
      </c>
      <c r="R57" s="13">
        <f>+R58+LIMARI!R66+ELQUI!R58</f>
        <v>11275</v>
      </c>
      <c r="S57" s="13">
        <f>+S58+LIMARI!S66+ELQUI!S58</f>
        <v>303108</v>
      </c>
      <c r="T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ht="34.5" customHeight="1" thickBot="1">
      <c r="A58" s="30" t="s">
        <v>64</v>
      </c>
      <c r="B58" s="13">
        <f>+B59+B75+B88+B96</f>
        <v>823</v>
      </c>
      <c r="C58" s="13">
        <f t="shared" ref="C58:R58" si="34">+C59+C75+C88+C96</f>
        <v>1313</v>
      </c>
      <c r="D58" s="13">
        <f t="shared" si="34"/>
        <v>1382</v>
      </c>
      <c r="E58" s="13">
        <f t="shared" si="34"/>
        <v>1493</v>
      </c>
      <c r="F58" s="13">
        <f t="shared" si="34"/>
        <v>1509</v>
      </c>
      <c r="G58" s="13">
        <f t="shared" si="34"/>
        <v>1511</v>
      </c>
      <c r="H58" s="13">
        <f t="shared" si="34"/>
        <v>1368</v>
      </c>
      <c r="I58" s="13">
        <f t="shared" si="34"/>
        <v>1372</v>
      </c>
      <c r="J58" s="13">
        <f t="shared" si="34"/>
        <v>1409</v>
      </c>
      <c r="K58" s="13">
        <f t="shared" si="34"/>
        <v>1460</v>
      </c>
      <c r="L58" s="13">
        <f t="shared" si="34"/>
        <v>1414</v>
      </c>
      <c r="M58" s="13">
        <f t="shared" si="34"/>
        <v>1267</v>
      </c>
      <c r="N58" s="13">
        <f t="shared" si="34"/>
        <v>963</v>
      </c>
      <c r="O58" s="13">
        <f t="shared" si="34"/>
        <v>786</v>
      </c>
      <c r="P58" s="13">
        <f t="shared" si="34"/>
        <v>697</v>
      </c>
      <c r="Q58" s="13">
        <f t="shared" si="34"/>
        <v>557</v>
      </c>
      <c r="R58" s="13">
        <f t="shared" si="34"/>
        <v>817</v>
      </c>
      <c r="S58" s="13">
        <f>+S59+S75+S88+S96</f>
        <v>20142</v>
      </c>
      <c r="T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ht="34.5" customHeight="1" thickBot="1">
      <c r="A59" s="29" t="s">
        <v>65</v>
      </c>
      <c r="B59" s="11">
        <f>SUM(B60:B72)</f>
        <v>306</v>
      </c>
      <c r="C59" s="11">
        <f t="shared" ref="C59:R59" si="35">SUM(C60:C72)</f>
        <v>459</v>
      </c>
      <c r="D59" s="11">
        <f t="shared" si="35"/>
        <v>512</v>
      </c>
      <c r="E59" s="11">
        <f t="shared" si="35"/>
        <v>497</v>
      </c>
      <c r="F59" s="11">
        <f t="shared" si="35"/>
        <v>515</v>
      </c>
      <c r="G59" s="11">
        <f t="shared" si="35"/>
        <v>495</v>
      </c>
      <c r="H59" s="11">
        <f t="shared" si="35"/>
        <v>433</v>
      </c>
      <c r="I59" s="11">
        <f t="shared" si="35"/>
        <v>447</v>
      </c>
      <c r="J59" s="11">
        <f t="shared" si="35"/>
        <v>446</v>
      </c>
      <c r="K59" s="11">
        <f t="shared" si="35"/>
        <v>483</v>
      </c>
      <c r="L59" s="11">
        <f t="shared" si="35"/>
        <v>458</v>
      </c>
      <c r="M59" s="11">
        <f t="shared" si="35"/>
        <v>405</v>
      </c>
      <c r="N59" s="11">
        <f t="shared" si="35"/>
        <v>278</v>
      </c>
      <c r="O59" s="11">
        <f t="shared" si="35"/>
        <v>218</v>
      </c>
      <c r="P59" s="11">
        <f t="shared" si="35"/>
        <v>186</v>
      </c>
      <c r="Q59" s="11">
        <f t="shared" si="35"/>
        <v>144</v>
      </c>
      <c r="R59" s="11">
        <f t="shared" si="35"/>
        <v>186</v>
      </c>
      <c r="S59" s="11">
        <f>SUM(S61:S73)</f>
        <v>6469</v>
      </c>
      <c r="T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ht="34.5" customHeight="1" thickBot="1">
      <c r="A60" s="32" t="s">
        <v>86</v>
      </c>
      <c r="B60" s="100"/>
      <c r="C60" s="87"/>
      <c r="D60" s="99"/>
      <c r="E60" s="87"/>
      <c r="F60" s="99"/>
      <c r="G60" s="87"/>
      <c r="H60" s="99"/>
      <c r="I60" s="87"/>
      <c r="J60" s="99"/>
      <c r="K60" s="87"/>
      <c r="L60" s="99"/>
      <c r="M60" s="87"/>
      <c r="N60" s="99"/>
      <c r="O60" s="87"/>
      <c r="P60" s="99"/>
      <c r="Q60" s="87"/>
      <c r="R60" s="99"/>
      <c r="S60" s="87"/>
      <c r="T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 spans="1:40" ht="34.5" customHeight="1">
      <c r="A61" s="31" t="s">
        <v>108</v>
      </c>
      <c r="B61" s="56">
        <v>17</v>
      </c>
      <c r="C61" s="56">
        <v>9</v>
      </c>
      <c r="D61" s="56">
        <v>11</v>
      </c>
      <c r="E61" s="56">
        <v>4</v>
      </c>
      <c r="F61" s="56">
        <v>7</v>
      </c>
      <c r="G61" s="56">
        <v>9</v>
      </c>
      <c r="H61" s="56">
        <v>10</v>
      </c>
      <c r="I61" s="56">
        <v>8</v>
      </c>
      <c r="J61" s="56">
        <v>5</v>
      </c>
      <c r="K61" s="56">
        <v>6</v>
      </c>
      <c r="L61" s="56">
        <v>6</v>
      </c>
      <c r="M61" s="56">
        <v>4</v>
      </c>
      <c r="N61" s="56">
        <v>7</v>
      </c>
      <c r="O61" s="56">
        <v>5</v>
      </c>
      <c r="P61" s="56">
        <v>3</v>
      </c>
      <c r="Q61" s="56">
        <v>2</v>
      </c>
      <c r="R61" s="56">
        <v>1</v>
      </c>
      <c r="S61" s="56">
        <f>SUM(B61:R61)</f>
        <v>114</v>
      </c>
      <c r="T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ht="34.5" customHeight="1">
      <c r="A62" s="57" t="s">
        <v>66</v>
      </c>
      <c r="B62" s="57">
        <v>9</v>
      </c>
      <c r="C62" s="19">
        <v>9</v>
      </c>
      <c r="D62" s="19">
        <v>22</v>
      </c>
      <c r="E62" s="19">
        <v>24</v>
      </c>
      <c r="F62" s="19">
        <v>17</v>
      </c>
      <c r="G62" s="19">
        <v>31</v>
      </c>
      <c r="H62" s="19">
        <v>22</v>
      </c>
      <c r="I62" s="19">
        <v>18</v>
      </c>
      <c r="J62" s="19">
        <v>24</v>
      </c>
      <c r="K62" s="19">
        <v>36</v>
      </c>
      <c r="L62" s="19">
        <v>21</v>
      </c>
      <c r="M62" s="19">
        <v>28</v>
      </c>
      <c r="N62" s="19">
        <v>15</v>
      </c>
      <c r="O62" s="19">
        <v>13</v>
      </c>
      <c r="P62" s="19">
        <v>20</v>
      </c>
      <c r="Q62" s="19">
        <v>16</v>
      </c>
      <c r="R62" s="19">
        <v>27</v>
      </c>
      <c r="S62" s="57">
        <f t="shared" ref="S62:S73" si="36">SUM(B62:R62)</f>
        <v>352</v>
      </c>
      <c r="T62" s="24"/>
    </row>
    <row r="63" spans="1:40" ht="34.5" customHeight="1">
      <c r="A63" s="57" t="s">
        <v>67</v>
      </c>
      <c r="B63" s="57">
        <v>10</v>
      </c>
      <c r="C63" s="19">
        <v>14</v>
      </c>
      <c r="D63" s="19">
        <v>14</v>
      </c>
      <c r="E63" s="19">
        <v>14</v>
      </c>
      <c r="F63" s="19">
        <v>18</v>
      </c>
      <c r="G63" s="19">
        <v>15</v>
      </c>
      <c r="H63" s="19">
        <v>11</v>
      </c>
      <c r="I63" s="19">
        <v>11</v>
      </c>
      <c r="J63" s="19">
        <v>18</v>
      </c>
      <c r="K63" s="19">
        <v>13</v>
      </c>
      <c r="L63" s="19">
        <v>16</v>
      </c>
      <c r="M63" s="19">
        <v>17</v>
      </c>
      <c r="N63" s="19">
        <v>18</v>
      </c>
      <c r="O63" s="19">
        <v>12</v>
      </c>
      <c r="P63" s="19">
        <v>6</v>
      </c>
      <c r="Q63" s="19">
        <v>5</v>
      </c>
      <c r="R63" s="19">
        <v>9</v>
      </c>
      <c r="S63" s="57">
        <f t="shared" si="36"/>
        <v>221</v>
      </c>
      <c r="T63" s="24"/>
    </row>
    <row r="64" spans="1:40" ht="34.5" customHeight="1">
      <c r="A64" s="57" t="s">
        <v>68</v>
      </c>
      <c r="B64" s="57">
        <v>8</v>
      </c>
      <c r="C64" s="19">
        <v>6</v>
      </c>
      <c r="D64" s="19">
        <v>13</v>
      </c>
      <c r="E64" s="19">
        <v>16</v>
      </c>
      <c r="F64" s="19">
        <v>13</v>
      </c>
      <c r="G64" s="19">
        <v>11</v>
      </c>
      <c r="H64" s="19">
        <v>15</v>
      </c>
      <c r="I64" s="19">
        <v>7</v>
      </c>
      <c r="J64" s="19">
        <v>11</v>
      </c>
      <c r="K64" s="19">
        <v>13</v>
      </c>
      <c r="L64" s="19">
        <v>22</v>
      </c>
      <c r="M64" s="19">
        <v>12</v>
      </c>
      <c r="N64" s="19">
        <v>8</v>
      </c>
      <c r="O64" s="19">
        <v>7</v>
      </c>
      <c r="P64" s="19">
        <v>8</v>
      </c>
      <c r="Q64" s="19">
        <v>4</v>
      </c>
      <c r="R64" s="19">
        <v>8</v>
      </c>
      <c r="S64" s="57">
        <f t="shared" si="36"/>
        <v>182</v>
      </c>
      <c r="T64" s="24"/>
    </row>
    <row r="65" spans="1:40" ht="34.5" customHeight="1">
      <c r="A65" s="57" t="s">
        <v>69</v>
      </c>
      <c r="B65" s="57">
        <v>9</v>
      </c>
      <c r="C65" s="19">
        <v>13</v>
      </c>
      <c r="D65" s="19">
        <v>4</v>
      </c>
      <c r="E65" s="19">
        <v>15</v>
      </c>
      <c r="F65" s="19">
        <v>14</v>
      </c>
      <c r="G65" s="19">
        <v>7</v>
      </c>
      <c r="H65" s="19">
        <v>8</v>
      </c>
      <c r="I65" s="19">
        <v>11</v>
      </c>
      <c r="J65" s="19">
        <v>13</v>
      </c>
      <c r="K65" s="19">
        <v>21</v>
      </c>
      <c r="L65" s="19">
        <v>9</v>
      </c>
      <c r="M65" s="19">
        <v>17</v>
      </c>
      <c r="N65" s="19">
        <v>10</v>
      </c>
      <c r="O65" s="19">
        <v>9</v>
      </c>
      <c r="P65" s="19">
        <v>7</v>
      </c>
      <c r="Q65" s="19">
        <v>15</v>
      </c>
      <c r="R65" s="19">
        <v>6</v>
      </c>
      <c r="S65" s="57">
        <f t="shared" si="36"/>
        <v>188</v>
      </c>
      <c r="T65" s="24"/>
    </row>
    <row r="66" spans="1:40" ht="34.5" customHeight="1">
      <c r="A66" s="57" t="s">
        <v>37</v>
      </c>
      <c r="B66" s="57">
        <v>12</v>
      </c>
      <c r="C66" s="19">
        <v>10</v>
      </c>
      <c r="D66" s="19">
        <v>17</v>
      </c>
      <c r="E66" s="19">
        <v>19</v>
      </c>
      <c r="F66" s="19">
        <v>33</v>
      </c>
      <c r="G66" s="19">
        <v>18</v>
      </c>
      <c r="H66" s="19">
        <v>16</v>
      </c>
      <c r="I66" s="19">
        <v>20</v>
      </c>
      <c r="J66" s="19">
        <v>22</v>
      </c>
      <c r="K66" s="19">
        <v>17</v>
      </c>
      <c r="L66" s="19">
        <v>17</v>
      </c>
      <c r="M66" s="19">
        <v>20</v>
      </c>
      <c r="N66" s="19">
        <v>9</v>
      </c>
      <c r="O66" s="19">
        <v>11</v>
      </c>
      <c r="P66" s="19">
        <v>13</v>
      </c>
      <c r="Q66" s="19">
        <v>11</v>
      </c>
      <c r="R66" s="19">
        <v>9</v>
      </c>
      <c r="S66" s="57">
        <f t="shared" si="36"/>
        <v>274</v>
      </c>
      <c r="T66" s="24"/>
    </row>
    <row r="67" spans="1:40" ht="34.5" customHeight="1">
      <c r="A67" s="57" t="s">
        <v>70</v>
      </c>
      <c r="B67" s="57">
        <v>5</v>
      </c>
      <c r="C67" s="19">
        <v>11</v>
      </c>
      <c r="D67" s="19">
        <v>15</v>
      </c>
      <c r="E67" s="19">
        <v>18</v>
      </c>
      <c r="F67" s="19">
        <v>18</v>
      </c>
      <c r="G67" s="19">
        <v>14</v>
      </c>
      <c r="H67" s="19">
        <v>13</v>
      </c>
      <c r="I67" s="19">
        <v>10</v>
      </c>
      <c r="J67" s="19">
        <v>16</v>
      </c>
      <c r="K67" s="19">
        <v>22</v>
      </c>
      <c r="L67" s="19">
        <v>16</v>
      </c>
      <c r="M67" s="19">
        <v>15</v>
      </c>
      <c r="N67" s="19">
        <v>6</v>
      </c>
      <c r="O67" s="19">
        <v>13</v>
      </c>
      <c r="P67" s="19">
        <v>5</v>
      </c>
      <c r="Q67" s="19">
        <v>5</v>
      </c>
      <c r="R67" s="19">
        <v>4</v>
      </c>
      <c r="S67" s="57">
        <f t="shared" si="36"/>
        <v>206</v>
      </c>
      <c r="T67" s="24"/>
    </row>
    <row r="68" spans="1:40" ht="34.5" customHeight="1">
      <c r="A68" s="57" t="s">
        <v>71</v>
      </c>
      <c r="B68" s="57">
        <v>3</v>
      </c>
      <c r="C68" s="19">
        <v>15</v>
      </c>
      <c r="D68" s="19">
        <v>35</v>
      </c>
      <c r="E68" s="19">
        <v>23</v>
      </c>
      <c r="F68" s="19">
        <v>16</v>
      </c>
      <c r="G68" s="19">
        <v>28</v>
      </c>
      <c r="H68" s="19">
        <v>19</v>
      </c>
      <c r="I68" s="19">
        <v>31</v>
      </c>
      <c r="J68" s="19">
        <v>23</v>
      </c>
      <c r="K68" s="19">
        <v>24</v>
      </c>
      <c r="L68" s="19">
        <v>30</v>
      </c>
      <c r="M68" s="19">
        <v>18</v>
      </c>
      <c r="N68" s="19">
        <v>19</v>
      </c>
      <c r="O68" s="19">
        <v>11</v>
      </c>
      <c r="P68" s="19">
        <v>22</v>
      </c>
      <c r="Q68" s="19">
        <v>18</v>
      </c>
      <c r="R68" s="19">
        <v>16</v>
      </c>
      <c r="S68" s="57">
        <f t="shared" si="36"/>
        <v>351</v>
      </c>
      <c r="T68" s="24"/>
    </row>
    <row r="69" spans="1:40" ht="34.5" customHeight="1">
      <c r="A69" s="57" t="s">
        <v>72</v>
      </c>
      <c r="B69" s="57">
        <v>6</v>
      </c>
      <c r="C69" s="19">
        <v>4</v>
      </c>
      <c r="D69" s="19">
        <v>8</v>
      </c>
      <c r="E69" s="19">
        <v>5</v>
      </c>
      <c r="F69" s="19">
        <v>11</v>
      </c>
      <c r="G69" s="19">
        <v>15</v>
      </c>
      <c r="H69" s="19">
        <v>15</v>
      </c>
      <c r="I69" s="19">
        <v>10</v>
      </c>
      <c r="J69" s="19">
        <v>14</v>
      </c>
      <c r="K69" s="19">
        <v>13</v>
      </c>
      <c r="L69" s="19">
        <v>15</v>
      </c>
      <c r="M69" s="19">
        <v>5</v>
      </c>
      <c r="N69" s="19">
        <v>12</v>
      </c>
      <c r="O69" s="19">
        <v>4</v>
      </c>
      <c r="P69" s="19">
        <v>5</v>
      </c>
      <c r="Q69" s="19">
        <v>3</v>
      </c>
      <c r="R69" s="19">
        <v>3</v>
      </c>
      <c r="S69" s="57">
        <f t="shared" si="36"/>
        <v>148</v>
      </c>
      <c r="T69" s="24"/>
    </row>
    <row r="70" spans="1:40" ht="34.5" customHeight="1">
      <c r="A70" s="57" t="s">
        <v>73</v>
      </c>
      <c r="B70" s="57">
        <v>0</v>
      </c>
      <c r="C70" s="19">
        <v>6</v>
      </c>
      <c r="D70" s="19">
        <v>6</v>
      </c>
      <c r="E70" s="19">
        <v>7</v>
      </c>
      <c r="F70" s="19">
        <v>5</v>
      </c>
      <c r="G70" s="19">
        <v>3</v>
      </c>
      <c r="H70" s="19">
        <v>6</v>
      </c>
      <c r="I70" s="19">
        <v>7</v>
      </c>
      <c r="J70" s="19">
        <v>7</v>
      </c>
      <c r="K70" s="19">
        <v>5</v>
      </c>
      <c r="L70" s="19">
        <v>12</v>
      </c>
      <c r="M70" s="19">
        <v>14</v>
      </c>
      <c r="N70" s="19">
        <v>7</v>
      </c>
      <c r="O70" s="19">
        <v>16</v>
      </c>
      <c r="P70" s="19">
        <v>9</v>
      </c>
      <c r="Q70" s="19">
        <v>8</v>
      </c>
      <c r="R70" s="19">
        <v>7</v>
      </c>
      <c r="S70" s="57">
        <f t="shared" si="36"/>
        <v>125</v>
      </c>
      <c r="T70" s="24"/>
    </row>
    <row r="71" spans="1:40" ht="34.5" customHeight="1">
      <c r="A71" s="57" t="s">
        <v>74</v>
      </c>
      <c r="B71" s="57">
        <v>183</v>
      </c>
      <c r="C71" s="19">
        <v>308</v>
      </c>
      <c r="D71" s="19">
        <v>302</v>
      </c>
      <c r="E71" s="19">
        <v>293</v>
      </c>
      <c r="F71" s="19">
        <v>302</v>
      </c>
      <c r="G71" s="19">
        <v>284</v>
      </c>
      <c r="H71" s="19">
        <v>250</v>
      </c>
      <c r="I71" s="19">
        <v>266</v>
      </c>
      <c r="J71" s="19">
        <v>243</v>
      </c>
      <c r="K71" s="19">
        <v>266</v>
      </c>
      <c r="L71" s="19">
        <v>248</v>
      </c>
      <c r="M71" s="19">
        <v>220</v>
      </c>
      <c r="N71" s="19">
        <v>129</v>
      </c>
      <c r="O71" s="19">
        <v>82</v>
      </c>
      <c r="P71" s="19">
        <v>68</v>
      </c>
      <c r="Q71" s="19">
        <v>43</v>
      </c>
      <c r="R71" s="19">
        <v>70</v>
      </c>
      <c r="S71" s="57">
        <f t="shared" si="36"/>
        <v>3557</v>
      </c>
      <c r="T71" s="24"/>
    </row>
    <row r="72" spans="1:40" ht="34.5" customHeight="1">
      <c r="A72" s="57" t="s">
        <v>75</v>
      </c>
      <c r="B72" s="57">
        <v>44</v>
      </c>
      <c r="C72" s="19">
        <v>54</v>
      </c>
      <c r="D72" s="19">
        <v>65</v>
      </c>
      <c r="E72" s="19">
        <v>59</v>
      </c>
      <c r="F72" s="19">
        <v>61</v>
      </c>
      <c r="G72" s="19">
        <v>60</v>
      </c>
      <c r="H72" s="19">
        <v>48</v>
      </c>
      <c r="I72" s="19">
        <v>48</v>
      </c>
      <c r="J72" s="19">
        <v>50</v>
      </c>
      <c r="K72" s="19">
        <v>47</v>
      </c>
      <c r="L72" s="19">
        <v>46</v>
      </c>
      <c r="M72" s="19">
        <v>35</v>
      </c>
      <c r="N72" s="19">
        <v>38</v>
      </c>
      <c r="O72" s="19">
        <v>35</v>
      </c>
      <c r="P72" s="19">
        <v>20</v>
      </c>
      <c r="Q72" s="19">
        <v>14</v>
      </c>
      <c r="R72" s="19">
        <v>26</v>
      </c>
      <c r="S72" s="57">
        <f t="shared" si="36"/>
        <v>750</v>
      </c>
      <c r="T72" s="24"/>
    </row>
    <row r="73" spans="1:40" ht="34.5" customHeight="1" thickBot="1">
      <c r="A73" s="53" t="s">
        <v>118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>
        <v>1</v>
      </c>
      <c r="O73" s="54"/>
      <c r="P73" s="54"/>
      <c r="Q73" s="54"/>
      <c r="R73" s="54"/>
      <c r="S73" s="54">
        <f t="shared" si="36"/>
        <v>1</v>
      </c>
      <c r="T73" s="24"/>
    </row>
    <row r="74" spans="1:40" ht="34.5" customHeight="1" thickBot="1"/>
    <row r="75" spans="1:40" ht="34.5" customHeight="1" thickBot="1">
      <c r="A75" s="29" t="s">
        <v>76</v>
      </c>
      <c r="B75" s="11">
        <f>SUM(B76:B86)</f>
        <v>230</v>
      </c>
      <c r="C75" s="11">
        <f t="shared" ref="C75:R75" si="37">SUM(C76:C86)</f>
        <v>389</v>
      </c>
      <c r="D75" s="11">
        <f t="shared" si="37"/>
        <v>361</v>
      </c>
      <c r="E75" s="11">
        <f t="shared" si="37"/>
        <v>457</v>
      </c>
      <c r="F75" s="11">
        <f t="shared" si="37"/>
        <v>468</v>
      </c>
      <c r="G75" s="11">
        <f t="shared" si="37"/>
        <v>476</v>
      </c>
      <c r="H75" s="11">
        <f t="shared" si="37"/>
        <v>431</v>
      </c>
      <c r="I75" s="11">
        <f t="shared" si="37"/>
        <v>423</v>
      </c>
      <c r="J75" s="11">
        <f t="shared" si="37"/>
        <v>448</v>
      </c>
      <c r="K75" s="11">
        <f t="shared" si="37"/>
        <v>467</v>
      </c>
      <c r="L75" s="11">
        <f t="shared" si="37"/>
        <v>417</v>
      </c>
      <c r="M75" s="11">
        <f t="shared" si="37"/>
        <v>358</v>
      </c>
      <c r="N75" s="11">
        <f t="shared" si="37"/>
        <v>315</v>
      </c>
      <c r="O75" s="11">
        <f t="shared" si="37"/>
        <v>243</v>
      </c>
      <c r="P75" s="11">
        <f t="shared" si="37"/>
        <v>222</v>
      </c>
      <c r="Q75" s="11">
        <f t="shared" si="37"/>
        <v>156</v>
      </c>
      <c r="R75" s="11">
        <f t="shared" si="37"/>
        <v>241</v>
      </c>
      <c r="S75" s="11">
        <f>SUM(S77:S86)</f>
        <v>6102</v>
      </c>
      <c r="T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</row>
    <row r="76" spans="1:40" ht="34.5" customHeight="1">
      <c r="A76" s="31" t="s">
        <v>88</v>
      </c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69"/>
      <c r="T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</row>
    <row r="77" spans="1:40" ht="34.5" customHeight="1">
      <c r="A77" s="57" t="s">
        <v>77</v>
      </c>
      <c r="B77" s="57">
        <v>190</v>
      </c>
      <c r="C77" s="19">
        <v>376</v>
      </c>
      <c r="D77" s="19">
        <v>353</v>
      </c>
      <c r="E77" s="19">
        <v>442</v>
      </c>
      <c r="F77" s="19">
        <v>440</v>
      </c>
      <c r="G77" s="19">
        <v>443</v>
      </c>
      <c r="H77" s="19">
        <v>399</v>
      </c>
      <c r="I77" s="19">
        <v>404</v>
      </c>
      <c r="J77" s="19">
        <v>430</v>
      </c>
      <c r="K77" s="19">
        <v>460</v>
      </c>
      <c r="L77" s="19">
        <v>407</v>
      </c>
      <c r="M77" s="19">
        <v>352</v>
      </c>
      <c r="N77" s="19">
        <v>311</v>
      </c>
      <c r="O77" s="19">
        <v>238</v>
      </c>
      <c r="P77" s="19">
        <v>219</v>
      </c>
      <c r="Q77" s="19">
        <v>153</v>
      </c>
      <c r="R77" s="19">
        <v>236</v>
      </c>
      <c r="S77" s="57">
        <f>SUM(B77:R77)</f>
        <v>5853</v>
      </c>
      <c r="T77" s="24"/>
    </row>
    <row r="78" spans="1:40" ht="34.5" customHeight="1">
      <c r="A78" s="52" t="s">
        <v>145</v>
      </c>
      <c r="B78" s="43">
        <v>7</v>
      </c>
      <c r="C78" s="43">
        <v>1</v>
      </c>
      <c r="D78" s="43">
        <v>2</v>
      </c>
      <c r="E78" s="43">
        <v>2</v>
      </c>
      <c r="F78" s="43">
        <v>4</v>
      </c>
      <c r="G78" s="43">
        <v>3</v>
      </c>
      <c r="H78" s="43">
        <v>6</v>
      </c>
      <c r="I78" s="43">
        <v>3</v>
      </c>
      <c r="J78" s="43">
        <v>4</v>
      </c>
      <c r="K78" s="43">
        <v>0</v>
      </c>
      <c r="L78" s="43">
        <v>1</v>
      </c>
      <c r="M78" s="43">
        <v>1</v>
      </c>
      <c r="N78" s="43">
        <v>2</v>
      </c>
      <c r="O78" s="43">
        <v>1</v>
      </c>
      <c r="P78" s="43">
        <v>2</v>
      </c>
      <c r="Q78" s="43">
        <v>1</v>
      </c>
      <c r="R78" s="43">
        <v>2</v>
      </c>
      <c r="S78" s="43">
        <f t="shared" ref="S78:S86" si="38">SUM(B78:R78)</f>
        <v>42</v>
      </c>
      <c r="T78" s="24"/>
    </row>
    <row r="79" spans="1:40" ht="34.5" customHeight="1">
      <c r="A79" s="57" t="s">
        <v>146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>
        <f t="shared" si="38"/>
        <v>0</v>
      </c>
      <c r="T79" s="24"/>
    </row>
    <row r="80" spans="1:40" ht="34.5" customHeight="1">
      <c r="A80" s="57" t="s">
        <v>147</v>
      </c>
      <c r="B80" s="19">
        <v>12</v>
      </c>
      <c r="C80" s="19">
        <v>2</v>
      </c>
      <c r="D80" s="19">
        <v>0</v>
      </c>
      <c r="E80" s="19">
        <v>5</v>
      </c>
      <c r="F80" s="19">
        <v>2</v>
      </c>
      <c r="G80" s="19">
        <v>8</v>
      </c>
      <c r="H80" s="19">
        <v>6</v>
      </c>
      <c r="I80" s="19">
        <v>4</v>
      </c>
      <c r="J80" s="19">
        <v>3</v>
      </c>
      <c r="K80" s="19">
        <v>1</v>
      </c>
      <c r="L80" s="19">
        <v>2</v>
      </c>
      <c r="M80" s="19">
        <v>1</v>
      </c>
      <c r="N80" s="19">
        <v>0</v>
      </c>
      <c r="O80" s="19">
        <v>1</v>
      </c>
      <c r="P80" s="19"/>
      <c r="Q80" s="19">
        <v>0</v>
      </c>
      <c r="R80" s="19"/>
      <c r="S80" s="19">
        <f t="shared" si="38"/>
        <v>47</v>
      </c>
      <c r="T80" s="24"/>
    </row>
    <row r="81" spans="1:40" ht="34.5" customHeight="1">
      <c r="A81" s="57" t="s">
        <v>148</v>
      </c>
      <c r="B81" s="19">
        <v>2</v>
      </c>
      <c r="C81" s="19"/>
      <c r="D81" s="19">
        <v>1</v>
      </c>
      <c r="E81" s="19">
        <v>0</v>
      </c>
      <c r="F81" s="19">
        <v>1</v>
      </c>
      <c r="G81" s="19"/>
      <c r="H81" s="19">
        <v>2</v>
      </c>
      <c r="I81" s="19">
        <v>1</v>
      </c>
      <c r="J81" s="19"/>
      <c r="K81" s="19"/>
      <c r="L81" s="19"/>
      <c r="M81" s="19"/>
      <c r="N81" s="19"/>
      <c r="O81" s="19">
        <v>1</v>
      </c>
      <c r="P81" s="19">
        <v>0</v>
      </c>
      <c r="Q81" s="19">
        <v>1</v>
      </c>
      <c r="R81" s="19">
        <v>1</v>
      </c>
      <c r="S81" s="19">
        <f t="shared" si="38"/>
        <v>10</v>
      </c>
      <c r="T81" s="24"/>
    </row>
    <row r="82" spans="1:40" ht="34.5" customHeight="1">
      <c r="A82" s="57" t="s">
        <v>149</v>
      </c>
      <c r="B82" s="19">
        <v>0</v>
      </c>
      <c r="C82" s="19">
        <v>1</v>
      </c>
      <c r="D82" s="19">
        <v>0</v>
      </c>
      <c r="E82" s="19">
        <v>0</v>
      </c>
      <c r="F82" s="19">
        <v>2</v>
      </c>
      <c r="G82" s="19">
        <v>3</v>
      </c>
      <c r="H82" s="19">
        <v>1</v>
      </c>
      <c r="I82" s="19">
        <v>1</v>
      </c>
      <c r="J82" s="19">
        <v>3</v>
      </c>
      <c r="K82" s="19"/>
      <c r="L82" s="19"/>
      <c r="M82" s="19"/>
      <c r="N82" s="19"/>
      <c r="O82" s="19"/>
      <c r="P82" s="19"/>
      <c r="Q82" s="19"/>
      <c r="R82" s="19"/>
      <c r="S82" s="19">
        <f t="shared" si="38"/>
        <v>11</v>
      </c>
      <c r="T82" s="24"/>
    </row>
    <row r="83" spans="1:40" ht="34.5" customHeight="1">
      <c r="A83" s="57" t="s">
        <v>150</v>
      </c>
      <c r="B83" s="19">
        <v>8</v>
      </c>
      <c r="C83" s="19"/>
      <c r="D83" s="19">
        <v>3</v>
      </c>
      <c r="E83" s="19">
        <v>3</v>
      </c>
      <c r="F83" s="19">
        <v>6</v>
      </c>
      <c r="G83" s="19">
        <v>6</v>
      </c>
      <c r="H83" s="19">
        <v>5</v>
      </c>
      <c r="I83" s="19">
        <v>2</v>
      </c>
      <c r="J83" s="19">
        <v>2</v>
      </c>
      <c r="K83" s="19">
        <v>4</v>
      </c>
      <c r="L83" s="19">
        <v>0</v>
      </c>
      <c r="M83" s="19">
        <v>1</v>
      </c>
      <c r="N83" s="19">
        <v>1</v>
      </c>
      <c r="O83" s="19">
        <v>1</v>
      </c>
      <c r="P83" s="19"/>
      <c r="Q83" s="19">
        <v>0</v>
      </c>
      <c r="R83" s="19">
        <v>1</v>
      </c>
      <c r="S83" s="19">
        <f t="shared" si="38"/>
        <v>43</v>
      </c>
      <c r="T83" s="24"/>
    </row>
    <row r="84" spans="1:40" ht="34.5" customHeight="1">
      <c r="A84" s="57" t="s">
        <v>151</v>
      </c>
      <c r="B84" s="19"/>
      <c r="C84" s="19"/>
      <c r="D84" s="19"/>
      <c r="E84" s="19"/>
      <c r="F84" s="19"/>
      <c r="G84" s="19"/>
      <c r="H84" s="19">
        <v>2</v>
      </c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>
        <f t="shared" si="38"/>
        <v>2</v>
      </c>
      <c r="T84" s="24"/>
    </row>
    <row r="85" spans="1:40" ht="34.5" customHeight="1">
      <c r="A85" s="57" t="s">
        <v>152</v>
      </c>
      <c r="B85" s="19">
        <v>4</v>
      </c>
      <c r="C85" s="19">
        <v>3</v>
      </c>
      <c r="D85" s="19">
        <v>1</v>
      </c>
      <c r="E85" s="19">
        <v>4</v>
      </c>
      <c r="F85" s="19">
        <v>6</v>
      </c>
      <c r="G85" s="19">
        <v>5</v>
      </c>
      <c r="H85" s="19"/>
      <c r="I85" s="19">
        <v>4</v>
      </c>
      <c r="J85" s="19">
        <v>4</v>
      </c>
      <c r="K85" s="19">
        <v>2</v>
      </c>
      <c r="L85" s="19">
        <v>5</v>
      </c>
      <c r="M85" s="19">
        <v>2</v>
      </c>
      <c r="N85" s="19">
        <v>1</v>
      </c>
      <c r="O85" s="19">
        <v>1</v>
      </c>
      <c r="P85" s="19">
        <v>1</v>
      </c>
      <c r="Q85" s="19">
        <v>1</v>
      </c>
      <c r="R85" s="19">
        <v>1</v>
      </c>
      <c r="S85" s="19">
        <f t="shared" si="38"/>
        <v>45</v>
      </c>
      <c r="T85" s="24"/>
    </row>
    <row r="86" spans="1:40" ht="34.5" customHeight="1" thickBot="1">
      <c r="A86" s="58" t="s">
        <v>153</v>
      </c>
      <c r="B86" s="45">
        <v>7</v>
      </c>
      <c r="C86" s="45">
        <v>6</v>
      </c>
      <c r="D86" s="45">
        <v>1</v>
      </c>
      <c r="E86" s="45">
        <v>1</v>
      </c>
      <c r="F86" s="45">
        <v>7</v>
      </c>
      <c r="G86" s="45">
        <v>8</v>
      </c>
      <c r="H86" s="45">
        <v>10</v>
      </c>
      <c r="I86" s="45">
        <v>4</v>
      </c>
      <c r="J86" s="45">
        <v>2</v>
      </c>
      <c r="K86" s="45"/>
      <c r="L86" s="45">
        <v>2</v>
      </c>
      <c r="M86" s="45">
        <v>1</v>
      </c>
      <c r="N86" s="45"/>
      <c r="O86" s="45">
        <v>0</v>
      </c>
      <c r="P86" s="45"/>
      <c r="Q86" s="45"/>
      <c r="R86" s="45">
        <v>0</v>
      </c>
      <c r="S86" s="45">
        <f t="shared" si="38"/>
        <v>49</v>
      </c>
      <c r="T86" s="24"/>
    </row>
    <row r="87" spans="1:40" ht="34.5" customHeight="1" thickBot="1"/>
    <row r="88" spans="1:40" ht="34.5" customHeight="1" thickBot="1">
      <c r="A88" s="29" t="s">
        <v>78</v>
      </c>
      <c r="B88" s="11">
        <f>SUM(B89:B94)</f>
        <v>111</v>
      </c>
      <c r="C88" s="11">
        <f t="shared" ref="C88:S88" si="39">SUM(C89:C94)</f>
        <v>221</v>
      </c>
      <c r="D88" s="11">
        <f t="shared" si="39"/>
        <v>190</v>
      </c>
      <c r="E88" s="11">
        <f t="shared" si="39"/>
        <v>213</v>
      </c>
      <c r="F88" s="11">
        <f t="shared" si="39"/>
        <v>207</v>
      </c>
      <c r="G88" s="11">
        <f t="shared" si="39"/>
        <v>232</v>
      </c>
      <c r="H88" s="11">
        <f t="shared" si="39"/>
        <v>191</v>
      </c>
      <c r="I88" s="11">
        <f t="shared" si="39"/>
        <v>191</v>
      </c>
      <c r="J88" s="11">
        <f t="shared" si="39"/>
        <v>213</v>
      </c>
      <c r="K88" s="11">
        <f t="shared" si="39"/>
        <v>193</v>
      </c>
      <c r="L88" s="11">
        <f t="shared" si="39"/>
        <v>207</v>
      </c>
      <c r="M88" s="11">
        <f t="shared" si="39"/>
        <v>205</v>
      </c>
      <c r="N88" s="11">
        <f t="shared" si="39"/>
        <v>137</v>
      </c>
      <c r="O88" s="11">
        <f t="shared" si="39"/>
        <v>100</v>
      </c>
      <c r="P88" s="11">
        <f t="shared" si="39"/>
        <v>110</v>
      </c>
      <c r="Q88" s="11">
        <f t="shared" si="39"/>
        <v>84</v>
      </c>
      <c r="R88" s="11">
        <f t="shared" si="39"/>
        <v>138</v>
      </c>
      <c r="S88" s="11">
        <f t="shared" si="39"/>
        <v>2943</v>
      </c>
      <c r="T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</row>
    <row r="89" spans="1:40" ht="34.5" customHeight="1">
      <c r="A89" s="32" t="s">
        <v>87</v>
      </c>
      <c r="B89" s="69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</row>
    <row r="90" spans="1:40" ht="34.5" customHeight="1">
      <c r="A90" s="57" t="s">
        <v>79</v>
      </c>
      <c r="B90" s="57">
        <v>93</v>
      </c>
      <c r="C90" s="19">
        <v>213</v>
      </c>
      <c r="D90" s="19">
        <v>184</v>
      </c>
      <c r="E90" s="19">
        <v>207</v>
      </c>
      <c r="F90" s="19">
        <v>194</v>
      </c>
      <c r="G90" s="19">
        <v>218</v>
      </c>
      <c r="H90" s="19">
        <v>181</v>
      </c>
      <c r="I90" s="19">
        <v>183</v>
      </c>
      <c r="J90" s="19">
        <v>205</v>
      </c>
      <c r="K90" s="19">
        <v>186</v>
      </c>
      <c r="L90" s="19">
        <v>199</v>
      </c>
      <c r="M90" s="19">
        <v>199</v>
      </c>
      <c r="N90" s="19">
        <v>128</v>
      </c>
      <c r="O90" s="19">
        <v>96</v>
      </c>
      <c r="P90" s="19">
        <v>102</v>
      </c>
      <c r="Q90" s="19">
        <v>76</v>
      </c>
      <c r="R90" s="19">
        <v>128</v>
      </c>
      <c r="S90" s="57">
        <v>2792</v>
      </c>
      <c r="T90" s="24"/>
    </row>
    <row r="91" spans="1:40" ht="34.5" customHeight="1">
      <c r="A91" s="57" t="s">
        <v>109</v>
      </c>
      <c r="B91" s="57">
        <v>3</v>
      </c>
      <c r="C91" s="19">
        <v>2</v>
      </c>
      <c r="D91" s="19">
        <v>1</v>
      </c>
      <c r="E91" s="19">
        <v>1</v>
      </c>
      <c r="F91" s="19">
        <v>4</v>
      </c>
      <c r="G91" s="19">
        <v>0</v>
      </c>
      <c r="H91" s="19">
        <v>4</v>
      </c>
      <c r="I91" s="19">
        <v>3</v>
      </c>
      <c r="J91" s="19">
        <v>1</v>
      </c>
      <c r="K91" s="19">
        <v>1</v>
      </c>
      <c r="L91" s="19">
        <v>1</v>
      </c>
      <c r="M91" s="19"/>
      <c r="N91" s="19">
        <v>2</v>
      </c>
      <c r="O91" s="19"/>
      <c r="P91" s="19">
        <v>2</v>
      </c>
      <c r="Q91" s="19">
        <v>2</v>
      </c>
      <c r="R91" s="19">
        <v>2</v>
      </c>
      <c r="S91" s="57">
        <v>29</v>
      </c>
      <c r="T91" s="24"/>
    </row>
    <row r="92" spans="1:40" ht="34.5" customHeight="1">
      <c r="A92" s="57" t="s">
        <v>110</v>
      </c>
      <c r="B92" s="57">
        <v>13</v>
      </c>
      <c r="C92" s="19">
        <v>5</v>
      </c>
      <c r="D92" s="19">
        <v>5</v>
      </c>
      <c r="E92" s="19">
        <v>4</v>
      </c>
      <c r="F92" s="19">
        <v>7</v>
      </c>
      <c r="G92" s="19">
        <v>14</v>
      </c>
      <c r="H92" s="19">
        <v>4</v>
      </c>
      <c r="I92" s="19">
        <v>4</v>
      </c>
      <c r="J92" s="19">
        <v>7</v>
      </c>
      <c r="K92" s="19">
        <v>3</v>
      </c>
      <c r="L92" s="19">
        <v>5</v>
      </c>
      <c r="M92" s="19">
        <v>4</v>
      </c>
      <c r="N92" s="19">
        <v>4</v>
      </c>
      <c r="O92" s="19">
        <v>4</v>
      </c>
      <c r="P92" s="19">
        <v>4</v>
      </c>
      <c r="Q92" s="19">
        <v>2</v>
      </c>
      <c r="R92" s="19">
        <v>8</v>
      </c>
      <c r="S92" s="57">
        <v>97</v>
      </c>
      <c r="T92" s="24"/>
    </row>
    <row r="93" spans="1:40" ht="34.5" customHeight="1">
      <c r="A93" s="57" t="s">
        <v>111</v>
      </c>
      <c r="B93" s="57">
        <v>2</v>
      </c>
      <c r="C93" s="19">
        <v>0</v>
      </c>
      <c r="D93" s="19">
        <v>0</v>
      </c>
      <c r="E93" s="19">
        <v>0</v>
      </c>
      <c r="F93" s="19">
        <v>2</v>
      </c>
      <c r="G93" s="19">
        <v>0</v>
      </c>
      <c r="H93" s="19">
        <v>1</v>
      </c>
      <c r="I93" s="19">
        <v>0</v>
      </c>
      <c r="J93" s="19">
        <v>0</v>
      </c>
      <c r="K93" s="19">
        <v>1</v>
      </c>
      <c r="L93" s="19">
        <v>1</v>
      </c>
      <c r="M93" s="19">
        <v>0</v>
      </c>
      <c r="N93" s="19">
        <v>3</v>
      </c>
      <c r="O93" s="19">
        <v>0</v>
      </c>
      <c r="P93" s="19">
        <v>2</v>
      </c>
      <c r="Q93" s="19">
        <v>2</v>
      </c>
      <c r="R93" s="19">
        <v>0</v>
      </c>
      <c r="S93" s="57">
        <v>14</v>
      </c>
      <c r="T93" s="24"/>
    </row>
    <row r="94" spans="1:40" ht="34.5" customHeight="1">
      <c r="A94" s="57" t="s">
        <v>112</v>
      </c>
      <c r="B94" s="57">
        <v>0</v>
      </c>
      <c r="C94" s="19">
        <v>1</v>
      </c>
      <c r="D94" s="19">
        <v>0</v>
      </c>
      <c r="E94" s="19">
        <v>1</v>
      </c>
      <c r="F94" s="19">
        <v>0</v>
      </c>
      <c r="G94" s="19">
        <v>0</v>
      </c>
      <c r="H94" s="19">
        <v>1</v>
      </c>
      <c r="I94" s="19">
        <v>1</v>
      </c>
      <c r="J94" s="19">
        <v>0</v>
      </c>
      <c r="K94" s="19">
        <v>2</v>
      </c>
      <c r="L94" s="19">
        <v>1</v>
      </c>
      <c r="M94" s="19">
        <v>2</v>
      </c>
      <c r="N94" s="19">
        <v>0</v>
      </c>
      <c r="O94" s="19">
        <v>0</v>
      </c>
      <c r="P94" s="19">
        <v>0</v>
      </c>
      <c r="Q94" s="19">
        <v>2</v>
      </c>
      <c r="R94" s="19">
        <v>0</v>
      </c>
      <c r="S94" s="57">
        <v>11</v>
      </c>
      <c r="T94" s="24"/>
    </row>
    <row r="95" spans="1:40" ht="34.5" customHeight="1" thickBot="1"/>
    <row r="96" spans="1:40" ht="34.5" customHeight="1" thickBot="1">
      <c r="A96" s="48" t="s">
        <v>84</v>
      </c>
      <c r="B96" s="48">
        <f>+B97</f>
        <v>176</v>
      </c>
      <c r="C96" s="40">
        <f t="shared" ref="C96:R96" si="40">+C97</f>
        <v>244</v>
      </c>
      <c r="D96" s="40">
        <f t="shared" si="40"/>
        <v>319</v>
      </c>
      <c r="E96" s="40">
        <f t="shared" si="40"/>
        <v>326</v>
      </c>
      <c r="F96" s="40">
        <f t="shared" si="40"/>
        <v>319</v>
      </c>
      <c r="G96" s="40">
        <f t="shared" si="40"/>
        <v>308</v>
      </c>
      <c r="H96" s="40">
        <f t="shared" si="40"/>
        <v>313</v>
      </c>
      <c r="I96" s="40">
        <f t="shared" si="40"/>
        <v>311</v>
      </c>
      <c r="J96" s="40">
        <f t="shared" si="40"/>
        <v>302</v>
      </c>
      <c r="K96" s="40">
        <f t="shared" si="40"/>
        <v>317</v>
      </c>
      <c r="L96" s="40">
        <f t="shared" si="40"/>
        <v>332</v>
      </c>
      <c r="M96" s="40">
        <f t="shared" si="40"/>
        <v>299</v>
      </c>
      <c r="N96" s="40">
        <f t="shared" si="40"/>
        <v>233</v>
      </c>
      <c r="O96" s="40">
        <f t="shared" si="40"/>
        <v>225</v>
      </c>
      <c r="P96" s="40">
        <f t="shared" si="40"/>
        <v>179</v>
      </c>
      <c r="Q96" s="40">
        <f t="shared" si="40"/>
        <v>173</v>
      </c>
      <c r="R96" s="40">
        <f t="shared" si="40"/>
        <v>252</v>
      </c>
      <c r="S96" s="40">
        <f>S97</f>
        <v>4628</v>
      </c>
    </row>
    <row r="97" spans="1:40" ht="34.5" customHeight="1" thickBot="1">
      <c r="A97" s="58" t="s">
        <v>85</v>
      </c>
      <c r="B97" s="58">
        <v>176</v>
      </c>
      <c r="C97" s="45">
        <v>244</v>
      </c>
      <c r="D97" s="45">
        <v>319</v>
      </c>
      <c r="E97" s="45">
        <v>326</v>
      </c>
      <c r="F97" s="45">
        <v>319</v>
      </c>
      <c r="G97" s="45">
        <v>308</v>
      </c>
      <c r="H97" s="45">
        <v>313</v>
      </c>
      <c r="I97" s="45">
        <v>311</v>
      </c>
      <c r="J97" s="45">
        <v>302</v>
      </c>
      <c r="K97" s="45">
        <v>317</v>
      </c>
      <c r="L97" s="45">
        <v>332</v>
      </c>
      <c r="M97" s="45">
        <v>299</v>
      </c>
      <c r="N97" s="45">
        <v>233</v>
      </c>
      <c r="O97" s="45">
        <v>225</v>
      </c>
      <c r="P97" s="45">
        <v>179</v>
      </c>
      <c r="Q97" s="45">
        <v>173</v>
      </c>
      <c r="R97" s="45">
        <v>252</v>
      </c>
      <c r="S97" s="58">
        <v>4628</v>
      </c>
    </row>
    <row r="98" spans="1:40" ht="34.5" customHeight="1">
      <c r="A98" s="34"/>
    </row>
    <row r="99" spans="1:40" ht="34.5" customHeight="1">
      <c r="A99" s="34"/>
    </row>
    <row r="100" spans="1:40" ht="34.5" customHeight="1">
      <c r="G100" s="6"/>
      <c r="H100" s="6"/>
      <c r="I100" s="6"/>
      <c r="J100" s="8" t="s">
        <v>105</v>
      </c>
      <c r="K100" s="6"/>
      <c r="L100" s="6"/>
      <c r="M100" s="6"/>
      <c r="AD100" s="37"/>
    </row>
    <row r="101" spans="1:40" ht="34.5" customHeight="1">
      <c r="G101" s="6"/>
      <c r="H101" s="6"/>
      <c r="I101" s="6"/>
      <c r="J101" s="8" t="s">
        <v>63</v>
      </c>
      <c r="K101" s="6"/>
      <c r="L101" s="6"/>
      <c r="M101" s="6"/>
      <c r="AD101" s="37"/>
    </row>
    <row r="102" spans="1:40" ht="34.5" customHeight="1" thickBot="1"/>
    <row r="103" spans="1:40" ht="34.5" customHeight="1" thickBot="1">
      <c r="A103" s="86">
        <v>2016</v>
      </c>
      <c r="B103" s="28" t="s">
        <v>3</v>
      </c>
      <c r="C103" s="28" t="s">
        <v>4</v>
      </c>
      <c r="D103" s="28" t="s">
        <v>5</v>
      </c>
      <c r="E103" s="28" t="s">
        <v>6</v>
      </c>
      <c r="F103" s="28" t="s">
        <v>7</v>
      </c>
      <c r="G103" s="28" t="s">
        <v>8</v>
      </c>
      <c r="H103" s="28" t="s">
        <v>9</v>
      </c>
      <c r="I103" s="28" t="s">
        <v>10</v>
      </c>
      <c r="J103" s="28" t="s">
        <v>38</v>
      </c>
      <c r="K103" s="28" t="s">
        <v>12</v>
      </c>
      <c r="L103" s="28" t="s">
        <v>13</v>
      </c>
      <c r="M103" s="28" t="s">
        <v>14</v>
      </c>
      <c r="N103" s="28" t="s">
        <v>15</v>
      </c>
      <c r="O103" s="28" t="s">
        <v>16</v>
      </c>
      <c r="P103" s="28" t="s">
        <v>17</v>
      </c>
      <c r="Q103" s="28" t="s">
        <v>18</v>
      </c>
      <c r="R103" s="28" t="s">
        <v>19</v>
      </c>
      <c r="S103" s="28" t="s">
        <v>20</v>
      </c>
      <c r="T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</row>
    <row r="104" spans="1:40" ht="34.5" customHeight="1" thickBot="1">
      <c r="A104" s="30" t="s">
        <v>21</v>
      </c>
      <c r="B104" s="13">
        <f>+B105+LIMARI!B121+ELQUI!B105</f>
        <v>19202</v>
      </c>
      <c r="C104" s="13">
        <f>+C105+LIMARI!C121+ELQUI!C105</f>
        <v>22144</v>
      </c>
      <c r="D104" s="13">
        <f>+D105+LIMARI!D121+ELQUI!D105</f>
        <v>20688</v>
      </c>
      <c r="E104" s="13">
        <f>+E105+LIMARI!E121+ELQUI!E105</f>
        <v>22109</v>
      </c>
      <c r="F104" s="13">
        <f>+F105+LIMARI!F121+ELQUI!F105</f>
        <v>23446</v>
      </c>
      <c r="G104" s="13">
        <f>+G105+LIMARI!G121+ELQUI!G105</f>
        <v>22744</v>
      </c>
      <c r="H104" s="13">
        <f>+H105+LIMARI!H121+ELQUI!H105</f>
        <v>18657</v>
      </c>
      <c r="I104" s="13">
        <f>+I105+LIMARI!I121+ELQUI!I105</f>
        <v>16842</v>
      </c>
      <c r="J104" s="13">
        <f>+J105+LIMARI!J121+ELQUI!J105</f>
        <v>17877</v>
      </c>
      <c r="K104" s="13">
        <f>+K105+LIMARI!K121+ELQUI!K105</f>
        <v>18081</v>
      </c>
      <c r="L104" s="13">
        <f>+L105+LIMARI!L121+ELQUI!L105</f>
        <v>17811</v>
      </c>
      <c r="M104" s="13">
        <f>+M105+LIMARI!M121+ELQUI!M105</f>
        <v>15562</v>
      </c>
      <c r="N104" s="13">
        <f>+N105+LIMARI!N121+ELQUI!N105</f>
        <v>12667</v>
      </c>
      <c r="O104" s="13">
        <f>+O105+LIMARI!O121+ELQUI!O105</f>
        <v>9771</v>
      </c>
      <c r="P104" s="13">
        <f>+P105+LIMARI!P121+ELQUI!P105</f>
        <v>8191</v>
      </c>
      <c r="Q104" s="13">
        <f>+Q105+LIMARI!Q121+ELQUI!Q105</f>
        <v>5891</v>
      </c>
      <c r="R104" s="13">
        <f>+R105+LIMARI!R121+ELQUI!R105</f>
        <v>7373</v>
      </c>
      <c r="S104" s="13">
        <f>+S105+LIMARI!S121+ELQUI!S105</f>
        <v>279056</v>
      </c>
      <c r="T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</row>
    <row r="105" spans="1:40" ht="34.5" customHeight="1" thickBot="1">
      <c r="A105" s="30" t="s">
        <v>64</v>
      </c>
      <c r="B105" s="13">
        <f>+B106+B122+B135+B143</f>
        <v>891</v>
      </c>
      <c r="C105" s="13">
        <f t="shared" ref="C105:S105" si="41">+C106+C122+C135+C143</f>
        <v>1425</v>
      </c>
      <c r="D105" s="13">
        <f t="shared" si="41"/>
        <v>1464</v>
      </c>
      <c r="E105" s="13">
        <f t="shared" si="41"/>
        <v>1595</v>
      </c>
      <c r="F105" s="13">
        <f t="shared" si="41"/>
        <v>1614</v>
      </c>
      <c r="G105" s="13">
        <f t="shared" si="41"/>
        <v>1458</v>
      </c>
      <c r="H105" s="13">
        <f t="shared" si="41"/>
        <v>1307</v>
      </c>
      <c r="I105" s="13">
        <f t="shared" si="41"/>
        <v>1172</v>
      </c>
      <c r="J105" s="13">
        <f t="shared" si="41"/>
        <v>1262</v>
      </c>
      <c r="K105" s="13">
        <f t="shared" si="41"/>
        <v>1452</v>
      </c>
      <c r="L105" s="13">
        <f t="shared" si="41"/>
        <v>1416</v>
      </c>
      <c r="M105" s="13">
        <f t="shared" si="41"/>
        <v>1398</v>
      </c>
      <c r="N105" s="13">
        <f t="shared" si="41"/>
        <v>1092</v>
      </c>
      <c r="O105" s="13">
        <f t="shared" si="41"/>
        <v>891</v>
      </c>
      <c r="P105" s="13">
        <f t="shared" si="41"/>
        <v>676</v>
      </c>
      <c r="Q105" s="13">
        <f t="shared" si="41"/>
        <v>545</v>
      </c>
      <c r="R105" s="13">
        <f t="shared" si="41"/>
        <v>714</v>
      </c>
      <c r="S105" s="13">
        <f t="shared" si="41"/>
        <v>20372</v>
      </c>
      <c r="T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</row>
    <row r="106" spans="1:40" ht="34.5" customHeight="1" thickBot="1">
      <c r="A106" s="29" t="s">
        <v>65</v>
      </c>
      <c r="B106" s="11">
        <f>SUM(B107:B119)</f>
        <v>304</v>
      </c>
      <c r="C106" s="11">
        <f t="shared" ref="C106:R106" si="42">SUM(C107:C119)</f>
        <v>475</v>
      </c>
      <c r="D106" s="11">
        <f t="shared" si="42"/>
        <v>494</v>
      </c>
      <c r="E106" s="11">
        <f t="shared" si="42"/>
        <v>497</v>
      </c>
      <c r="F106" s="11">
        <f t="shared" si="42"/>
        <v>523</v>
      </c>
      <c r="G106" s="11">
        <f t="shared" si="42"/>
        <v>474</v>
      </c>
      <c r="H106" s="11">
        <f t="shared" si="42"/>
        <v>403</v>
      </c>
      <c r="I106" s="11">
        <f t="shared" si="42"/>
        <v>356</v>
      </c>
      <c r="J106" s="11">
        <f t="shared" si="42"/>
        <v>392</v>
      </c>
      <c r="K106" s="11">
        <f t="shared" si="42"/>
        <v>462</v>
      </c>
      <c r="L106" s="11">
        <f t="shared" si="42"/>
        <v>429</v>
      </c>
      <c r="M106" s="11">
        <f t="shared" si="42"/>
        <v>396</v>
      </c>
      <c r="N106" s="11">
        <f t="shared" si="42"/>
        <v>265</v>
      </c>
      <c r="O106" s="11">
        <f t="shared" si="42"/>
        <v>254</v>
      </c>
      <c r="P106" s="11">
        <f t="shared" si="42"/>
        <v>187</v>
      </c>
      <c r="Q106" s="11">
        <f t="shared" si="42"/>
        <v>111</v>
      </c>
      <c r="R106" s="11">
        <f t="shared" si="42"/>
        <v>159</v>
      </c>
      <c r="S106" s="11">
        <f>SUM(S108:S119)</f>
        <v>6181</v>
      </c>
      <c r="T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</row>
    <row r="107" spans="1:40" ht="34.5" customHeight="1" thickBot="1">
      <c r="A107" s="32" t="s">
        <v>86</v>
      </c>
      <c r="B107" s="87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7"/>
      <c r="T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</row>
    <row r="108" spans="1:40" ht="34.5" customHeight="1">
      <c r="A108" s="31" t="s">
        <v>108</v>
      </c>
      <c r="B108" s="56">
        <v>17</v>
      </c>
      <c r="C108" s="56">
        <v>7</v>
      </c>
      <c r="D108" s="56">
        <v>4</v>
      </c>
      <c r="E108" s="56">
        <v>2</v>
      </c>
      <c r="F108" s="56">
        <v>3</v>
      </c>
      <c r="G108" s="56">
        <v>2</v>
      </c>
      <c r="H108" s="56">
        <v>7</v>
      </c>
      <c r="I108" s="56">
        <v>4</v>
      </c>
      <c r="J108" s="56">
        <v>2</v>
      </c>
      <c r="K108" s="56">
        <v>2</v>
      </c>
      <c r="L108" s="56">
        <v>4</v>
      </c>
      <c r="M108" s="56">
        <v>6</v>
      </c>
      <c r="N108" s="56">
        <v>7</v>
      </c>
      <c r="O108" s="56">
        <v>3</v>
      </c>
      <c r="P108" s="56">
        <v>5</v>
      </c>
      <c r="Q108" s="56">
        <v>2</v>
      </c>
      <c r="R108" s="56">
        <v>2</v>
      </c>
      <c r="S108" s="56">
        <f>SUM(B108:R108)</f>
        <v>79</v>
      </c>
      <c r="T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</row>
    <row r="109" spans="1:40" ht="34.5" customHeight="1">
      <c r="A109" s="57" t="s">
        <v>66</v>
      </c>
      <c r="B109" s="57">
        <v>7</v>
      </c>
      <c r="C109" s="19">
        <v>21</v>
      </c>
      <c r="D109" s="19">
        <v>17</v>
      </c>
      <c r="E109" s="19">
        <v>22</v>
      </c>
      <c r="F109" s="19">
        <v>24</v>
      </c>
      <c r="G109" s="19">
        <v>28</v>
      </c>
      <c r="H109" s="19">
        <v>19</v>
      </c>
      <c r="I109" s="19">
        <v>19</v>
      </c>
      <c r="J109" s="19">
        <v>22</v>
      </c>
      <c r="K109" s="19">
        <v>28</v>
      </c>
      <c r="L109" s="19">
        <v>26</v>
      </c>
      <c r="M109" s="19">
        <v>30</v>
      </c>
      <c r="N109" s="19">
        <v>17</v>
      </c>
      <c r="O109" s="19">
        <v>25</v>
      </c>
      <c r="P109" s="19">
        <v>23</v>
      </c>
      <c r="Q109" s="19">
        <v>12</v>
      </c>
      <c r="R109" s="19">
        <v>22</v>
      </c>
      <c r="S109" s="57">
        <f t="shared" ref="S109:S120" si="43">SUM(B109:R109)</f>
        <v>362</v>
      </c>
      <c r="T109" s="24"/>
    </row>
    <row r="110" spans="1:40" ht="34.5" customHeight="1">
      <c r="A110" s="57" t="s">
        <v>67</v>
      </c>
      <c r="B110" s="57">
        <v>5</v>
      </c>
      <c r="C110" s="19">
        <v>19</v>
      </c>
      <c r="D110" s="19">
        <v>16</v>
      </c>
      <c r="E110" s="19">
        <v>14</v>
      </c>
      <c r="F110" s="19">
        <v>12</v>
      </c>
      <c r="G110" s="19">
        <v>5</v>
      </c>
      <c r="H110" s="19">
        <v>14</v>
      </c>
      <c r="I110" s="19">
        <v>13</v>
      </c>
      <c r="J110" s="19">
        <v>17</v>
      </c>
      <c r="K110" s="19">
        <v>15</v>
      </c>
      <c r="L110" s="19">
        <v>23</v>
      </c>
      <c r="M110" s="19">
        <v>18</v>
      </c>
      <c r="N110" s="19">
        <v>13</v>
      </c>
      <c r="O110" s="19">
        <v>11</v>
      </c>
      <c r="P110" s="19">
        <v>11</v>
      </c>
      <c r="Q110" s="19">
        <v>4</v>
      </c>
      <c r="R110" s="19">
        <v>14</v>
      </c>
      <c r="S110" s="57">
        <f t="shared" si="43"/>
        <v>224</v>
      </c>
      <c r="T110" s="24"/>
    </row>
    <row r="111" spans="1:40" ht="34.5" customHeight="1">
      <c r="A111" s="57" t="s">
        <v>68</v>
      </c>
      <c r="B111" s="57">
        <v>10</v>
      </c>
      <c r="C111" s="19">
        <v>10</v>
      </c>
      <c r="D111" s="19">
        <v>12</v>
      </c>
      <c r="E111" s="19">
        <v>16</v>
      </c>
      <c r="F111" s="19">
        <v>21</v>
      </c>
      <c r="G111" s="19">
        <v>15</v>
      </c>
      <c r="H111" s="19">
        <v>14</v>
      </c>
      <c r="I111" s="19">
        <v>10</v>
      </c>
      <c r="J111" s="19">
        <v>12</v>
      </c>
      <c r="K111" s="19">
        <v>12</v>
      </c>
      <c r="L111" s="19">
        <v>22</v>
      </c>
      <c r="M111" s="19">
        <v>21</v>
      </c>
      <c r="N111" s="19">
        <v>10</v>
      </c>
      <c r="O111" s="19">
        <v>13</v>
      </c>
      <c r="P111" s="19">
        <v>6</v>
      </c>
      <c r="Q111" s="19">
        <v>6</v>
      </c>
      <c r="R111" s="19">
        <v>9</v>
      </c>
      <c r="S111" s="57">
        <f t="shared" si="43"/>
        <v>219</v>
      </c>
      <c r="T111" s="24"/>
    </row>
    <row r="112" spans="1:40" ht="34.5" customHeight="1">
      <c r="A112" s="57" t="s">
        <v>69</v>
      </c>
      <c r="B112" s="57">
        <v>6</v>
      </c>
      <c r="C112" s="19">
        <v>12</v>
      </c>
      <c r="D112" s="19">
        <v>9</v>
      </c>
      <c r="E112" s="19">
        <v>12</v>
      </c>
      <c r="F112" s="19">
        <v>15</v>
      </c>
      <c r="G112" s="19">
        <v>16</v>
      </c>
      <c r="H112" s="19">
        <v>9</v>
      </c>
      <c r="I112" s="19">
        <v>8</v>
      </c>
      <c r="J112" s="19">
        <v>16</v>
      </c>
      <c r="K112" s="19">
        <v>19</v>
      </c>
      <c r="L112" s="19">
        <v>14</v>
      </c>
      <c r="M112" s="19">
        <v>13</v>
      </c>
      <c r="N112" s="19">
        <v>14</v>
      </c>
      <c r="O112" s="19">
        <v>10</v>
      </c>
      <c r="P112" s="19">
        <v>6</v>
      </c>
      <c r="Q112" s="19">
        <v>6</v>
      </c>
      <c r="R112" s="19">
        <v>5</v>
      </c>
      <c r="S112" s="57">
        <f t="shared" si="43"/>
        <v>190</v>
      </c>
      <c r="T112" s="24"/>
    </row>
    <row r="113" spans="1:40" ht="34.5" customHeight="1">
      <c r="A113" s="57" t="s">
        <v>37</v>
      </c>
      <c r="B113" s="57">
        <v>10</v>
      </c>
      <c r="C113" s="19">
        <v>23</v>
      </c>
      <c r="D113" s="19">
        <v>29</v>
      </c>
      <c r="E113" s="19">
        <v>24</v>
      </c>
      <c r="F113" s="19">
        <v>14</v>
      </c>
      <c r="G113" s="19">
        <v>18</v>
      </c>
      <c r="H113" s="19">
        <v>17</v>
      </c>
      <c r="I113" s="19">
        <v>20</v>
      </c>
      <c r="J113" s="19">
        <v>13</v>
      </c>
      <c r="K113" s="19">
        <v>30</v>
      </c>
      <c r="L113" s="19">
        <v>12</v>
      </c>
      <c r="M113" s="19">
        <v>15</v>
      </c>
      <c r="N113" s="19">
        <v>13</v>
      </c>
      <c r="O113" s="19">
        <v>9</v>
      </c>
      <c r="P113" s="19">
        <v>9</v>
      </c>
      <c r="Q113" s="19">
        <v>9</v>
      </c>
      <c r="R113" s="19">
        <v>8</v>
      </c>
      <c r="S113" s="57">
        <f t="shared" si="43"/>
        <v>273</v>
      </c>
      <c r="T113" s="24"/>
    </row>
    <row r="114" spans="1:40" ht="34.5" customHeight="1">
      <c r="A114" s="57" t="s">
        <v>70</v>
      </c>
      <c r="B114" s="57">
        <v>6</v>
      </c>
      <c r="C114" s="19">
        <v>15</v>
      </c>
      <c r="D114" s="19">
        <v>26</v>
      </c>
      <c r="E114" s="19">
        <v>31</v>
      </c>
      <c r="F114" s="19">
        <v>20</v>
      </c>
      <c r="G114" s="19">
        <v>24</v>
      </c>
      <c r="H114" s="19">
        <v>11</v>
      </c>
      <c r="I114" s="19">
        <v>21</v>
      </c>
      <c r="J114" s="19">
        <v>18</v>
      </c>
      <c r="K114" s="19">
        <v>11</v>
      </c>
      <c r="L114" s="19">
        <v>23</v>
      </c>
      <c r="M114" s="19">
        <v>24</v>
      </c>
      <c r="N114" s="19">
        <v>14</v>
      </c>
      <c r="O114" s="19">
        <v>10</v>
      </c>
      <c r="P114" s="19">
        <v>5</v>
      </c>
      <c r="Q114" s="19">
        <v>4</v>
      </c>
      <c r="R114" s="19">
        <v>8</v>
      </c>
      <c r="S114" s="57">
        <f t="shared" si="43"/>
        <v>271</v>
      </c>
      <c r="T114" s="24"/>
    </row>
    <row r="115" spans="1:40" ht="34.5" customHeight="1">
      <c r="A115" s="57" t="s">
        <v>71</v>
      </c>
      <c r="B115" s="57">
        <v>1</v>
      </c>
      <c r="C115" s="19">
        <v>28</v>
      </c>
      <c r="D115" s="19">
        <v>23</v>
      </c>
      <c r="E115" s="19">
        <v>26</v>
      </c>
      <c r="F115" s="19">
        <v>28</v>
      </c>
      <c r="G115" s="19">
        <v>26</v>
      </c>
      <c r="H115" s="19">
        <v>21</v>
      </c>
      <c r="I115" s="19">
        <v>15</v>
      </c>
      <c r="J115" s="19">
        <v>33</v>
      </c>
      <c r="K115" s="19">
        <v>36</v>
      </c>
      <c r="L115" s="19">
        <v>22</v>
      </c>
      <c r="M115" s="19">
        <v>26</v>
      </c>
      <c r="N115" s="19">
        <v>20</v>
      </c>
      <c r="O115" s="19">
        <v>17</v>
      </c>
      <c r="P115" s="19">
        <v>24</v>
      </c>
      <c r="Q115" s="19">
        <v>13</v>
      </c>
      <c r="R115" s="19">
        <v>16</v>
      </c>
      <c r="S115" s="57">
        <f t="shared" si="43"/>
        <v>375</v>
      </c>
      <c r="T115" s="24"/>
    </row>
    <row r="116" spans="1:40" ht="34.5" customHeight="1">
      <c r="A116" s="57" t="s">
        <v>72</v>
      </c>
      <c r="B116" s="57">
        <v>3</v>
      </c>
      <c r="C116" s="19">
        <v>7</v>
      </c>
      <c r="D116" s="19">
        <v>5</v>
      </c>
      <c r="E116" s="19">
        <v>9</v>
      </c>
      <c r="F116" s="19">
        <v>8</v>
      </c>
      <c r="G116" s="19">
        <v>19</v>
      </c>
      <c r="H116" s="19">
        <v>13</v>
      </c>
      <c r="I116" s="19">
        <v>13</v>
      </c>
      <c r="J116" s="19">
        <v>9</v>
      </c>
      <c r="K116" s="19">
        <v>12</v>
      </c>
      <c r="L116" s="19">
        <v>15</v>
      </c>
      <c r="M116" s="19">
        <v>18</v>
      </c>
      <c r="N116" s="19">
        <v>3</v>
      </c>
      <c r="O116" s="19">
        <v>8</v>
      </c>
      <c r="P116" s="19">
        <v>5</v>
      </c>
      <c r="Q116" s="19">
        <v>2</v>
      </c>
      <c r="R116" s="19">
        <v>7</v>
      </c>
      <c r="S116" s="57">
        <f t="shared" si="43"/>
        <v>156</v>
      </c>
      <c r="T116" s="24"/>
    </row>
    <row r="117" spans="1:40" ht="34.5" customHeight="1">
      <c r="A117" s="57" t="s">
        <v>73</v>
      </c>
      <c r="B117" s="57">
        <v>0</v>
      </c>
      <c r="C117" s="19">
        <v>5</v>
      </c>
      <c r="D117" s="19">
        <v>4</v>
      </c>
      <c r="E117" s="19">
        <v>5</v>
      </c>
      <c r="F117" s="19">
        <v>10</v>
      </c>
      <c r="G117" s="19">
        <v>9</v>
      </c>
      <c r="H117" s="19">
        <v>8</v>
      </c>
      <c r="I117" s="19">
        <v>4</v>
      </c>
      <c r="J117" s="19">
        <v>10</v>
      </c>
      <c r="K117" s="19">
        <v>13</v>
      </c>
      <c r="L117" s="19">
        <v>16</v>
      </c>
      <c r="M117" s="19">
        <v>12</v>
      </c>
      <c r="N117" s="19">
        <v>9</v>
      </c>
      <c r="O117" s="19">
        <v>10</v>
      </c>
      <c r="P117" s="19">
        <v>5</v>
      </c>
      <c r="Q117" s="19">
        <v>4</v>
      </c>
      <c r="R117" s="19">
        <v>12</v>
      </c>
      <c r="S117" s="57">
        <f t="shared" si="43"/>
        <v>136</v>
      </c>
      <c r="T117" s="24"/>
    </row>
    <row r="118" spans="1:40" ht="34.5" customHeight="1">
      <c r="A118" s="57" t="s">
        <v>74</v>
      </c>
      <c r="B118" s="57">
        <v>196</v>
      </c>
      <c r="C118" s="19">
        <v>258</v>
      </c>
      <c r="D118" s="19">
        <v>293</v>
      </c>
      <c r="E118" s="19">
        <v>280</v>
      </c>
      <c r="F118" s="19">
        <v>311</v>
      </c>
      <c r="G118" s="19">
        <v>261</v>
      </c>
      <c r="H118" s="19">
        <v>216</v>
      </c>
      <c r="I118" s="19">
        <v>173</v>
      </c>
      <c r="J118" s="19">
        <v>194</v>
      </c>
      <c r="K118" s="19">
        <v>230</v>
      </c>
      <c r="L118" s="19">
        <v>221</v>
      </c>
      <c r="M118" s="19">
        <v>174</v>
      </c>
      <c r="N118" s="19">
        <v>113</v>
      </c>
      <c r="O118" s="19">
        <v>104</v>
      </c>
      <c r="P118" s="19">
        <v>64</v>
      </c>
      <c r="Q118" s="19">
        <v>29</v>
      </c>
      <c r="R118" s="19">
        <v>38</v>
      </c>
      <c r="S118" s="57">
        <f t="shared" si="43"/>
        <v>3155</v>
      </c>
      <c r="T118" s="24"/>
    </row>
    <row r="119" spans="1:40" ht="34.5" customHeight="1">
      <c r="A119" s="57" t="s">
        <v>75</v>
      </c>
      <c r="B119" s="57">
        <v>43</v>
      </c>
      <c r="C119" s="19">
        <v>70</v>
      </c>
      <c r="D119" s="19">
        <v>56</v>
      </c>
      <c r="E119" s="19">
        <v>56</v>
      </c>
      <c r="F119" s="19">
        <v>57</v>
      </c>
      <c r="G119" s="19">
        <v>51</v>
      </c>
      <c r="H119" s="19">
        <v>54</v>
      </c>
      <c r="I119" s="19">
        <v>56</v>
      </c>
      <c r="J119" s="19">
        <v>46</v>
      </c>
      <c r="K119" s="19">
        <v>54</v>
      </c>
      <c r="L119" s="19">
        <v>31</v>
      </c>
      <c r="M119" s="19">
        <v>39</v>
      </c>
      <c r="N119" s="19">
        <v>32</v>
      </c>
      <c r="O119" s="19">
        <v>34</v>
      </c>
      <c r="P119" s="19">
        <v>24</v>
      </c>
      <c r="Q119" s="19">
        <v>20</v>
      </c>
      <c r="R119" s="19">
        <v>18</v>
      </c>
      <c r="S119" s="57">
        <f t="shared" si="43"/>
        <v>741</v>
      </c>
      <c r="T119" s="24"/>
    </row>
    <row r="120" spans="1:40" ht="34.5" customHeight="1" thickBot="1">
      <c r="A120" s="53" t="s">
        <v>118</v>
      </c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>
        <f t="shared" si="43"/>
        <v>0</v>
      </c>
      <c r="T120" s="24"/>
    </row>
    <row r="121" spans="1:40" ht="34.5" customHeight="1" thickBot="1"/>
    <row r="122" spans="1:40" ht="34.5" customHeight="1" thickBot="1">
      <c r="A122" s="29" t="s">
        <v>76</v>
      </c>
      <c r="B122" s="11">
        <f>SUM(B123:B133)</f>
        <v>266</v>
      </c>
      <c r="C122" s="11">
        <f t="shared" ref="C122:S122" si="44">SUM(C123:C133)</f>
        <v>406</v>
      </c>
      <c r="D122" s="11">
        <f t="shared" si="44"/>
        <v>450</v>
      </c>
      <c r="E122" s="11">
        <f t="shared" si="44"/>
        <v>515</v>
      </c>
      <c r="F122" s="11">
        <f t="shared" si="44"/>
        <v>478</v>
      </c>
      <c r="G122" s="11">
        <f t="shared" si="44"/>
        <v>473</v>
      </c>
      <c r="H122" s="11">
        <f t="shared" si="44"/>
        <v>428</v>
      </c>
      <c r="I122" s="11">
        <f t="shared" si="44"/>
        <v>349</v>
      </c>
      <c r="J122" s="11">
        <f t="shared" si="44"/>
        <v>397</v>
      </c>
      <c r="K122" s="11">
        <f t="shared" si="44"/>
        <v>477</v>
      </c>
      <c r="L122" s="11">
        <f t="shared" si="44"/>
        <v>471</v>
      </c>
      <c r="M122" s="11">
        <f t="shared" si="44"/>
        <v>491</v>
      </c>
      <c r="N122" s="11">
        <f t="shared" si="44"/>
        <v>374</v>
      </c>
      <c r="O122" s="11">
        <f t="shared" si="44"/>
        <v>266</v>
      </c>
      <c r="P122" s="11">
        <f t="shared" si="44"/>
        <v>214</v>
      </c>
      <c r="Q122" s="11">
        <f t="shared" si="44"/>
        <v>162</v>
      </c>
      <c r="R122" s="11">
        <f t="shared" si="44"/>
        <v>212</v>
      </c>
      <c r="S122" s="11">
        <f t="shared" si="44"/>
        <v>6429</v>
      </c>
      <c r="T122" s="24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</row>
    <row r="123" spans="1:40" ht="34.5" customHeight="1">
      <c r="A123" s="32" t="s">
        <v>88</v>
      </c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69"/>
      <c r="T123" s="24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</row>
    <row r="124" spans="1:40" ht="34.5" customHeight="1">
      <c r="A124" s="57" t="s">
        <v>77</v>
      </c>
      <c r="B124" s="57">
        <v>219</v>
      </c>
      <c r="C124" s="19">
        <v>397</v>
      </c>
      <c r="D124" s="19">
        <v>442</v>
      </c>
      <c r="E124" s="19">
        <v>507</v>
      </c>
      <c r="F124" s="19">
        <v>473</v>
      </c>
      <c r="G124" s="19">
        <v>469</v>
      </c>
      <c r="H124" s="19">
        <v>417</v>
      </c>
      <c r="I124" s="19">
        <v>343</v>
      </c>
      <c r="J124" s="19">
        <v>384</v>
      </c>
      <c r="K124" s="19">
        <v>476</v>
      </c>
      <c r="L124" s="19">
        <v>469</v>
      </c>
      <c r="M124" s="19">
        <v>485</v>
      </c>
      <c r="N124" s="19">
        <v>367</v>
      </c>
      <c r="O124" s="19">
        <v>262</v>
      </c>
      <c r="P124" s="19">
        <v>208</v>
      </c>
      <c r="Q124" s="19">
        <v>160</v>
      </c>
      <c r="R124" s="19">
        <v>204</v>
      </c>
      <c r="S124" s="19">
        <f>SUM(B124:R124)</f>
        <v>6282</v>
      </c>
      <c r="T124" s="24"/>
    </row>
    <row r="125" spans="1:40" ht="34.5" customHeight="1">
      <c r="A125" s="52" t="s">
        <v>145</v>
      </c>
      <c r="B125" s="43">
        <v>5</v>
      </c>
      <c r="C125" s="43">
        <v>4</v>
      </c>
      <c r="D125" s="43">
        <v>2</v>
      </c>
      <c r="E125" s="43">
        <v>0</v>
      </c>
      <c r="F125" s="43">
        <v>0</v>
      </c>
      <c r="G125" s="43">
        <v>0</v>
      </c>
      <c r="H125" s="43">
        <v>2</v>
      </c>
      <c r="I125" s="43">
        <v>1</v>
      </c>
      <c r="J125" s="43">
        <v>1</v>
      </c>
      <c r="K125" s="43">
        <v>1</v>
      </c>
      <c r="L125" s="43">
        <v>1</v>
      </c>
      <c r="M125" s="43">
        <v>2</v>
      </c>
      <c r="N125" s="43">
        <v>2</v>
      </c>
      <c r="O125" s="43">
        <v>1</v>
      </c>
      <c r="P125" s="43">
        <v>3</v>
      </c>
      <c r="Q125" s="43">
        <v>0</v>
      </c>
      <c r="R125" s="43">
        <v>4</v>
      </c>
      <c r="S125" s="43">
        <v>29</v>
      </c>
      <c r="T125" s="24"/>
    </row>
    <row r="126" spans="1:40" ht="34.5" customHeight="1">
      <c r="A126" s="57" t="s">
        <v>146</v>
      </c>
      <c r="B126" s="19"/>
      <c r="C126" s="19"/>
      <c r="D126" s="19"/>
      <c r="E126" s="19">
        <v>1</v>
      </c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>
        <f>SUM(B126:R126)</f>
        <v>1</v>
      </c>
      <c r="T126" s="24"/>
    </row>
    <row r="127" spans="1:40" ht="34.5" customHeight="1">
      <c r="A127" s="57" t="s">
        <v>147</v>
      </c>
      <c r="B127" s="19">
        <v>7</v>
      </c>
      <c r="C127" s="19">
        <v>0</v>
      </c>
      <c r="D127" s="19">
        <v>1</v>
      </c>
      <c r="E127" s="19">
        <v>1</v>
      </c>
      <c r="F127" s="19">
        <v>1</v>
      </c>
      <c r="G127" s="19">
        <v>2</v>
      </c>
      <c r="H127" s="19">
        <v>2</v>
      </c>
      <c r="I127" s="19">
        <v>0</v>
      </c>
      <c r="J127" s="19">
        <v>1</v>
      </c>
      <c r="K127" s="19">
        <v>0</v>
      </c>
      <c r="L127" s="19">
        <v>0</v>
      </c>
      <c r="M127" s="19">
        <v>0</v>
      </c>
      <c r="N127" s="19">
        <v>1</v>
      </c>
      <c r="O127" s="19">
        <v>0</v>
      </c>
      <c r="P127" s="19"/>
      <c r="Q127" s="19">
        <v>1</v>
      </c>
      <c r="R127" s="19"/>
      <c r="S127" s="19">
        <v>17</v>
      </c>
      <c r="T127" s="24"/>
    </row>
    <row r="128" spans="1:40" ht="34.5" customHeight="1">
      <c r="A128" s="57" t="s">
        <v>148</v>
      </c>
      <c r="B128" s="19">
        <v>4</v>
      </c>
      <c r="C128" s="19"/>
      <c r="D128" s="19">
        <v>1</v>
      </c>
      <c r="E128" s="19">
        <v>2</v>
      </c>
      <c r="F128" s="19">
        <v>1</v>
      </c>
      <c r="G128" s="19"/>
      <c r="H128" s="19">
        <v>2</v>
      </c>
      <c r="I128" s="19">
        <v>1</v>
      </c>
      <c r="J128" s="19"/>
      <c r="K128" s="19"/>
      <c r="L128" s="19"/>
      <c r="M128" s="19"/>
      <c r="N128" s="19"/>
      <c r="O128" s="19">
        <v>0</v>
      </c>
      <c r="P128" s="19">
        <v>1</v>
      </c>
      <c r="Q128" s="19">
        <v>0</v>
      </c>
      <c r="R128" s="19">
        <v>0</v>
      </c>
      <c r="S128" s="19">
        <v>12</v>
      </c>
      <c r="T128" s="24"/>
    </row>
    <row r="129" spans="1:40" ht="34.5" customHeight="1">
      <c r="A129" s="57" t="s">
        <v>149</v>
      </c>
      <c r="B129" s="19">
        <v>3</v>
      </c>
      <c r="C129" s="19">
        <v>0</v>
      </c>
      <c r="D129" s="19">
        <v>1</v>
      </c>
      <c r="E129" s="19">
        <v>1</v>
      </c>
      <c r="F129" s="19">
        <v>1</v>
      </c>
      <c r="G129" s="19">
        <v>0</v>
      </c>
      <c r="H129" s="19">
        <v>1</v>
      </c>
      <c r="I129" s="19">
        <v>1</v>
      </c>
      <c r="J129" s="19">
        <v>1</v>
      </c>
      <c r="K129" s="19"/>
      <c r="L129" s="19"/>
      <c r="M129" s="19"/>
      <c r="N129" s="19"/>
      <c r="O129" s="19"/>
      <c r="P129" s="19"/>
      <c r="Q129" s="19"/>
      <c r="R129" s="19"/>
      <c r="S129" s="19">
        <v>9</v>
      </c>
      <c r="T129" s="24"/>
    </row>
    <row r="130" spans="1:40" ht="34.5" customHeight="1">
      <c r="A130" s="57" t="s">
        <v>150</v>
      </c>
      <c r="B130" s="19">
        <v>12</v>
      </c>
      <c r="C130" s="19"/>
      <c r="D130" s="19">
        <v>0</v>
      </c>
      <c r="E130" s="19">
        <v>1</v>
      </c>
      <c r="F130" s="19">
        <v>1</v>
      </c>
      <c r="G130" s="19">
        <v>0</v>
      </c>
      <c r="H130" s="19">
        <v>2</v>
      </c>
      <c r="I130" s="19">
        <v>2</v>
      </c>
      <c r="J130" s="19">
        <v>4</v>
      </c>
      <c r="K130" s="19">
        <v>0</v>
      </c>
      <c r="L130" s="19">
        <v>1</v>
      </c>
      <c r="M130" s="19">
        <v>1</v>
      </c>
      <c r="N130" s="19">
        <v>1</v>
      </c>
      <c r="O130" s="19">
        <v>0</v>
      </c>
      <c r="P130" s="19"/>
      <c r="Q130" s="19">
        <v>1</v>
      </c>
      <c r="R130" s="19">
        <v>2</v>
      </c>
      <c r="S130" s="19">
        <v>28</v>
      </c>
      <c r="T130" s="24"/>
    </row>
    <row r="131" spans="1:40" ht="34.5" customHeight="1">
      <c r="A131" s="57" t="s">
        <v>151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4"/>
    </row>
    <row r="132" spans="1:40" ht="34.5" customHeight="1">
      <c r="A132" s="57" t="s">
        <v>152</v>
      </c>
      <c r="B132" s="19">
        <v>6</v>
      </c>
      <c r="C132" s="19">
        <v>3</v>
      </c>
      <c r="D132" s="19">
        <v>3</v>
      </c>
      <c r="E132" s="19">
        <v>2</v>
      </c>
      <c r="F132" s="19">
        <v>0</v>
      </c>
      <c r="G132" s="19">
        <v>2</v>
      </c>
      <c r="H132" s="19"/>
      <c r="I132" s="19">
        <v>1</v>
      </c>
      <c r="J132" s="19">
        <v>4</v>
      </c>
      <c r="K132" s="19">
        <v>0</v>
      </c>
      <c r="L132" s="19">
        <v>0</v>
      </c>
      <c r="M132" s="19">
        <v>2</v>
      </c>
      <c r="N132" s="19">
        <v>3</v>
      </c>
      <c r="O132" s="19">
        <v>2</v>
      </c>
      <c r="P132" s="19">
        <v>2</v>
      </c>
      <c r="Q132" s="19">
        <v>0</v>
      </c>
      <c r="R132" s="19">
        <v>1</v>
      </c>
      <c r="S132" s="19">
        <v>31</v>
      </c>
      <c r="T132" s="24"/>
    </row>
    <row r="133" spans="1:40" ht="34.5" customHeight="1" thickBot="1">
      <c r="A133" s="58" t="s">
        <v>153</v>
      </c>
      <c r="B133" s="45">
        <v>10</v>
      </c>
      <c r="C133" s="45">
        <v>2</v>
      </c>
      <c r="D133" s="45">
        <v>0</v>
      </c>
      <c r="E133" s="45">
        <v>0</v>
      </c>
      <c r="F133" s="45">
        <v>1</v>
      </c>
      <c r="G133" s="45">
        <v>0</v>
      </c>
      <c r="H133" s="45">
        <v>2</v>
      </c>
      <c r="I133" s="45">
        <v>0</v>
      </c>
      <c r="J133" s="45">
        <v>2</v>
      </c>
      <c r="K133" s="45"/>
      <c r="L133" s="45">
        <v>0</v>
      </c>
      <c r="M133" s="45">
        <v>1</v>
      </c>
      <c r="N133" s="45"/>
      <c r="O133" s="45">
        <v>1</v>
      </c>
      <c r="P133" s="45"/>
      <c r="Q133" s="45"/>
      <c r="R133" s="45">
        <v>1</v>
      </c>
      <c r="S133" s="45">
        <v>20</v>
      </c>
      <c r="T133" s="24"/>
    </row>
    <row r="134" spans="1:40" ht="34.5" customHeight="1" thickBot="1"/>
    <row r="135" spans="1:40" ht="34.5" customHeight="1" thickBot="1">
      <c r="A135" s="29" t="s">
        <v>78</v>
      </c>
      <c r="B135" s="11">
        <f>SUM(B136:B141)</f>
        <v>129</v>
      </c>
      <c r="C135" s="11">
        <f t="shared" ref="C135:V135" si="45">SUM(C136:C141)</f>
        <v>224</v>
      </c>
      <c r="D135" s="11">
        <f t="shared" si="45"/>
        <v>231</v>
      </c>
      <c r="E135" s="11">
        <f t="shared" si="45"/>
        <v>229</v>
      </c>
      <c r="F135" s="11">
        <f t="shared" si="45"/>
        <v>243</v>
      </c>
      <c r="G135" s="11">
        <f t="shared" si="45"/>
        <v>201</v>
      </c>
      <c r="H135" s="11">
        <f t="shared" si="45"/>
        <v>207</v>
      </c>
      <c r="I135" s="11">
        <f t="shared" si="45"/>
        <v>181</v>
      </c>
      <c r="J135" s="11">
        <f t="shared" si="45"/>
        <v>199</v>
      </c>
      <c r="K135" s="11">
        <f t="shared" si="45"/>
        <v>193</v>
      </c>
      <c r="L135" s="11">
        <f t="shared" si="45"/>
        <v>206</v>
      </c>
      <c r="M135" s="11">
        <f t="shared" si="45"/>
        <v>184</v>
      </c>
      <c r="N135" s="11">
        <f t="shared" si="45"/>
        <v>173</v>
      </c>
      <c r="O135" s="11">
        <f t="shared" si="45"/>
        <v>138</v>
      </c>
      <c r="P135" s="11">
        <f t="shared" si="45"/>
        <v>109</v>
      </c>
      <c r="Q135" s="11">
        <f t="shared" si="45"/>
        <v>106</v>
      </c>
      <c r="R135" s="11">
        <f t="shared" si="45"/>
        <v>102</v>
      </c>
      <c r="S135" s="11">
        <f t="shared" si="45"/>
        <v>3055</v>
      </c>
      <c r="T135" s="11">
        <f t="shared" si="45"/>
        <v>0</v>
      </c>
      <c r="U135" s="11">
        <f t="shared" si="45"/>
        <v>0</v>
      </c>
      <c r="V135" s="11">
        <f t="shared" si="45"/>
        <v>0</v>
      </c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</row>
    <row r="136" spans="1:40" ht="34.5" customHeight="1">
      <c r="A136" s="32" t="s">
        <v>87</v>
      </c>
      <c r="B136" s="69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</row>
    <row r="137" spans="1:40" ht="34.5" customHeight="1">
      <c r="A137" s="57" t="s">
        <v>79</v>
      </c>
      <c r="B137" s="57">
        <v>111</v>
      </c>
      <c r="C137" s="19">
        <v>218</v>
      </c>
      <c r="D137" s="19">
        <v>225</v>
      </c>
      <c r="E137" s="19">
        <v>223</v>
      </c>
      <c r="F137" s="19">
        <v>234</v>
      </c>
      <c r="G137" s="19">
        <v>195</v>
      </c>
      <c r="H137" s="19">
        <v>200</v>
      </c>
      <c r="I137" s="19">
        <v>174</v>
      </c>
      <c r="J137" s="19">
        <v>193</v>
      </c>
      <c r="K137" s="19">
        <v>189</v>
      </c>
      <c r="L137" s="19">
        <v>201</v>
      </c>
      <c r="M137" s="19">
        <v>179</v>
      </c>
      <c r="N137" s="19">
        <v>169</v>
      </c>
      <c r="O137" s="19">
        <v>136</v>
      </c>
      <c r="P137" s="19">
        <v>106</v>
      </c>
      <c r="Q137" s="19">
        <v>99</v>
      </c>
      <c r="R137" s="19">
        <v>96</v>
      </c>
      <c r="S137" s="19">
        <v>2948</v>
      </c>
      <c r="T137" s="24"/>
    </row>
    <row r="138" spans="1:40" ht="34.5" customHeight="1">
      <c r="A138" s="52" t="s">
        <v>109</v>
      </c>
      <c r="B138" s="52">
        <v>1</v>
      </c>
      <c r="C138" s="43">
        <v>0</v>
      </c>
      <c r="D138" s="43">
        <v>0</v>
      </c>
      <c r="E138" s="43">
        <v>0</v>
      </c>
      <c r="F138" s="43">
        <v>1</v>
      </c>
      <c r="G138" s="43">
        <v>1</v>
      </c>
      <c r="H138" s="43">
        <v>2</v>
      </c>
      <c r="I138" s="43">
        <v>0</v>
      </c>
      <c r="J138" s="43">
        <v>1</v>
      </c>
      <c r="K138" s="43">
        <v>1</v>
      </c>
      <c r="L138" s="43">
        <v>1</v>
      </c>
      <c r="M138" s="43"/>
      <c r="N138" s="43">
        <v>1</v>
      </c>
      <c r="O138" s="43"/>
      <c r="P138" s="43">
        <v>1</v>
      </c>
      <c r="Q138" s="43">
        <v>1</v>
      </c>
      <c r="R138" s="43">
        <v>2</v>
      </c>
      <c r="S138" s="52">
        <v>13</v>
      </c>
      <c r="T138" s="24"/>
    </row>
    <row r="139" spans="1:40" ht="34.5" customHeight="1">
      <c r="A139" s="57" t="s">
        <v>110</v>
      </c>
      <c r="B139" s="57">
        <v>16</v>
      </c>
      <c r="C139" s="19">
        <v>6</v>
      </c>
      <c r="D139" s="19">
        <v>6</v>
      </c>
      <c r="E139" s="19">
        <v>6</v>
      </c>
      <c r="F139" s="19">
        <v>3</v>
      </c>
      <c r="G139" s="19">
        <v>4</v>
      </c>
      <c r="H139" s="19">
        <v>4</v>
      </c>
      <c r="I139" s="19">
        <v>7</v>
      </c>
      <c r="J139" s="19">
        <v>4</v>
      </c>
      <c r="K139" s="19">
        <v>2</v>
      </c>
      <c r="L139" s="19">
        <v>3</v>
      </c>
      <c r="M139" s="19">
        <v>5</v>
      </c>
      <c r="N139" s="19">
        <v>3</v>
      </c>
      <c r="O139" s="19">
        <v>0</v>
      </c>
      <c r="P139" s="19">
        <v>2</v>
      </c>
      <c r="Q139" s="19">
        <v>6</v>
      </c>
      <c r="R139" s="19">
        <v>1</v>
      </c>
      <c r="S139" s="57">
        <v>78</v>
      </c>
      <c r="T139" s="24"/>
    </row>
    <row r="140" spans="1:40" ht="34.5" customHeight="1">
      <c r="A140" s="57" t="s">
        <v>111</v>
      </c>
      <c r="B140" s="57">
        <v>1</v>
      </c>
      <c r="C140" s="19">
        <v>0</v>
      </c>
      <c r="D140" s="19">
        <v>0</v>
      </c>
      <c r="E140" s="19">
        <v>0</v>
      </c>
      <c r="F140" s="19">
        <v>4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1</v>
      </c>
      <c r="M140" s="19">
        <v>0</v>
      </c>
      <c r="N140" s="19">
        <v>0</v>
      </c>
      <c r="O140" s="19">
        <v>2</v>
      </c>
      <c r="P140" s="19">
        <v>0</v>
      </c>
      <c r="Q140" s="19">
        <v>0</v>
      </c>
      <c r="R140" s="19">
        <v>1</v>
      </c>
      <c r="S140" s="57">
        <v>9</v>
      </c>
      <c r="T140" s="24"/>
    </row>
    <row r="141" spans="1:40" ht="34.5" customHeight="1" thickBot="1">
      <c r="A141" s="58" t="s">
        <v>112</v>
      </c>
      <c r="B141" s="58">
        <v>0</v>
      </c>
      <c r="C141" s="45">
        <v>0</v>
      </c>
      <c r="D141" s="45">
        <v>0</v>
      </c>
      <c r="E141" s="45">
        <v>0</v>
      </c>
      <c r="F141" s="45">
        <v>1</v>
      </c>
      <c r="G141" s="45">
        <v>1</v>
      </c>
      <c r="H141" s="45">
        <v>1</v>
      </c>
      <c r="I141" s="45">
        <v>0</v>
      </c>
      <c r="J141" s="45">
        <v>1</v>
      </c>
      <c r="K141" s="45">
        <v>1</v>
      </c>
      <c r="L141" s="45">
        <v>0</v>
      </c>
      <c r="M141" s="45">
        <v>0</v>
      </c>
      <c r="N141" s="45">
        <v>0</v>
      </c>
      <c r="O141" s="45">
        <v>0</v>
      </c>
      <c r="P141" s="45">
        <v>0</v>
      </c>
      <c r="Q141" s="45">
        <v>0</v>
      </c>
      <c r="R141" s="45">
        <v>2</v>
      </c>
      <c r="S141" s="58">
        <v>7</v>
      </c>
      <c r="T141" s="24"/>
    </row>
    <row r="142" spans="1:40" ht="34.5" customHeight="1" thickBot="1"/>
    <row r="143" spans="1:40" ht="34.5" customHeight="1" thickBot="1">
      <c r="A143" s="48" t="s">
        <v>84</v>
      </c>
      <c r="B143" s="48">
        <f>+B144</f>
        <v>192</v>
      </c>
      <c r="C143" s="40">
        <f t="shared" ref="C143:R143" si="46">+C144</f>
        <v>320</v>
      </c>
      <c r="D143" s="40">
        <f t="shared" si="46"/>
        <v>289</v>
      </c>
      <c r="E143" s="40">
        <f t="shared" si="46"/>
        <v>354</v>
      </c>
      <c r="F143" s="40">
        <f t="shared" si="46"/>
        <v>370</v>
      </c>
      <c r="G143" s="40">
        <f t="shared" si="46"/>
        <v>310</v>
      </c>
      <c r="H143" s="40">
        <f t="shared" si="46"/>
        <v>269</v>
      </c>
      <c r="I143" s="40">
        <f t="shared" si="46"/>
        <v>286</v>
      </c>
      <c r="J143" s="40">
        <f t="shared" si="46"/>
        <v>274</v>
      </c>
      <c r="K143" s="40">
        <f t="shared" si="46"/>
        <v>320</v>
      </c>
      <c r="L143" s="40">
        <f t="shared" si="46"/>
        <v>310</v>
      </c>
      <c r="M143" s="40">
        <f t="shared" si="46"/>
        <v>327</v>
      </c>
      <c r="N143" s="40">
        <f t="shared" si="46"/>
        <v>280</v>
      </c>
      <c r="O143" s="40">
        <f t="shared" si="46"/>
        <v>233</v>
      </c>
      <c r="P143" s="40">
        <f t="shared" si="46"/>
        <v>166</v>
      </c>
      <c r="Q143" s="40">
        <f t="shared" si="46"/>
        <v>166</v>
      </c>
      <c r="R143" s="40">
        <f t="shared" si="46"/>
        <v>241</v>
      </c>
      <c r="S143" s="40">
        <f>S144</f>
        <v>4707</v>
      </c>
    </row>
    <row r="144" spans="1:40" ht="34.5" customHeight="1" thickBot="1">
      <c r="A144" s="58" t="s">
        <v>85</v>
      </c>
      <c r="B144" s="58">
        <v>192</v>
      </c>
      <c r="C144" s="45">
        <v>320</v>
      </c>
      <c r="D144" s="45">
        <v>289</v>
      </c>
      <c r="E144" s="45">
        <v>354</v>
      </c>
      <c r="F144" s="45">
        <v>370</v>
      </c>
      <c r="G144" s="45">
        <v>310</v>
      </c>
      <c r="H144" s="45">
        <v>269</v>
      </c>
      <c r="I144" s="45">
        <v>286</v>
      </c>
      <c r="J144" s="45">
        <v>274</v>
      </c>
      <c r="K144" s="45">
        <v>320</v>
      </c>
      <c r="L144" s="45">
        <v>310</v>
      </c>
      <c r="M144" s="45">
        <v>327</v>
      </c>
      <c r="N144" s="45">
        <v>280</v>
      </c>
      <c r="O144" s="45">
        <v>233</v>
      </c>
      <c r="P144" s="45">
        <v>166</v>
      </c>
      <c r="Q144" s="45">
        <v>166</v>
      </c>
      <c r="R144" s="45">
        <v>241</v>
      </c>
      <c r="S144" s="58">
        <v>4707</v>
      </c>
    </row>
    <row r="146" spans="1:1" ht="34.5" customHeight="1">
      <c r="A146" s="20" t="s">
        <v>99</v>
      </c>
    </row>
    <row r="147" spans="1:1" ht="34.5" customHeight="1">
      <c r="A147" s="25" t="s">
        <v>106</v>
      </c>
    </row>
  </sheetData>
  <mergeCells count="2">
    <mergeCell ref="A6:S6"/>
    <mergeCell ref="A7:S7"/>
  </mergeCells>
  <phoneticPr fontId="0" type="noConversion"/>
  <pageMargins left="0.75" right="0.59055118110236227" top="0.98425196850393704" bottom="1" header="0" footer="0"/>
  <pageSetup paperSize="256" scale="30" fitToHeight="0" orientation="landscape" r:id="rId1"/>
  <headerFooter alignWithMargins="0"/>
  <rowBreaks count="4" manualBreakCount="4">
    <brk id="40" max="18" man="1"/>
    <brk id="73" max="18" man="1"/>
    <brk id="97" max="18" man="1"/>
    <brk id="13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ELQUI</vt:lpstr>
      <vt:lpstr>LIMARI</vt:lpstr>
      <vt:lpstr>CHOAPA</vt:lpstr>
      <vt:lpstr>CHOAPA!Área_de_impresión</vt:lpstr>
      <vt:lpstr>ELQUI!Área_de_impresión</vt:lpstr>
      <vt:lpstr>LIMARI!Área_de_impresión</vt:lpstr>
      <vt:lpstr>CHOAPA!Títulos_a_imprimir</vt:lpstr>
      <vt:lpstr>ELQUI!Títulos_a_imprimir</vt:lpstr>
      <vt:lpstr>LIMARI!Títulos_a_imprimir</vt:lpstr>
    </vt:vector>
  </TitlesOfParts>
  <Company>Servicio de Salud Coquimbo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Rojas</dc:creator>
  <cp:lastModifiedBy>MACA</cp:lastModifiedBy>
  <cp:lastPrinted>2017-01-24T19:26:23Z</cp:lastPrinted>
  <dcterms:created xsi:type="dcterms:W3CDTF">2006-05-12T00:57:14Z</dcterms:created>
  <dcterms:modified xsi:type="dcterms:W3CDTF">2017-01-27T03:48:51Z</dcterms:modified>
</cp:coreProperties>
</file>