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\\10.8.125.235\estadisticas\Consolidado  062023\"/>
    </mc:Choice>
  </mc:AlternateContent>
  <bookViews>
    <workbookView xWindow="0" yWindow="0" windowWidth="15330" windowHeight="4770" firstSheet="1" activeTab="2"/>
  </bookViews>
  <sheets>
    <sheet name="Nombre" sheetId="1" state="hidden" r:id="rId1"/>
    <sheet name="Filtro" sheetId="7" r:id="rId2"/>
    <sheet name="D15" sheetId="4" r:id="rId3"/>
    <sheet name="D16" sheetId="5" r:id="rId4"/>
  </sheets>
  <externalReferences>
    <externalReference r:id="rId5"/>
  </externalReferences>
  <calcPr calcId="162913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9" i="4" l="1"/>
  <c r="D88" i="4"/>
  <c r="D87" i="4"/>
  <c r="D86" i="4"/>
  <c r="D85" i="4"/>
  <c r="D84" i="4"/>
  <c r="D47" i="4"/>
  <c r="D35" i="4"/>
  <c r="D34" i="4"/>
  <c r="D33" i="4"/>
  <c r="D32" i="4"/>
  <c r="D30" i="4"/>
  <c r="D29" i="4"/>
  <c r="D28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D26" i="4"/>
  <c r="D25" i="4"/>
  <c r="D24" i="4"/>
  <c r="D23" i="4"/>
  <c r="D22" i="4"/>
  <c r="D21" i="4"/>
  <c r="D20" i="4"/>
  <c r="D18" i="4" l="1"/>
  <c r="D17" i="4"/>
  <c r="D16" i="4"/>
  <c r="D15" i="4"/>
  <c r="D14" i="4"/>
  <c r="D13" i="4"/>
  <c r="E42" i="5" l="1"/>
  <c r="D42" i="5"/>
  <c r="C42" i="5"/>
  <c r="E41" i="5"/>
  <c r="D41" i="5"/>
  <c r="C41" i="5"/>
  <c r="E40" i="5"/>
  <c r="D40" i="5"/>
  <c r="C40" i="5"/>
  <c r="E39" i="5"/>
  <c r="D39" i="5"/>
  <c r="C39" i="5"/>
  <c r="E38" i="5"/>
  <c r="D38" i="5"/>
  <c r="C38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D15" i="5"/>
  <c r="C15" i="5"/>
  <c r="D14" i="5"/>
  <c r="C14" i="5"/>
  <c r="D13" i="5"/>
  <c r="C13" i="5"/>
  <c r="D12" i="5"/>
  <c r="C12" i="5"/>
  <c r="D11" i="5"/>
  <c r="C11" i="5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/>
  <c r="E86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P33" i="4"/>
  <c r="O33" i="4"/>
  <c r="N33" i="4"/>
  <c r="M33" i="4"/>
  <c r="L33" i="4"/>
  <c r="K33" i="4"/>
  <c r="J33" i="4"/>
  <c r="I33" i="4"/>
  <c r="H33" i="4"/>
  <c r="G33" i="4"/>
  <c r="F33" i="4"/>
  <c r="E33" i="4"/>
  <c r="P32" i="4"/>
  <c r="O32" i="4"/>
  <c r="N32" i="4"/>
  <c r="M32" i="4"/>
  <c r="L32" i="4"/>
  <c r="K32" i="4"/>
  <c r="J32" i="4"/>
  <c r="I32" i="4"/>
  <c r="H32" i="4"/>
  <c r="G32" i="4"/>
  <c r="F32" i="4"/>
  <c r="E32" i="4"/>
  <c r="P30" i="4"/>
  <c r="O30" i="4"/>
  <c r="N30" i="4"/>
  <c r="M30" i="4"/>
  <c r="L30" i="4"/>
  <c r="K30" i="4"/>
  <c r="J30" i="4"/>
  <c r="I30" i="4"/>
  <c r="H30" i="4"/>
  <c r="G30" i="4"/>
  <c r="F30" i="4"/>
  <c r="E30" i="4"/>
  <c r="P29" i="4"/>
  <c r="O29" i="4"/>
  <c r="N29" i="4"/>
  <c r="M29" i="4"/>
  <c r="L29" i="4"/>
  <c r="K29" i="4"/>
  <c r="J29" i="4"/>
  <c r="I29" i="4"/>
  <c r="H29" i="4"/>
  <c r="G29" i="4"/>
  <c r="F29" i="4"/>
  <c r="E29" i="4"/>
  <c r="P28" i="4"/>
  <c r="O28" i="4"/>
  <c r="N28" i="4"/>
  <c r="M28" i="4"/>
  <c r="L28" i="4"/>
  <c r="K28" i="4"/>
  <c r="J28" i="4"/>
  <c r="I28" i="4"/>
  <c r="H28" i="4"/>
  <c r="G28" i="4"/>
  <c r="F28" i="4"/>
  <c r="E28" i="4"/>
  <c r="P26" i="4"/>
  <c r="O26" i="4"/>
  <c r="N26" i="4"/>
  <c r="M26" i="4"/>
  <c r="L26" i="4"/>
  <c r="K26" i="4"/>
  <c r="J26" i="4"/>
  <c r="I26" i="4"/>
  <c r="H26" i="4"/>
  <c r="G26" i="4"/>
  <c r="F26" i="4"/>
  <c r="E26" i="4"/>
  <c r="P25" i="4"/>
  <c r="O25" i="4"/>
  <c r="N25" i="4"/>
  <c r="M25" i="4"/>
  <c r="L25" i="4"/>
  <c r="K25" i="4"/>
  <c r="J25" i="4"/>
  <c r="I25" i="4"/>
  <c r="H25" i="4"/>
  <c r="G25" i="4"/>
  <c r="F25" i="4"/>
  <c r="E25" i="4"/>
  <c r="P24" i="4"/>
  <c r="O24" i="4"/>
  <c r="N24" i="4"/>
  <c r="M24" i="4"/>
  <c r="L24" i="4"/>
  <c r="K24" i="4"/>
  <c r="J24" i="4"/>
  <c r="I24" i="4"/>
  <c r="H24" i="4"/>
  <c r="G24" i="4"/>
  <c r="F24" i="4"/>
  <c r="E24" i="4"/>
  <c r="P23" i="4"/>
  <c r="O23" i="4"/>
  <c r="N23" i="4"/>
  <c r="M23" i="4"/>
  <c r="L23" i="4"/>
  <c r="K23" i="4"/>
  <c r="J23" i="4"/>
  <c r="I23" i="4"/>
  <c r="H23" i="4"/>
  <c r="G23" i="4"/>
  <c r="F23" i="4"/>
  <c r="E23" i="4"/>
  <c r="P22" i="4"/>
  <c r="O22" i="4"/>
  <c r="N22" i="4"/>
  <c r="M22" i="4"/>
  <c r="L22" i="4"/>
  <c r="K22" i="4"/>
  <c r="J22" i="4"/>
  <c r="I22" i="4"/>
  <c r="H22" i="4"/>
  <c r="G22" i="4"/>
  <c r="F22" i="4"/>
  <c r="E22" i="4"/>
  <c r="P21" i="4"/>
  <c r="O21" i="4"/>
  <c r="N21" i="4"/>
  <c r="M21" i="4"/>
  <c r="L21" i="4"/>
  <c r="K21" i="4"/>
  <c r="J21" i="4"/>
  <c r="I21" i="4"/>
  <c r="H21" i="4"/>
  <c r="G21" i="4"/>
  <c r="F21" i="4"/>
  <c r="E21" i="4"/>
  <c r="P20" i="4"/>
  <c r="O20" i="4"/>
  <c r="N20" i="4"/>
  <c r="M20" i="4"/>
  <c r="L20" i="4"/>
  <c r="K20" i="4"/>
  <c r="J20" i="4"/>
  <c r="I20" i="4"/>
  <c r="H20" i="4"/>
  <c r="G20" i="4"/>
  <c r="F20" i="4"/>
  <c r="E20" i="4"/>
  <c r="P18" i="4"/>
  <c r="O18" i="4"/>
  <c r="N18" i="4"/>
  <c r="M18" i="4"/>
  <c r="L18" i="4"/>
  <c r="K18" i="4"/>
  <c r="J18" i="4"/>
  <c r="I18" i="4"/>
  <c r="H18" i="4"/>
  <c r="G18" i="4"/>
  <c r="F18" i="4"/>
  <c r="E18" i="4"/>
  <c r="P17" i="4"/>
  <c r="O17" i="4"/>
  <c r="N17" i="4"/>
  <c r="M17" i="4"/>
  <c r="L17" i="4"/>
  <c r="K17" i="4"/>
  <c r="J17" i="4"/>
  <c r="I17" i="4"/>
  <c r="H17" i="4"/>
  <c r="G17" i="4"/>
  <c r="F17" i="4"/>
  <c r="E17" i="4"/>
  <c r="P16" i="4"/>
  <c r="O16" i="4"/>
  <c r="N16" i="4"/>
  <c r="M16" i="4"/>
  <c r="L16" i="4"/>
  <c r="K16" i="4"/>
  <c r="J16" i="4"/>
  <c r="I16" i="4"/>
  <c r="H16" i="4"/>
  <c r="G16" i="4"/>
  <c r="F16" i="4"/>
  <c r="E16" i="4"/>
  <c r="P15" i="4"/>
  <c r="O15" i="4"/>
  <c r="N15" i="4"/>
  <c r="M15" i="4"/>
  <c r="L15" i="4"/>
  <c r="K15" i="4"/>
  <c r="J15" i="4"/>
  <c r="I15" i="4"/>
  <c r="H15" i="4"/>
  <c r="G15" i="4"/>
  <c r="F15" i="4"/>
  <c r="E15" i="4"/>
  <c r="P14" i="4"/>
  <c r="O14" i="4"/>
  <c r="N14" i="4"/>
  <c r="M14" i="4"/>
  <c r="L14" i="4"/>
  <c r="K14" i="4"/>
  <c r="J14" i="4"/>
  <c r="I14" i="4"/>
  <c r="H14" i="4"/>
  <c r="G14" i="4"/>
  <c r="F14" i="4"/>
  <c r="E14" i="4"/>
  <c r="P13" i="4"/>
  <c r="O13" i="4"/>
  <c r="N13" i="4"/>
  <c r="M13" i="4"/>
  <c r="L13" i="4"/>
  <c r="K13" i="4"/>
  <c r="J13" i="4"/>
  <c r="I13" i="4"/>
  <c r="H13" i="4"/>
  <c r="G13" i="4"/>
  <c r="F13" i="4"/>
  <c r="E13" i="4"/>
  <c r="H96" i="4" l="1"/>
  <c r="AE209" i="5"/>
  <c r="E43" i="5"/>
  <c r="D43" i="5"/>
  <c r="C43" i="5"/>
  <c r="F33" i="5"/>
  <c r="F32" i="5"/>
  <c r="E26" i="5"/>
  <c r="D26" i="5"/>
  <c r="C26" i="5"/>
  <c r="AD25" i="5"/>
  <c r="AC25" i="5"/>
  <c r="AA25" i="5"/>
  <c r="F25" i="5"/>
  <c r="AD24" i="5"/>
  <c r="AC24" i="5"/>
  <c r="AA24" i="5"/>
  <c r="F24" i="5" s="1"/>
  <c r="AD23" i="5"/>
  <c r="AC23" i="5"/>
  <c r="AA23" i="5"/>
  <c r="F23" i="5"/>
  <c r="AD22" i="5"/>
  <c r="AC22" i="5"/>
  <c r="AA22" i="5"/>
  <c r="F22" i="5" s="1"/>
  <c r="AD21" i="5"/>
  <c r="AC21" i="5"/>
  <c r="AA21" i="5"/>
  <c r="F21" i="5"/>
  <c r="D16" i="5"/>
  <c r="G33" i="5" s="1"/>
  <c r="K33" i="5" s="1"/>
  <c r="C16" i="5"/>
  <c r="G32" i="5" s="1"/>
  <c r="K32" i="5" s="1"/>
  <c r="AB15" i="5"/>
  <c r="E15" i="5"/>
  <c r="AB14" i="5"/>
  <c r="E14" i="5" s="1"/>
  <c r="AB13" i="5"/>
  <c r="E13" i="5"/>
  <c r="AB12" i="5"/>
  <c r="E12" i="5" s="1"/>
  <c r="AB11" i="5"/>
  <c r="E11" i="5" s="1"/>
  <c r="B5" i="5"/>
  <c r="B4" i="5"/>
  <c r="B3" i="5"/>
  <c r="B2" i="5"/>
  <c r="M106" i="4"/>
  <c r="L106" i="4"/>
  <c r="K106" i="4"/>
  <c r="F106" i="4"/>
  <c r="E106" i="4"/>
  <c r="D106" i="4"/>
  <c r="I105" i="4"/>
  <c r="H105" i="4"/>
  <c r="G105" i="4"/>
  <c r="I104" i="4"/>
  <c r="H104" i="4"/>
  <c r="G104" i="4"/>
  <c r="I103" i="4"/>
  <c r="H103" i="4"/>
  <c r="G103" i="4"/>
  <c r="I102" i="4"/>
  <c r="H102" i="4"/>
  <c r="G102" i="4"/>
  <c r="I101" i="4"/>
  <c r="H101" i="4"/>
  <c r="G101" i="4"/>
  <c r="I100" i="4"/>
  <c r="H100" i="4"/>
  <c r="G100" i="4"/>
  <c r="I99" i="4"/>
  <c r="H99" i="4"/>
  <c r="G99" i="4"/>
  <c r="I98" i="4"/>
  <c r="H98" i="4"/>
  <c r="G98" i="4"/>
  <c r="I97" i="4"/>
  <c r="H97" i="4"/>
  <c r="G97" i="4"/>
  <c r="I96" i="4"/>
  <c r="G96" i="4"/>
  <c r="AF89" i="4"/>
  <c r="AA89" i="4" s="1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AF87" i="4"/>
  <c r="AA87" i="4" s="1"/>
  <c r="S87" i="4" s="1"/>
  <c r="AF86" i="4"/>
  <c r="AA86" i="4" s="1"/>
  <c r="S86" i="4" s="1"/>
  <c r="AF85" i="4"/>
  <c r="AA85" i="4" s="1"/>
  <c r="S85" i="4" s="1"/>
  <c r="AF84" i="4"/>
  <c r="AA84" i="4" s="1"/>
  <c r="S84" i="4" s="1"/>
  <c r="K76" i="4"/>
  <c r="J76" i="4"/>
  <c r="I76" i="4"/>
  <c r="H76" i="4"/>
  <c r="G76" i="4"/>
  <c r="F76" i="4"/>
  <c r="E76" i="4"/>
  <c r="G73" i="4"/>
  <c r="F73" i="4"/>
  <c r="E73" i="4"/>
  <c r="P69" i="4"/>
  <c r="O69" i="4"/>
  <c r="N69" i="4"/>
  <c r="M69" i="4"/>
  <c r="L69" i="4"/>
  <c r="K69" i="4"/>
  <c r="J69" i="4"/>
  <c r="I69" i="4"/>
  <c r="H69" i="4"/>
  <c r="G69" i="4"/>
  <c r="F69" i="4"/>
  <c r="E69" i="4"/>
  <c r="P61" i="4"/>
  <c r="O61" i="4"/>
  <c r="N61" i="4"/>
  <c r="M61" i="4"/>
  <c r="L61" i="4"/>
  <c r="K61" i="4"/>
  <c r="J61" i="4"/>
  <c r="I61" i="4"/>
  <c r="H61" i="4"/>
  <c r="G61" i="4"/>
  <c r="F61" i="4"/>
  <c r="E61" i="4"/>
  <c r="AE59" i="4"/>
  <c r="AD59" i="4"/>
  <c r="AC59" i="4"/>
  <c r="AB59" i="4"/>
  <c r="S59" i="4" s="1"/>
  <c r="AF47" i="4"/>
  <c r="AA47" i="4" s="1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AF45" i="4"/>
  <c r="AA45" i="4" s="1"/>
  <c r="S45" i="4" s="1"/>
  <c r="AF44" i="4"/>
  <c r="AA44" i="4" s="1"/>
  <c r="S44" i="4" s="1"/>
  <c r="AF43" i="4"/>
  <c r="AA43" i="4" s="1"/>
  <c r="S43" i="4" s="1"/>
  <c r="AF42" i="4"/>
  <c r="AA42" i="4" s="1"/>
  <c r="S42" i="4" s="1"/>
  <c r="K34" i="4"/>
  <c r="J34" i="4"/>
  <c r="I34" i="4"/>
  <c r="H34" i="4"/>
  <c r="G34" i="4"/>
  <c r="F34" i="4"/>
  <c r="E34" i="4"/>
  <c r="G31" i="4"/>
  <c r="F31" i="4"/>
  <c r="E31" i="4"/>
  <c r="P19" i="4"/>
  <c r="O19" i="4"/>
  <c r="N19" i="4"/>
  <c r="M19" i="4"/>
  <c r="L19" i="4"/>
  <c r="K19" i="4"/>
  <c r="J19" i="4"/>
  <c r="I19" i="4"/>
  <c r="H19" i="4"/>
  <c r="G19" i="4"/>
  <c r="F19" i="4"/>
  <c r="E19" i="4"/>
  <c r="AE17" i="4"/>
  <c r="AD17" i="4"/>
  <c r="AC17" i="4"/>
  <c r="AB17" i="4"/>
  <c r="B5" i="4"/>
  <c r="B4" i="4"/>
  <c r="B3" i="4"/>
  <c r="B2" i="4"/>
  <c r="I6" i="1"/>
  <c r="AG6" i="1" s="1"/>
  <c r="I5" i="1"/>
  <c r="AG5" i="1" s="1"/>
  <c r="I4" i="1"/>
  <c r="AG4" i="1" s="1"/>
  <c r="I3" i="1"/>
  <c r="AG3" i="1" s="1"/>
  <c r="I2" i="1"/>
  <c r="AG2" i="1" s="1"/>
  <c r="L35" i="4" l="1"/>
  <c r="M77" i="4"/>
  <c r="AH89" i="4"/>
  <c r="AC89" i="4" s="1"/>
  <c r="N35" i="4"/>
  <c r="L77" i="4"/>
  <c r="D31" i="4"/>
  <c r="H35" i="4"/>
  <c r="P35" i="4"/>
  <c r="L32" i="5"/>
  <c r="G106" i="4"/>
  <c r="D61" i="4"/>
  <c r="P77" i="4"/>
  <c r="J99" i="4"/>
  <c r="N99" i="4" s="1"/>
  <c r="O99" i="4" s="1"/>
  <c r="AG89" i="4"/>
  <c r="AB89" i="4" s="1"/>
  <c r="S89" i="4" s="1"/>
  <c r="K77" i="4"/>
  <c r="G77" i="4"/>
  <c r="O77" i="4"/>
  <c r="I77" i="4"/>
  <c r="H77" i="4"/>
  <c r="D76" i="4"/>
  <c r="J105" i="4"/>
  <c r="N105" i="4" s="1"/>
  <c r="O105" i="4" s="1"/>
  <c r="J103" i="4"/>
  <c r="N103" i="4" s="1"/>
  <c r="O103" i="4" s="1"/>
  <c r="D73" i="4"/>
  <c r="I106" i="4"/>
  <c r="D69" i="4"/>
  <c r="F77" i="4"/>
  <c r="J77" i="4"/>
  <c r="N77" i="4"/>
  <c r="J97" i="4"/>
  <c r="N97" i="4" s="1"/>
  <c r="O97" i="4" s="1"/>
  <c r="J101" i="4"/>
  <c r="N101" i="4" s="1"/>
  <c r="O101" i="4" s="1"/>
  <c r="AG47" i="4"/>
  <c r="AB47" i="4" s="1"/>
  <c r="S47" i="4" s="1"/>
  <c r="J104" i="4"/>
  <c r="N104" i="4" s="1"/>
  <c r="O104" i="4" s="1"/>
  <c r="E35" i="4"/>
  <c r="I35" i="4"/>
  <c r="M35" i="4"/>
  <c r="J100" i="4"/>
  <c r="N100" i="4" s="1"/>
  <c r="O100" i="4" s="1"/>
  <c r="H106" i="4"/>
  <c r="J98" i="4"/>
  <c r="N98" i="4" s="1"/>
  <c r="O98" i="4" s="1"/>
  <c r="F35" i="4"/>
  <c r="G35" i="4"/>
  <c r="J102" i="4"/>
  <c r="N102" i="4" s="1"/>
  <c r="O102" i="4" s="1"/>
  <c r="J35" i="4"/>
  <c r="AG7" i="1"/>
  <c r="O35" i="4"/>
  <c r="K35" i="4"/>
  <c r="Q17" i="4"/>
  <c r="D19" i="4"/>
  <c r="L33" i="5"/>
  <c r="B209" i="5" s="1"/>
  <c r="E77" i="4"/>
  <c r="J96" i="4"/>
  <c r="D46" i="4"/>
  <c r="AH47" i="4" s="1"/>
  <c r="AC47" i="4" s="1"/>
  <c r="D77" i="4" l="1"/>
  <c r="N96" i="4"/>
  <c r="J106" i="4"/>
  <c r="AG158" i="4"/>
  <c r="N106" i="4" l="1"/>
  <c r="O96" i="4"/>
  <c r="O106" i="4" l="1"/>
  <c r="B158" i="4"/>
</calcChain>
</file>

<file path=xl/sharedStrings.xml><?xml version="1.0" encoding="utf-8"?>
<sst xmlns="http://schemas.openxmlformats.org/spreadsheetml/2006/main" count="431" uniqueCount="240">
  <si>
    <t>DATOS DEL ESTABLECIMIENTO</t>
  </si>
  <si>
    <t>CÓDIGOS</t>
  </si>
  <si>
    <t>NOMBRE DE COMUNA</t>
  </si>
  <si>
    <t>NOMBRE ESTABLECIMIENTO/ESTRATEGIA</t>
  </si>
  <si>
    <t>TIPO DE ESTABLECIMIENTO/ESTRATEGIA</t>
  </si>
  <si>
    <t>DEPENDENCIA</t>
  </si>
  <si>
    <t>MES:</t>
  </si>
  <si>
    <t>AÑO:</t>
  </si>
  <si>
    <t>Versión 1.3 ABRIL 2023</t>
  </si>
  <si>
    <t>Director Servicio de Salud o Director Establecimiento</t>
  </si>
  <si>
    <t>ENERO</t>
  </si>
  <si>
    <t>Establecimiento de Mayor Complejidad (EMAYC)</t>
  </si>
  <si>
    <t>SERVICIO DE SALUD</t>
  </si>
  <si>
    <t>Jefe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</si>
  <si>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</si>
  <si>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</si>
  <si>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</si>
  <si>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</si>
  <si>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</si>
  <si>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</si>
  <si>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ABRIL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</si>
  <si>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</si>
  <si>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</si>
  <si>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</si>
  <si>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</si>
  <si>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</si>
  <si>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</si>
  <si>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</si>
  <si>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</si>
  <si>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</si>
  <si>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</si>
  <si>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</si>
  <si>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</si>
  <si>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</si>
  <si>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</si>
  <si>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</si>
  <si>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</si>
  <si>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</si>
  <si>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</si>
  <si>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</si>
  <si>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</si>
  <si>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</si>
  <si>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</si>
  <si>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</si>
  <si>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</si>
  <si>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</si>
  <si>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</si>
  <si>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</si>
  <si>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</si>
  <si>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</si>
  <si>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</si>
  <si>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</si>
  <si>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</si>
  <si>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</si>
  <si>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</si>
  <si>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</si>
  <si>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</si>
  <si>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</si>
  <si>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</si>
  <si>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</si>
  <si>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</si>
  <si>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</si>
  <si>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</si>
  <si>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</si>
  <si>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</si>
  <si>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</si>
  <si>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</si>
  <si>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</si>
  <si>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</si>
  <si>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</si>
  <si>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</si>
  <si>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</si>
  <si>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</si>
  <si>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</si>
  <si>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</si>
  <si>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</si>
  <si>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</si>
  <si>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</si>
  <si>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</si>
  <si>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</si>
  <si>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</si>
  <si>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Leche Purita Fortificada (LPF)</t>
  </si>
  <si>
    <t>Purita +Pro 1</t>
  </si>
  <si>
    <t>Purita Cereal (PC)</t>
  </si>
  <si>
    <t>Purita +Pro 2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</si>
  <si>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</si>
  <si>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</si>
  <si>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</si>
  <si>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</si>
  <si>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</si>
  <si>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</si>
  <si>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</si>
  <si>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</si>
  <si>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</si>
  <si>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</si>
  <si>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</si>
  <si>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</si>
  <si>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</si>
  <si>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</si>
  <si>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</si>
  <si>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</si>
  <si>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</si>
  <si>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</si>
  <si>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</si>
  <si>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</si>
  <si>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</si>
  <si>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</si>
  <si>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</si>
  <si>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</si>
  <si>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</si>
  <si>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</si>
  <si>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</si>
  <si>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</si>
  <si>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</si>
  <si>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</si>
  <si>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</si>
  <si>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</si>
  <si>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</si>
  <si>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</si>
  <si>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</si>
  <si>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</si>
  <si>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</si>
  <si>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</si>
  <si>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</si>
  <si>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</si>
  <si>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</si>
  <si>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Codigos eliminados</t>
  </si>
  <si>
    <t>CODIGOS NUEVOS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</si>
  <si>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</si>
  <si>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</si>
  <si>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</si>
  <si>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</si>
  <si>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</si>
  <si>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</si>
  <si>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</si>
  <si>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</si>
  <si>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</si>
  <si>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</si>
  <si>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</si>
  <si>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</si>
  <si>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</si>
  <si>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</si>
  <si>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</si>
  <si>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</si>
  <si>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</si>
  <si>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</si>
  <si>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</si>
  <si>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</si>
  <si>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</si>
  <si>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</si>
  <si>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</si>
  <si>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CODIGOS ELIMINADOS</t>
  </si>
  <si>
    <t>Mes</t>
  </si>
  <si>
    <t>15900010</t>
  </si>
  <si>
    <t>15010300</t>
  </si>
  <si>
    <t>15080016</t>
  </si>
  <si>
    <t>15010400</t>
  </si>
  <si>
    <t>15900040</t>
  </si>
  <si>
    <t>15050100</t>
  </si>
  <si>
    <t>15050200</t>
  </si>
  <si>
    <t>15050500</t>
  </si>
  <si>
    <t>15900050</t>
  </si>
  <si>
    <t>16090300</t>
  </si>
  <si>
    <t>16200210</t>
  </si>
  <si>
    <t>16100300</t>
  </si>
  <si>
    <t>16200220</t>
  </si>
  <si>
    <t>15010100</t>
  </si>
  <si>
    <t>15080014</t>
  </si>
  <si>
    <t>15010200</t>
  </si>
  <si>
    <t>15080008</t>
  </si>
  <si>
    <t>15080018</t>
  </si>
  <si>
    <t>15020200</t>
  </si>
  <si>
    <t>15060100</t>
  </si>
  <si>
    <t>16200100</t>
  </si>
  <si>
    <t>15010500</t>
  </si>
  <si>
    <t>15900020</t>
  </si>
  <si>
    <t>15900030</t>
  </si>
  <si>
    <t>15080009</t>
  </si>
  <si>
    <t>15030100</t>
  </si>
  <si>
    <t>15020100</t>
  </si>
  <si>
    <t>15080010</t>
  </si>
  <si>
    <t>15040100</t>
  </si>
  <si>
    <t>15901200</t>
  </si>
  <si>
    <t>15901300</t>
  </si>
  <si>
    <t>15060600</t>
  </si>
  <si>
    <t>15901400</t>
  </si>
  <si>
    <t>16090100</t>
  </si>
  <si>
    <t>16100100</t>
  </si>
  <si>
    <t>16090500</t>
  </si>
  <si>
    <t>16100600</t>
  </si>
  <si>
    <t>16090600</t>
  </si>
  <si>
    <t>16100700</t>
  </si>
  <si>
    <t>15901500</t>
  </si>
  <si>
    <t>16200230</t>
  </si>
  <si>
    <t>15020400</t>
  </si>
  <si>
    <t>15020500</t>
  </si>
  <si>
    <t>15060200</t>
  </si>
  <si>
    <t>15080012</t>
  </si>
  <si>
    <t>15020300</t>
  </si>
  <si>
    <t>15080015</t>
  </si>
  <si>
    <t>15080019</t>
  </si>
  <si>
    <t>15080011</t>
  </si>
  <si>
    <t>16200240</t>
  </si>
  <si>
    <t>COMUNA</t>
  </si>
  <si>
    <t>ESTABLECIMIENTO</t>
  </si>
  <si>
    <t>(Todas)</t>
  </si>
  <si>
    <t>(en blanco)</t>
  </si>
  <si>
    <t>Total general</t>
  </si>
  <si>
    <t>Etiquetas de fila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</si>
  <si>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</si>
  <si>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</si>
  <si>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</si>
  <si>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</si>
  <si>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</si>
  <si>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</si>
  <si>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</si>
  <si>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</si>
  <si>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</si>
  <si>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</si>
  <si>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</si>
  <si>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</si>
  <si>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</si>
  <si>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</si>
  <si>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</si>
  <si>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Suma de Col16</t>
  </si>
  <si>
    <t>Suma de Col17</t>
  </si>
  <si>
    <t>Suma de Col18</t>
  </si>
  <si>
    <t>Suma de Col19</t>
  </si>
  <si>
    <t>Suma de Col20</t>
  </si>
  <si>
    <t>15080017</t>
  </si>
  <si>
    <t>15900060</t>
  </si>
  <si>
    <t>15900070</t>
  </si>
  <si>
    <t>15080020</t>
  </si>
  <si>
    <t>15080021</t>
  </si>
  <si>
    <t>15900080</t>
  </si>
  <si>
    <t>15901600</t>
  </si>
  <si>
    <t>15080013</t>
  </si>
  <si>
    <t>15900090</t>
  </si>
  <si>
    <t>16200200</t>
  </si>
  <si>
    <t>16200250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</si>
</sst>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b/>
      <sz val="14"/>
      <name val="Verdana"/>
      <family val="2"/>
    </font>
    <font>
      <sz val="10"/>
      <color rgb="FF0066CC"/>
      <name val="Verdana"/>
      <family val="2"/>
    </font>
    <font>
      <sz val="10"/>
      <color rgb="FFFF0000"/>
      <name val="Verdana"/>
      <family val="2"/>
    </font>
    <font>
      <sz val="10"/>
      <color indexed="30"/>
      <name val="Verdana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9"/>
      <name val="Verdana"/>
      <family val="2"/>
    </font>
    <font>
      <b/>
      <sz val="12"/>
      <color theme="4"/>
      <name val="Verdana"/>
      <family val="2"/>
    </font>
    <font>
      <sz val="10"/>
      <color theme="4"/>
      <name val="Verdana"/>
      <family val="2"/>
    </font>
    <font>
      <sz val="9"/>
      <color rgb="FF0070C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Font="0" applyBorder="0" applyAlignment="0" applyProtection="0"/>
    <xf numFmtId="0" fontId="8" fillId="3" borderId="5" applyBorder="0">
      <protection locked="0"/>
    </xf>
    <xf numFmtId="0" fontId="8" fillId="0" borderId="0"/>
    <xf numFmtId="0" fontId="8" fillId="0" borderId="0"/>
    <xf numFmtId="0" fontId="17" fillId="0" borderId="0"/>
    <xf numFmtId="0" fontId="18" fillId="0" borderId="0"/>
    <xf numFmtId="0" fontId="8" fillId="0" borderId="0"/>
    <xf numFmtId="0" fontId="8" fillId="0" borderId="0"/>
    <xf numFmtId="0" fontId="17" fillId="0" borderId="0"/>
    <xf numFmtId="170" fontId="8" fillId="0" borderId="0" applyFont="0" applyFill="0" applyBorder="0" applyAlignment="0" applyProtection="0"/>
  </cellStyleXfs>
  <cellXfs count="695">
    <xf numFmtId="0" fontId="0" fillId="0" borderId="0" xfId="0"/>
    <xf numFmtId="0" fontId="3" fillId="0" borderId="0" xfId="3" applyFont="1" applyBorder="1" applyAlignment="1" applyProtection="1">
      <alignment horizontal="center"/>
    </xf>
    <xf numFmtId="0" fontId="6" fillId="0" borderId="0" xfId="3" applyFont="1" applyAlignment="1" applyProtection="1"/>
    <xf numFmtId="0" fontId="7" fillId="0" borderId="4" xfId="0" applyFont="1" applyBorder="1" applyAlignment="1">
      <alignment horizontal="left" vertical="center"/>
    </xf>
    <xf numFmtId="0" fontId="7" fillId="4" borderId="5" xfId="4" applyFont="1" applyFill="1" applyBorder="1" applyAlignment="1">
      <alignment horizontal="center"/>
      <protection locked="0"/>
    </xf>
    <xf numFmtId="0" fontId="3" fillId="5" borderId="6" xfId="3" applyFont="1" applyFill="1" applyBorder="1" applyAlignment="1" applyProtection="1">
      <alignment horizontal="center"/>
      <protection locked="0"/>
    </xf>
    <xf numFmtId="0" fontId="3" fillId="5" borderId="7" xfId="3" applyFont="1" applyFill="1" applyBorder="1" applyAlignment="1" applyProtection="1">
      <alignment horizontal="center"/>
      <protection locked="0"/>
    </xf>
    <xf numFmtId="0" fontId="3" fillId="5" borderId="8" xfId="3" applyFont="1" applyFill="1" applyBorder="1" applyAlignment="1" applyProtection="1">
      <alignment horizontal="center"/>
      <protection locked="0"/>
    </xf>
    <xf numFmtId="0" fontId="9" fillId="0" borderId="0" xfId="3" applyFont="1" applyBorder="1" applyAlignment="1" applyProtection="1">
      <alignment horizontal="center" vertical="center" wrapText="1"/>
    </xf>
    <xf numFmtId="0" fontId="10" fillId="0" borderId="0" xfId="3" applyFont="1" applyBorder="1" applyAlignment="1" applyProtection="1">
      <alignment horizontal="left" vertical="center"/>
    </xf>
    <xf numFmtId="0" fontId="11" fillId="0" borderId="0" xfId="3" applyFont="1" applyBorder="1" applyAlignment="1" applyProtection="1">
      <alignment vertical="center" wrapText="1"/>
    </xf>
    <xf numFmtId="0" fontId="11" fillId="0" borderId="0" xfId="3" applyFont="1" applyBorder="1" applyAlignment="1" applyProtection="1">
      <alignment horizontal="center" vertical="center"/>
    </xf>
    <xf numFmtId="0" fontId="6" fillId="5" borderId="0" xfId="3" applyFont="1" applyFill="1" applyAlignment="1" applyProtection="1"/>
    <xf numFmtId="0" fontId="10" fillId="0" borderId="9" xfId="3" applyFont="1" applyBorder="1" applyAlignment="1" applyProtection="1">
      <alignment horizontal="left" vertical="center"/>
    </xf>
    <xf numFmtId="0" fontId="8" fillId="0" borderId="0" xfId="5"/>
    <xf numFmtId="0" fontId="11" fillId="0" borderId="0" xfId="3" applyFont="1" applyBorder="1" applyAlignment="1" applyProtection="1">
      <alignment horizontal="left" vertical="center"/>
    </xf>
    <xf numFmtId="0" fontId="11" fillId="0" borderId="0" xfId="3" applyFont="1" applyAlignment="1" applyProtection="1">
      <alignment horizontal="center" vertical="center"/>
    </xf>
    <xf numFmtId="0" fontId="3" fillId="0" borderId="0" xfId="3" applyFont="1" applyAlignment="1" applyProtection="1">
      <alignment horizontal="center"/>
    </xf>
    <xf numFmtId="0" fontId="11" fillId="0" borderId="0" xfId="3" applyFont="1" applyAlignment="1" applyProtection="1">
      <alignment horizontal="left" vertical="center"/>
    </xf>
    <xf numFmtId="0" fontId="3" fillId="0" borderId="5" xfId="4" applyFont="1" applyFill="1" applyBorder="1" applyAlignment="1" applyProtection="1">
      <alignment horizontal="center"/>
    </xf>
    <xf numFmtId="0" fontId="12" fillId="5" borderId="0" xfId="3" applyFont="1" applyFill="1" applyAlignment="1" applyProtection="1"/>
    <xf numFmtId="0" fontId="7" fillId="0" borderId="4" xfId="3" applyFont="1" applyBorder="1" applyAlignment="1" applyProtection="1">
      <alignment horizontal="left" vertical="center"/>
    </xf>
    <xf numFmtId="0" fontId="7" fillId="0" borderId="4" xfId="3" applyFont="1" applyBorder="1" applyAlignment="1" applyProtection="1">
      <alignment horizontal="centerContinuous" vertical="center"/>
    </xf>
    <xf numFmtId="0" fontId="14" fillId="0" borderId="0" xfId="3" applyFont="1" applyAlignment="1" applyProtection="1">
      <alignment horizontal="left"/>
    </xf>
    <xf numFmtId="0" fontId="14" fillId="0" borderId="0" xfId="3" applyFont="1" applyAlignment="1" applyProtection="1"/>
    <xf numFmtId="0" fontId="14" fillId="0" borderId="5" xfId="0" applyFont="1" applyBorder="1" applyAlignment="1">
      <alignment wrapText="1"/>
    </xf>
    <xf numFmtId="0" fontId="14" fillId="4" borderId="5" xfId="4" applyFont="1" applyFill="1" applyBorder="1" applyAlignment="1">
      <alignment horizontal="center"/>
      <protection locked="0"/>
    </xf>
    <xf numFmtId="1" fontId="6" fillId="0" borderId="0" xfId="3" applyNumberFormat="1" applyFont="1" applyAlignment="1" applyProtection="1">
      <alignment horizontal="right"/>
    </xf>
    <xf numFmtId="49" fontId="6" fillId="0" borderId="0" xfId="3" applyNumberFormat="1" applyFont="1" applyAlignment="1" applyProtection="1">
      <alignment horizontal="center"/>
    </xf>
    <xf numFmtId="0" fontId="6" fillId="5" borderId="0" xfId="0" applyFont="1" applyFill="1"/>
    <xf numFmtId="0" fontId="14" fillId="0" borderId="10" xfId="0" applyFont="1" applyBorder="1"/>
    <xf numFmtId="0" fontId="15" fillId="0" borderId="0" xfId="0" applyFont="1"/>
    <xf numFmtId="0" fontId="0" fillId="0" borderId="4" xfId="0" applyBorder="1"/>
    <xf numFmtId="0" fontId="6" fillId="0" borderId="0" xfId="3" applyFont="1" applyAlignment="1" applyProtection="1">
      <alignment horizontal="left"/>
    </xf>
    <xf numFmtId="0" fontId="6" fillId="0" borderId="0" xfId="3" applyFont="1" applyAlignment="1" applyProtection="1">
      <alignment horizontal="center"/>
    </xf>
    <xf numFmtId="0" fontId="6" fillId="6" borderId="0" xfId="0" applyFont="1" applyFill="1"/>
    <xf numFmtId="0" fontId="6" fillId="0" borderId="0" xfId="0" applyFont="1"/>
    <xf numFmtId="0" fontId="12" fillId="0" borderId="0" xfId="6" applyFont="1" applyAlignment="1">
      <alignment horizontal="left"/>
    </xf>
    <xf numFmtId="0" fontId="6" fillId="8" borderId="0" xfId="0" applyFont="1" applyFill="1"/>
    <xf numFmtId="0" fontId="7" fillId="0" borderId="0" xfId="0" applyFont="1" applyAlignment="1">
      <alignment horizontal="center"/>
    </xf>
    <xf numFmtId="0" fontId="12" fillId="0" borderId="0" xfId="7" applyFont="1"/>
    <xf numFmtId="0" fontId="12" fillId="0" borderId="0" xfId="8" applyFont="1" applyAlignment="1">
      <alignment horizontal="center"/>
    </xf>
    <xf numFmtId="0" fontId="12" fillId="8" borderId="0" xfId="7" applyFont="1" applyFill="1"/>
    <xf numFmtId="0" fontId="6" fillId="0" borderId="0" xfId="7" applyFont="1"/>
    <xf numFmtId="0" fontId="3" fillId="0" borderId="0" xfId="7" applyFont="1"/>
    <xf numFmtId="0" fontId="6" fillId="0" borderId="0" xfId="7" applyFont="1" applyAlignment="1">
      <alignment horizontal="left" vertical="top"/>
    </xf>
    <xf numFmtId="0" fontId="6" fillId="8" borderId="0" xfId="7" applyFont="1" applyFill="1"/>
    <xf numFmtId="0" fontId="6" fillId="0" borderId="25" xfId="7" applyFont="1" applyBorder="1"/>
    <xf numFmtId="3" fontId="6" fillId="8" borderId="26" xfId="7" applyNumberFormat="1" applyFont="1" applyFill="1" applyBorder="1"/>
    <xf numFmtId="1" fontId="6" fillId="9" borderId="27" xfId="4" applyNumberFormat="1" applyFont="1" applyFill="1" applyBorder="1" applyAlignment="1" applyProtection="1">
      <alignment horizontal="right"/>
    </xf>
    <xf numFmtId="1" fontId="6" fillId="9" borderId="28" xfId="4" applyNumberFormat="1" applyFont="1" applyFill="1" applyBorder="1" applyAlignment="1" applyProtection="1">
      <alignment horizontal="right"/>
    </xf>
    <xf numFmtId="3" fontId="6" fillId="4" borderId="29" xfId="4" applyNumberFormat="1" applyFont="1" applyFill="1" applyBorder="1">
      <protection locked="0"/>
    </xf>
    <xf numFmtId="1" fontId="6" fillId="10" borderId="29" xfId="4" applyNumberFormat="1" applyFont="1" applyFill="1" applyBorder="1">
      <protection locked="0"/>
    </xf>
    <xf numFmtId="1" fontId="6" fillId="10" borderId="30" xfId="4" applyNumberFormat="1" applyFont="1" applyFill="1" applyBorder="1">
      <protection locked="0"/>
    </xf>
    <xf numFmtId="1" fontId="6" fillId="10" borderId="31" xfId="4" applyNumberFormat="1" applyFont="1" applyFill="1" applyBorder="1">
      <protection locked="0"/>
    </xf>
    <xf numFmtId="1" fontId="6" fillId="10" borderId="32" xfId="4" applyNumberFormat="1" applyFont="1" applyFill="1" applyBorder="1">
      <protection locked="0"/>
    </xf>
    <xf numFmtId="0" fontId="6" fillId="8" borderId="0" xfId="7" applyFont="1" applyFill="1" applyProtection="1">
      <protection hidden="1"/>
    </xf>
    <xf numFmtId="0" fontId="21" fillId="0" borderId="0" xfId="7" applyFont="1" applyAlignment="1">
      <alignment horizontal="center" vertical="center"/>
    </xf>
    <xf numFmtId="0" fontId="6" fillId="0" borderId="26" xfId="7" applyFont="1" applyBorder="1"/>
    <xf numFmtId="164" fontId="6" fillId="11" borderId="33" xfId="4" applyNumberFormat="1" applyFont="1" applyFill="1" applyBorder="1" applyProtection="1"/>
    <xf numFmtId="3" fontId="6" fillId="4" borderId="33" xfId="4" applyNumberFormat="1" applyFont="1" applyFill="1" applyBorder="1">
      <protection locked="0"/>
    </xf>
    <xf numFmtId="1" fontId="6" fillId="10" borderId="33" xfId="4" applyNumberFormat="1" applyFont="1" applyFill="1" applyBorder="1">
      <protection locked="0"/>
    </xf>
    <xf numFmtId="1" fontId="6" fillId="10" borderId="34" xfId="4" applyNumberFormat="1" applyFont="1" applyFill="1" applyBorder="1">
      <protection locked="0"/>
    </xf>
    <xf numFmtId="1" fontId="6" fillId="10" borderId="28" xfId="4" applyNumberFormat="1" applyFont="1" applyFill="1" applyBorder="1">
      <protection locked="0"/>
    </xf>
    <xf numFmtId="1" fontId="6" fillId="10" borderId="35" xfId="4" applyNumberFormat="1" applyFont="1" applyFill="1" applyBorder="1">
      <protection locked="0"/>
    </xf>
    <xf numFmtId="0" fontId="6" fillId="0" borderId="36" xfId="7" applyFont="1" applyBorder="1"/>
    <xf numFmtId="1" fontId="6" fillId="9" borderId="33" xfId="4" applyNumberFormat="1" applyFont="1" applyFill="1" applyBorder="1" applyAlignment="1" applyProtection="1">
      <alignment horizontal="right"/>
    </xf>
    <xf numFmtId="1" fontId="6" fillId="9" borderId="33" xfId="7" applyNumberFormat="1" applyFont="1" applyFill="1" applyBorder="1" applyAlignment="1">
      <alignment horizontal="right"/>
    </xf>
    <xf numFmtId="3" fontId="6" fillId="10" borderId="33" xfId="4" applyNumberFormat="1" applyFont="1" applyFill="1" applyBorder="1">
      <protection locked="0"/>
    </xf>
    <xf numFmtId="3" fontId="6" fillId="4" borderId="33" xfId="4" applyNumberFormat="1" applyFont="1" applyFill="1" applyBorder="1" applyAlignment="1">
      <alignment horizontal="right"/>
      <protection locked="0"/>
    </xf>
    <xf numFmtId="3" fontId="6" fillId="4" borderId="34" xfId="7" applyNumberFormat="1" applyFont="1" applyFill="1" applyBorder="1" applyAlignment="1" applyProtection="1">
      <alignment horizontal="right"/>
      <protection locked="0"/>
    </xf>
    <xf numFmtId="1" fontId="6" fillId="9" borderId="34" xfId="7" applyNumberFormat="1" applyFont="1" applyFill="1" applyBorder="1" applyAlignment="1">
      <alignment horizontal="right"/>
    </xf>
    <xf numFmtId="1" fontId="6" fillId="9" borderId="35" xfId="4" applyNumberFormat="1" applyFont="1" applyFill="1" applyBorder="1" applyAlignment="1" applyProtection="1">
      <alignment horizontal="right"/>
    </xf>
    <xf numFmtId="1" fontId="6" fillId="9" borderId="34" xfId="4" applyNumberFormat="1" applyFont="1" applyFill="1" applyBorder="1" applyAlignment="1" applyProtection="1">
      <alignment horizontal="right"/>
    </xf>
    <xf numFmtId="165" fontId="6" fillId="11" borderId="33" xfId="4" applyNumberFormat="1" applyFont="1" applyFill="1" applyBorder="1" applyProtection="1"/>
    <xf numFmtId="165" fontId="6" fillId="8" borderId="26" xfId="7" applyNumberFormat="1" applyFont="1" applyFill="1" applyBorder="1"/>
    <xf numFmtId="166" fontId="6" fillId="9" borderId="37" xfId="4" applyNumberFormat="1" applyFont="1" applyFill="1" applyBorder="1" applyAlignment="1" applyProtection="1">
      <alignment horizontal="right"/>
    </xf>
    <xf numFmtId="166" fontId="6" fillId="9" borderId="38" xfId="4" applyNumberFormat="1" applyFont="1" applyFill="1" applyBorder="1" applyAlignment="1" applyProtection="1">
      <alignment horizontal="right"/>
    </xf>
    <xf numFmtId="166" fontId="6" fillId="9" borderId="39" xfId="4" applyNumberFormat="1" applyFont="1" applyFill="1" applyBorder="1" applyAlignment="1" applyProtection="1">
      <alignment horizontal="right"/>
    </xf>
    <xf numFmtId="166" fontId="6" fillId="9" borderId="39" xfId="7" applyNumberFormat="1" applyFont="1" applyFill="1" applyBorder="1" applyAlignment="1">
      <alignment horizontal="right"/>
    </xf>
    <xf numFmtId="166" fontId="6" fillId="9" borderId="40" xfId="7" applyNumberFormat="1" applyFont="1" applyFill="1" applyBorder="1" applyAlignment="1">
      <alignment horizontal="right"/>
    </xf>
    <xf numFmtId="164" fontId="6" fillId="4" borderId="33" xfId="4" applyNumberFormat="1" applyFont="1" applyFill="1" applyBorder="1" applyAlignment="1">
      <alignment horizontal="right"/>
      <protection locked="0"/>
    </xf>
    <xf numFmtId="166" fontId="6" fillId="9" borderId="34" xfId="7" applyNumberFormat="1" applyFont="1" applyFill="1" applyBorder="1" applyAlignment="1">
      <alignment horizontal="right"/>
    </xf>
    <xf numFmtId="165" fontId="6" fillId="12" borderId="38" xfId="4" applyNumberFormat="1" applyFont="1" applyFill="1" applyBorder="1">
      <protection locked="0"/>
    </xf>
    <xf numFmtId="165" fontId="6" fillId="12" borderId="41" xfId="4" applyNumberFormat="1" applyFont="1" applyFill="1" applyBorder="1">
      <protection locked="0"/>
    </xf>
    <xf numFmtId="165" fontId="6" fillId="12" borderId="40" xfId="4" applyNumberFormat="1" applyFont="1" applyFill="1" applyBorder="1">
      <protection locked="0"/>
    </xf>
    <xf numFmtId="0" fontId="6" fillId="5" borderId="0" xfId="7" applyFont="1" applyFill="1" applyProtection="1">
      <protection hidden="1"/>
    </xf>
    <xf numFmtId="166" fontId="6" fillId="0" borderId="26" xfId="7" applyNumberFormat="1" applyFont="1" applyBorder="1"/>
    <xf numFmtId="166" fontId="6" fillId="4" borderId="42" xfId="4" applyNumberFormat="1" applyFont="1" applyFill="1" applyBorder="1">
      <protection locked="0"/>
    </xf>
    <xf numFmtId="166" fontId="6" fillId="4" borderId="43" xfId="4" applyNumberFormat="1" applyFont="1" applyFill="1" applyBorder="1">
      <protection locked="0"/>
    </xf>
    <xf numFmtId="166" fontId="6" fillId="11" borderId="23" xfId="4" applyNumberFormat="1" applyFont="1" applyFill="1" applyBorder="1" applyProtection="1"/>
    <xf numFmtId="166" fontId="6" fillId="11" borderId="24" xfId="4" applyNumberFormat="1" applyFont="1" applyFill="1" applyBorder="1" applyProtection="1"/>
    <xf numFmtId="166" fontId="6" fillId="11" borderId="22" xfId="4" applyNumberFormat="1" applyFont="1" applyFill="1" applyBorder="1" applyProtection="1"/>
    <xf numFmtId="166" fontId="6" fillId="11" borderId="44" xfId="4" applyNumberFormat="1" applyFont="1" applyFill="1" applyBorder="1" applyProtection="1"/>
    <xf numFmtId="0" fontId="8" fillId="13" borderId="0" xfId="9" applyFill="1"/>
    <xf numFmtId="0" fontId="6" fillId="0" borderId="1" xfId="7" applyFont="1" applyBorder="1" applyAlignment="1">
      <alignment horizontal="center"/>
    </xf>
    <xf numFmtId="166" fontId="6" fillId="0" borderId="5" xfId="7" applyNumberFormat="1" applyFont="1" applyBorder="1"/>
    <xf numFmtId="166" fontId="6" fillId="0" borderId="6" xfId="7" applyNumberFormat="1" applyFont="1" applyBorder="1"/>
    <xf numFmtId="166" fontId="6" fillId="0" borderId="45" xfId="7" applyNumberFormat="1" applyFont="1" applyBorder="1"/>
    <xf numFmtId="166" fontId="6" fillId="0" borderId="7" xfId="7" applyNumberFormat="1" applyFont="1" applyBorder="1"/>
    <xf numFmtId="1" fontId="6" fillId="0" borderId="7" xfId="7" applyNumberFormat="1" applyFont="1" applyBorder="1"/>
    <xf numFmtId="1" fontId="6" fillId="0" borderId="8" xfId="7" applyNumberFormat="1" applyFont="1" applyBorder="1"/>
    <xf numFmtId="165" fontId="6" fillId="0" borderId="45" xfId="7" applyNumberFormat="1" applyFont="1" applyBorder="1"/>
    <xf numFmtId="165" fontId="6" fillId="0" borderId="8" xfId="7" applyNumberFormat="1" applyFont="1" applyBorder="1"/>
    <xf numFmtId="1" fontId="6" fillId="8" borderId="26" xfId="7" applyNumberFormat="1" applyFont="1" applyFill="1" applyBorder="1"/>
    <xf numFmtId="1" fontId="6" fillId="9" borderId="27" xfId="4" applyNumberFormat="1" applyFont="1" applyFill="1" applyBorder="1" applyProtection="1"/>
    <xf numFmtId="1" fontId="6" fillId="4" borderId="33" xfId="4" applyNumberFormat="1" applyFont="1" applyFill="1" applyBorder="1">
      <protection locked="0"/>
    </xf>
    <xf numFmtId="1" fontId="6" fillId="12" borderId="33" xfId="4" applyNumberFormat="1" applyFont="1" applyFill="1" applyBorder="1">
      <protection locked="0"/>
    </xf>
    <xf numFmtId="1" fontId="6" fillId="12" borderId="34" xfId="4" applyNumberFormat="1" applyFont="1" applyFill="1" applyBorder="1">
      <protection locked="0"/>
    </xf>
    <xf numFmtId="1" fontId="6" fillId="9" borderId="33" xfId="4" applyNumberFormat="1" applyFont="1" applyFill="1" applyBorder="1" applyProtection="1"/>
    <xf numFmtId="1" fontId="6" fillId="9" borderId="38" xfId="4" applyNumberFormat="1" applyFont="1" applyFill="1" applyBorder="1" applyProtection="1"/>
    <xf numFmtId="1" fontId="6" fillId="9" borderId="40" xfId="4" applyNumberFormat="1" applyFont="1" applyFill="1" applyBorder="1" applyProtection="1"/>
    <xf numFmtId="1" fontId="6" fillId="9" borderId="41" xfId="4" applyNumberFormat="1" applyFont="1" applyFill="1" applyBorder="1" applyProtection="1"/>
    <xf numFmtId="3" fontId="6" fillId="4" borderId="34" xfId="4" applyNumberFormat="1" applyFont="1" applyFill="1" applyBorder="1">
      <protection locked="0"/>
    </xf>
    <xf numFmtId="165" fontId="6" fillId="0" borderId="0" xfId="7" applyNumberFormat="1" applyFont="1"/>
    <xf numFmtId="165" fontId="6" fillId="0" borderId="26" xfId="7" applyNumberFormat="1" applyFont="1" applyBorder="1"/>
    <xf numFmtId="166" fontId="6" fillId="9" borderId="46" xfId="4" applyNumberFormat="1" applyFont="1" applyFill="1" applyBorder="1" applyProtection="1"/>
    <xf numFmtId="166" fontId="6" fillId="11" borderId="33" xfId="4" applyNumberFormat="1" applyFont="1" applyFill="1" applyBorder="1" applyProtection="1"/>
    <xf numFmtId="166" fontId="6" fillId="9" borderId="39" xfId="4" applyNumberFormat="1" applyFont="1" applyFill="1" applyBorder="1" applyProtection="1"/>
    <xf numFmtId="166" fontId="6" fillId="4" borderId="33" xfId="4" applyNumberFormat="1" applyFont="1" applyFill="1" applyBorder="1">
      <protection locked="0"/>
    </xf>
    <xf numFmtId="1" fontId="6" fillId="11" borderId="22" xfId="4" applyNumberFormat="1" applyFont="1" applyFill="1" applyBorder="1" applyProtection="1"/>
    <xf numFmtId="1" fontId="6" fillId="11" borderId="24" xfId="4" applyNumberFormat="1" applyFont="1" applyFill="1" applyBorder="1" applyProtection="1"/>
    <xf numFmtId="1" fontId="6" fillId="11" borderId="44" xfId="4" applyNumberFormat="1" applyFont="1" applyFill="1" applyBorder="1" applyProtection="1"/>
    <xf numFmtId="165" fontId="6" fillId="0" borderId="6" xfId="7" applyNumberFormat="1" applyFont="1" applyBorder="1"/>
    <xf numFmtId="165" fontId="6" fillId="0" borderId="2" xfId="7" applyNumberFormat="1" applyFont="1" applyBorder="1"/>
    <xf numFmtId="166" fontId="6" fillId="9" borderId="31" xfId="4" applyNumberFormat="1" applyFont="1" applyFill="1" applyBorder="1" applyAlignment="1" applyProtection="1">
      <alignment horizontal="right"/>
    </xf>
    <xf numFmtId="166" fontId="6" fillId="11" borderId="29" xfId="4" applyNumberFormat="1" applyFont="1" applyFill="1" applyBorder="1" applyAlignment="1" applyProtection="1">
      <alignment horizontal="right"/>
    </xf>
    <xf numFmtId="166" fontId="6" fillId="11" borderId="30" xfId="4" applyNumberFormat="1" applyFont="1" applyFill="1" applyBorder="1" applyAlignment="1" applyProtection="1">
      <alignment horizontal="right"/>
    </xf>
    <xf numFmtId="1" fontId="6" fillId="9" borderId="47" xfId="4" applyNumberFormat="1" applyFont="1" applyFill="1" applyBorder="1" applyAlignment="1" applyProtection="1">
      <alignment horizontal="right"/>
    </xf>
    <xf numFmtId="1" fontId="6" fillId="9" borderId="30" xfId="4" applyNumberFormat="1" applyFont="1" applyFill="1" applyBorder="1" applyAlignment="1" applyProtection="1">
      <alignment horizontal="right"/>
    </xf>
    <xf numFmtId="1" fontId="6" fillId="9" borderId="31" xfId="4" applyNumberFormat="1" applyFont="1" applyFill="1" applyBorder="1" applyAlignment="1" applyProtection="1">
      <alignment horizontal="right"/>
    </xf>
    <xf numFmtId="1" fontId="6" fillId="9" borderId="32" xfId="4" applyNumberFormat="1" applyFont="1" applyFill="1" applyBorder="1" applyAlignment="1" applyProtection="1">
      <alignment horizontal="right"/>
    </xf>
    <xf numFmtId="0" fontId="6" fillId="0" borderId="48" xfId="7" applyFont="1" applyBorder="1"/>
    <xf numFmtId="1" fontId="6" fillId="9" borderId="38" xfId="4" applyNumberFormat="1" applyFont="1" applyFill="1" applyBorder="1" applyAlignment="1" applyProtection="1">
      <alignment horizontal="right"/>
    </xf>
    <xf numFmtId="1" fontId="6" fillId="11" borderId="39" xfId="4" applyNumberFormat="1" applyFont="1" applyFill="1" applyBorder="1" applyAlignment="1" applyProtection="1">
      <alignment horizontal="right"/>
    </xf>
    <xf numFmtId="1" fontId="6" fillId="11" borderId="40" xfId="7" applyNumberFormat="1" applyFont="1" applyFill="1" applyBorder="1" applyAlignment="1">
      <alignment horizontal="right"/>
    </xf>
    <xf numFmtId="1" fontId="6" fillId="9" borderId="49" xfId="4" applyNumberFormat="1" applyFont="1" applyFill="1" applyBorder="1" applyProtection="1"/>
    <xf numFmtId="1" fontId="6" fillId="9" borderId="46" xfId="4" applyNumberFormat="1" applyFont="1" applyFill="1" applyBorder="1" applyProtection="1"/>
    <xf numFmtId="1" fontId="6" fillId="9" borderId="50" xfId="4" applyNumberFormat="1" applyFont="1" applyFill="1" applyBorder="1" applyProtection="1"/>
    <xf numFmtId="167" fontId="6" fillId="0" borderId="0" xfId="7" applyNumberFormat="1" applyFont="1"/>
    <xf numFmtId="167" fontId="6" fillId="8" borderId="0" xfId="7" applyNumberFormat="1" applyFont="1" applyFill="1"/>
    <xf numFmtId="3" fontId="6" fillId="0" borderId="12" xfId="7" applyNumberFormat="1" applyFont="1" applyBorder="1"/>
    <xf numFmtId="1" fontId="6" fillId="11" borderId="19" xfId="4" applyNumberFormat="1" applyFont="1" applyFill="1" applyBorder="1" applyAlignment="1" applyProtection="1">
      <alignment horizontal="right"/>
    </xf>
    <xf numFmtId="1" fontId="6" fillId="11" borderId="51" xfId="7" applyNumberFormat="1" applyFont="1" applyFill="1" applyBorder="1" applyAlignment="1">
      <alignment horizontal="right"/>
    </xf>
    <xf numFmtId="1" fontId="6" fillId="9" borderId="9" xfId="4" applyNumberFormat="1" applyFont="1" applyFill="1" applyBorder="1" applyProtection="1"/>
    <xf numFmtId="1" fontId="6" fillId="9" borderId="20" xfId="4" applyNumberFormat="1" applyFont="1" applyFill="1" applyBorder="1" applyProtection="1"/>
    <xf numFmtId="1" fontId="6" fillId="9" borderId="21" xfId="4" applyNumberFormat="1" applyFont="1" applyFill="1" applyBorder="1" applyProtection="1"/>
    <xf numFmtId="1" fontId="6" fillId="9" borderId="0" xfId="4" applyNumberFormat="1" applyFont="1" applyFill="1" applyBorder="1" applyProtection="1"/>
    <xf numFmtId="1" fontId="6" fillId="9" borderId="52" xfId="4" applyNumberFormat="1" applyFont="1" applyFill="1" applyBorder="1" applyProtection="1"/>
    <xf numFmtId="167" fontId="6" fillId="13" borderId="0" xfId="7" applyNumberFormat="1" applyFont="1" applyFill="1"/>
    <xf numFmtId="0" fontId="6" fillId="0" borderId="10" xfId="7" applyFont="1" applyBorder="1" applyAlignment="1">
      <alignment vertical="center" wrapText="1"/>
    </xf>
    <xf numFmtId="2" fontId="6" fillId="0" borderId="7" xfId="7" applyNumberFormat="1" applyFont="1" applyBorder="1"/>
    <xf numFmtId="2" fontId="6" fillId="0" borderId="53" xfId="7" applyNumberFormat="1" applyFont="1" applyBorder="1"/>
    <xf numFmtId="2" fontId="6" fillId="0" borderId="6" xfId="7" applyNumberFormat="1" applyFont="1" applyBorder="1"/>
    <xf numFmtId="2" fontId="6" fillId="0" borderId="8" xfId="7" applyNumberFormat="1" applyFont="1" applyBorder="1"/>
    <xf numFmtId="2" fontId="6" fillId="0" borderId="45" xfId="7" applyNumberFormat="1" applyFont="1" applyBorder="1"/>
    <xf numFmtId="166" fontId="6" fillId="0" borderId="25" xfId="7" applyNumberFormat="1" applyFont="1" applyBorder="1"/>
    <xf numFmtId="166" fontId="6" fillId="14" borderId="33" xfId="4" applyNumberFormat="1" applyFont="1" applyFill="1" applyBorder="1">
      <protection locked="0"/>
    </xf>
    <xf numFmtId="166" fontId="6" fillId="9" borderId="54" xfId="4" applyNumberFormat="1" applyFont="1" applyFill="1" applyBorder="1" applyProtection="1"/>
    <xf numFmtId="166" fontId="6" fillId="9" borderId="30" xfId="4" applyNumberFormat="1" applyFont="1" applyFill="1" applyBorder="1" applyProtection="1"/>
    <xf numFmtId="166" fontId="6" fillId="9" borderId="32" xfId="4" applyNumberFormat="1" applyFont="1" applyFill="1" applyBorder="1" applyProtection="1"/>
    <xf numFmtId="166" fontId="6" fillId="9" borderId="55" xfId="4" applyNumberFormat="1" applyFont="1" applyFill="1" applyBorder="1" applyProtection="1"/>
    <xf numFmtId="166" fontId="6" fillId="0" borderId="56" xfId="7" applyNumberFormat="1" applyFont="1" applyBorder="1"/>
    <xf numFmtId="166" fontId="6" fillId="9" borderId="57" xfId="4" applyNumberFormat="1" applyFont="1" applyFill="1" applyBorder="1" applyProtection="1"/>
    <xf numFmtId="166" fontId="6" fillId="9" borderId="58" xfId="4" applyNumberFormat="1" applyFont="1" applyFill="1" applyBorder="1" applyProtection="1"/>
    <xf numFmtId="166" fontId="6" fillId="9" borderId="59" xfId="4" applyNumberFormat="1" applyFont="1" applyFill="1" applyBorder="1" applyProtection="1"/>
    <xf numFmtId="166" fontId="6" fillId="9" borderId="60" xfId="4" applyNumberFormat="1" applyFont="1" applyFill="1" applyBorder="1" applyProtection="1"/>
    <xf numFmtId="0" fontId="6" fillId="13" borderId="0" xfId="7" applyFont="1" applyFill="1"/>
    <xf numFmtId="166" fontId="6" fillId="0" borderId="8" xfId="7" applyNumberFormat="1" applyFont="1" applyBorder="1"/>
    <xf numFmtId="166" fontId="6" fillId="0" borderId="10" xfId="7" applyNumberFormat="1" applyFont="1" applyBorder="1"/>
    <xf numFmtId="166" fontId="6" fillId="0" borderId="21" xfId="7" applyNumberFormat="1" applyFont="1" applyBorder="1"/>
    <xf numFmtId="166" fontId="6" fillId="0" borderId="23" xfId="7" applyNumberFormat="1" applyFont="1" applyBorder="1"/>
    <xf numFmtId="166" fontId="6" fillId="0" borderId="22" xfId="7" applyNumberFormat="1" applyFont="1" applyBorder="1"/>
    <xf numFmtId="165" fontId="6" fillId="0" borderId="21" xfId="7" applyNumberFormat="1" applyFont="1" applyBorder="1"/>
    <xf numFmtId="165" fontId="6" fillId="0" borderId="22" xfId="7" applyNumberFormat="1" applyFont="1" applyBorder="1"/>
    <xf numFmtId="165" fontId="6" fillId="0" borderId="24" xfId="7" applyNumberFormat="1" applyFont="1" applyBorder="1"/>
    <xf numFmtId="165" fontId="6" fillId="0" borderId="0" xfId="7" applyNumberFormat="1" applyFont="1" applyAlignment="1">
      <alignment horizontal="center" vertical="center" wrapText="1"/>
    </xf>
    <xf numFmtId="2" fontId="6" fillId="0" borderId="0" xfId="7" applyNumberFormat="1" applyFont="1"/>
    <xf numFmtId="0" fontId="6" fillId="0" borderId="0" xfId="7" applyFont="1" applyAlignment="1">
      <alignment horizontal="centerContinuous"/>
    </xf>
    <xf numFmtId="1" fontId="6" fillId="0" borderId="25" xfId="1" applyNumberFormat="1" applyFont="1" applyFill="1" applyBorder="1" applyAlignment="1" applyProtection="1"/>
    <xf numFmtId="1" fontId="6" fillId="4" borderId="25" xfId="4" applyNumberFormat="1" applyFont="1" applyFill="1" applyBorder="1">
      <protection locked="0"/>
    </xf>
    <xf numFmtId="1" fontId="6" fillId="4" borderId="28" xfId="4" applyNumberFormat="1" applyFont="1" applyFill="1" applyBorder="1">
      <protection locked="0"/>
    </xf>
    <xf numFmtId="1" fontId="6" fillId="4" borderId="30" xfId="4" applyNumberFormat="1" applyFont="1" applyFill="1" applyBorder="1">
      <protection locked="0"/>
    </xf>
    <xf numFmtId="1" fontId="6" fillId="9" borderId="55" xfId="1" applyNumberFormat="1" applyFont="1" applyFill="1" applyBorder="1" applyAlignment="1" applyProtection="1"/>
    <xf numFmtId="1" fontId="6" fillId="4" borderId="27" xfId="4" applyNumberFormat="1" applyFont="1" applyFill="1" applyBorder="1">
      <protection locked="0"/>
    </xf>
    <xf numFmtId="1" fontId="6" fillId="4" borderId="65" xfId="4" applyNumberFormat="1" applyFont="1" applyFill="1" applyBorder="1">
      <protection locked="0"/>
    </xf>
    <xf numFmtId="0" fontId="23" fillId="0" borderId="0" xfId="7" applyFont="1"/>
    <xf numFmtId="0" fontId="6" fillId="0" borderId="49" xfId="7" applyFont="1" applyBorder="1" applyAlignment="1">
      <alignment horizontal="left" vertical="center" wrapText="1"/>
    </xf>
    <xf numFmtId="0" fontId="6" fillId="0" borderId="50" xfId="7" applyFont="1" applyBorder="1" applyAlignment="1">
      <alignment horizontal="left" vertical="center" wrapText="1"/>
    </xf>
    <xf numFmtId="1" fontId="6" fillId="0" borderId="36" xfId="1" applyNumberFormat="1" applyFont="1" applyFill="1" applyBorder="1" applyAlignment="1" applyProtection="1"/>
    <xf numFmtId="1" fontId="6" fillId="4" borderId="26" xfId="4" applyNumberFormat="1" applyFont="1" applyFill="1" applyBorder="1">
      <protection locked="0"/>
    </xf>
    <xf numFmtId="1" fontId="6" fillId="4" borderId="40" xfId="4" applyNumberFormat="1" applyFont="1" applyFill="1" applyBorder="1">
      <protection locked="0"/>
    </xf>
    <xf numFmtId="1" fontId="6" fillId="9" borderId="46" xfId="1" applyNumberFormat="1" applyFont="1" applyFill="1" applyBorder="1" applyAlignment="1" applyProtection="1"/>
    <xf numFmtId="1" fontId="6" fillId="0" borderId="48" xfId="1" applyNumberFormat="1" applyFont="1" applyFill="1" applyBorder="1" applyAlignment="1" applyProtection="1"/>
    <xf numFmtId="1" fontId="6" fillId="4" borderId="18" xfId="4" applyNumberFormat="1" applyFont="1" applyFill="1" applyBorder="1">
      <protection locked="0"/>
    </xf>
    <xf numFmtId="1" fontId="6" fillId="4" borderId="19" xfId="4" applyNumberFormat="1" applyFont="1" applyFill="1" applyBorder="1">
      <protection locked="0"/>
    </xf>
    <xf numFmtId="166" fontId="6" fillId="9" borderId="33" xfId="7" applyNumberFormat="1" applyFont="1" applyFill="1" applyBorder="1" applyAlignment="1">
      <alignment horizontal="right"/>
    </xf>
    <xf numFmtId="166" fontId="6" fillId="9" borderId="33" xfId="4" applyNumberFormat="1" applyFont="1" applyFill="1" applyBorder="1" applyAlignment="1" applyProtection="1">
      <alignment horizontal="right"/>
    </xf>
    <xf numFmtId="166" fontId="6" fillId="9" borderId="68" xfId="7" applyNumberFormat="1" applyFont="1" applyFill="1" applyBorder="1" applyAlignment="1">
      <alignment horizontal="right"/>
    </xf>
    <xf numFmtId="1" fontId="6" fillId="11" borderId="37" xfId="4" applyNumberFormat="1" applyFont="1" applyFill="1" applyBorder="1" applyProtection="1"/>
    <xf numFmtId="1" fontId="6" fillId="11" borderId="67" xfId="4" applyNumberFormat="1" applyFont="1" applyFill="1" applyBorder="1" applyProtection="1"/>
    <xf numFmtId="1" fontId="6" fillId="11" borderId="69" xfId="4" applyNumberFormat="1" applyFont="1" applyFill="1" applyBorder="1" applyProtection="1"/>
    <xf numFmtId="0" fontId="6" fillId="0" borderId="59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 wrapText="1"/>
    </xf>
    <xf numFmtId="1" fontId="6" fillId="0" borderId="56" xfId="1" applyNumberFormat="1" applyFont="1" applyFill="1" applyBorder="1" applyAlignment="1" applyProtection="1"/>
    <xf numFmtId="1" fontId="6" fillId="4" borderId="10" xfId="4" applyNumberFormat="1" applyFont="1" applyFill="1" applyBorder="1">
      <protection locked="0"/>
    </xf>
    <xf numFmtId="1" fontId="6" fillId="4" borderId="70" xfId="4" applyNumberFormat="1" applyFont="1" applyFill="1" applyBorder="1">
      <protection locked="0"/>
    </xf>
    <xf numFmtId="1" fontId="6" fillId="11" borderId="42" xfId="4" applyNumberFormat="1" applyFont="1" applyFill="1" applyBorder="1" applyProtection="1"/>
    <xf numFmtId="1" fontId="6" fillId="11" borderId="60" xfId="4" applyNumberFormat="1" applyFont="1" applyFill="1" applyBorder="1" applyProtection="1"/>
    <xf numFmtId="1" fontId="6" fillId="11" borderId="43" xfId="4" applyNumberFormat="1" applyFont="1" applyFill="1" applyBorder="1" applyProtection="1"/>
    <xf numFmtId="0" fontId="8" fillId="13" borderId="0" xfId="10" applyFill="1"/>
    <xf numFmtId="1" fontId="6" fillId="0" borderId="5" xfId="1" applyNumberFormat="1" applyFont="1" applyFill="1" applyBorder="1" applyAlignment="1" applyProtection="1"/>
    <xf numFmtId="1" fontId="6" fillId="0" borderId="6" xfId="1" applyNumberFormat="1" applyFont="1" applyFill="1" applyBorder="1" applyAlignment="1" applyProtection="1"/>
    <xf numFmtId="1" fontId="6" fillId="0" borderId="7" xfId="1" applyNumberFormat="1" applyFont="1" applyFill="1" applyBorder="1" applyAlignment="1" applyProtection="1"/>
    <xf numFmtId="1" fontId="6" fillId="0" borderId="8" xfId="1" applyNumberFormat="1" applyFont="1" applyFill="1" applyBorder="1" applyAlignment="1" applyProtection="1"/>
    <xf numFmtId="1" fontId="6" fillId="0" borderId="2" xfId="1" applyNumberFormat="1" applyFont="1" applyFill="1" applyBorder="1" applyAlignment="1" applyProtection="1"/>
    <xf numFmtId="1" fontId="6" fillId="4" borderId="5" xfId="4" applyNumberFormat="1" applyFont="1" applyFill="1" applyBorder="1">
      <protection locked="0"/>
    </xf>
    <xf numFmtId="1" fontId="6" fillId="4" borderId="45" xfId="4" applyNumberFormat="1" applyFont="1" applyFill="1" applyBorder="1">
      <protection locked="0"/>
    </xf>
    <xf numFmtId="1" fontId="6" fillId="4" borderId="6" xfId="4" applyNumberFormat="1" applyFont="1" applyFill="1" applyBorder="1">
      <protection locked="0"/>
    </xf>
    <xf numFmtId="1" fontId="6" fillId="4" borderId="7" xfId="4" applyNumberFormat="1" applyFont="1" applyFill="1" applyBorder="1">
      <protection locked="0"/>
    </xf>
    <xf numFmtId="1" fontId="6" fillId="4" borderId="8" xfId="4" applyNumberFormat="1" applyFont="1" applyFill="1" applyBorder="1">
      <protection locked="0"/>
    </xf>
    <xf numFmtId="1" fontId="6" fillId="4" borderId="2" xfId="4" applyNumberFormat="1" applyFont="1" applyFill="1" applyBorder="1">
      <protection locked="0"/>
    </xf>
    <xf numFmtId="3" fontId="6" fillId="8" borderId="26" xfId="7" applyNumberFormat="1" applyFont="1" applyFill="1" applyBorder="1" applyAlignment="1">
      <alignment horizontal="left"/>
    </xf>
    <xf numFmtId="1" fontId="6" fillId="12" borderId="27" xfId="4" applyNumberFormat="1" applyFont="1" applyFill="1" applyBorder="1" applyAlignment="1">
      <alignment horizontal="left"/>
      <protection locked="0"/>
    </xf>
    <xf numFmtId="1" fontId="6" fillId="12" borderId="28" xfId="4" applyNumberFormat="1" applyFont="1" applyFill="1" applyBorder="1" applyAlignment="1">
      <alignment horizontal="left"/>
      <protection locked="0"/>
    </xf>
    <xf numFmtId="1" fontId="6" fillId="12" borderId="29" xfId="4" applyNumberFormat="1" applyFont="1" applyFill="1" applyBorder="1" applyAlignment="1">
      <alignment horizontal="left"/>
      <protection locked="0"/>
    </xf>
    <xf numFmtId="1" fontId="6" fillId="4" borderId="29" xfId="4" applyNumberFormat="1" applyFont="1" applyFill="1" applyBorder="1" applyAlignment="1">
      <alignment horizontal="left"/>
      <protection locked="0"/>
    </xf>
    <xf numFmtId="1" fontId="6" fillId="10" borderId="29" xfId="4" applyNumberFormat="1" applyFont="1" applyFill="1" applyBorder="1" applyAlignment="1">
      <alignment horizontal="left"/>
      <protection locked="0"/>
    </xf>
    <xf numFmtId="1" fontId="6" fillId="10" borderId="30" xfId="4" applyNumberFormat="1" applyFont="1" applyFill="1" applyBorder="1" applyAlignment="1">
      <alignment horizontal="left"/>
      <protection locked="0"/>
    </xf>
    <xf numFmtId="1" fontId="6" fillId="14" borderId="31" xfId="4" applyNumberFormat="1" applyFont="1" applyFill="1" applyBorder="1" applyAlignment="1">
      <alignment horizontal="left"/>
      <protection locked="0"/>
    </xf>
    <xf numFmtId="1" fontId="6" fillId="14" borderId="30" xfId="4" applyNumberFormat="1" applyFont="1" applyFill="1" applyBorder="1" applyAlignment="1">
      <alignment horizontal="left"/>
      <protection locked="0"/>
    </xf>
    <xf numFmtId="1" fontId="6" fillId="14" borderId="47" xfId="4" applyNumberFormat="1" applyFont="1" applyFill="1" applyBorder="1" applyAlignment="1">
      <alignment horizontal="left"/>
      <protection locked="0"/>
    </xf>
    <xf numFmtId="1" fontId="6" fillId="14" borderId="2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vertical="top"/>
    </xf>
    <xf numFmtId="1" fontId="6" fillId="4" borderId="33" xfId="4" applyNumberFormat="1" applyFont="1" applyFill="1" applyBorder="1" applyAlignment="1">
      <alignment horizontal="left"/>
      <protection locked="0"/>
    </xf>
    <xf numFmtId="1" fontId="6" fillId="10" borderId="33" xfId="4" applyNumberFormat="1" applyFont="1" applyFill="1" applyBorder="1" applyAlignment="1">
      <alignment horizontal="left"/>
      <protection locked="0"/>
    </xf>
    <xf numFmtId="1" fontId="6" fillId="10" borderId="40" xfId="4" applyNumberFormat="1" applyFont="1" applyFill="1" applyBorder="1" applyAlignment="1">
      <alignment horizontal="left"/>
      <protection locked="0"/>
    </xf>
    <xf numFmtId="1" fontId="6" fillId="14" borderId="38" xfId="4" applyNumberFormat="1" applyFont="1" applyFill="1" applyBorder="1" applyAlignment="1">
      <alignment horizontal="left"/>
      <protection locked="0"/>
    </xf>
    <xf numFmtId="1" fontId="6" fillId="14" borderId="40" xfId="4" applyNumberFormat="1" applyFont="1" applyFill="1" applyBorder="1" applyAlignment="1">
      <alignment horizontal="left"/>
      <protection locked="0"/>
    </xf>
    <xf numFmtId="1" fontId="6" fillId="14" borderId="46" xfId="4" applyNumberFormat="1" applyFont="1" applyFill="1" applyBorder="1" applyAlignment="1">
      <alignment horizontal="left"/>
      <protection locked="0"/>
    </xf>
    <xf numFmtId="1" fontId="6" fillId="14" borderId="3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top"/>
    </xf>
    <xf numFmtId="1" fontId="6" fillId="9" borderId="27" xfId="4" applyNumberFormat="1" applyFont="1" applyFill="1" applyBorder="1" applyAlignment="1" applyProtection="1">
      <alignment horizontal="left"/>
    </xf>
    <xf numFmtId="1" fontId="6" fillId="9" borderId="28" xfId="4" applyNumberFormat="1" applyFont="1" applyFill="1" applyBorder="1" applyAlignment="1" applyProtection="1">
      <alignment horizontal="left"/>
    </xf>
    <xf numFmtId="1" fontId="6" fillId="9" borderId="33" xfId="4" applyNumberFormat="1" applyFont="1" applyFill="1" applyBorder="1" applyAlignment="1" applyProtection="1">
      <alignment horizontal="left"/>
    </xf>
    <xf numFmtId="1" fontId="6" fillId="9" borderId="33" xfId="7" applyNumberFormat="1" applyFont="1" applyFill="1" applyBorder="1" applyAlignment="1">
      <alignment horizontal="left"/>
    </xf>
    <xf numFmtId="1" fontId="6" fillId="4" borderId="34" xfId="4" applyNumberFormat="1" applyFont="1" applyFill="1" applyBorder="1" applyAlignment="1">
      <alignment horizontal="left"/>
      <protection locked="0"/>
    </xf>
    <xf numFmtId="1" fontId="6" fillId="9" borderId="34" xfId="7" applyNumberFormat="1" applyFont="1" applyFill="1" applyBorder="1" applyAlignment="1">
      <alignment horizontal="left"/>
    </xf>
    <xf numFmtId="1" fontId="6" fillId="9" borderId="34" xfId="4" applyNumberFormat="1" applyFont="1" applyFill="1" applyBorder="1" applyAlignment="1" applyProtection="1">
      <alignment horizontal="left"/>
    </xf>
    <xf numFmtId="0" fontId="6" fillId="6" borderId="0" xfId="0" applyFont="1" applyFill="1" applyAlignment="1">
      <alignment vertical="center"/>
    </xf>
    <xf numFmtId="1" fontId="6" fillId="11" borderId="33" xfId="4" applyNumberFormat="1" applyFont="1" applyFill="1" applyBorder="1" applyAlignment="1" applyProtection="1">
      <alignment horizontal="left"/>
    </xf>
    <xf numFmtId="165" fontId="6" fillId="0" borderId="26" xfId="7" applyNumberFormat="1" applyFont="1" applyBorder="1" applyAlignment="1">
      <alignment horizontal="left"/>
    </xf>
    <xf numFmtId="166" fontId="6" fillId="9" borderId="27" xfId="4" applyNumberFormat="1" applyFont="1" applyFill="1" applyBorder="1" applyAlignment="1" applyProtection="1">
      <alignment horizontal="left"/>
    </xf>
    <xf numFmtId="166" fontId="6" fillId="9" borderId="28" xfId="4" applyNumberFormat="1" applyFont="1" applyFill="1" applyBorder="1" applyAlignment="1" applyProtection="1">
      <alignment horizontal="left"/>
    </xf>
    <xf numFmtId="166" fontId="6" fillId="9" borderId="33" xfId="4" applyNumberFormat="1" applyFont="1" applyFill="1" applyBorder="1" applyAlignment="1" applyProtection="1">
      <alignment horizontal="left"/>
    </xf>
    <xf numFmtId="166" fontId="6" fillId="9" borderId="33" xfId="7" applyNumberFormat="1" applyFont="1" applyFill="1" applyBorder="1" applyAlignment="1">
      <alignment horizontal="left"/>
    </xf>
    <xf numFmtId="166" fontId="6" fillId="9" borderId="34" xfId="7" applyNumberFormat="1" applyFont="1" applyFill="1" applyBorder="1" applyAlignment="1">
      <alignment horizontal="left"/>
    </xf>
    <xf numFmtId="165" fontId="6" fillId="12" borderId="38" xfId="4" applyNumberFormat="1" applyFont="1" applyFill="1" applyBorder="1" applyAlignment="1">
      <alignment horizontal="left"/>
      <protection locked="0"/>
    </xf>
    <xf numFmtId="165" fontId="6" fillId="12" borderId="46" xfId="4" applyNumberFormat="1" applyFont="1" applyFill="1" applyBorder="1" applyAlignment="1">
      <alignment horizontal="left"/>
      <protection locked="0"/>
    </xf>
    <xf numFmtId="165" fontId="6" fillId="12" borderId="39" xfId="4" applyNumberFormat="1" applyFont="1" applyFill="1" applyBorder="1" applyAlignment="1">
      <alignment horizontal="left"/>
      <protection locked="0"/>
    </xf>
    <xf numFmtId="165" fontId="6" fillId="12" borderId="40" xfId="4" applyNumberFormat="1" applyFont="1" applyFill="1" applyBorder="1" applyAlignment="1">
      <alignment horizontal="left"/>
      <protection locked="0"/>
    </xf>
    <xf numFmtId="166" fontId="6" fillId="0" borderId="26" xfId="7" applyNumberFormat="1" applyFont="1" applyBorder="1" applyAlignment="1">
      <alignment horizontal="left"/>
    </xf>
    <xf numFmtId="166" fontId="6" fillId="4" borderId="33" xfId="4" applyNumberFormat="1" applyFont="1" applyFill="1" applyBorder="1" applyAlignment="1">
      <alignment horizontal="left"/>
      <protection locked="0"/>
    </xf>
    <xf numFmtId="166" fontId="6" fillId="11" borderId="33" xfId="4" applyNumberFormat="1" applyFont="1" applyFill="1" applyBorder="1" applyAlignment="1" applyProtection="1">
      <alignment horizontal="left"/>
    </xf>
    <xf numFmtId="166" fontId="6" fillId="11" borderId="34" xfId="7" applyNumberFormat="1" applyFont="1" applyFill="1" applyBorder="1" applyAlignment="1">
      <alignment horizontal="left"/>
    </xf>
    <xf numFmtId="1" fontId="6" fillId="11" borderId="38" xfId="4" applyNumberFormat="1" applyFont="1" applyFill="1" applyBorder="1" applyAlignment="1" applyProtection="1">
      <alignment horizontal="left"/>
    </xf>
    <xf numFmtId="1" fontId="6" fillId="11" borderId="40" xfId="4" applyNumberFormat="1" applyFont="1" applyFill="1" applyBorder="1" applyAlignment="1" applyProtection="1">
      <alignment horizontal="left"/>
    </xf>
    <xf numFmtId="1" fontId="6" fillId="11" borderId="46" xfId="4" applyNumberFormat="1" applyFont="1" applyFill="1" applyBorder="1" applyAlignment="1" applyProtection="1">
      <alignment horizontal="left"/>
    </xf>
    <xf numFmtId="1" fontId="6" fillId="11" borderId="43" xfId="0" applyNumberFormat="1" applyFont="1" applyFill="1" applyBorder="1" applyAlignment="1">
      <alignment horizontal="left"/>
    </xf>
    <xf numFmtId="1" fontId="6" fillId="11" borderId="58" xfId="0" applyNumberFormat="1" applyFont="1" applyFill="1" applyBorder="1" applyAlignment="1">
      <alignment horizontal="left"/>
    </xf>
    <xf numFmtId="165" fontId="6" fillId="0" borderId="7" xfId="7" applyNumberFormat="1" applyFont="1" applyBorder="1"/>
    <xf numFmtId="1" fontId="6" fillId="12" borderId="47" xfId="4" applyNumberFormat="1" applyFont="1" applyFill="1" applyBorder="1" applyAlignment="1">
      <alignment horizontal="left"/>
      <protection locked="0"/>
    </xf>
    <xf numFmtId="1" fontId="6" fillId="10" borderId="34" xfId="4" applyNumberFormat="1" applyFont="1" applyFill="1" applyBorder="1" applyAlignment="1">
      <alignment horizontal="left"/>
      <protection locked="0"/>
    </xf>
    <xf numFmtId="1" fontId="6" fillId="10" borderId="28" xfId="4" applyNumberFormat="1" applyFont="1" applyFill="1" applyBorder="1" applyAlignment="1">
      <alignment horizontal="left"/>
      <protection locked="0"/>
    </xf>
    <xf numFmtId="1" fontId="6" fillId="10" borderId="27" xfId="4" applyNumberFormat="1" applyFont="1" applyFill="1" applyBorder="1" applyAlignment="1">
      <alignment horizontal="left"/>
      <protection locked="0"/>
    </xf>
    <xf numFmtId="1" fontId="6" fillId="12" borderId="39" xfId="4" applyNumberFormat="1" applyFont="1" applyFill="1" applyBorder="1" applyAlignment="1">
      <alignment horizontal="left"/>
      <protection locked="0"/>
    </xf>
    <xf numFmtId="1" fontId="6" fillId="12" borderId="33" xfId="4" applyNumberFormat="1" applyFont="1" applyFill="1" applyBorder="1" applyAlignment="1">
      <alignment horizontal="left"/>
      <protection locked="0"/>
    </xf>
    <xf numFmtId="1" fontId="6" fillId="12" borderId="34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center"/>
    </xf>
    <xf numFmtId="1" fontId="6" fillId="4" borderId="34" xfId="7" applyNumberFormat="1" applyFont="1" applyFill="1" applyBorder="1" applyAlignment="1" applyProtection="1">
      <alignment horizontal="left"/>
      <protection locked="0"/>
    </xf>
    <xf numFmtId="1" fontId="6" fillId="9" borderId="38" xfId="4" applyNumberFormat="1" applyFont="1" applyFill="1" applyBorder="1" applyAlignment="1" applyProtection="1">
      <alignment horizontal="left"/>
    </xf>
    <xf numFmtId="1" fontId="6" fillId="9" borderId="40" xfId="4" applyNumberFormat="1" applyFont="1" applyFill="1" applyBorder="1" applyAlignment="1" applyProtection="1">
      <alignment horizontal="left"/>
    </xf>
    <xf numFmtId="1" fontId="6" fillId="9" borderId="46" xfId="4" applyNumberFormat="1" applyFont="1" applyFill="1" applyBorder="1" applyAlignment="1" applyProtection="1">
      <alignment horizontal="left"/>
    </xf>
    <xf numFmtId="1" fontId="6" fillId="9" borderId="39" xfId="4" applyNumberFormat="1" applyFont="1" applyFill="1" applyBorder="1" applyAlignment="1" applyProtection="1">
      <alignment horizontal="left"/>
    </xf>
    <xf numFmtId="165" fontId="6" fillId="11" borderId="33" xfId="4" applyNumberFormat="1" applyFont="1" applyFill="1" applyBorder="1" applyAlignment="1" applyProtection="1">
      <alignment horizontal="left"/>
    </xf>
    <xf numFmtId="164" fontId="6" fillId="11" borderId="33" xfId="4" applyNumberFormat="1" applyFont="1" applyFill="1" applyBorder="1" applyAlignment="1" applyProtection="1">
      <alignment horizontal="left"/>
    </xf>
    <xf numFmtId="3" fontId="6" fillId="0" borderId="26" xfId="7" applyNumberFormat="1" applyFont="1" applyBorder="1" applyAlignment="1">
      <alignment horizontal="left"/>
    </xf>
    <xf numFmtId="165" fontId="6" fillId="11" borderId="34" xfId="4" applyNumberFormat="1" applyFont="1" applyFill="1" applyBorder="1" applyAlignment="1" applyProtection="1">
      <alignment horizontal="left"/>
    </xf>
    <xf numFmtId="1" fontId="6" fillId="11" borderId="39" xfId="4" applyNumberFormat="1" applyFont="1" applyFill="1" applyBorder="1" applyAlignment="1" applyProtection="1">
      <alignment horizontal="left"/>
    </xf>
    <xf numFmtId="1" fontId="6" fillId="0" borderId="45" xfId="7" applyNumberFormat="1" applyFont="1" applyBorder="1"/>
    <xf numFmtId="166" fontId="6" fillId="11" borderId="34" xfId="4" applyNumberFormat="1" applyFont="1" applyFill="1" applyBorder="1" applyAlignment="1" applyProtection="1">
      <alignment horizontal="left"/>
    </xf>
    <xf numFmtId="166" fontId="6" fillId="9" borderId="34" xfId="4" applyNumberFormat="1" applyFont="1" applyFill="1" applyBorder="1" applyAlignment="1" applyProtection="1">
      <alignment horizontal="left"/>
    </xf>
    <xf numFmtId="166" fontId="6" fillId="8" borderId="26" xfId="7" applyNumberFormat="1" applyFont="1" applyFill="1" applyBorder="1" applyAlignment="1">
      <alignment horizontal="left"/>
    </xf>
    <xf numFmtId="1" fontId="6" fillId="11" borderId="34" xfId="7" applyNumberFormat="1" applyFont="1" applyFill="1" applyBorder="1" applyAlignment="1">
      <alignment horizontal="left"/>
    </xf>
    <xf numFmtId="1" fontId="6" fillId="9" borderId="35" xfId="4" applyNumberFormat="1" applyFont="1" applyFill="1" applyBorder="1" applyAlignment="1" applyProtection="1">
      <alignment horizontal="left"/>
    </xf>
    <xf numFmtId="3" fontId="6" fillId="8" borderId="12" xfId="7" applyNumberFormat="1" applyFont="1" applyFill="1" applyBorder="1" applyAlignment="1">
      <alignment horizontal="left"/>
    </xf>
    <xf numFmtId="1" fontId="6" fillId="11" borderId="19" xfId="4" applyNumberFormat="1" applyFont="1" applyFill="1" applyBorder="1" applyAlignment="1" applyProtection="1">
      <alignment horizontal="left"/>
    </xf>
    <xf numFmtId="1" fontId="6" fillId="11" borderId="51" xfId="7" applyNumberFormat="1" applyFont="1" applyFill="1" applyBorder="1" applyAlignment="1">
      <alignment horizontal="left"/>
    </xf>
    <xf numFmtId="1" fontId="6" fillId="9" borderId="9" xfId="4" applyNumberFormat="1" applyFont="1" applyFill="1" applyBorder="1" applyAlignment="1" applyProtection="1">
      <alignment horizontal="left"/>
    </xf>
    <xf numFmtId="1" fontId="6" fillId="9" borderId="24" xfId="4" applyNumberFormat="1" applyFont="1" applyFill="1" applyBorder="1" applyAlignment="1" applyProtection="1">
      <alignment horizontal="left"/>
    </xf>
    <xf numFmtId="1" fontId="6" fillId="9" borderId="17" xfId="4" applyNumberFormat="1" applyFont="1" applyFill="1" applyBorder="1" applyAlignment="1" applyProtection="1">
      <alignment horizontal="left"/>
    </xf>
    <xf numFmtId="1" fontId="6" fillId="9" borderId="23" xfId="4" applyNumberFormat="1" applyFont="1" applyFill="1" applyBorder="1" applyAlignment="1" applyProtection="1">
      <alignment horizontal="left"/>
    </xf>
    <xf numFmtId="166" fontId="6" fillId="0" borderId="25" xfId="7" applyNumberFormat="1" applyFont="1" applyBorder="1" applyAlignment="1">
      <alignment horizontal="left"/>
    </xf>
    <xf numFmtId="166" fontId="6" fillId="14" borderId="33" xfId="4" applyNumberFormat="1" applyFont="1" applyFill="1" applyBorder="1" applyAlignment="1">
      <alignment horizontal="left"/>
      <protection locked="0"/>
    </xf>
    <xf numFmtId="1" fontId="6" fillId="9" borderId="54" xfId="4" applyNumberFormat="1" applyFont="1" applyFill="1" applyBorder="1" applyAlignment="1" applyProtection="1">
      <alignment horizontal="left"/>
    </xf>
    <xf numFmtId="1" fontId="6" fillId="9" borderId="30" xfId="4" applyNumberFormat="1" applyFont="1" applyFill="1" applyBorder="1" applyAlignment="1" applyProtection="1">
      <alignment horizontal="left"/>
    </xf>
    <xf numFmtId="1" fontId="6" fillId="9" borderId="47" xfId="4" applyNumberFormat="1" applyFont="1" applyFill="1" applyBorder="1" applyAlignment="1" applyProtection="1">
      <alignment horizontal="left"/>
    </xf>
    <xf numFmtId="1" fontId="6" fillId="9" borderId="29" xfId="4" applyNumberFormat="1" applyFont="1" applyFill="1" applyBorder="1" applyAlignment="1" applyProtection="1">
      <alignment horizontal="left"/>
    </xf>
    <xf numFmtId="166" fontId="6" fillId="0" borderId="56" xfId="7" applyNumberFormat="1" applyFont="1" applyBorder="1" applyAlignment="1">
      <alignment horizontal="left"/>
    </xf>
    <xf numFmtId="166" fontId="6" fillId="4" borderId="19" xfId="4" applyNumberFormat="1" applyFont="1" applyFill="1" applyBorder="1" applyAlignment="1">
      <alignment horizontal="left"/>
      <protection locked="0"/>
    </xf>
    <xf numFmtId="166" fontId="6" fillId="14" borderId="19" xfId="4" applyNumberFormat="1" applyFont="1" applyFill="1" applyBorder="1" applyAlignment="1">
      <alignment horizontal="left"/>
      <protection locked="0"/>
    </xf>
    <xf numFmtId="1" fontId="6" fillId="9" borderId="73" xfId="4" applyNumberFormat="1" applyFont="1" applyFill="1" applyBorder="1" applyAlignment="1" applyProtection="1">
      <alignment horizontal="left"/>
    </xf>
    <xf numFmtId="1" fontId="6" fillId="9" borderId="74" xfId="4" applyNumberFormat="1" applyFont="1" applyFill="1" applyBorder="1" applyAlignment="1" applyProtection="1">
      <alignment horizontal="left"/>
    </xf>
    <xf numFmtId="1" fontId="6" fillId="9" borderId="37" xfId="4" applyNumberFormat="1" applyFont="1" applyFill="1" applyBorder="1" applyAlignment="1" applyProtection="1">
      <alignment horizontal="left"/>
    </xf>
    <xf numFmtId="1" fontId="6" fillId="9" borderId="69" xfId="4" applyNumberFormat="1" applyFont="1" applyFill="1" applyBorder="1" applyAlignment="1" applyProtection="1">
      <alignment horizontal="left"/>
    </xf>
    <xf numFmtId="0" fontId="6" fillId="0" borderId="5" xfId="7" applyFont="1" applyBorder="1" applyAlignment="1">
      <alignment horizontal="center"/>
    </xf>
    <xf numFmtId="166" fontId="6" fillId="0" borderId="6" xfId="4" applyNumberFormat="1" applyFont="1" applyFill="1" applyBorder="1" applyProtection="1"/>
    <xf numFmtId="166" fontId="6" fillId="0" borderId="7" xfId="4" applyNumberFormat="1" applyFont="1" applyFill="1" applyBorder="1" applyProtection="1"/>
    <xf numFmtId="166" fontId="6" fillId="0" borderId="45" xfId="4" applyNumberFormat="1" applyFont="1" applyFill="1" applyBorder="1" applyProtection="1"/>
    <xf numFmtId="2" fontId="6" fillId="0" borderId="6" xfId="4" applyNumberFormat="1" applyFont="1" applyFill="1" applyBorder="1" applyProtection="1"/>
    <xf numFmtId="2" fontId="6" fillId="0" borderId="45" xfId="4" applyNumberFormat="1" applyFont="1" applyFill="1" applyBorder="1" applyProtection="1"/>
    <xf numFmtId="2" fontId="6" fillId="0" borderId="7" xfId="4" applyNumberFormat="1" applyFont="1" applyFill="1" applyBorder="1" applyProtection="1"/>
    <xf numFmtId="2" fontId="6" fillId="0" borderId="8" xfId="4" applyNumberFormat="1" applyFont="1" applyFill="1" applyBorder="1" applyProtection="1"/>
    <xf numFmtId="166" fontId="6" fillId="0" borderId="44" xfId="7" applyNumberFormat="1" applyFont="1" applyBorder="1"/>
    <xf numFmtId="2" fontId="6" fillId="0" borderId="2" xfId="7" applyNumberFormat="1" applyFont="1" applyBorder="1"/>
    <xf numFmtId="2" fontId="6" fillId="0" borderId="21" xfId="7" applyNumberFormat="1" applyFont="1" applyBorder="1"/>
    <xf numFmtId="2" fontId="6" fillId="0" borderId="23" xfId="7" applyNumberFormat="1" applyFont="1" applyBorder="1"/>
    <xf numFmtId="2" fontId="6" fillId="0" borderId="24" xfId="7" applyNumberFormat="1" applyFont="1" applyBorder="1"/>
    <xf numFmtId="1" fontId="6" fillId="0" borderId="54" xfId="1" applyNumberFormat="1" applyFont="1" applyFill="1" applyBorder="1" applyAlignment="1" applyProtection="1">
      <alignment horizontal="left"/>
    </xf>
    <xf numFmtId="1" fontId="6" fillId="4" borderId="25" xfId="4" applyNumberFormat="1" applyFont="1" applyFill="1" applyBorder="1" applyAlignment="1">
      <alignment horizontal="left"/>
      <protection locked="0"/>
    </xf>
    <xf numFmtId="1" fontId="6" fillId="4" borderId="47" xfId="1" applyNumberFormat="1" applyFont="1" applyFill="1" applyBorder="1" applyAlignment="1" applyProtection="1">
      <alignment horizontal="left"/>
      <protection locked="0"/>
    </xf>
    <xf numFmtId="1" fontId="6" fillId="4" borderId="31" xfId="1" applyNumberFormat="1" applyFont="1" applyFill="1" applyBorder="1" applyAlignment="1" applyProtection="1">
      <alignment horizontal="left"/>
      <protection locked="0"/>
    </xf>
    <xf numFmtId="1" fontId="6" fillId="4" borderId="29" xfId="1" applyNumberFormat="1" applyFont="1" applyFill="1" applyBorder="1" applyAlignment="1" applyProtection="1">
      <alignment horizontal="left"/>
      <protection locked="0"/>
    </xf>
    <xf numFmtId="1" fontId="6" fillId="4" borderId="30" xfId="1" applyNumberFormat="1" applyFont="1" applyFill="1" applyBorder="1" applyAlignment="1" applyProtection="1">
      <alignment horizontal="left"/>
      <protection locked="0"/>
    </xf>
    <xf numFmtId="1" fontId="6" fillId="9" borderId="30" xfId="1" applyNumberFormat="1" applyFont="1" applyFill="1" applyBorder="1" applyAlignment="1" applyProtection="1">
      <alignment horizontal="left"/>
    </xf>
    <xf numFmtId="1" fontId="6" fillId="4" borderId="29" xfId="1" applyNumberFormat="1" applyFont="1" applyFill="1" applyBorder="1" applyAlignment="1" applyProtection="1">
      <protection locked="0"/>
    </xf>
    <xf numFmtId="1" fontId="6" fillId="4" borderId="55" xfId="1" applyNumberFormat="1" applyFont="1" applyFill="1" applyBorder="1" applyAlignment="1" applyProtection="1">
      <protection locked="0"/>
    </xf>
    <xf numFmtId="0" fontId="23" fillId="15" borderId="0" xfId="7" applyFont="1" applyFill="1" applyProtection="1">
      <protection hidden="1"/>
    </xf>
    <xf numFmtId="0" fontId="6" fillId="15" borderId="0" xfId="7" applyFont="1" applyFill="1" applyProtection="1">
      <protection hidden="1"/>
    </xf>
    <xf numFmtId="1" fontId="6" fillId="0" borderId="49" xfId="1" applyNumberFormat="1" applyFont="1" applyFill="1" applyBorder="1" applyAlignment="1" applyProtection="1">
      <alignment horizontal="left"/>
    </xf>
    <xf numFmtId="1" fontId="6" fillId="4" borderId="26" xfId="4" applyNumberFormat="1" applyFont="1" applyFill="1" applyBorder="1" applyAlignment="1">
      <alignment horizontal="left"/>
      <protection locked="0"/>
    </xf>
    <xf numFmtId="1" fontId="6" fillId="4" borderId="46" xfId="1" applyNumberFormat="1" applyFont="1" applyFill="1" applyBorder="1" applyAlignment="1" applyProtection="1">
      <alignment horizontal="left"/>
      <protection locked="0"/>
    </xf>
    <xf numFmtId="1" fontId="6" fillId="4" borderId="38" xfId="1" applyNumberFormat="1" applyFont="1" applyFill="1" applyBorder="1" applyAlignment="1" applyProtection="1">
      <alignment horizontal="left"/>
      <protection locked="0"/>
    </xf>
    <xf numFmtId="1" fontId="6" fillId="4" borderId="39" xfId="1" applyNumberFormat="1" applyFont="1" applyFill="1" applyBorder="1" applyAlignment="1" applyProtection="1">
      <alignment horizontal="left"/>
      <protection locked="0"/>
    </xf>
    <xf numFmtId="1" fontId="6" fillId="4" borderId="40" xfId="1" applyNumberFormat="1" applyFont="1" applyFill="1" applyBorder="1" applyAlignment="1" applyProtection="1">
      <alignment horizontal="left"/>
      <protection locked="0"/>
    </xf>
    <xf numFmtId="1" fontId="6" fillId="9" borderId="46" xfId="1" applyNumberFormat="1" applyFont="1" applyFill="1" applyBorder="1" applyAlignment="1" applyProtection="1">
      <alignment horizontal="left"/>
    </xf>
    <xf numFmtId="1" fontId="6" fillId="4" borderId="39" xfId="1" applyNumberFormat="1" applyFont="1" applyFill="1" applyBorder="1" applyAlignment="1" applyProtection="1">
      <protection locked="0"/>
    </xf>
    <xf numFmtId="1" fontId="6" fillId="4" borderId="50" xfId="1" applyNumberFormat="1" applyFont="1" applyFill="1" applyBorder="1" applyAlignment="1" applyProtection="1">
      <protection locked="0"/>
    </xf>
    <xf numFmtId="1" fontId="6" fillId="0" borderId="36" xfId="1" applyNumberFormat="1" applyFont="1" applyFill="1" applyBorder="1" applyAlignment="1" applyProtection="1">
      <alignment horizontal="left"/>
    </xf>
    <xf numFmtId="1" fontId="6" fillId="9" borderId="40" xfId="7" applyNumberFormat="1" applyFont="1" applyFill="1" applyBorder="1" applyAlignment="1">
      <alignment horizontal="left"/>
    </xf>
    <xf numFmtId="1" fontId="6" fillId="9" borderId="40" xfId="1" applyNumberFormat="1" applyFont="1" applyFill="1" applyBorder="1" applyAlignment="1" applyProtection="1">
      <alignment horizontal="left"/>
    </xf>
    <xf numFmtId="1" fontId="6" fillId="9" borderId="38" xfId="1" applyNumberFormat="1" applyFont="1" applyFill="1" applyBorder="1" applyAlignment="1" applyProtection="1">
      <alignment horizontal="left"/>
    </xf>
    <xf numFmtId="1" fontId="6" fillId="9" borderId="39" xfId="1" applyNumberFormat="1" applyFont="1" applyFill="1" applyBorder="1" applyAlignment="1" applyProtection="1"/>
    <xf numFmtId="1" fontId="6" fillId="9" borderId="50" xfId="1" applyNumberFormat="1" applyFont="1" applyFill="1" applyBorder="1" applyAlignment="1" applyProtection="1"/>
    <xf numFmtId="1" fontId="6" fillId="0" borderId="63" xfId="1" applyNumberFormat="1" applyFont="1" applyFill="1" applyBorder="1" applyAlignment="1" applyProtection="1">
      <alignment horizontal="left"/>
    </xf>
    <xf numFmtId="1" fontId="6" fillId="4" borderId="10" xfId="4" applyNumberFormat="1" applyFont="1" applyFill="1" applyBorder="1" applyAlignment="1">
      <alignment horizontal="left"/>
      <protection locked="0"/>
    </xf>
    <xf numFmtId="1" fontId="6" fillId="4" borderId="21" xfId="1" applyNumberFormat="1" applyFont="1" applyFill="1" applyBorder="1" applyAlignment="1" applyProtection="1">
      <alignment horizontal="left"/>
      <protection locked="0"/>
    </xf>
    <xf numFmtId="1" fontId="6" fillId="4" borderId="22" xfId="1" applyNumberFormat="1" applyFont="1" applyFill="1" applyBorder="1" applyAlignment="1" applyProtection="1">
      <alignment horizontal="left"/>
      <protection locked="0"/>
    </xf>
    <xf numFmtId="1" fontId="6" fillId="4" borderId="23" xfId="1" applyNumberFormat="1" applyFont="1" applyFill="1" applyBorder="1" applyAlignment="1" applyProtection="1">
      <alignment horizontal="left"/>
      <protection locked="0"/>
    </xf>
    <xf numFmtId="1" fontId="6" fillId="10" borderId="24" xfId="4" applyNumberFormat="1" applyFont="1" applyFill="1" applyBorder="1" applyAlignment="1">
      <alignment horizontal="left"/>
      <protection locked="0"/>
    </xf>
    <xf numFmtId="1" fontId="6" fillId="9" borderId="21" xfId="1" applyNumberFormat="1" applyFont="1" applyFill="1" applyBorder="1" applyAlignment="1" applyProtection="1">
      <alignment horizontal="left"/>
    </xf>
    <xf numFmtId="1" fontId="6" fillId="9" borderId="60" xfId="1" applyNumberFormat="1" applyFont="1" applyFill="1" applyBorder="1" applyAlignment="1" applyProtection="1">
      <alignment horizontal="left"/>
    </xf>
    <xf numFmtId="1" fontId="6" fillId="9" borderId="22" xfId="1" applyNumberFormat="1" applyFont="1" applyFill="1" applyBorder="1" applyAlignment="1" applyProtection="1">
      <alignment horizontal="left"/>
    </xf>
    <xf numFmtId="1" fontId="6" fillId="9" borderId="23" xfId="1" applyNumberFormat="1" applyFont="1" applyFill="1" applyBorder="1" applyAlignment="1" applyProtection="1"/>
    <xf numFmtId="1" fontId="6" fillId="9" borderId="64" xfId="1" applyNumberFormat="1" applyFont="1" applyFill="1" applyBorder="1" applyAlignment="1" applyProtection="1"/>
    <xf numFmtId="1" fontId="6" fillId="0" borderId="63" xfId="1" applyNumberFormat="1" applyFont="1" applyFill="1" applyBorder="1" applyAlignment="1" applyProtection="1"/>
    <xf numFmtId="1" fontId="6" fillId="0" borderId="64" xfId="1" applyNumberFormat="1" applyFont="1" applyFill="1" applyBorder="1" applyAlignment="1" applyProtection="1"/>
    <xf numFmtId="1" fontId="6" fillId="0" borderId="22" xfId="1" applyNumberFormat="1" applyFont="1" applyFill="1" applyBorder="1" applyAlignment="1" applyProtection="1"/>
    <xf numFmtId="1" fontId="6" fillId="0" borderId="5" xfId="1" applyNumberFormat="1" applyFont="1" applyFill="1" applyBorder="1" applyAlignment="1" applyProtection="1">
      <alignment horizontal="left"/>
    </xf>
    <xf numFmtId="1" fontId="6" fillId="4" borderId="5" xfId="4" applyNumberFormat="1" applyFont="1" applyFill="1" applyBorder="1" applyAlignment="1">
      <alignment horizontal="left"/>
      <protection locked="0"/>
    </xf>
    <xf numFmtId="1" fontId="6" fillId="4" borderId="45" xfId="4" applyNumberFormat="1" applyFont="1" applyFill="1" applyBorder="1" applyAlignment="1">
      <alignment horizontal="left"/>
      <protection locked="0"/>
    </xf>
    <xf numFmtId="1" fontId="6" fillId="4" borderId="63" xfId="1" applyNumberFormat="1" applyFont="1" applyFill="1" applyBorder="1" applyAlignment="1" applyProtection="1">
      <alignment horizontal="left"/>
      <protection locked="0"/>
    </xf>
    <xf numFmtId="1" fontId="6" fillId="4" borderId="43" xfId="1" applyNumberFormat="1" applyFont="1" applyFill="1" applyBorder="1" applyAlignment="1" applyProtection="1">
      <alignment horizontal="left"/>
      <protection locked="0"/>
    </xf>
    <xf numFmtId="1" fontId="6" fillId="4" borderId="44" xfId="1" applyNumberFormat="1" applyFont="1" applyFill="1" applyBorder="1" applyAlignment="1" applyProtection="1">
      <alignment horizontal="left"/>
      <protection locked="0"/>
    </xf>
    <xf numFmtId="1" fontId="6" fillId="12" borderId="43" xfId="1" applyNumberFormat="1" applyFont="1" applyFill="1" applyBorder="1" applyAlignment="1" applyProtection="1">
      <alignment horizontal="left"/>
      <protection locked="0"/>
    </xf>
    <xf numFmtId="1" fontId="6" fillId="12" borderId="58" xfId="1" applyNumberFormat="1" applyFont="1" applyFill="1" applyBorder="1" applyAlignment="1" applyProtection="1">
      <alignment horizontal="left"/>
      <protection locked="0"/>
    </xf>
    <xf numFmtId="1" fontId="6" fillId="12" borderId="42" xfId="1" applyNumberFormat="1" applyFont="1" applyFill="1" applyBorder="1" applyAlignment="1" applyProtection="1">
      <alignment horizontal="left"/>
      <protection locked="0"/>
    </xf>
    <xf numFmtId="1" fontId="6" fillId="12" borderId="44" xfId="1" applyNumberFormat="1" applyFont="1" applyFill="1" applyBorder="1" applyAlignment="1" applyProtection="1">
      <alignment horizontal="left"/>
      <protection locked="0"/>
    </xf>
    <xf numFmtId="1" fontId="6" fillId="12" borderId="7" xfId="1" applyNumberFormat="1" applyFont="1" applyFill="1" applyBorder="1" applyAlignment="1" applyProtection="1">
      <protection locked="0"/>
    </xf>
    <xf numFmtId="1" fontId="6" fillId="12" borderId="64" xfId="1" applyNumberFormat="1" applyFont="1" applyFill="1" applyBorder="1" applyAlignment="1" applyProtection="1">
      <protection locked="0"/>
    </xf>
    <xf numFmtId="0" fontId="23" fillId="5" borderId="0" xfId="7" applyFont="1" applyFill="1" applyProtection="1">
      <protection hidden="1"/>
    </xf>
    <xf numFmtId="0" fontId="6" fillId="0" borderId="0" xfId="7" applyFont="1" applyAlignment="1">
      <alignment horizontal="left" vertical="center" wrapText="1"/>
    </xf>
    <xf numFmtId="1" fontId="25" fillId="0" borderId="0" xfId="1" applyNumberFormat="1" applyFont="1" applyFill="1" applyBorder="1" applyAlignment="1" applyProtection="1"/>
    <xf numFmtId="1" fontId="25" fillId="0" borderId="0" xfId="1" applyNumberFormat="1" applyFont="1" applyFill="1" applyBorder="1" applyAlignment="1" applyProtection="1">
      <protection locked="0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" fontId="6" fillId="4" borderId="47" xfId="4" applyNumberFormat="1" applyFont="1" applyFill="1" applyBorder="1" applyAlignment="1">
      <alignment horizontal="right"/>
      <protection locked="0"/>
    </xf>
    <xf numFmtId="1" fontId="6" fillId="4" borderId="29" xfId="4" applyNumberFormat="1" applyFont="1" applyFill="1" applyBorder="1" applyAlignment="1">
      <alignment horizontal="right"/>
      <protection locked="0"/>
    </xf>
    <xf numFmtId="1" fontId="6" fillId="4" borderId="30" xfId="4" applyNumberFormat="1" applyFont="1" applyFill="1" applyBorder="1" applyAlignment="1">
      <alignment horizontal="right"/>
      <protection locked="0"/>
    </xf>
    <xf numFmtId="1" fontId="6" fillId="8" borderId="26" xfId="4" applyNumberFormat="1" applyFont="1" applyFill="1" applyBorder="1" applyProtection="1"/>
    <xf numFmtId="1" fontId="6" fillId="8" borderId="47" xfId="4" applyNumberFormat="1" applyFont="1" applyFill="1" applyBorder="1" applyProtection="1"/>
    <xf numFmtId="1" fontId="6" fillId="8" borderId="29" xfId="4" applyNumberFormat="1" applyFont="1" applyFill="1" applyBorder="1" applyProtection="1"/>
    <xf numFmtId="1" fontId="6" fillId="8" borderId="65" xfId="4" applyNumberFormat="1" applyFont="1" applyFill="1" applyBorder="1" applyProtection="1"/>
    <xf numFmtId="1" fontId="6" fillId="4" borderId="47" xfId="4" applyNumberFormat="1" applyFont="1" applyFill="1" applyBorder="1">
      <protection locked="0"/>
    </xf>
    <xf numFmtId="1" fontId="6" fillId="4" borderId="29" xfId="4" applyNumberFormat="1" applyFont="1" applyFill="1" applyBorder="1">
      <protection locked="0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1" fontId="6" fillId="4" borderId="46" xfId="4" applyNumberFormat="1" applyFont="1" applyFill="1" applyBorder="1" applyAlignment="1">
      <alignment horizontal="right"/>
      <protection locked="0"/>
    </xf>
    <xf numFmtId="1" fontId="6" fillId="4" borderId="39" xfId="4" applyNumberFormat="1" applyFont="1" applyFill="1" applyBorder="1" applyAlignment="1">
      <alignment horizontal="right"/>
      <protection locked="0"/>
    </xf>
    <xf numFmtId="1" fontId="6" fillId="4" borderId="40" xfId="4" applyNumberFormat="1" applyFont="1" applyFill="1" applyBorder="1" applyAlignment="1">
      <alignment horizontal="right"/>
      <protection locked="0"/>
    </xf>
    <xf numFmtId="1" fontId="6" fillId="8" borderId="27" xfId="4" applyNumberFormat="1" applyFont="1" applyFill="1" applyBorder="1" applyProtection="1"/>
    <xf numFmtId="1" fontId="6" fillId="8" borderId="33" xfId="4" applyNumberFormat="1" applyFont="1" applyFill="1" applyBorder="1" applyProtection="1"/>
    <xf numFmtId="1" fontId="6" fillId="4" borderId="33" xfId="4" applyNumberFormat="1" applyFont="1" applyFill="1" applyBorder="1" applyAlignment="1">
      <alignment horizontal="right"/>
      <protection locked="0"/>
    </xf>
    <xf numFmtId="0" fontId="6" fillId="0" borderId="49" xfId="7" applyFont="1" applyBorder="1"/>
    <xf numFmtId="0" fontId="6" fillId="0" borderId="50" xfId="7" applyFont="1" applyBorder="1"/>
    <xf numFmtId="165" fontId="6" fillId="4" borderId="46" xfId="4" applyNumberFormat="1" applyFont="1" applyFill="1" applyBorder="1" applyAlignment="1">
      <alignment horizontal="right"/>
      <protection locked="0"/>
    </xf>
    <xf numFmtId="165" fontId="6" fillId="4" borderId="39" xfId="4" applyNumberFormat="1" applyFont="1" applyFill="1" applyBorder="1" applyAlignment="1">
      <alignment horizontal="right"/>
      <protection locked="0"/>
    </xf>
    <xf numFmtId="165" fontId="6" fillId="4" borderId="40" xfId="4" applyNumberFormat="1" applyFont="1" applyFill="1" applyBorder="1" applyAlignment="1">
      <alignment horizontal="right"/>
      <protection locked="0"/>
    </xf>
    <xf numFmtId="165" fontId="6" fillId="8" borderId="26" xfId="4" applyNumberFormat="1" applyFont="1" applyFill="1" applyBorder="1" applyProtection="1"/>
    <xf numFmtId="165" fontId="6" fillId="8" borderId="27" xfId="4" applyNumberFormat="1" applyFont="1" applyFill="1" applyBorder="1" applyProtection="1"/>
    <xf numFmtId="165" fontId="6" fillId="8" borderId="33" xfId="4" applyNumberFormat="1" applyFont="1" applyFill="1" applyBorder="1" applyProtection="1"/>
    <xf numFmtId="165" fontId="6" fillId="8" borderId="65" xfId="4" applyNumberFormat="1" applyFont="1" applyFill="1" applyBorder="1" applyProtection="1"/>
    <xf numFmtId="165" fontId="6" fillId="4" borderId="33" xfId="4" applyNumberFormat="1" applyFont="1" applyFill="1" applyBorder="1" applyAlignment="1">
      <alignment horizontal="right"/>
      <protection locked="0"/>
    </xf>
    <xf numFmtId="165" fontId="6" fillId="8" borderId="36" xfId="4" applyNumberFormat="1" applyFont="1" applyFill="1" applyBorder="1" applyProtection="1"/>
    <xf numFmtId="166" fontId="6" fillId="4" borderId="37" xfId="4" applyNumberFormat="1" applyFont="1" applyFill="1" applyBorder="1">
      <protection locked="0"/>
    </xf>
    <xf numFmtId="166" fontId="6" fillId="4" borderId="69" xfId="4" applyNumberFormat="1" applyFont="1" applyFill="1" applyBorder="1" applyAlignment="1">
      <alignment horizontal="right"/>
      <protection locked="0"/>
    </xf>
    <xf numFmtId="166" fontId="6" fillId="4" borderId="74" xfId="4" applyNumberFormat="1" applyFont="1" applyFill="1" applyBorder="1" applyAlignment="1">
      <alignment horizontal="right"/>
      <protection locked="0"/>
    </xf>
    <xf numFmtId="166" fontId="6" fillId="8" borderId="48" xfId="1" applyNumberFormat="1" applyFont="1" applyFill="1" applyBorder="1" applyAlignment="1" applyProtection="1"/>
    <xf numFmtId="166" fontId="6" fillId="8" borderId="37" xfId="1" applyNumberFormat="1" applyFont="1" applyFill="1" applyBorder="1" applyAlignment="1" applyProtection="1"/>
    <xf numFmtId="166" fontId="6" fillId="8" borderId="69" xfId="1" applyNumberFormat="1" applyFont="1" applyFill="1" applyBorder="1" applyAlignment="1" applyProtection="1"/>
    <xf numFmtId="166" fontId="6" fillId="8" borderId="67" xfId="1" applyNumberFormat="1" applyFont="1" applyFill="1" applyBorder="1" applyAlignment="1" applyProtection="1">
      <alignment horizontal="right"/>
    </xf>
    <xf numFmtId="166" fontId="6" fillId="4" borderId="19" xfId="4" applyNumberFormat="1" applyFont="1" applyFill="1" applyBorder="1">
      <protection locked="0"/>
    </xf>
    <xf numFmtId="166" fontId="6" fillId="4" borderId="20" xfId="4" applyNumberFormat="1" applyFont="1" applyFill="1" applyBorder="1">
      <protection locked="0"/>
    </xf>
    <xf numFmtId="166" fontId="6" fillId="8" borderId="12" xfId="4" applyNumberFormat="1" applyFont="1" applyFill="1" applyBorder="1" applyProtection="1"/>
    <xf numFmtId="166" fontId="6" fillId="8" borderId="52" xfId="4" applyNumberFormat="1" applyFont="1" applyFill="1" applyBorder="1" applyProtection="1"/>
    <xf numFmtId="0" fontId="6" fillId="16" borderId="0" xfId="7" applyFont="1" applyFill="1"/>
    <xf numFmtId="166" fontId="6" fillId="4" borderId="47" xfId="4" applyNumberFormat="1" applyFont="1" applyFill="1" applyBorder="1">
      <protection locked="0"/>
    </xf>
    <xf numFmtId="166" fontId="6" fillId="4" borderId="29" xfId="4" applyNumberFormat="1" applyFont="1" applyFill="1" applyBorder="1" applyAlignment="1">
      <alignment horizontal="right"/>
      <protection locked="0"/>
    </xf>
    <xf numFmtId="166" fontId="6" fillId="4" borderId="30" xfId="4" applyNumberFormat="1" applyFont="1" applyFill="1" applyBorder="1" applyAlignment="1">
      <alignment horizontal="right"/>
      <protection locked="0"/>
    </xf>
    <xf numFmtId="166" fontId="6" fillId="8" borderId="55" xfId="4" applyNumberFormat="1" applyFont="1" applyFill="1" applyBorder="1" applyProtection="1"/>
    <xf numFmtId="166" fontId="6" fillId="8" borderId="31" xfId="1" applyNumberFormat="1" applyFont="1" applyFill="1" applyBorder="1" applyAlignment="1" applyProtection="1"/>
    <xf numFmtId="166" fontId="6" fillId="8" borderId="29" xfId="4" applyNumberFormat="1" applyFont="1" applyFill="1" applyBorder="1" applyProtection="1"/>
    <xf numFmtId="166" fontId="6" fillId="8" borderId="30" xfId="1" applyNumberFormat="1" applyFont="1" applyFill="1" applyBorder="1" applyAlignment="1" applyProtection="1">
      <alignment horizontal="right"/>
    </xf>
    <xf numFmtId="166" fontId="6" fillId="4" borderId="31" xfId="4" applyNumberFormat="1" applyFont="1" applyFill="1" applyBorder="1">
      <protection locked="0"/>
    </xf>
    <xf numFmtId="166" fontId="6" fillId="4" borderId="29" xfId="4" applyNumberFormat="1" applyFont="1" applyFill="1" applyBorder="1">
      <protection locked="0"/>
    </xf>
    <xf numFmtId="166" fontId="6" fillId="4" borderId="30" xfId="4" applyNumberFormat="1" applyFont="1" applyFill="1" applyBorder="1">
      <protection locked="0"/>
    </xf>
    <xf numFmtId="166" fontId="6" fillId="8" borderId="25" xfId="4" applyNumberFormat="1" applyFont="1" applyFill="1" applyBorder="1" applyProtection="1"/>
    <xf numFmtId="166" fontId="6" fillId="4" borderId="46" xfId="4" applyNumberFormat="1" applyFont="1" applyFill="1" applyBorder="1">
      <protection locked="0"/>
    </xf>
    <xf numFmtId="166" fontId="6" fillId="4" borderId="39" xfId="4" applyNumberFormat="1" applyFont="1" applyFill="1" applyBorder="1" applyAlignment="1">
      <alignment horizontal="right"/>
      <protection locked="0"/>
    </xf>
    <xf numFmtId="166" fontId="6" fillId="4" borderId="40" xfId="4" applyNumberFormat="1" applyFont="1" applyFill="1" applyBorder="1" applyAlignment="1">
      <alignment horizontal="right"/>
      <protection locked="0"/>
    </xf>
    <xf numFmtId="166" fontId="6" fillId="8" borderId="65" xfId="4" applyNumberFormat="1" applyFont="1" applyFill="1" applyBorder="1" applyProtection="1"/>
    <xf numFmtId="166" fontId="6" fillId="8" borderId="38" xfId="1" applyNumberFormat="1" applyFont="1" applyFill="1" applyBorder="1" applyAlignment="1" applyProtection="1"/>
    <xf numFmtId="166" fontId="6" fillId="8" borderId="39" xfId="4" applyNumberFormat="1" applyFont="1" applyFill="1" applyBorder="1" applyProtection="1"/>
    <xf numFmtId="166" fontId="6" fillId="8" borderId="40" xfId="1" applyNumberFormat="1" applyFont="1" applyFill="1" applyBorder="1" applyAlignment="1" applyProtection="1">
      <alignment horizontal="right"/>
    </xf>
    <xf numFmtId="166" fontId="6" fillId="4" borderId="38" xfId="4" applyNumberFormat="1" applyFont="1" applyFill="1" applyBorder="1">
      <protection locked="0"/>
    </xf>
    <xf numFmtId="166" fontId="6" fillId="4" borderId="39" xfId="4" applyNumberFormat="1" applyFont="1" applyFill="1" applyBorder="1">
      <protection locked="0"/>
    </xf>
    <xf numFmtId="166" fontId="6" fillId="4" borderId="40" xfId="4" applyNumberFormat="1" applyFont="1" applyFill="1" applyBorder="1">
      <protection locked="0"/>
    </xf>
    <xf numFmtId="166" fontId="6" fillId="8" borderId="36" xfId="4" applyNumberFormat="1" applyFont="1" applyFill="1" applyBorder="1" applyProtection="1"/>
    <xf numFmtId="166" fontId="6" fillId="8" borderId="50" xfId="4" applyNumberFormat="1" applyFont="1" applyFill="1" applyBorder="1" applyProtection="1"/>
    <xf numFmtId="166" fontId="6" fillId="4" borderId="43" xfId="4" applyNumberFormat="1" applyFont="1" applyFill="1" applyBorder="1" applyAlignment="1">
      <alignment horizontal="right"/>
      <protection locked="0"/>
    </xf>
    <xf numFmtId="166" fontId="6" fillId="4" borderId="58" xfId="4" applyNumberFormat="1" applyFont="1" applyFill="1" applyBorder="1" applyAlignment="1">
      <alignment horizontal="right"/>
      <protection locked="0"/>
    </xf>
    <xf numFmtId="166" fontId="6" fillId="8" borderId="75" xfId="1" applyNumberFormat="1" applyFont="1" applyFill="1" applyBorder="1" applyAlignment="1" applyProtection="1"/>
    <xf numFmtId="166" fontId="6" fillId="8" borderId="43" xfId="4" applyNumberFormat="1" applyFont="1" applyFill="1" applyBorder="1" applyProtection="1"/>
    <xf numFmtId="166" fontId="6" fillId="8" borderId="58" xfId="1" applyNumberFormat="1" applyFont="1" applyFill="1" applyBorder="1" applyAlignment="1" applyProtection="1">
      <alignment horizontal="right"/>
    </xf>
    <xf numFmtId="166" fontId="6" fillId="4" borderId="75" xfId="4" applyNumberFormat="1" applyFont="1" applyFill="1" applyBorder="1">
      <protection locked="0"/>
    </xf>
    <xf numFmtId="166" fontId="6" fillId="4" borderId="69" xfId="4" applyNumberFormat="1" applyFont="1" applyFill="1" applyBorder="1">
      <protection locked="0"/>
    </xf>
    <xf numFmtId="166" fontId="6" fillId="4" borderId="58" xfId="4" applyNumberFormat="1" applyFont="1" applyFill="1" applyBorder="1">
      <protection locked="0"/>
    </xf>
    <xf numFmtId="166" fontId="6" fillId="8" borderId="48" xfId="4" applyNumberFormat="1" applyFont="1" applyFill="1" applyBorder="1" applyProtection="1"/>
    <xf numFmtId="166" fontId="6" fillId="8" borderId="67" xfId="4" applyNumberFormat="1" applyFont="1" applyFill="1" applyBorder="1" applyProtection="1"/>
    <xf numFmtId="166" fontId="6" fillId="6" borderId="5" xfId="1" applyNumberFormat="1" applyFont="1" applyFill="1" applyBorder="1" applyAlignment="1" applyProtection="1"/>
    <xf numFmtId="166" fontId="6" fillId="6" borderId="6" xfId="1" applyNumberFormat="1" applyFont="1" applyFill="1" applyBorder="1" applyAlignment="1" applyProtection="1"/>
    <xf numFmtId="166" fontId="6" fillId="6" borderId="2" xfId="1" applyNumberFormat="1" applyFont="1" applyFill="1" applyBorder="1" applyAlignment="1" applyProtection="1"/>
    <xf numFmtId="166" fontId="6" fillId="6" borderId="7" xfId="1" applyNumberFormat="1" applyFont="1" applyFill="1" applyBorder="1" applyAlignment="1" applyProtection="1"/>
    <xf numFmtId="0" fontId="26" fillId="0" borderId="0" xfId="7" applyFont="1"/>
    <xf numFmtId="0" fontId="27" fillId="0" borderId="0" xfId="7" applyFont="1" applyAlignment="1">
      <alignment horizontal="center" vertical="center"/>
    </xf>
    <xf numFmtId="0" fontId="6" fillId="7" borderId="5" xfId="7" applyFont="1" applyFill="1" applyBorder="1" applyProtection="1">
      <protection hidden="1"/>
    </xf>
    <xf numFmtId="0" fontId="6" fillId="3" borderId="0" xfId="0" applyFont="1" applyFill="1"/>
    <xf numFmtId="0" fontId="12" fillId="0" borderId="0" xfId="11" applyFont="1"/>
    <xf numFmtId="0" fontId="12" fillId="0" borderId="0" xfId="11" applyFont="1" applyAlignment="1">
      <alignment horizontal="center"/>
    </xf>
    <xf numFmtId="0" fontId="12" fillId="3" borderId="0" xfId="11" applyFont="1" applyFill="1"/>
    <xf numFmtId="9" fontId="9" fillId="0" borderId="0" xfId="2" applyFont="1" applyFill="1" applyBorder="1" applyAlignment="1" applyProtection="1">
      <alignment vertical="center" wrapText="1"/>
    </xf>
    <xf numFmtId="9" fontId="9" fillId="0" borderId="0" xfId="2" applyFont="1" applyFill="1" applyBorder="1" applyAlignment="1" applyProtection="1">
      <alignment horizontal="center" vertical="center" wrapText="1"/>
    </xf>
    <xf numFmtId="0" fontId="6" fillId="0" borderId="0" xfId="11" applyFont="1"/>
    <xf numFmtId="0" fontId="6" fillId="3" borderId="0" xfId="11" applyFont="1" applyFill="1"/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3" fontId="6" fillId="4" borderId="65" xfId="4" applyNumberFormat="1" applyFont="1" applyFill="1" applyBorder="1">
      <protection locked="0"/>
    </xf>
    <xf numFmtId="0" fontId="6" fillId="0" borderId="36" xfId="0" applyFont="1" applyBorder="1" applyAlignment="1">
      <alignment vertical="center" wrapText="1"/>
    </xf>
    <xf numFmtId="3" fontId="6" fillId="4" borderId="37" xfId="4" applyNumberFormat="1" applyFont="1" applyFill="1" applyBorder="1">
      <protection locked="0"/>
    </xf>
    <xf numFmtId="3" fontId="6" fillId="4" borderId="52" xfId="4" applyNumberFormat="1" applyFont="1" applyFill="1" applyBorder="1">
      <protection locked="0"/>
    </xf>
    <xf numFmtId="0" fontId="6" fillId="0" borderId="12" xfId="0" applyFont="1" applyBorder="1" applyAlignment="1">
      <alignment vertical="center" wrapText="1"/>
    </xf>
    <xf numFmtId="3" fontId="6" fillId="4" borderId="46" xfId="4" applyNumberFormat="1" applyFont="1" applyFill="1" applyBorder="1">
      <protection locked="0"/>
    </xf>
    <xf numFmtId="3" fontId="6" fillId="4" borderId="50" xfId="4" applyNumberFormat="1" applyFont="1" applyFill="1" applyBorder="1">
      <protection locked="0"/>
    </xf>
    <xf numFmtId="0" fontId="6" fillId="0" borderId="48" xfId="0" applyFont="1" applyBorder="1" applyAlignment="1">
      <alignment vertical="center" wrapText="1"/>
    </xf>
    <xf numFmtId="0" fontId="6" fillId="0" borderId="56" xfId="0" applyFont="1" applyBorder="1" applyAlignment="1">
      <alignment vertical="center" wrapText="1"/>
    </xf>
    <xf numFmtId="3" fontId="6" fillId="4" borderId="21" xfId="4" applyNumberFormat="1" applyFont="1" applyFill="1" applyBorder="1">
      <protection locked="0"/>
    </xf>
    <xf numFmtId="0" fontId="6" fillId="13" borderId="0" xfId="11" applyFont="1" applyFill="1"/>
    <xf numFmtId="0" fontId="12" fillId="0" borderId="5" xfId="11" applyFont="1" applyBorder="1" applyAlignment="1">
      <alignment horizontal="center" vertical="center"/>
    </xf>
    <xf numFmtId="3" fontId="12" fillId="0" borderId="45" xfId="11" applyNumberFormat="1" applyFont="1" applyBorder="1" applyAlignment="1">
      <alignment vertical="center"/>
    </xf>
    <xf numFmtId="3" fontId="12" fillId="0" borderId="8" xfId="11" applyNumberFormat="1" applyFont="1" applyBorder="1" applyAlignment="1">
      <alignment vertical="center"/>
    </xf>
    <xf numFmtId="0" fontId="12" fillId="0" borderId="0" xfId="11" applyFont="1" applyAlignment="1">
      <alignment horizontal="center" vertical="center"/>
    </xf>
    <xf numFmtId="2" fontId="12" fillId="0" borderId="0" xfId="11" applyNumberFormat="1" applyFont="1" applyAlignment="1">
      <alignment vertical="center"/>
    </xf>
    <xf numFmtId="168" fontId="12" fillId="0" borderId="0" xfId="11" applyNumberFormat="1" applyFont="1" applyAlignment="1">
      <alignment vertical="center"/>
    </xf>
    <xf numFmtId="0" fontId="6" fillId="0" borderId="5" xfId="11" applyFont="1" applyBorder="1" applyAlignment="1">
      <alignment horizontal="center" vertical="center" wrapText="1"/>
    </xf>
    <xf numFmtId="0" fontId="6" fillId="0" borderId="45" xfId="11" applyFont="1" applyBorder="1" applyAlignment="1">
      <alignment horizontal="center" vertical="center" wrapText="1"/>
    </xf>
    <xf numFmtId="0" fontId="6" fillId="0" borderId="64" xfId="11" applyFont="1" applyBorder="1" applyAlignment="1">
      <alignment horizontal="center" vertical="center" wrapText="1"/>
    </xf>
    <xf numFmtId="0" fontId="6" fillId="0" borderId="55" xfId="0" applyFont="1" applyBorder="1" applyAlignment="1">
      <alignment wrapText="1"/>
    </xf>
    <xf numFmtId="1" fontId="6" fillId="8" borderId="11" xfId="4" applyNumberFormat="1" applyFont="1" applyFill="1" applyBorder="1" applyProtection="1"/>
    <xf numFmtId="0" fontId="6" fillId="0" borderId="50" xfId="0" applyFont="1" applyBorder="1" applyAlignment="1">
      <alignment wrapText="1"/>
    </xf>
    <xf numFmtId="1" fontId="6" fillId="8" borderId="48" xfId="4" applyNumberFormat="1" applyFont="1" applyFill="1" applyBorder="1" applyProtection="1"/>
    <xf numFmtId="3" fontId="6" fillId="4" borderId="75" xfId="4" applyNumberFormat="1" applyFont="1" applyFill="1" applyBorder="1">
      <protection locked="0"/>
    </xf>
    <xf numFmtId="0" fontId="6" fillId="0" borderId="52" xfId="0" applyFont="1" applyBorder="1" applyAlignment="1">
      <alignment wrapText="1"/>
    </xf>
    <xf numFmtId="0" fontId="6" fillId="0" borderId="67" xfId="0" applyFont="1" applyBorder="1" applyAlignment="1">
      <alignment wrapText="1"/>
    </xf>
    <xf numFmtId="1" fontId="6" fillId="8" borderId="36" xfId="4" applyNumberFormat="1" applyFont="1" applyFill="1" applyBorder="1" applyProtection="1"/>
    <xf numFmtId="3" fontId="6" fillId="4" borderId="38" xfId="4" applyNumberFormat="1" applyFont="1" applyFill="1" applyBorder="1">
      <protection locked="0"/>
    </xf>
    <xf numFmtId="0" fontId="6" fillId="0" borderId="60" xfId="0" applyFont="1" applyBorder="1" applyAlignment="1">
      <alignment wrapText="1"/>
    </xf>
    <xf numFmtId="3" fontId="6" fillId="4" borderId="28" xfId="4" applyNumberFormat="1" applyFont="1" applyFill="1" applyBorder="1">
      <protection locked="0"/>
    </xf>
    <xf numFmtId="169" fontId="12" fillId="8" borderId="5" xfId="11" applyNumberFormat="1" applyFont="1" applyFill="1" applyBorder="1" applyAlignment="1">
      <alignment vertical="center"/>
    </xf>
    <xf numFmtId="169" fontId="12" fillId="0" borderId="45" xfId="11" applyNumberFormat="1" applyFont="1" applyBorder="1" applyAlignment="1">
      <alignment vertical="center"/>
    </xf>
    <xf numFmtId="169" fontId="12" fillId="0" borderId="2" xfId="11" applyNumberFormat="1" applyFont="1" applyBorder="1" applyAlignment="1">
      <alignment vertical="center"/>
    </xf>
    <xf numFmtId="170" fontId="6" fillId="0" borderId="0" xfId="12" applyFont="1" applyFill="1" applyAlignment="1" applyProtection="1">
      <alignment vertical="center"/>
    </xf>
    <xf numFmtId="170" fontId="6" fillId="0" borderId="0" xfId="12" applyFont="1" applyFill="1" applyBorder="1" applyAlignment="1" applyProtection="1"/>
    <xf numFmtId="170" fontId="6" fillId="3" borderId="0" xfId="12" applyFont="1" applyFill="1" applyBorder="1" applyAlignment="1" applyProtection="1"/>
    <xf numFmtId="169" fontId="12" fillId="8" borderId="0" xfId="11" applyNumberFormat="1" applyFont="1" applyFill="1" applyAlignment="1">
      <alignment vertical="center"/>
    </xf>
    <xf numFmtId="169" fontId="12" fillId="0" borderId="0" xfId="11" applyNumberFormat="1" applyFont="1" applyAlignment="1">
      <alignment vertical="center"/>
    </xf>
    <xf numFmtId="0" fontId="25" fillId="0" borderId="0" xfId="11" applyFont="1"/>
    <xf numFmtId="0" fontId="25" fillId="3" borderId="0" xfId="11" applyFont="1" applyFill="1"/>
    <xf numFmtId="0" fontId="6" fillId="0" borderId="25" xfId="0" applyFont="1" applyBorder="1" applyAlignment="1">
      <alignment wrapText="1"/>
    </xf>
    <xf numFmtId="164" fontId="6" fillId="4" borderId="25" xfId="4" applyNumberFormat="1" applyFont="1" applyFill="1" applyBorder="1">
      <protection locked="0"/>
    </xf>
    <xf numFmtId="164" fontId="6" fillId="4" borderId="31" xfId="4" applyNumberFormat="1" applyFont="1" applyFill="1" applyBorder="1">
      <protection locked="0"/>
    </xf>
    <xf numFmtId="164" fontId="6" fillId="4" borderId="76" xfId="4" applyNumberFormat="1" applyFont="1" applyFill="1" applyBorder="1">
      <protection locked="0"/>
    </xf>
    <xf numFmtId="165" fontId="6" fillId="0" borderId="25" xfId="4" applyNumberFormat="1" applyFont="1" applyFill="1" applyBorder="1" applyProtection="1"/>
    <xf numFmtId="164" fontId="6" fillId="0" borderId="47" xfId="4" applyNumberFormat="1" applyFont="1" applyFill="1" applyBorder="1" applyProtection="1"/>
    <xf numFmtId="164" fontId="6" fillId="4" borderId="29" xfId="4" applyNumberFormat="1" applyFont="1" applyFill="1" applyBorder="1">
      <protection locked="0"/>
    </xf>
    <xf numFmtId="164" fontId="6" fillId="4" borderId="30" xfId="4" applyNumberFormat="1" applyFont="1" applyFill="1" applyBorder="1">
      <protection locked="0"/>
    </xf>
    <xf numFmtId="165" fontId="6" fillId="0" borderId="55" xfId="11" applyNumberFormat="1" applyFont="1" applyBorder="1"/>
    <xf numFmtId="165" fontId="6" fillId="6" borderId="25" xfId="11" applyNumberFormat="1" applyFont="1" applyFill="1" applyBorder="1"/>
    <xf numFmtId="0" fontId="6" fillId="0" borderId="0" xfId="11" applyFont="1" applyProtection="1">
      <protection hidden="1"/>
    </xf>
    <xf numFmtId="0" fontId="6" fillId="0" borderId="56" xfId="0" applyFont="1" applyBorder="1" applyAlignment="1">
      <alignment wrapText="1"/>
    </xf>
    <xf numFmtId="1" fontId="6" fillId="4" borderId="42" xfId="4" applyNumberFormat="1" applyFont="1" applyFill="1" applyBorder="1" applyAlignment="1">
      <alignment horizontal="right"/>
      <protection locked="0"/>
    </xf>
    <xf numFmtId="1" fontId="6" fillId="4" borderId="59" xfId="4" applyNumberFormat="1" applyFont="1" applyFill="1" applyBorder="1" applyAlignment="1">
      <alignment horizontal="right"/>
      <protection locked="0"/>
    </xf>
    <xf numFmtId="1" fontId="6" fillId="0" borderId="56" xfId="4" applyNumberFormat="1" applyFont="1" applyFill="1" applyBorder="1" applyProtection="1"/>
    <xf numFmtId="1" fontId="6" fillId="0" borderId="42" xfId="4" applyNumberFormat="1" applyFont="1" applyFill="1" applyBorder="1" applyProtection="1"/>
    <xf numFmtId="1" fontId="6" fillId="4" borderId="43" xfId="4" applyNumberFormat="1" applyFont="1" applyFill="1" applyBorder="1">
      <protection locked="0"/>
    </xf>
    <xf numFmtId="1" fontId="6" fillId="4" borderId="58" xfId="4" applyNumberFormat="1" applyFont="1" applyFill="1" applyBorder="1">
      <protection locked="0"/>
    </xf>
    <xf numFmtId="1" fontId="6" fillId="0" borderId="60" xfId="11" applyNumberFormat="1" applyFont="1" applyBorder="1"/>
    <xf numFmtId="1" fontId="6" fillId="6" borderId="56" xfId="11" applyNumberFormat="1" applyFont="1" applyFill="1" applyBorder="1"/>
    <xf numFmtId="0" fontId="6" fillId="0" borderId="0" xfId="0" applyFont="1" applyAlignment="1">
      <alignment wrapText="1"/>
    </xf>
    <xf numFmtId="165" fontId="6" fillId="0" borderId="0" xfId="4" applyNumberFormat="1" applyFont="1" applyFill="1" applyBorder="1" applyAlignment="1">
      <alignment horizontal="right"/>
      <protection locked="0"/>
    </xf>
    <xf numFmtId="165" fontId="6" fillId="0" borderId="0" xfId="4" applyNumberFormat="1" applyFont="1" applyFill="1" applyBorder="1" applyProtection="1"/>
    <xf numFmtId="164" fontId="6" fillId="0" borderId="0" xfId="4" applyNumberFormat="1" applyFont="1" applyFill="1" applyBorder="1">
      <protection locked="0"/>
    </xf>
    <xf numFmtId="167" fontId="6" fillId="0" borderId="0" xfId="11" applyNumberFormat="1" applyFont="1"/>
    <xf numFmtId="0" fontId="6" fillId="0" borderId="0" xfId="0" applyFont="1" applyAlignment="1">
      <alignment vertical="center"/>
    </xf>
    <xf numFmtId="0" fontId="14" fillId="0" borderId="0" xfId="0" applyFont="1"/>
    <xf numFmtId="1" fontId="6" fillId="4" borderId="14" xfId="4" applyNumberFormat="1" applyFont="1" applyFill="1" applyBorder="1">
      <protection locked="0"/>
    </xf>
    <xf numFmtId="1" fontId="6" fillId="4" borderId="55" xfId="4" applyNumberFormat="1" applyFont="1" applyFill="1" applyBorder="1">
      <protection locked="0"/>
    </xf>
    <xf numFmtId="0" fontId="6" fillId="5" borderId="0" xfId="11" applyFont="1" applyFill="1"/>
    <xf numFmtId="1" fontId="6" fillId="4" borderId="75" xfId="4" applyNumberFormat="1" applyFont="1" applyFill="1" applyBorder="1">
      <protection locked="0"/>
    </xf>
    <xf numFmtId="1" fontId="6" fillId="4" borderId="52" xfId="4" applyNumberFormat="1" applyFont="1" applyFill="1" applyBorder="1">
      <protection locked="0"/>
    </xf>
    <xf numFmtId="1" fontId="6" fillId="4" borderId="50" xfId="4" applyNumberFormat="1" applyFont="1" applyFill="1" applyBorder="1">
      <protection locked="0"/>
    </xf>
    <xf numFmtId="1" fontId="6" fillId="4" borderId="38" xfId="4" applyNumberFormat="1" applyFont="1" applyFill="1" applyBorder="1">
      <protection locked="0"/>
    </xf>
    <xf numFmtId="0" fontId="21" fillId="0" borderId="0" xfId="11" applyFont="1" applyAlignment="1">
      <alignment horizontal="center"/>
    </xf>
    <xf numFmtId="169" fontId="6" fillId="0" borderId="0" xfId="11" applyNumberFormat="1" applyFont="1"/>
    <xf numFmtId="0" fontId="6" fillId="7" borderId="5" xfId="11" applyFont="1" applyFill="1" applyBorder="1" applyProtection="1">
      <protection hidden="1"/>
    </xf>
    <xf numFmtId="0" fontId="6" fillId="2" borderId="0" xfId="11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0" fillId="0" borderId="0" xfId="7" quotePrefix="1" applyFont="1" applyAlignment="1">
      <alignment horizontal="center"/>
    </xf>
    <xf numFmtId="0" fontId="21" fillId="0" borderId="0" xfId="7" quotePrefix="1" applyFont="1" applyAlignment="1">
      <alignment horizontal="center" vertical="center"/>
    </xf>
    <xf numFmtId="0" fontId="22" fillId="0" borderId="0" xfId="7" quotePrefix="1" applyFont="1" applyAlignment="1">
      <alignment horizontal="center"/>
    </xf>
    <xf numFmtId="0" fontId="22" fillId="0" borderId="52" xfId="7" quotePrefix="1" applyFont="1" applyBorder="1" applyAlignment="1">
      <alignment horizontal="center"/>
    </xf>
    <xf numFmtId="0" fontId="28" fillId="0" borderId="0" xfId="11" quotePrefix="1" applyFont="1" applyAlignment="1">
      <alignment horizontal="center" vertical="center"/>
    </xf>
    <xf numFmtId="0" fontId="28" fillId="0" borderId="52" xfId="11" quotePrefix="1" applyFont="1" applyBorder="1" applyAlignment="1">
      <alignment horizontal="center" vertical="center"/>
    </xf>
    <xf numFmtId="49" fontId="28" fillId="0" borderId="52" xfId="11" quotePrefix="1" applyNumberFormat="1" applyFont="1" applyBorder="1" applyAlignment="1">
      <alignment horizontal="center" vertical="center"/>
    </xf>
    <xf numFmtId="0" fontId="3" fillId="2" borderId="1" xfId="3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3" xfId="3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13" fillId="5" borderId="1" xfId="3" applyFont="1" applyFill="1" applyBorder="1" applyAlignment="1" applyProtection="1">
      <alignment horizontal="center" vertical="center"/>
    </xf>
    <xf numFmtId="0" fontId="13" fillId="5" borderId="2" xfId="3" applyFont="1" applyFill="1" applyBorder="1" applyAlignment="1" applyProtection="1">
      <alignment horizontal="center" vertical="center"/>
    </xf>
    <xf numFmtId="0" fontId="7" fillId="2" borderId="1" xfId="3" applyFont="1" applyFill="1" applyBorder="1" applyAlignment="1" applyProtection="1">
      <alignment horizontal="center" vertical="center"/>
    </xf>
    <xf numFmtId="0" fontId="7" fillId="2" borderId="2" xfId="3" applyFont="1" applyFill="1" applyBorder="1" applyAlignment="1" applyProtection="1">
      <alignment horizontal="center" vertical="center"/>
    </xf>
    <xf numFmtId="0" fontId="16" fillId="5" borderId="11" xfId="3" applyFont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57" xfId="7" applyFont="1" applyBorder="1" applyAlignment="1">
      <alignment horizontal="left"/>
    </xf>
    <xf numFmtId="0" fontId="6" fillId="0" borderId="60" xfId="7" applyFont="1" applyBorder="1" applyAlignment="1">
      <alignment horizontal="left"/>
    </xf>
    <xf numFmtId="0" fontId="6" fillId="0" borderId="10" xfId="7" applyFont="1" applyBorder="1" applyAlignment="1">
      <alignment horizontal="center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0" fontId="6" fillId="0" borderId="73" xfId="7" applyFont="1" applyBorder="1" applyAlignment="1">
      <alignment horizontal="left"/>
    </xf>
    <xf numFmtId="0" fontId="6" fillId="0" borderId="67" xfId="7" applyFont="1" applyBorder="1" applyAlignment="1">
      <alignment horizontal="left"/>
    </xf>
    <xf numFmtId="0" fontId="6" fillId="0" borderId="54" xfId="7" applyFont="1" applyBorder="1" applyAlignment="1">
      <alignment horizontal="left"/>
    </xf>
    <xf numFmtId="0" fontId="6" fillId="0" borderId="55" xfId="7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7" applyFont="1" applyBorder="1" applyAlignment="1">
      <alignment horizontal="center" vertical="center" wrapText="1"/>
    </xf>
    <xf numFmtId="0" fontId="6" fillId="0" borderId="21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/>
    </xf>
    <xf numFmtId="0" fontId="6" fillId="0" borderId="24" xfId="7" applyFont="1" applyBorder="1" applyAlignment="1">
      <alignment horizontal="center" vertical="center"/>
    </xf>
    <xf numFmtId="0" fontId="6" fillId="0" borderId="5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6" fillId="0" borderId="23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3" xfId="7" applyFont="1" applyBorder="1" applyAlignment="1">
      <alignment horizontal="left" vertical="center" wrapText="1"/>
    </xf>
    <xf numFmtId="0" fontId="6" fillId="0" borderId="61" xfId="7" applyFont="1" applyBorder="1" applyAlignment="1">
      <alignment horizontal="center" vertical="center" wrapText="1"/>
    </xf>
    <xf numFmtId="0" fontId="6" fillId="0" borderId="62" xfId="7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 wrapText="1"/>
    </xf>
    <xf numFmtId="0" fontId="6" fillId="0" borderId="52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 wrapText="1"/>
    </xf>
    <xf numFmtId="0" fontId="6" fillId="0" borderId="12" xfId="7" applyFont="1" applyBorder="1" applyAlignment="1">
      <alignment horizontal="center" vertical="center" wrapText="1"/>
    </xf>
    <xf numFmtId="0" fontId="6" fillId="0" borderId="10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5" xfId="7" applyFont="1" applyBorder="1" applyAlignment="1">
      <alignment horizontal="center" vertical="center" wrapText="1"/>
    </xf>
    <xf numFmtId="0" fontId="6" fillId="0" borderId="19" xfId="7" applyFont="1" applyBorder="1" applyAlignment="1">
      <alignment horizontal="center" vertical="center" wrapText="1"/>
    </xf>
    <xf numFmtId="0" fontId="6" fillId="0" borderId="64" xfId="7" applyFont="1" applyBorder="1" applyAlignment="1">
      <alignment horizontal="center" vertical="center" wrapText="1"/>
    </xf>
    <xf numFmtId="0" fontId="6" fillId="0" borderId="54" xfId="7" applyFont="1" applyBorder="1" applyAlignment="1">
      <alignment horizontal="left" vertical="center" wrapText="1"/>
    </xf>
    <xf numFmtId="0" fontId="6" fillId="0" borderId="55" xfId="7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0" borderId="63" xfId="7" applyFont="1" applyBorder="1" applyAlignment="1">
      <alignment horizontal="center" vertical="center" wrapText="1"/>
    </xf>
    <xf numFmtId="0" fontId="6" fillId="0" borderId="44" xfId="7" applyFont="1" applyBorder="1" applyAlignment="1">
      <alignment horizontal="center" vertical="center" wrapText="1"/>
    </xf>
    <xf numFmtId="0" fontId="6" fillId="0" borderId="15" xfId="7" quotePrefix="1" applyFont="1" applyBorder="1" applyAlignment="1">
      <alignment horizontal="center" vertical="center"/>
    </xf>
    <xf numFmtId="0" fontId="6" fillId="0" borderId="19" xfId="7" quotePrefix="1" applyFont="1" applyBorder="1" applyAlignment="1">
      <alignment horizontal="center" vertical="center"/>
    </xf>
    <xf numFmtId="0" fontId="6" fillId="0" borderId="23" xfId="7" quotePrefix="1" applyFont="1" applyBorder="1" applyAlignment="1">
      <alignment horizontal="center" vertical="center"/>
    </xf>
    <xf numFmtId="0" fontId="6" fillId="0" borderId="16" xfId="7" quotePrefix="1" applyFont="1" applyBorder="1" applyAlignment="1">
      <alignment horizontal="center" vertical="center"/>
    </xf>
    <xf numFmtId="0" fontId="6" fillId="0" borderId="20" xfId="7" quotePrefix="1" applyFont="1" applyBorder="1" applyAlignment="1">
      <alignment horizontal="center" vertical="center"/>
    </xf>
    <xf numFmtId="0" fontId="6" fillId="0" borderId="24" xfId="7" quotePrefix="1" applyFont="1" applyBorder="1" applyAlignment="1">
      <alignment horizontal="center" vertical="center"/>
    </xf>
    <xf numFmtId="0" fontId="6" fillId="0" borderId="17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/>
    </xf>
    <xf numFmtId="0" fontId="6" fillId="0" borderId="14" xfId="7" applyFont="1" applyBorder="1" applyAlignment="1">
      <alignment horizontal="center" vertical="center" wrapText="1"/>
    </xf>
    <xf numFmtId="0" fontId="6" fillId="0" borderId="18" xfId="7" applyFont="1" applyBorder="1" applyAlignment="1">
      <alignment horizontal="center" vertical="center" wrapText="1"/>
    </xf>
    <xf numFmtId="0" fontId="6" fillId="0" borderId="22" xfId="7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6" fillId="0" borderId="13" xfId="7" quotePrefix="1" applyFont="1" applyBorder="1" applyAlignment="1">
      <alignment horizontal="center" vertical="center"/>
    </xf>
    <xf numFmtId="0" fontId="6" fillId="0" borderId="17" xfId="7" quotePrefix="1" applyFont="1" applyBorder="1" applyAlignment="1">
      <alignment horizontal="center" vertical="center"/>
    </xf>
    <xf numFmtId="0" fontId="6" fillId="0" borderId="21" xfId="7" quotePrefix="1" applyFont="1" applyBorder="1" applyAlignment="1">
      <alignment horizontal="center" vertical="center"/>
    </xf>
    <xf numFmtId="0" fontId="6" fillId="0" borderId="14" xfId="7" quotePrefix="1" applyFont="1" applyBorder="1" applyAlignment="1">
      <alignment horizontal="center" vertical="center"/>
    </xf>
    <xf numFmtId="0" fontId="6" fillId="0" borderId="18" xfId="7" quotePrefix="1" applyFont="1" applyBorder="1" applyAlignment="1">
      <alignment horizontal="center" vertical="center"/>
    </xf>
    <xf numFmtId="0" fontId="6" fillId="0" borderId="22" xfId="7" quotePrefix="1" applyFont="1" applyBorder="1" applyAlignment="1">
      <alignment horizontal="center" vertical="center"/>
    </xf>
    <xf numFmtId="0" fontId="6" fillId="0" borderId="15" xfId="7" applyFont="1" applyBorder="1" applyAlignment="1">
      <alignment horizontal="center" vertical="center"/>
    </xf>
    <xf numFmtId="0" fontId="6" fillId="0" borderId="19" xfId="7" applyFont="1" applyBorder="1" applyAlignment="1">
      <alignment horizontal="center" vertical="center"/>
    </xf>
    <xf numFmtId="0" fontId="6" fillId="0" borderId="23" xfId="7" applyFont="1" applyBorder="1" applyAlignment="1">
      <alignment horizontal="center" vertical="center"/>
    </xf>
    <xf numFmtId="165" fontId="6" fillId="0" borderId="1" xfId="7" applyNumberFormat="1" applyFont="1" applyBorder="1" applyAlignment="1">
      <alignment horizontal="center" vertical="center" wrapText="1"/>
    </xf>
    <xf numFmtId="165" fontId="6" fillId="0" borderId="3" xfId="7" applyNumberFormat="1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 wrapText="1"/>
    </xf>
    <xf numFmtId="0" fontId="6" fillId="0" borderId="24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/>
    </xf>
    <xf numFmtId="0" fontId="6" fillId="0" borderId="12" xfId="7" applyFont="1" applyBorder="1" applyAlignment="1">
      <alignment horizontal="center" vertical="center"/>
    </xf>
    <xf numFmtId="0" fontId="6" fillId="0" borderId="10" xfId="7" applyFont="1" applyBorder="1" applyAlignment="1">
      <alignment horizontal="center" vertical="center"/>
    </xf>
    <xf numFmtId="0" fontId="6" fillId="0" borderId="66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62" xfId="7" applyFont="1" applyBorder="1" applyAlignment="1">
      <alignment horizontal="center" vertical="center"/>
    </xf>
    <xf numFmtId="0" fontId="6" fillId="0" borderId="52" xfId="7" applyFont="1" applyBorder="1" applyAlignment="1">
      <alignment horizontal="center" vertical="center"/>
    </xf>
    <xf numFmtId="0" fontId="6" fillId="0" borderId="64" xfId="7" applyFont="1" applyBorder="1" applyAlignment="1">
      <alignment horizontal="center" vertical="center"/>
    </xf>
    <xf numFmtId="0" fontId="6" fillId="0" borderId="71" xfId="7" quotePrefix="1" applyFont="1" applyBorder="1" applyAlignment="1">
      <alignment horizontal="center" vertical="center"/>
    </xf>
    <xf numFmtId="0" fontId="6" fillId="0" borderId="51" xfId="7" quotePrefix="1" applyFont="1" applyBorder="1" applyAlignment="1">
      <alignment horizontal="center" vertical="center"/>
    </xf>
    <xf numFmtId="0" fontId="6" fillId="0" borderId="72" xfId="7" quotePrefix="1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12" fillId="0" borderId="53" xfId="7" applyFont="1" applyBorder="1" applyAlignment="1">
      <alignment horizontal="center" vertical="center"/>
    </xf>
    <xf numFmtId="0" fontId="12" fillId="0" borderId="0" xfId="8" applyFont="1" applyAlignment="1">
      <alignment horizontal="center"/>
    </xf>
    <xf numFmtId="0" fontId="19" fillId="0" borderId="0" xfId="7" applyFont="1" applyAlignment="1">
      <alignment horizontal="center" vertical="center" wrapText="1"/>
    </xf>
    <xf numFmtId="0" fontId="3" fillId="0" borderId="0" xfId="11" applyFont="1" applyAlignment="1">
      <alignment horizontal="left"/>
    </xf>
    <xf numFmtId="0" fontId="6" fillId="0" borderId="11" xfId="11" applyFont="1" applyBorder="1" applyAlignment="1">
      <alignment horizontal="center" vertical="center" wrapText="1"/>
    </xf>
    <xf numFmtId="0" fontId="6" fillId="0" borderId="10" xfId="11" applyFont="1" applyBorder="1" applyAlignment="1">
      <alignment horizontal="center" vertical="center" wrapText="1"/>
    </xf>
    <xf numFmtId="0" fontId="6" fillId="8" borderId="1" xfId="11" applyFont="1" applyFill="1" applyBorder="1" applyAlignment="1">
      <alignment horizontal="center" vertical="center" wrapText="1"/>
    </xf>
    <xf numFmtId="0" fontId="6" fillId="8" borderId="3" xfId="11" applyFont="1" applyFill="1" applyBorder="1" applyAlignment="1">
      <alignment horizontal="center" vertical="center" wrapText="1"/>
    </xf>
    <xf numFmtId="0" fontId="6" fillId="8" borderId="2" xfId="11" applyFont="1" applyFill="1" applyBorder="1" applyAlignment="1">
      <alignment horizontal="center" vertical="center" wrapText="1"/>
    </xf>
    <xf numFmtId="0" fontId="6" fillId="0" borderId="12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0" fontId="6" fillId="0" borderId="12" xfId="11" applyFont="1" applyBorder="1" applyAlignment="1">
      <alignment horizontal="center" vertical="center"/>
    </xf>
    <xf numFmtId="0" fontId="6" fillId="0" borderId="10" xfId="11" applyFont="1" applyBorder="1" applyAlignment="1">
      <alignment horizontal="center" vertical="center"/>
    </xf>
    <xf numFmtId="0" fontId="6" fillId="0" borderId="13" xfId="11" applyFont="1" applyBorder="1" applyAlignment="1">
      <alignment horizontal="center" vertical="center" wrapText="1"/>
    </xf>
    <xf numFmtId="0" fontId="6" fillId="0" borderId="21" xfId="11" applyFont="1" applyBorder="1" applyAlignment="1">
      <alignment horizontal="center" vertical="center" wrapText="1"/>
    </xf>
    <xf numFmtId="0" fontId="6" fillId="0" borderId="16" xfId="11" applyFont="1" applyBorder="1" applyAlignment="1">
      <alignment horizontal="center" vertical="center" wrapText="1"/>
    </xf>
    <xf numFmtId="0" fontId="6" fillId="0" borderId="24" xfId="11" applyFont="1" applyBorder="1" applyAlignment="1">
      <alignment horizontal="center" vertical="center" wrapText="1"/>
    </xf>
    <xf numFmtId="0" fontId="3" fillId="0" borderId="44" xfId="11" applyFont="1" applyBorder="1" applyAlignment="1">
      <alignment horizontal="left"/>
    </xf>
    <xf numFmtId="9" fontId="9" fillId="0" borderId="0" xfId="2" applyFont="1" applyFill="1" applyBorder="1" applyAlignment="1" applyProtection="1">
      <alignment horizontal="center" vertical="center" wrapText="1"/>
    </xf>
  </cellXfs>
  <cellStyles count="13">
    <cellStyle name="Escribir 2" xfId="4"/>
    <cellStyle name="Euro" xfId="12"/>
    <cellStyle name="Millares" xfId="1" builtinId="3"/>
    <cellStyle name="Normal" xfId="0" builtinId="0"/>
    <cellStyle name="Normal 2" xfId="5"/>
    <cellStyle name="Normal 2 2" xfId="10"/>
    <cellStyle name="Normal 3" xfId="9"/>
    <cellStyle name="Normal_nombre" xfId="3"/>
    <cellStyle name="Normal_REM 05-2002" xfId="8"/>
    <cellStyle name="Normal_REM 15-2002" xfId="7"/>
    <cellStyle name="Normal_REM 16-2002" xfId="11"/>
    <cellStyle name="Normal_RMC_0" xfId="6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adisticas/Desktop/REM/REM%20junio%202023/Copia%20de%20DICCIONARIO%20CODIGOS%20SD_23_V1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  <sheetName val="Copia de DICCIONARIO CODIGOS SD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2023</v>
          </cell>
        </row>
      </sheetData>
      <sheetData sheetId="1">
        <row r="158">
          <cell r="B158" t="e">
            <v>#VALUE!</v>
          </cell>
        </row>
      </sheetData>
      <sheetData sheetId="2">
        <row r="209">
          <cell r="B209" t="e">
            <v>#VALUE!</v>
          </cell>
        </row>
      </sheetData>
      <sheetData sheetId="3">
        <row r="13">
          <cell r="E13">
            <v>5</v>
          </cell>
        </row>
      </sheetData>
      <sheetData sheetId="4"/>
      <sheetData sheetId="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Consolidado%20REM%20D%20Junio%202023_BBDD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nstanza.Contreras" refreshedDate="45133.696274074071" createdVersion="5" refreshedVersion="5" minRefreshableVersion="3" recordCount="10601">
  <cacheSource type="worksheet">
    <worksheetSource ref="A1:BF1048576" sheet="BBDD" r:id="rId2"/>
  </cacheSource>
  <cacheFields count="58">
    <cacheField name="Mes" numFmtId="0">
      <sharedItems containsString="0" containsBlank="1" containsNumber="1" containsInteger="1" minValue="1" maxValue="6" count="7">
        <n v="4"/>
        <n v="1"/>
        <n v="2"/>
        <n v="5"/>
        <n v="3"/>
        <n v="6"/>
        <m/>
      </sharedItems>
    </cacheField>
    <cacheField name="IdServicio" numFmtId="0">
      <sharedItems containsBlank="1"/>
    </cacheField>
    <cacheField name="Ano" numFmtId="0">
      <sharedItems containsString="0" containsBlank="1" containsNumber="1" containsInteger="1" minValue="2023" maxValue="2023"/>
    </cacheField>
    <cacheField name="IdEstablecimiento" numFmtId="0">
      <sharedItems containsBlank="1"/>
    </cacheField>
    <cacheField name="COMUNA" numFmtId="0">
      <sharedItems containsBlank="1" count="20">
        <s v="105107-Hospital Vicuña"/>
        <s v="105108-Hospital Los Vilos"/>
        <s v="04101-La Serena"/>
        <s v="04301-Ovalle"/>
        <s v="04303-Monte Patria"/>
        <s v="04201-Illapel"/>
        <s v="04106-Vicuña"/>
        <s v="04105-Paiguano"/>
        <s v="04102-Coquimbo"/>
        <s v="04203-Los Vilos"/>
        <s v="04202-Canela"/>
        <s v="04302-Combarbalá"/>
        <s v="04304-Punitaqui"/>
        <s v="04305-Río Hurtado"/>
        <s v="04204-Salamanca"/>
        <s v="04104-La Higuera"/>
        <s v="105105-Hospital Combarbalá"/>
        <s v="105104-Hospital Salamanca"/>
        <s v="105106-Hospital Andacollo"/>
        <m/>
      </sharedItems>
    </cacheField>
    <cacheField name="ESTABLECIMIENTO" numFmtId="0">
      <sharedItems containsBlank="1" count="142">
        <s v="105107-Hospital San Juan de Dios (Vicuña)"/>
        <s v="105108-Hospital San Pedro (Los Vilos)"/>
        <s v="105300-Centro de Salud Familiar Cardenal Caro"/>
        <s v="105317-Centro de Salud Familiar Jorge Jordán Domic"/>
        <s v="105318-Centro de Salud Familiar El Palqui"/>
        <s v="105496-Posta de Salud Rural Pintacura Sur"/>
        <s v="105499-Posta de Salud Rural Lambert"/>
        <s v="200538-Centro de Salud Familiar San Isidro Calingasta"/>
        <s v="105302-Centro de Salud Familiar Pedro Aguirre Cerda"/>
        <s v="105301-Centro de Salud Familiar Las Compañías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76-Posta de Salud Rural Monte Grande"/>
        <s v="105477-Posta de Salud Rural Pisco Elqui"/>
        <s v="105303-Centro de Salud Familiar San Juan"/>
        <s v="105478-Posta de Salud Rural Caimanes"/>
        <s v="105479-Posta de Salud Rural Guangualí"/>
        <s v="105304-Centro de Salud Familiar Santa Cecilia"/>
        <s v="105480-Posta de Salud Rural Quilimarí"/>
        <s v="105481-Posta de Salud Rural Tilama"/>
        <s v="105305-Centro de Salud Familiar Tierras Blancas"/>
        <s v="105482-Posta de Salud Rural Canela Alta"/>
        <s v="105483-Posta de Salud Rural Los Rulos"/>
        <s v="105306-Centro de Salud Familiar Paihuano"/>
        <s v="105307-Centro de Salud Familiar Monte Patria"/>
        <s v="105325-Centro de Salud Familiar Juan Pablo II (La Serena)"/>
        <s v="105427-Posta de Salud Rural Hacienda Valdivia"/>
        <s v="105428-Posta de Salud Rural Huatulame"/>
        <s v="105433-Posta de Salud Rural San Lorenzo (Combarbalá)"/>
        <s v="105434-Posta de Salud Rural San Marcos (Combarbalá)"/>
        <s v="105435-Posta de Salud Rural Tulahuén"/>
        <s v="105436-Posta de Salud Rural El Maitén"/>
        <s v="105440-Posta de Salud Rural Divisadero"/>
        <s v="105441-Posta de Salud Rural Manquehua"/>
        <s v="105442-Posta de Salud Rural San Pedro de Quiles"/>
        <s v="105401-Posta de Salud Rural Las Rojas"/>
        <s v="105402-Posta de Salud Rural El Romero"/>
        <s v="105443-Posta de Salud Rural Cárcamo"/>
        <s v="105410-Posta de Salud Rural Hurtado"/>
        <s v="105449-Posta de Salud Rural Tunga Norte"/>
        <s v="105452-Posta de Salud Rural Cuncumén(Salamanca)"/>
        <s v="105453-Posta de Salud Rural Tranquilla"/>
        <s v="105454-Posta de Salud Rural Cunlagua"/>
        <s v="105456-Posta de Salud Rural Llimpo"/>
        <s v="105457-Posta de Salud Rural San Agustín (Salamanca)"/>
        <s v="105458-Posta de Salud Rural Tahuinco"/>
        <s v="105308-Centro de Salud Familiar Punitaqui"/>
        <s v="105309-Centro de Salud Familiar Canela"/>
        <s v="105460-Centro Comunitario de Salud Familiar Cogotí 18"/>
        <s v="105461-Posta de Salud Rural El Huacho"/>
        <s v="200494-Centro de Salud Familiar El Sauce"/>
        <s v="200499-Centro de Salud Familiar Rural Pan de Azúcar"/>
        <s v="200607-Centro de Salud Familiar Lila Cortés Godoy"/>
        <s v="105464-Posta de Salud Rural La Ligua"/>
        <s v="105465-Posta de Salud Rural Ramadilla"/>
        <s v="105485-Posta de Salud Rural Plan de Hornos"/>
        <s v="105486-Posta de Salud Rural Tunga Sur"/>
        <s v="105487-Posta de Salud Rural Cañas Uno"/>
        <s v="105311-Centro de Salud Familiar Chañaral Alto"/>
        <s v="105450-Posta de Salud Rural Mincha Norte"/>
        <s v="105451-Posta de Salud Rural Agua Fría"/>
        <s v="105455-CESFAM Valle Alto"/>
        <s v="105419-Posta de Salud Rural Las Sossas"/>
        <s v="105484-Posta de Salud Rural Huentelauquén"/>
        <s v="105488-Posta de Salud Rural Espíritu Santo"/>
        <s v="105322-Centro de Salud Familiar Marcos Macuada"/>
        <s v="105324-Centro de Salud Familiar Sotaquí"/>
        <s v="105493-Posta de Salud Rural Mincha Sur"/>
        <s v="105497-Posta de Salud Rural Jabonería"/>
        <s v="105498-Posta de Salud Rural Quebrada Linares"/>
        <s v="105507-Posta de Salud Rural Huamalata"/>
        <s v="200273-Centro Comunitario de Salud Familiar Punta Mira"/>
        <s v="200366-Centro de Salud Familiar Urbano de Illapel"/>
        <s v="200402-Centro Comunitario de Salud Familiar Arcos de Pinamar"/>
        <s v="105501-Posta de Salud Rural Arboleda Grande"/>
        <s v="105504-Posta de Salud Rural Socavón"/>
        <s v="105425-Posta de Salud Rural Chilecito"/>
        <s v="105700-Centro Comunitario de Salud Familiar Villa el Indio"/>
        <s v="105701-Centro Comunitario de Salud Familiar Villa Alemania"/>
        <s v="105702-Centro Comunitario de Salud Familiar Lambert"/>
        <s v="105310-Centro de Salud Familiar Pichasca"/>
        <s v="105409-Posta de Salud Rural El Chañar"/>
        <s v="105411-Posta de Salud Rural Las Breas (Río Hurtado)"/>
        <s v="200258-Centro Comunitario de Salud Familiar Los Copihues"/>
        <s v="200569-Centro de Salud Familiar Fray Jorge"/>
        <s v="105459-Posta de Salud Rural Barrancas"/>
        <s v="105462-Posta de Salud Rural El Sauce (Combarbalá)"/>
        <s v="105463-Posta de Salud Rural Quilitapia"/>
        <s v="105313-Centro de Salud Familiar Dr. Emilio Schaffhauser"/>
        <s v="105723-Centro Comunitario de Salud Familiar Limarí"/>
        <s v="105467-Posta de Salud Rural Diaguitas"/>
        <s v="105489-Posta de Salud Rural Ramadas de Tulahuén"/>
        <s v="105430-Posta de Salud Rural Mialqui"/>
        <s v="105431-Posta de Salud Rural Pedregal"/>
        <s v="105466-Posta de Salud Rural Valle Hermoso"/>
        <s v="105490-Posta de Salud Rural El Durazno(Combarbalá)"/>
        <s v="105437-Posta de Salud Rural Chalinga"/>
        <s v="105510-Posta de Salud Rural Recoleta"/>
        <s v="105722-Centro Comunitario de Salud Familiar San José de la Dehesa"/>
        <s v="105469-Posta de Salud Rural El Tambo (Vicuña)"/>
        <s v="105470-Posta de Salud Rural Huanta"/>
        <s v="105491-Posta de Salud Rural Quelén Bajo"/>
        <s v="105492-Posta de Salud Rural Camisa"/>
        <s v="105314-Centro de Salud Familiar La Higuera"/>
        <s v="105319-Centro de Salud Familiar Cardenal Raúl Silva Henríquez de La Serena"/>
        <s v="105447-Posta de Salud Rural Peralillo Illapel"/>
        <s v="105448-Posta de Salud Rural Santa Virginia"/>
        <s v="105105-Hospital San Juan de Dios (Combarbalá)"/>
        <s v="200367-Centro Comunitario de Salud Familiar Colonia Limarí"/>
        <s v="105417-Posta de Salud Rural Alcones Bajo"/>
        <s v="105422-Posta de Salud Rural Hornillos"/>
        <s v="105104-Hospital de Salamanca"/>
        <s v="105405-Posta de Salud Rural Guanaqueros"/>
        <s v="105407-Posta de Salud Rural Tambillo"/>
        <s v="105439-Posta de Salud Rural Cerro Blanco"/>
        <s v="105511-Posta de Salud Rural Los Cóndores"/>
        <s v="105500-Posta de Salud Rural Caleta Hornos"/>
        <s v="105468-Posta de Salud Rural El Molle"/>
        <s v="105400-Posta de Salud Rural Algarrobito"/>
        <s v="105503-Posta de Salud Rural Tabaqueros"/>
        <s v="105432-Posta de Salud Rural Rapel (Monte Patria)"/>
        <s v="105505-Posta de Salud Rural Los Choros"/>
        <s v="105312-Centro de Salud Familiar Carén"/>
        <s v="105315-Centro de Salud Familiar Cerrillos de Tamaya"/>
        <s v="105414-Posta de Salud Rural Serón"/>
        <s v="105416-Posta de Salud Rural Camarico (Ovalle)"/>
        <s v="105444-Posta de Salud Rural Huintil"/>
        <s v="105445-Posta de Salud Rural Limáhuida"/>
        <s v="105446-Posta de Salud Rural Matancilla"/>
        <s v="105506-Posta de Salud Rural El Trapiche"/>
        <s v="105321-Centro de Salud Familiar Tongoy"/>
        <s v="105323-Centro de Salud Familiar Dr. Sergio Aguilar Delgado"/>
        <s v="105508-Posta de Salud Rural El Parral de Quiles"/>
        <s v="105326-Centro de Salud Familiar Villa San Rafael de Rozas"/>
        <s v="105106-Hospital Dr. José Arraño (Andacollo)"/>
        <s v="105509-Posta de Salud Rural Gualliguaica"/>
        <s v="105413-Posta de Salud Rural Samo Alto"/>
        <s v="105415-Posta de Salud Rural Barraza"/>
        <m/>
      </sharedItems>
    </cacheField>
    <cacheField name="CodigoPrestacion" numFmtId="0">
      <sharedItems containsBlank="1" count="51">
        <s v="15900010"/>
        <s v="15010300"/>
        <s v="15080016"/>
        <s v="15010400"/>
        <s v="15900040"/>
        <s v="15050100"/>
        <s v="15050200"/>
        <s v="15050500"/>
        <s v="15900050"/>
        <s v="16090300"/>
        <s v="16200210"/>
        <s v="16100300"/>
        <s v="16200220"/>
        <s v="15010100"/>
        <s v="15080014"/>
        <s v="15010200"/>
        <s v="15080008"/>
        <s v="15080018"/>
        <s v="15020200"/>
        <s v="15060100"/>
        <s v="16200100"/>
        <s v="15010500"/>
        <s v="15900020"/>
        <s v="15900030"/>
        <s v="15080009"/>
        <s v="15030100"/>
        <s v="15020100"/>
        <s v="15080010"/>
        <s v="15040100"/>
        <s v="15901200"/>
        <s v="15901300"/>
        <s v="15060600"/>
        <s v="15901400"/>
        <s v="16090100"/>
        <s v="16100100"/>
        <s v="16090500"/>
        <s v="16100600"/>
        <s v="16090600"/>
        <s v="16100700"/>
        <s v="15901500"/>
        <s v="16200230"/>
        <s v="15020400"/>
        <s v="15020500"/>
        <s v="15060200"/>
        <s v="15080012"/>
        <s v="15020300"/>
        <s v="15080015"/>
        <s v="15080019"/>
        <s v="15080011"/>
        <s v="16200240"/>
        <m/>
      </sharedItems>
    </cacheField>
    <cacheField name="fechaIngreso" numFmtId="0">
      <sharedItems containsNonDate="0" containsDate="1" containsString="0" containsBlank="1" minDate="2023-04-19T07:58:38" maxDate="2023-07-21T08:55:00"/>
    </cacheField>
    <cacheField name="Col01" numFmtId="0">
      <sharedItems containsString="0" containsBlank="1" containsNumber="1" minValue="0" maxValue="4000"/>
    </cacheField>
    <cacheField name="Col02" numFmtId="0">
      <sharedItems containsString="0" containsBlank="1" containsNumber="1" minValue="0" maxValue="1169"/>
    </cacheField>
    <cacheField name="Col03" numFmtId="0">
      <sharedItems containsString="0" containsBlank="1" containsNumber="1" minValue="0" maxValue="691"/>
    </cacheField>
    <cacheField name="Col04" numFmtId="0">
      <sharedItems containsString="0" containsBlank="1" containsNumber="1" minValue="0" maxValue="4000"/>
    </cacheField>
    <cacheField name="Col05" numFmtId="0">
      <sharedItems containsString="0" containsBlank="1" containsNumber="1" minValue="0" maxValue="238"/>
    </cacheField>
    <cacheField name="Col06" numFmtId="0">
      <sharedItems containsString="0" containsBlank="1" containsNumber="1" minValue="0" maxValue="260"/>
    </cacheField>
    <cacheField name="Col07" numFmtId="0">
      <sharedItems containsString="0" containsBlank="1" containsNumber="1" minValue="0" maxValue="318"/>
    </cacheField>
    <cacheField name="Col08" numFmtId="0">
      <sharedItems containsString="0" containsBlank="1" containsNumber="1" minValue="0" maxValue="318"/>
    </cacheField>
    <cacheField name="Col09" numFmtId="0">
      <sharedItems containsString="0" containsBlank="1" containsNumber="1" containsInteger="1" minValue="0" maxValue="160"/>
    </cacheField>
    <cacheField name="Col10" numFmtId="0">
      <sharedItems containsString="0" containsBlank="1" containsNumber="1" containsInteger="1" minValue="0" maxValue="158"/>
    </cacheField>
    <cacheField name="Col11" numFmtId="0">
      <sharedItems containsString="0" containsBlank="1" containsNumber="1" containsInteger="1" minValue="0" maxValue="148"/>
    </cacheField>
    <cacheField name="Col12" numFmtId="0">
      <sharedItems containsString="0" containsBlank="1" containsNumber="1" containsInteger="1" minValue="0" maxValue="36"/>
    </cacheField>
    <cacheField name="Col13" numFmtId="0">
      <sharedItems containsString="0" containsBlank="1" containsNumber="1" containsInteger="1" minValue="0" maxValue="122"/>
    </cacheField>
    <cacheField name="Col14" numFmtId="0">
      <sharedItems containsString="0" containsBlank="1" containsNumber="1" containsInteger="1" minValue="0" maxValue="36"/>
    </cacheField>
    <cacheField name="Col15" numFmtId="0">
      <sharedItems containsString="0" containsBlank="1" containsNumber="1" containsInteger="1" minValue="0" maxValue="54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601">
  <r>
    <x v="0"/>
    <s v="5"/>
    <n v="2023"/>
    <s v="105107"/>
    <x v="0"/>
    <x v="0"/>
    <x v="0"/>
    <d v="2023-05-16T11:49:59"/>
    <n v="68.8"/>
    <m/>
    <n v="10.4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"/>
    <d v="2023-05-16T11:49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"/>
    <d v="2023-05-16T11:49:5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3"/>
    <d v="2023-05-16T11:49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4"/>
    <d v="2023-05-16T11:50:20"/>
    <n v="7.2"/>
    <n v="2.4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5"/>
    <d v="2023-05-16T11:50:20"/>
    <n v="370"/>
    <n v="159"/>
    <n v="211"/>
    <n v="7"/>
    <n v="17"/>
    <n v="37"/>
    <n v="57"/>
    <n v="29"/>
    <n v="88"/>
    <n v="46"/>
    <n v="49"/>
    <m/>
    <n v="9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6"/>
    <d v="2023-05-16T11:50:20"/>
    <n v="8"/>
    <n v="4"/>
    <n v="3"/>
    <m/>
    <m/>
    <n v="1"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7"/>
    <d v="2023-05-16T11:50:2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8"/>
    <d v="2023-05-16T11:50:20"/>
    <n v="10"/>
    <n v="8"/>
    <n v="2"/>
    <n v="1"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9"/>
    <d v="2023-05-16T11:50:20"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10"/>
    <d v="2023-05-16T11:50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11"/>
    <d v="2023-05-16T11:50:20"/>
    <n v="333"/>
    <n v="145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12"/>
    <d v="2023-05-16T11:50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3"/>
    <d v="2023-05-16T11:51:23"/>
    <n v="174"/>
    <m/>
    <m/>
    <m/>
    <n v="11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4"/>
    <d v="2023-05-16T11:51:2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5"/>
    <d v="2023-05-16T11:51:23"/>
    <n v="334"/>
    <m/>
    <m/>
    <m/>
    <m/>
    <n v="14"/>
    <n v="19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6"/>
    <d v="2023-05-16T11:51:23"/>
    <n v="201"/>
    <m/>
    <m/>
    <m/>
    <m/>
    <m/>
    <m/>
    <m/>
    <n v="86"/>
    <m/>
    <n v="80"/>
    <n v="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6"/>
    <d v="2023-05-16T11:55:43"/>
    <n v="10"/>
    <n v="5"/>
    <n v="2"/>
    <m/>
    <m/>
    <m/>
    <m/>
    <n v="2"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7"/>
    <d v="2023-05-16T11:55:43"/>
    <n v="3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8"/>
    <d v="2023-05-16T11:55:43"/>
    <n v="15"/>
    <n v="9"/>
    <n v="6"/>
    <n v="1"/>
    <n v="2"/>
    <n v="3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7"/>
    <d v="2023-05-16T11:55:43"/>
    <n v="8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8"/>
    <d v="2023-05-16T11:55:4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9"/>
    <d v="2023-05-16T11:55:43"/>
    <n v="6"/>
    <n v="2"/>
    <n v="4"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9"/>
    <d v="2023-05-16T11:55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0"/>
    <d v="2023-05-16T11:55:4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1"/>
    <d v="2023-05-16T11:55:43"/>
    <n v="663"/>
    <n v="273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2"/>
    <d v="2023-05-16T11:55:43"/>
    <n v="77"/>
    <n v="2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20"/>
    <d v="2023-05-16T11:55:43"/>
    <n v="45"/>
    <n v="2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14"/>
    <d v="2023-05-16T11:55:57"/>
    <n v="114"/>
    <m/>
    <m/>
    <m/>
    <n v="7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15"/>
    <d v="2023-05-16T11:55:57"/>
    <n v="268"/>
    <m/>
    <m/>
    <m/>
    <m/>
    <n v="8"/>
    <n v="13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16"/>
    <d v="2023-05-16T11:55:57"/>
    <n v="80"/>
    <m/>
    <m/>
    <m/>
    <m/>
    <m/>
    <m/>
    <m/>
    <n v="30"/>
    <m/>
    <n v="26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0"/>
    <d v="2023-05-16T11:55:57"/>
    <n v="28.8"/>
    <m/>
    <n v="7.2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2"/>
    <d v="2023-05-16T11:55:57"/>
    <n v="12"/>
    <m/>
    <m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21"/>
    <d v="2023-05-16T11:55:57"/>
    <n v="14"/>
    <m/>
    <m/>
    <n v="2"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22"/>
    <d v="2023-04-19T08:10:26"/>
    <n v="12.8"/>
    <n v="2.4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23"/>
    <d v="2023-04-19T08:10:2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5"/>
    <x v="16"/>
    <d v="2023-04-19T09:56:1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5"/>
    <x v="5"/>
    <d v="2023-04-19T09:56:10"/>
    <n v="3"/>
    <m/>
    <n v="3"/>
    <m/>
    <m/>
    <m/>
    <m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5"/>
    <x v="9"/>
    <d v="2023-04-19T09:56:1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5"/>
    <x v="10"/>
    <d v="2023-04-19T09:56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5"/>
    <x v="11"/>
    <d v="2023-04-19T09:56:1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5"/>
    <x v="12"/>
    <d v="2023-04-19T09:56:10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2"/>
    <x v="6"/>
    <x v="13"/>
    <d v="2023-04-19T09:56:4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2"/>
    <x v="6"/>
    <x v="15"/>
    <d v="2023-04-19T09:56:44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13"/>
    <d v="2023-04-19T10:03:38"/>
    <n v="39"/>
    <m/>
    <m/>
    <m/>
    <n v="26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15"/>
    <d v="2023-04-19T10:03:38"/>
    <n v="66"/>
    <m/>
    <m/>
    <m/>
    <m/>
    <n v="10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16"/>
    <d v="2023-04-19T10:03:38"/>
    <n v="24"/>
    <m/>
    <m/>
    <m/>
    <m/>
    <m/>
    <m/>
    <m/>
    <n v="12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0"/>
    <d v="2023-04-19T10:03:38"/>
    <n v="41.6"/>
    <m/>
    <n v="8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1"/>
    <d v="2023-04-19T10:0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3"/>
    <d v="2023-04-19T10:03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21"/>
    <d v="2023-04-19T10:03:38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0"/>
    <d v="2023-05-16T11:51:23"/>
    <n v="158.4"/>
    <n v="5.6"/>
    <n v="19.2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3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21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24"/>
    <d v="2023-05-16T11:51:2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25"/>
    <d v="2023-05-16T11:51:23"/>
    <n v="11.2"/>
    <n v="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4"/>
    <d v="2023-05-16T11:51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5"/>
    <d v="2023-05-16T11:51:23"/>
    <n v="487"/>
    <n v="168"/>
    <n v="319"/>
    <n v="2"/>
    <n v="7"/>
    <n v="48"/>
    <n v="64"/>
    <n v="45"/>
    <n v="97"/>
    <n v="63"/>
    <n v="86"/>
    <m/>
    <n v="40"/>
    <n v="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6"/>
    <d v="2023-05-16T11:51:23"/>
    <n v="5"/>
    <m/>
    <n v="5"/>
    <m/>
    <m/>
    <m/>
    <m/>
    <m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7"/>
    <d v="2023-05-16T11:51:23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8"/>
    <d v="2023-05-16T11:5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26"/>
    <d v="2023-05-16T11:51:23"/>
    <n v="36"/>
    <m/>
    <n v="2"/>
    <n v="1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7"/>
    <d v="2023-05-16T11:51:2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8"/>
    <d v="2023-05-16T11:51:23"/>
    <n v="38"/>
    <m/>
    <m/>
    <m/>
    <m/>
    <n v="2"/>
    <n v="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27"/>
    <d v="2023-05-16T11:51:23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28"/>
    <d v="2023-05-16T11:51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29"/>
    <d v="2023-05-16T11:51:23"/>
    <n v="66.400000000000006"/>
    <n v="5.6"/>
    <n v="6.4"/>
    <n v="30.8"/>
    <n v="12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30"/>
    <d v="2023-05-16T11:51:23"/>
    <n v="28.4"/>
    <m/>
    <n v="8"/>
    <n v="12.8"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5"/>
    <d v="2023-05-16T11:51:48"/>
    <n v="397"/>
    <m/>
    <m/>
    <m/>
    <m/>
    <n v="2"/>
    <n v="20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6"/>
    <d v="2023-05-16T11:51:48"/>
    <n v="221"/>
    <m/>
    <m/>
    <m/>
    <m/>
    <m/>
    <m/>
    <m/>
    <n v="93"/>
    <m/>
    <n v="68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0"/>
    <d v="2023-05-16T11:51:48"/>
    <n v="240.8"/>
    <n v="27.2"/>
    <n v="53.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8"/>
    <d v="2023-06-22T11:02:44"/>
    <n v="3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7"/>
    <d v="2023-06-22T11:02:44"/>
    <n v="51"/>
    <n v="4"/>
    <n v="7"/>
    <n v="14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8"/>
    <d v="2023-06-22T11:02:44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7"/>
    <d v="2023-06-22T11:02:4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8"/>
    <d v="2023-06-22T11:02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9"/>
    <d v="2023-06-22T11:02:44"/>
    <n v="60"/>
    <m/>
    <n v="4.4000000000000004"/>
    <n v="26"/>
    <n v="25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30"/>
    <d v="2023-06-22T11:02:44"/>
    <n v="29.2"/>
    <m/>
    <n v="4.4000000000000004"/>
    <n v="12.8"/>
    <n v="7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9"/>
    <d v="2023-06-22T11:02:44"/>
    <n v="38"/>
    <n v="21"/>
    <n v="17"/>
    <n v="2"/>
    <n v="4"/>
    <n v="7"/>
    <n v="9"/>
    <n v="4"/>
    <n v="9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31"/>
    <d v="2023-06-22T11:02:44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32"/>
    <d v="2023-06-22T11:02:44"/>
    <n v="24"/>
    <n v="15"/>
    <n v="9"/>
    <m/>
    <n v="2"/>
    <n v="10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9"/>
    <d v="2023-06-22T11:02:44"/>
    <n v="1169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0"/>
    <d v="2023-06-22T11:02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33"/>
    <d v="2023-06-22T11:02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1"/>
    <d v="2023-06-22T11:02:44"/>
    <n v="1169"/>
    <n v="478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2"/>
    <d v="2023-06-22T11:02:44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34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4"/>
    <d v="2023-06-22T11:02:59"/>
    <n v="228"/>
    <m/>
    <m/>
    <m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5"/>
    <d v="2023-06-22T11:02:59"/>
    <n v="427"/>
    <m/>
    <m/>
    <m/>
    <m/>
    <n v="12"/>
    <n v="218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6"/>
    <d v="2023-06-22T11:02:59"/>
    <n v="127"/>
    <m/>
    <m/>
    <m/>
    <m/>
    <m/>
    <m/>
    <m/>
    <n v="53"/>
    <m/>
    <n v="32"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0"/>
    <d v="2023-06-22T11:02:59"/>
    <n v="183.2"/>
    <n v="6.4"/>
    <n v="48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2"/>
    <d v="2023-06-22T11:02:59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3"/>
    <d v="2023-06-22T11:02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21"/>
    <d v="2023-06-22T11:02:59"/>
    <n v="12"/>
    <m/>
    <m/>
    <n v="2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24"/>
    <d v="2023-06-22T11:02:5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12"/>
    <d v="2023-06-22T11:3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13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14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15"/>
    <d v="2023-06-22T11:39:5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16"/>
    <d v="2023-06-22T11:39:5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0"/>
    <d v="2023-06-22T11:39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3"/>
    <d v="2023-06-22T11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21"/>
    <d v="2023-06-22T11:39:5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5"/>
    <d v="2023-06-22T11:39:53"/>
    <n v="17"/>
    <n v="8"/>
    <n v="9"/>
    <m/>
    <m/>
    <n v="1"/>
    <n v="4"/>
    <m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6"/>
    <d v="2023-06-22T11:39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9"/>
    <d v="2023-06-22T11:39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10"/>
    <d v="2023-06-22T11:39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35"/>
    <d v="2023-06-22T11:39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11"/>
    <d v="2023-06-22T11:39:53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12"/>
    <d v="2023-06-22T11:39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"/>
    <x v="11"/>
    <x v="36"/>
    <d v="2023-06-22T11:39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13"/>
    <d v="2023-06-22T11:40:2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14"/>
    <d v="2023-06-22T11:40:20"/>
    <n v="9"/>
    <m/>
    <m/>
    <m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15"/>
    <d v="2023-06-22T11:40:20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16"/>
    <d v="2023-06-22T11:40:20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0"/>
    <d v="2023-06-22T11:40:20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5"/>
    <d v="2023-06-22T11:40:20"/>
    <n v="34"/>
    <n v="16"/>
    <n v="18"/>
    <m/>
    <n v="1"/>
    <n v="2"/>
    <n v="1"/>
    <n v="4"/>
    <n v="11"/>
    <n v="10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9"/>
    <d v="2023-06-22T11:40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10"/>
    <d v="2023-06-22T11:40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25"/>
    <d v="2023-06-22T11:02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23"/>
    <d v="2023-06-22T11:02:59"/>
    <n v="16.399999999999999"/>
    <m/>
    <m/>
    <m/>
    <n v="16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4"/>
    <d v="2023-06-22T11:02:59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5"/>
    <d v="2023-06-22T11:02:59"/>
    <n v="508"/>
    <n v="188"/>
    <n v="320"/>
    <n v="2"/>
    <n v="17"/>
    <n v="49"/>
    <n v="57"/>
    <n v="63"/>
    <n v="109"/>
    <n v="100"/>
    <n v="53"/>
    <m/>
    <n v="16"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6"/>
    <d v="2023-06-22T11:02:59"/>
    <n v="8"/>
    <n v="4"/>
    <n v="4"/>
    <m/>
    <m/>
    <n v="1"/>
    <n v="1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7"/>
    <d v="2023-06-22T11:02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8"/>
    <d v="2023-06-22T11:02:59"/>
    <n v="6"/>
    <n v="3"/>
    <n v="3"/>
    <m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7"/>
    <d v="2023-06-22T11:02:59"/>
    <n v="16"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8"/>
    <d v="2023-06-22T11:02:59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9"/>
    <d v="2023-06-22T11:02:59"/>
    <n v="12"/>
    <n v="6"/>
    <n v="6"/>
    <m/>
    <m/>
    <n v="3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9"/>
    <d v="2023-06-22T11:02:59"/>
    <n v="752"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0"/>
    <d v="2023-06-22T11:0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35"/>
    <d v="2023-06-22T11:02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1"/>
    <d v="2023-06-22T11:02:59"/>
    <n v="752"/>
    <n v="312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12"/>
    <d v="2023-06-22T11:02:59"/>
    <n v="122"/>
    <n v="37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9"/>
    <x v="36"/>
    <d v="2023-06-22T11:0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4"/>
    <d v="2023-06-22T11:03:11"/>
    <n v="324"/>
    <m/>
    <m/>
    <m/>
    <n v="17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5"/>
    <d v="2023-06-22T11:03:11"/>
    <n v="556"/>
    <m/>
    <m/>
    <m/>
    <m/>
    <m/>
    <n v="292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6"/>
    <d v="2023-06-22T11:03:11"/>
    <n v="250"/>
    <m/>
    <m/>
    <m/>
    <m/>
    <m/>
    <m/>
    <m/>
    <n v="109"/>
    <m/>
    <n v="78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0"/>
    <d v="2023-06-22T11:03:11"/>
    <n v="260.8"/>
    <n v="8"/>
    <n v="76"/>
    <n v="1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"/>
    <d v="2023-06-22T11:03:1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1"/>
    <d v="2023-06-22T11:03:11"/>
    <n v="8"/>
    <m/>
    <m/>
    <n v="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4"/>
    <d v="2023-06-22T11:03:11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2"/>
    <d v="2023-06-22T11:03:11"/>
    <n v="7.2"/>
    <n v="3.2"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11"/>
    <d v="2023-06-22T11:40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6"/>
    <x v="12"/>
    <x v="12"/>
    <d v="2023-06-22T11:40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"/>
    <x v="13"/>
    <x v="9"/>
    <d v="2023-06-22T11:40:3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"/>
    <x v="13"/>
    <x v="10"/>
    <d v="2023-06-22T11:40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"/>
    <x v="13"/>
    <x v="11"/>
    <d v="2023-06-22T11:40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"/>
    <x v="13"/>
    <x v="12"/>
    <d v="2023-06-22T11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14"/>
    <d v="2023-06-22T11:40:5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15"/>
    <d v="2023-06-22T11:40:5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16"/>
    <d v="2023-06-22T11:40:5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21"/>
    <d v="2023-06-22T11:40:5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22"/>
    <d v="2023-06-22T11:40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5"/>
    <d v="2023-06-22T11:40:53"/>
    <n v="12"/>
    <n v="5"/>
    <n v="7"/>
    <m/>
    <m/>
    <m/>
    <n v="2"/>
    <n v="2"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6"/>
    <d v="2023-06-22T11:40:5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9"/>
    <d v="2023-06-22T11:40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11"/>
    <d v="2023-06-22T11:40:5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7"/>
    <x v="14"/>
    <x v="20"/>
    <d v="2023-06-22T11:40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7"/>
    <x v="15"/>
    <x v="14"/>
    <d v="2023-06-22T11:41:0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7"/>
    <x v="15"/>
    <x v="15"/>
    <d v="2023-06-22T11:41:0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7"/>
    <x v="15"/>
    <x v="5"/>
    <d v="2023-06-22T11:41:08"/>
    <n v="6"/>
    <n v="2"/>
    <n v="4"/>
    <m/>
    <m/>
    <m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7"/>
    <x v="15"/>
    <x v="9"/>
    <d v="2023-06-22T11:41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7"/>
    <x v="15"/>
    <x v="11"/>
    <d v="2023-06-22T11:41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14"/>
    <d v="2023-06-22T11:41:2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15"/>
    <d v="2023-06-22T11:41:2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16"/>
    <d v="2023-06-22T11:41:2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5"/>
    <d v="2023-06-22T11:03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3"/>
    <d v="2023-06-22T11:03:11"/>
    <n v="37.6"/>
    <n v="1.6"/>
    <n v="10.4"/>
    <n v="14"/>
    <n v="9.1999999999999993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4"/>
    <d v="2023-06-22T11:03:11"/>
    <n v="37.200000000000003"/>
    <n v="3.2"/>
    <n v="4.8"/>
    <n v="21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5"/>
    <d v="2023-06-22T11:03:11"/>
    <n v="763"/>
    <n v="274"/>
    <n v="489"/>
    <n v="5"/>
    <n v="29"/>
    <n v="75"/>
    <n v="88"/>
    <n v="74"/>
    <n v="146"/>
    <n v="135"/>
    <n v="109"/>
    <m/>
    <n v="39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6"/>
    <d v="2023-06-22T11:03:11"/>
    <n v="9"/>
    <n v="4"/>
    <n v="5"/>
    <n v="2"/>
    <n v="1"/>
    <n v="1"/>
    <n v="1"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7"/>
    <d v="2023-06-22T11:03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8"/>
    <d v="2023-06-22T11:03:11"/>
    <n v="21"/>
    <n v="11"/>
    <n v="10"/>
    <n v="2"/>
    <n v="4"/>
    <n v="9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7"/>
    <d v="2023-06-22T11:03:11"/>
    <n v="25"/>
    <m/>
    <n v="1"/>
    <n v="10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8"/>
    <d v="2023-06-22T11:03:11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7"/>
    <d v="2023-06-22T11:03:11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9"/>
    <d v="2023-06-22T11:03:11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30"/>
    <d v="2023-06-22T11:03:1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9"/>
    <d v="2023-06-22T11:03:11"/>
    <n v="29"/>
    <n v="15"/>
    <n v="14"/>
    <m/>
    <n v="1"/>
    <n v="5"/>
    <n v="2"/>
    <n v="5"/>
    <n v="5"/>
    <n v="9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32"/>
    <d v="2023-06-22T11:03:11"/>
    <n v="4"/>
    <n v="3"/>
    <n v="1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9"/>
    <d v="2023-06-22T11:03:11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0"/>
    <d v="2023-06-22T11:03:1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37"/>
    <d v="2023-06-22T11:03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1"/>
    <d v="2023-06-22T11:03:11"/>
    <n v="703"/>
    <n v="273"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12"/>
    <d v="2023-06-22T11:03:11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38"/>
    <d v="2023-06-22T11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2"/>
    <x v="8"/>
    <x v="20"/>
    <d v="2023-06-22T11:03:11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4"/>
    <d v="2023-06-22T11:03:27"/>
    <n v="348"/>
    <m/>
    <m/>
    <m/>
    <n v="17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5"/>
    <d v="2023-06-22T11:03:27"/>
    <n v="513"/>
    <m/>
    <m/>
    <m/>
    <m/>
    <n v="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0"/>
    <d v="2023-06-22T11:41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2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21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5"/>
    <d v="2023-06-22T11:41:23"/>
    <n v="7"/>
    <n v="5"/>
    <n v="7"/>
    <m/>
    <n v="1"/>
    <m/>
    <m/>
    <m/>
    <n v="3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6"/>
    <d v="2023-06-22T11:41:2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9"/>
    <d v="2023-06-22T11:41:2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7"/>
    <x v="16"/>
    <x v="11"/>
    <d v="2023-06-22T11:41:23"/>
    <n v="81"/>
    <n v="3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14"/>
    <d v="2023-06-22T11:41:3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15"/>
    <d v="2023-06-22T11:41:37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16"/>
    <d v="2023-06-22T11:41:3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0"/>
    <d v="2023-06-22T11:41:37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2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21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4"/>
    <d v="2023-06-22T11:41:3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5"/>
    <d v="2023-06-22T11:41:37"/>
    <n v="22"/>
    <n v="8"/>
    <n v="14"/>
    <m/>
    <m/>
    <m/>
    <n v="1"/>
    <n v="2"/>
    <n v="9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6"/>
    <d v="2023-06-22T11:41:3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8"/>
    <d v="2023-06-22T11:41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9"/>
    <d v="2023-06-22T11:41:3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10"/>
    <d v="2023-06-22T11:4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11"/>
    <d v="2023-06-22T11:41:37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"/>
    <x v="18"/>
    <x v="12"/>
    <d v="2023-06-22T11:4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13"/>
    <d v="2023-06-22T11:41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14"/>
    <d v="2023-06-22T11:41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15"/>
    <d v="2023-06-22T11:41:54"/>
    <n v="29"/>
    <m/>
    <m/>
    <m/>
    <m/>
    <m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6"/>
    <d v="2023-06-22T11:03:27"/>
    <n v="164"/>
    <m/>
    <m/>
    <m/>
    <m/>
    <m/>
    <m/>
    <m/>
    <n v="73"/>
    <m/>
    <n v="48"/>
    <n v="3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0"/>
    <d v="2023-06-22T11:03:27"/>
    <n v="185.6"/>
    <n v="27.2"/>
    <n v="53.6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3"/>
    <d v="2023-06-22T11:03:27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21"/>
    <d v="2023-06-22T11:03:27"/>
    <n v="18"/>
    <m/>
    <n v="0"/>
    <n v="10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24"/>
    <d v="2023-06-22T11:03:27"/>
    <n v="12"/>
    <m/>
    <m/>
    <m/>
    <m/>
    <m/>
    <m/>
    <m/>
    <m/>
    <n v="9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22"/>
    <d v="2023-06-22T11:03:27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23"/>
    <d v="2023-06-22T11:03:27"/>
    <n v="5.6"/>
    <n v="0"/>
    <n v="0"/>
    <n v="0.4"/>
    <n v="3.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4"/>
    <d v="2023-06-22T11:03:27"/>
    <n v="1.6"/>
    <n v="0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5"/>
    <d v="2023-06-22T11:03:27"/>
    <n v="643"/>
    <n v="278"/>
    <n v="365"/>
    <n v="14"/>
    <n v="18"/>
    <n v="40"/>
    <n v="85"/>
    <n v="90"/>
    <n v="132"/>
    <n v="124"/>
    <n v="73"/>
    <m/>
    <n v="24"/>
    <n v="3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6"/>
    <d v="2023-06-22T11:03:27"/>
    <n v="13"/>
    <n v="5"/>
    <n v="8"/>
    <n v="0"/>
    <n v="0"/>
    <n v="5"/>
    <n v="0"/>
    <n v="0"/>
    <n v="4"/>
    <n v="0"/>
    <m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8"/>
    <d v="2023-06-22T11:03:27"/>
    <n v="4"/>
    <n v="2"/>
    <n v="2"/>
    <n v="0"/>
    <n v="1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7"/>
    <d v="2023-06-22T11:03:27"/>
    <n v="22"/>
    <n v="0"/>
    <n v="4"/>
    <n v="4"/>
    <n v="8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8"/>
    <d v="2023-06-22T11:03:27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29"/>
    <d v="2023-06-22T11:03:27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30"/>
    <d v="2023-06-22T11:03:27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9"/>
    <d v="2023-06-22T11:03:27"/>
    <n v="17"/>
    <n v="5"/>
    <n v="12"/>
    <n v="0"/>
    <n v="2"/>
    <n v="2"/>
    <n v="4"/>
    <n v="4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32"/>
    <d v="2023-06-22T11:03:27"/>
    <n v="3"/>
    <n v="2"/>
    <n v="1"/>
    <n v="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9"/>
    <d v="2023-06-22T11:03:27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0"/>
    <d v="2023-06-22T11:03:2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1"/>
    <d v="2023-06-22T11:03:27"/>
    <n v="767"/>
    <n v="305"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8"/>
    <x v="17"/>
    <x v="12"/>
    <d v="2023-06-22T11:03:27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4"/>
    <d v="2023-06-22T11:03:46"/>
    <n v="314"/>
    <m/>
    <m/>
    <m/>
    <n v="144"/>
    <n v="166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5"/>
    <d v="2023-06-22T11:03:46"/>
    <n v="470"/>
    <m/>
    <m/>
    <m/>
    <m/>
    <n v="16"/>
    <n v="248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6"/>
    <d v="2023-06-22T11:03:46"/>
    <n v="164"/>
    <m/>
    <m/>
    <m/>
    <m/>
    <m/>
    <m/>
    <m/>
    <n v="79"/>
    <m/>
    <n v="46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0"/>
    <d v="2023-06-22T11:03:46"/>
    <n v="202.4"/>
    <n v="26.4"/>
    <n v="61.6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2"/>
    <d v="2023-06-22T11:03:46"/>
    <n v="12"/>
    <m/>
    <m/>
    <m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21"/>
    <d v="2023-06-22T11:03:46"/>
    <n v="22"/>
    <m/>
    <n v="0"/>
    <n v="10"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24"/>
    <d v="2023-06-22T11:03:4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22"/>
    <d v="2023-06-22T11:03:46"/>
    <n v="21.6"/>
    <n v="4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39"/>
    <d v="2023-06-22T11:03:46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4"/>
    <d v="2023-06-22T11:03:46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5"/>
    <d v="2023-06-22T11:03:46"/>
    <n v="610"/>
    <n v="213"/>
    <n v="397"/>
    <n v="9"/>
    <n v="22"/>
    <n v="41"/>
    <n v="72"/>
    <n v="91"/>
    <n v="124"/>
    <n v="106"/>
    <n v="81"/>
    <m/>
    <n v="23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6"/>
    <d v="2023-06-22T11:03:46"/>
    <n v="16"/>
    <n v="9"/>
    <n v="7"/>
    <n v="2"/>
    <n v="2"/>
    <n v="5"/>
    <n v="2"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7"/>
    <d v="2023-06-22T11:03:46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8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7"/>
    <d v="2023-06-22T11:03:46"/>
    <n v="6"/>
    <n v="0"/>
    <n v="0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8"/>
    <d v="2023-06-22T11:03:46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29"/>
    <d v="2023-06-22T11:03:46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9"/>
    <d v="2023-06-22T11:03:46"/>
    <n v="6"/>
    <n v="2"/>
    <n v="4"/>
    <n v="0"/>
    <n v="0"/>
    <n v="1"/>
    <n v="1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32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9"/>
    <d v="2023-06-22T11:03:46"/>
    <n v="588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0"/>
    <d v="2023-06-22T11:03:4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1"/>
    <d v="2023-06-22T11:03:46"/>
    <n v="588"/>
    <n v="21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12"/>
    <d v="2023-06-22T11:03:46"/>
    <n v="71"/>
    <n v="2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16"/>
    <d v="2023-06-22T11:41:5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0"/>
    <d v="2023-06-22T11:41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5"/>
    <d v="2023-06-22T11:41:54"/>
    <n v="22"/>
    <n v="10"/>
    <n v="12"/>
    <m/>
    <m/>
    <n v="2"/>
    <n v="2"/>
    <n v="2"/>
    <n v="4"/>
    <n v="1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9"/>
    <d v="2023-06-22T11:41:54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10"/>
    <d v="2023-06-22T11:4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11"/>
    <d v="2023-06-22T11:41:54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"/>
    <x v="19"/>
    <x v="12"/>
    <d v="2023-06-22T11:41:5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13"/>
    <d v="2023-06-22T11:42:07"/>
    <n v="7"/>
    <m/>
    <m/>
    <m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14"/>
    <d v="2023-06-22T11:42:07"/>
    <n v="29"/>
    <m/>
    <m/>
    <m/>
    <n v="2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15"/>
    <d v="2023-06-22T11:42:07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16"/>
    <d v="2023-06-22T11:42:07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0"/>
    <d v="2023-06-22T11:42:07"/>
    <n v="22.4"/>
    <n v="3.2"/>
    <n v="9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25"/>
    <d v="2023-06-22T11:42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23"/>
    <d v="2023-06-22T11:42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5"/>
    <d v="2023-06-22T11:42:07"/>
    <n v="73"/>
    <n v="32"/>
    <n v="41"/>
    <n v="1"/>
    <n v="3"/>
    <n v="4"/>
    <n v="13"/>
    <n v="5"/>
    <n v="20"/>
    <n v="20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7"/>
    <d v="2023-06-22T11:42:0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8"/>
    <d v="2023-06-22T11:42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9"/>
    <d v="2023-06-22T11:42:0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10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11"/>
    <d v="2023-06-22T11:42:07"/>
    <n v="71"/>
    <n v="3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"/>
    <x v="21"/>
    <x v="12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14"/>
    <d v="2023-06-22T11:42:1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15"/>
    <d v="2023-06-22T11:42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16"/>
    <d v="2023-06-22T11:42:1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20"/>
    <d v="2023-06-22T11:03:4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8"/>
    <x v="20"/>
    <x v="40"/>
    <d v="2023-06-22T11:03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3"/>
    <d v="2023-06-22T11:04:03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4"/>
    <d v="2023-06-22T11:04:03"/>
    <n v="313"/>
    <m/>
    <m/>
    <m/>
    <n v="162"/>
    <n v="15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5"/>
    <d v="2023-06-22T11:04:03"/>
    <n v="567"/>
    <m/>
    <m/>
    <m/>
    <m/>
    <n v="4"/>
    <n v="294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6"/>
    <d v="2023-06-22T11:04:03"/>
    <n v="200"/>
    <m/>
    <m/>
    <m/>
    <m/>
    <m/>
    <m/>
    <m/>
    <n v="92"/>
    <m/>
    <n v="68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0"/>
    <d v="2023-06-22T11:04:03"/>
    <n v="270.39999999999998"/>
    <n v="7.2"/>
    <n v="102.4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"/>
    <d v="2023-06-22T11:04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3"/>
    <d v="2023-06-22T11:04:03"/>
    <n v="24"/>
    <m/>
    <m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1"/>
    <d v="2023-06-22T11:04:03"/>
    <n v="26"/>
    <m/>
    <m/>
    <m/>
    <n v="2"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4"/>
    <d v="2023-06-22T11:04:0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5"/>
    <d v="2023-06-22T11:04:03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3"/>
    <d v="2023-06-22T11:04:03"/>
    <n v="21.6"/>
    <m/>
    <n v="7.6"/>
    <n v="6.4"/>
    <m/>
    <n v="5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4"/>
    <d v="2023-06-22T11:04:0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5"/>
    <d v="2023-06-22T11:04:03"/>
    <n v="728"/>
    <n v="326"/>
    <n v="402"/>
    <n v="2"/>
    <n v="45"/>
    <n v="65"/>
    <n v="89"/>
    <n v="75"/>
    <n v="149"/>
    <n v="137"/>
    <n v="92"/>
    <m/>
    <n v="34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6"/>
    <d v="2023-06-22T11:04:03"/>
    <n v="17"/>
    <n v="9"/>
    <n v="8"/>
    <m/>
    <m/>
    <m/>
    <n v="1"/>
    <m/>
    <n v="10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7"/>
    <d v="2023-06-22T11:04:0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8"/>
    <d v="2023-06-22T11:04:03"/>
    <n v="8"/>
    <n v="5"/>
    <n v="3"/>
    <m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7"/>
    <d v="2023-06-22T11:04:0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8"/>
    <d v="2023-06-22T11:0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7"/>
    <d v="2023-06-22T11:04:0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9"/>
    <d v="2023-06-22T11:04:03"/>
    <n v="10"/>
    <m/>
    <n v="3.2"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30"/>
    <d v="2023-06-22T11:04:03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9"/>
    <d v="2023-06-22T11:04:03"/>
    <n v="19"/>
    <n v="9"/>
    <n v="10"/>
    <m/>
    <m/>
    <n v="2"/>
    <n v="2"/>
    <n v="2"/>
    <n v="8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2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21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4"/>
    <d v="2023-06-22T11:42:19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5"/>
    <d v="2023-06-22T11:42:19"/>
    <n v="10"/>
    <n v="2"/>
    <n v="8"/>
    <m/>
    <m/>
    <m/>
    <m/>
    <n v="4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6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8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9"/>
    <d v="2023-06-22T11:42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35"/>
    <d v="2023-06-22T11:42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11"/>
    <d v="2023-06-22T11:42:1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"/>
    <x v="22"/>
    <x v="36"/>
    <d v="2023-06-22T11:42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0"/>
    <x v="24"/>
    <x v="9"/>
    <d v="2023-06-22T11:42:3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0"/>
    <x v="24"/>
    <x v="10"/>
    <d v="2023-06-22T11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0"/>
    <x v="24"/>
    <x v="11"/>
    <d v="2023-06-22T11:42:35"/>
    <n v="93"/>
    <n v="4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10"/>
    <x v="24"/>
    <x v="12"/>
    <d v="2023-06-22T11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13"/>
    <d v="2023-06-22T11:43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15"/>
    <d v="2023-06-22T11:43:3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16"/>
    <d v="2023-06-22T11:43:3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0"/>
    <d v="2023-06-22T11:4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5"/>
    <d v="2023-06-22T11:43:37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19"/>
    <d v="2023-06-22T11:43:3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9"/>
    <d v="2023-06-22T11:43:3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10"/>
    <d v="2023-06-22T11:43:3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11"/>
    <d v="2023-06-22T11:43:37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"/>
    <x v="25"/>
    <x v="12"/>
    <d v="2023-06-22T11:43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32"/>
    <d v="2023-06-22T11:04:03"/>
    <n v="4"/>
    <m/>
    <n v="4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9"/>
    <d v="2023-06-22T11:04:03"/>
    <n v="833"/>
    <n v="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0"/>
    <d v="2023-06-22T11:04:0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1"/>
    <d v="2023-06-22T11:04:03"/>
    <n v="833"/>
    <n v="320"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12"/>
    <d v="2023-06-22T11:04:03"/>
    <n v="94"/>
    <n v="2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8"/>
    <x v="23"/>
    <x v="20"/>
    <d v="2023-06-22T11:04:03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14"/>
    <d v="2023-06-22T11:04:18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15"/>
    <d v="2023-06-22T11:04:18"/>
    <n v="39"/>
    <m/>
    <m/>
    <m/>
    <m/>
    <m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16"/>
    <d v="2023-06-22T11:04:18"/>
    <n v="12"/>
    <m/>
    <m/>
    <m/>
    <m/>
    <m/>
    <m/>
    <m/>
    <n v="9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0"/>
    <d v="2023-06-22T11:04:18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23"/>
    <d v="2023-06-22T11:04:1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5"/>
    <d v="2023-06-22T11:04:18"/>
    <n v="42"/>
    <n v="19"/>
    <n v="23"/>
    <m/>
    <m/>
    <n v="3"/>
    <n v="3"/>
    <n v="5"/>
    <n v="9"/>
    <n v="11"/>
    <n v="9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8"/>
    <d v="2023-06-22T11:04:1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9"/>
    <d v="2023-06-22T11:04:1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10"/>
    <d v="2023-06-22T11:04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11"/>
    <d v="2023-06-22T11:04:18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7"/>
    <x v="26"/>
    <x v="12"/>
    <d v="2023-06-22T11:04:1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4"/>
    <d v="2023-06-22T11:04:31"/>
    <n v="174"/>
    <m/>
    <m/>
    <m/>
    <n v="96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5"/>
    <d v="2023-06-22T11:04:31"/>
    <n v="254"/>
    <m/>
    <m/>
    <m/>
    <m/>
    <m/>
    <n v="13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6"/>
    <d v="2023-06-22T11:04:31"/>
    <n v="90"/>
    <m/>
    <m/>
    <m/>
    <m/>
    <m/>
    <m/>
    <m/>
    <n v="29"/>
    <m/>
    <n v="40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0"/>
    <d v="2023-06-22T11:04:31"/>
    <n v="48.9"/>
    <n v="7.2"/>
    <n v="17.600000000000001"/>
    <n v="2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2"/>
    <d v="2023-06-22T11:04:3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21"/>
    <d v="2023-06-22T11:04:31"/>
    <n v="8"/>
    <m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22"/>
    <d v="2023-06-22T11:04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7"/>
    <d v="2023-05-16T12:14:24"/>
    <n v="2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8"/>
    <d v="2023-05-16T12:14:24"/>
    <n v="4"/>
    <n v="4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26"/>
    <d v="2023-05-16T12:14:24"/>
    <n v="4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8"/>
    <d v="2023-05-16T12:14:24"/>
    <n v="6"/>
    <m/>
    <m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9"/>
    <d v="2023-05-16T12:14:24"/>
    <n v="5"/>
    <n v="1"/>
    <n v="4"/>
    <n v="0"/>
    <n v="0"/>
    <n v="1"/>
    <n v="1"/>
    <n v="0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9"/>
    <d v="2023-05-16T12:14:24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0"/>
    <d v="2023-05-16T12:14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1"/>
    <d v="2023-05-16T12:14:24"/>
    <n v="252"/>
    <n v="8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2"/>
    <d v="2023-05-16T12:14:2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3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21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5"/>
    <d v="2023-05-16T12:26:03"/>
    <n v="12"/>
    <n v="6"/>
    <n v="6"/>
    <m/>
    <n v="2"/>
    <n v="1"/>
    <m/>
    <n v="2"/>
    <n v="1"/>
    <n v="1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6"/>
    <d v="2023-05-16T12:26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9"/>
    <d v="2023-05-16T12:26:0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10"/>
    <d v="2023-05-16T12:2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11"/>
    <d v="2023-05-16T12:26:03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12"/>
    <d v="2023-05-16T12:26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20"/>
    <d v="2023-05-16T12:26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"/>
    <x v="30"/>
    <x v="13"/>
    <d v="2023-05-16T12:26:1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"/>
    <x v="30"/>
    <x v="15"/>
    <d v="2023-05-16T12:26:17"/>
    <n v="14"/>
    <m/>
    <m/>
    <m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"/>
    <x v="30"/>
    <x v="5"/>
    <d v="2023-05-16T12:26:17"/>
    <n v="10"/>
    <n v="6"/>
    <n v="4"/>
    <m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"/>
    <x v="30"/>
    <x v="9"/>
    <d v="2023-05-16T12:26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"/>
    <x v="30"/>
    <x v="10"/>
    <d v="2023-05-16T12:26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1"/>
    <x v="31"/>
    <x v="9"/>
    <d v="2023-04-19T10:26:4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1"/>
    <x v="31"/>
    <x v="10"/>
    <d v="2023-04-19T10:26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1"/>
    <x v="31"/>
    <x v="11"/>
    <d v="2023-04-19T10:26:40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1"/>
    <x v="31"/>
    <x v="12"/>
    <d v="2023-04-19T10:26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15"/>
    <d v="2023-04-19T10:27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16"/>
    <d v="2023-04-19T10:27:00"/>
    <n v="5"/>
    <m/>
    <m/>
    <m/>
    <m/>
    <m/>
    <m/>
    <m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0"/>
    <d v="2023-04-19T10:27:0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21"/>
    <d v="2023-04-19T10:27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22"/>
    <d v="2023-04-19T10:27:00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5"/>
    <d v="2023-04-19T10:27:00"/>
    <n v="11"/>
    <n v="4"/>
    <n v="7"/>
    <m/>
    <n v="1"/>
    <m/>
    <m/>
    <m/>
    <n v="1"/>
    <n v="4"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6"/>
    <d v="2023-04-19T10:27:00"/>
    <n v="2"/>
    <n v="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9"/>
    <d v="2023-04-19T10:27:0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10"/>
    <d v="2023-04-19T10:27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11"/>
    <d v="2023-04-19T10:27:00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12"/>
    <d v="2023-04-19T10:27:0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11"/>
    <x v="32"/>
    <x v="20"/>
    <d v="2023-04-19T10:27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13"/>
    <d v="2023-04-19T10:27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15"/>
    <d v="2023-04-19T10:27:33"/>
    <n v="56"/>
    <m/>
    <m/>
    <m/>
    <m/>
    <n v="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16"/>
    <d v="2023-04-19T10:27:33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3"/>
    <d v="2023-04-19T10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21"/>
    <d v="2023-04-19T10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5"/>
    <d v="2023-04-19T10:27:33"/>
    <n v="37"/>
    <n v="16"/>
    <n v="21"/>
    <m/>
    <m/>
    <m/>
    <n v="1"/>
    <n v="4"/>
    <n v="11"/>
    <n v="13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6"/>
    <d v="2023-04-19T10:27:3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9"/>
    <d v="2023-04-19T10:27:33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10"/>
    <d v="2023-04-19T10:27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11"/>
    <d v="2023-04-19T10:27:33"/>
    <n v="88"/>
    <n v="4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"/>
    <x v="33"/>
    <x v="12"/>
    <d v="2023-04-19T10:27:3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13"/>
    <d v="2023-04-19T10:27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14"/>
    <d v="2023-04-19T10:27:4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15"/>
    <d v="2023-04-19T10:27:49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16"/>
    <d v="2023-04-19T10:27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5"/>
    <d v="2023-04-19T10:27:49"/>
    <n v="9"/>
    <n v="6"/>
    <n v="3"/>
    <m/>
    <m/>
    <m/>
    <n v="2"/>
    <n v="1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9"/>
    <d v="2023-04-19T10:27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10"/>
    <d v="2023-04-19T10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11"/>
    <d v="2023-04-19T10:27:49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"/>
    <x v="34"/>
    <x v="12"/>
    <d v="2023-04-19T10:2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2"/>
    <x v="35"/>
    <x v="9"/>
    <d v="2023-04-19T10:28:2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12"/>
    <x v="35"/>
    <x v="11"/>
    <d v="2023-04-19T10:28:22"/>
    <n v="57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15"/>
    <d v="2023-04-19T10:28:44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16"/>
    <d v="2023-04-19T10:28:4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0"/>
    <d v="2023-04-19T10:28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5"/>
    <d v="2023-04-19T10:28:44"/>
    <n v="10"/>
    <n v="7"/>
    <n v="4"/>
    <m/>
    <m/>
    <m/>
    <m/>
    <m/>
    <n v="2"/>
    <n v="6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8"/>
    <d v="2023-04-19T10:28:4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9"/>
    <d v="2023-04-19T10:28:4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10"/>
    <d v="2023-04-19T10:28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11"/>
    <d v="2023-04-19T10:28:44"/>
    <n v="95"/>
    <n v="4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12"/>
    <d v="2023-04-19T10:28:44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1"/>
    <x v="36"/>
    <x v="20"/>
    <d v="2023-04-19T10:28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2"/>
    <x v="37"/>
    <x v="15"/>
    <d v="2023-04-19T10:29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2"/>
    <x v="37"/>
    <x v="5"/>
    <d v="2023-04-19T10:29:32"/>
    <n v="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2"/>
    <x v="37"/>
    <x v="9"/>
    <d v="2023-04-19T10:29:3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21"/>
    <d v="2023-04-19T10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5"/>
    <d v="2023-04-19T10:17:19"/>
    <n v="24"/>
    <n v="9"/>
    <n v="6"/>
    <m/>
    <n v="2"/>
    <n v="2"/>
    <n v="3"/>
    <n v="1"/>
    <n v="3"/>
    <n v="4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6"/>
    <d v="2023-04-19T10:17:1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9"/>
    <d v="2023-04-19T10:17:1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11"/>
    <d v="2023-04-19T10:17:19"/>
    <n v="45"/>
    <n v="2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13"/>
    <d v="2023-04-19T10:17:37"/>
    <n v="32"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15"/>
    <d v="2023-04-19T10:17:37"/>
    <n v="31"/>
    <m/>
    <m/>
    <m/>
    <m/>
    <n v="2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16"/>
    <d v="2023-04-19T10:17:37"/>
    <n v="12"/>
    <m/>
    <m/>
    <m/>
    <m/>
    <m/>
    <m/>
    <m/>
    <n v="4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0"/>
    <d v="2023-04-19T10:17:37"/>
    <n v="16"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5"/>
    <d v="2023-04-19T10:17:37"/>
    <n v="46"/>
    <n v="17"/>
    <n v="29"/>
    <m/>
    <n v="2"/>
    <n v="4"/>
    <n v="11"/>
    <n v="6"/>
    <n v="7"/>
    <n v="8"/>
    <n v="4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26"/>
    <d v="2023-04-19T10:17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19"/>
    <d v="2023-04-19T10:17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9"/>
    <d v="2023-04-19T10:17:3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"/>
    <x v="39"/>
    <x v="11"/>
    <d v="2023-04-19T10:17:37"/>
    <n v="55"/>
    <n v="3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12"/>
    <x v="37"/>
    <x v="11"/>
    <d v="2023-04-19T10:29:32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15"/>
    <d v="2023-04-19T10:29:4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16"/>
    <d v="2023-04-19T10:29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0"/>
    <d v="2023-04-19T10:29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24"/>
    <d v="2023-04-19T10:29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13"/>
    <d v="2023-05-16T16:00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15"/>
    <d v="2023-05-16T16:00:1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0"/>
    <d v="2023-05-16T16:00:16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4"/>
    <d v="2023-04-19T10:29:49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5"/>
    <d v="2023-04-19T10:29:49"/>
    <n v="10"/>
    <n v="6"/>
    <n v="4"/>
    <m/>
    <m/>
    <n v="1"/>
    <m/>
    <m/>
    <n v="2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6"/>
    <d v="2023-04-19T10:29:4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8"/>
    <d v="2023-04-19T10:29:4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10"/>
    <d v="2023-04-19T10:31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35"/>
    <d v="2023-04-19T10:31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11"/>
    <d v="2023-04-19T10:31:24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12"/>
    <d v="2023-04-19T10:31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36"/>
    <d v="2023-04-19T10:31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4"/>
    <x v="43"/>
    <x v="13"/>
    <d v="2023-04-19T10:31:47"/>
    <n v="15"/>
    <m/>
    <m/>
    <m/>
    <n v="1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4"/>
    <x v="43"/>
    <x v="15"/>
    <d v="2023-04-19T10:31:4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4"/>
    <x v="43"/>
    <x v="16"/>
    <d v="2023-04-19T10:31:47"/>
    <n v="4"/>
    <m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4"/>
    <x v="43"/>
    <x v="0"/>
    <d v="2023-04-19T10:31:47"/>
    <n v="12"/>
    <m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4"/>
    <x v="43"/>
    <x v="5"/>
    <d v="2023-04-19T10:31:47"/>
    <n v="25"/>
    <n v="12"/>
    <n v="13"/>
    <m/>
    <n v="2"/>
    <n v="3"/>
    <n v="5"/>
    <n v="3"/>
    <n v="2"/>
    <n v="5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4"/>
    <x v="43"/>
    <x v="9"/>
    <d v="2023-04-19T10:31:4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14"/>
    <x v="43"/>
    <x v="11"/>
    <d v="2023-04-19T10:31:47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13"/>
    <d v="2023-04-19T10:32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15"/>
    <d v="2023-04-19T10:32:15"/>
    <n v="68"/>
    <m/>
    <m/>
    <m/>
    <m/>
    <n v="2"/>
    <n v="3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16"/>
    <d v="2023-04-19T10:32:15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0"/>
    <d v="2023-04-19T10:32:1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1"/>
    <d v="2023-04-19T10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21"/>
    <d v="2023-04-19T10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5"/>
    <d v="2023-04-19T10:32:15"/>
    <n v="45"/>
    <n v="20"/>
    <n v="25"/>
    <m/>
    <m/>
    <n v="2"/>
    <n v="3"/>
    <n v="1"/>
    <n v="19"/>
    <n v="1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6"/>
    <d v="2023-04-19T10:3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9"/>
    <d v="2023-04-19T10:32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10"/>
    <d v="2023-04-19T10:32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11"/>
    <d v="2023-04-19T10:32:15"/>
    <n v="92"/>
    <n v="4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14"/>
    <x v="44"/>
    <x v="12"/>
    <d v="2023-04-19T10:32:1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4"/>
    <x v="45"/>
    <x v="15"/>
    <d v="2023-04-19T10:32:32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4"/>
    <x v="45"/>
    <x v="5"/>
    <d v="2023-04-19T10:32:32"/>
    <n v="3"/>
    <m/>
    <n v="3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4"/>
    <x v="45"/>
    <x v="9"/>
    <d v="2023-04-19T10:32:3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4"/>
    <x v="45"/>
    <x v="10"/>
    <d v="2023-04-19T10:32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4"/>
    <x v="45"/>
    <x v="11"/>
    <d v="2023-04-19T10:32:32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4"/>
    <x v="45"/>
    <x v="12"/>
    <d v="2023-04-19T10:32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13"/>
    <d v="2023-04-19T10:32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15"/>
    <d v="2023-04-19T10:32:57"/>
    <n v="32"/>
    <m/>
    <m/>
    <m/>
    <m/>
    <n v="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16"/>
    <d v="2023-04-19T10:32:5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0"/>
    <d v="2023-04-19T10:32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3"/>
    <d v="2023-04-19T10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21"/>
    <d v="2023-04-19T10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5"/>
    <d v="2023-04-19T10:32:57"/>
    <n v="22"/>
    <n v="9"/>
    <n v="13"/>
    <m/>
    <m/>
    <n v="1"/>
    <n v="2"/>
    <n v="1"/>
    <n v="6"/>
    <n v="9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6"/>
    <d v="2023-04-19T10:32:5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9"/>
    <d v="2023-04-19T10:32:5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10"/>
    <d v="2023-04-19T10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11"/>
    <d v="2023-04-19T10:32:57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4"/>
    <x v="46"/>
    <x v="12"/>
    <d v="2023-04-19T10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13"/>
    <d v="2023-04-19T10:33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14"/>
    <d v="2023-04-19T10:33:1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15"/>
    <d v="2023-04-19T10:33:1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0"/>
    <d v="2023-04-19T10:33:16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5"/>
    <d v="2023-04-19T10:33:16"/>
    <n v="11"/>
    <n v="5"/>
    <n v="6"/>
    <m/>
    <n v="1"/>
    <n v="1"/>
    <n v="4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9"/>
    <d v="2023-04-19T10:33: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10"/>
    <d v="2023-04-19T10:33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11"/>
    <d v="2023-04-19T10:33:16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14"/>
    <x v="47"/>
    <x v="12"/>
    <d v="2023-04-19T10:33:1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13"/>
    <d v="2023-04-19T10:33:32"/>
    <n v="23"/>
    <m/>
    <m/>
    <m/>
    <n v="1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15"/>
    <d v="2023-04-19T10:33:32"/>
    <n v="114"/>
    <m/>
    <m/>
    <m/>
    <m/>
    <n v="12"/>
    <n v="5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16"/>
    <d v="2023-04-19T10:33:32"/>
    <n v="9"/>
    <m/>
    <m/>
    <m/>
    <m/>
    <m/>
    <m/>
    <m/>
    <n v="1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0"/>
    <d v="2023-04-19T10:33:32"/>
    <n v="12.8"/>
    <m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5"/>
    <d v="2023-04-19T10:33:32"/>
    <n v="81"/>
    <n v="41"/>
    <n v="40"/>
    <m/>
    <n v="1"/>
    <n v="4"/>
    <n v="8"/>
    <n v="9"/>
    <n v="28"/>
    <n v="23"/>
    <n v="2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9"/>
    <d v="2023-04-19T10:33:32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10"/>
    <d v="2023-04-19T10:33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11"/>
    <d v="2023-04-19T10:33:32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8"/>
    <d v="2023-04-19T10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9"/>
    <d v="2023-04-19T10:07:49"/>
    <n v="7"/>
    <n v="1"/>
    <n v="6"/>
    <n v="0"/>
    <n v="0"/>
    <n v="1"/>
    <n v="2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9"/>
    <d v="2023-04-19T10:07:49"/>
    <n v="54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0"/>
    <d v="2023-04-19T10:07:49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1"/>
    <d v="2023-04-19T10:07:49"/>
    <n v="540"/>
    <n v="198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2"/>
    <d v="2023-04-19T10:07:49"/>
    <n v="60"/>
    <n v="2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20"/>
    <d v="2023-04-19T10:07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3"/>
    <d v="2023-04-19T10:08:07"/>
    <n v="262"/>
    <m/>
    <m/>
    <m/>
    <n v="168"/>
    <n v="9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5"/>
    <d v="2023-04-19T10:08:07"/>
    <n v="584"/>
    <m/>
    <m/>
    <m/>
    <m/>
    <n v="40"/>
    <n v="318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6"/>
    <d v="2023-04-19T10:08:07"/>
    <n v="188"/>
    <m/>
    <m/>
    <m/>
    <m/>
    <m/>
    <m/>
    <m/>
    <n v="99"/>
    <m/>
    <n v="62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0"/>
    <d v="2023-04-19T10:08:07"/>
    <n v="275.2"/>
    <n v="9.6"/>
    <n v="63.2"/>
    <n v="20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"/>
    <d v="2023-04-19T10:08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3"/>
    <d v="2023-04-19T10:08:07"/>
    <n v="30"/>
    <m/>
    <m/>
    <m/>
    <m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1"/>
    <d v="2023-04-19T10:08:07"/>
    <n v="32"/>
    <m/>
    <m/>
    <m/>
    <n v="2"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4"/>
    <d v="2023-04-19T10:08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5"/>
    <d v="2023-04-19T10:08:07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3"/>
    <d v="2023-04-19T10:08:07"/>
    <n v="8.8000000000000007"/>
    <n v="1.2"/>
    <m/>
    <m/>
    <n v="2.4"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5"/>
    <d v="2023-04-19T10:08:07"/>
    <n v="687"/>
    <n v="402"/>
    <n v="285"/>
    <n v="5"/>
    <n v="26"/>
    <n v="76"/>
    <n v="84"/>
    <n v="66"/>
    <n v="160"/>
    <n v="113"/>
    <n v="99"/>
    <m/>
    <n v="31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6"/>
    <d v="2023-04-19T10:08:07"/>
    <n v="18"/>
    <n v="10"/>
    <n v="8"/>
    <m/>
    <m/>
    <m/>
    <n v="1"/>
    <n v="3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7"/>
    <d v="2023-04-19T10:08:07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8"/>
    <d v="2023-04-19T10:08:07"/>
    <n v="4"/>
    <n v="1"/>
    <n v="3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6"/>
    <d v="2023-04-19T10:08:07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8"/>
    <d v="2023-04-19T10:08:07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7"/>
    <d v="2023-04-19T10:08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9"/>
    <d v="2023-04-19T10:08:07"/>
    <n v="13.2"/>
    <m/>
    <m/>
    <n v="8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30"/>
    <d v="2023-04-19T10:08:0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9"/>
    <d v="2023-04-19T10:08:07"/>
    <n v="15"/>
    <n v="9"/>
    <n v="6"/>
    <m/>
    <m/>
    <n v="1"/>
    <n v="3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32"/>
    <d v="2023-04-19T10:08:07"/>
    <n v="7"/>
    <n v="3"/>
    <n v="4"/>
    <m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9"/>
    <d v="2023-04-19T10:08:07"/>
    <n v="781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0"/>
    <d v="2023-04-19T10:08:07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1"/>
    <d v="2023-04-19T10:08:07"/>
    <n v="781"/>
    <n v="307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12"/>
    <d v="2023-04-19T10:08:07"/>
    <n v="86"/>
    <n v="2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8"/>
    <x v="23"/>
    <x v="20"/>
    <d v="2023-04-19T10:08:07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3"/>
    <d v="2023-04-19T10:09:34"/>
    <n v="130"/>
    <m/>
    <m/>
    <m/>
    <n v="9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5"/>
    <d v="2023-04-19T10:09:34"/>
    <n v="258"/>
    <m/>
    <m/>
    <m/>
    <m/>
    <n v="14"/>
    <n v="14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6"/>
    <d v="2023-04-19T10:09:34"/>
    <n v="83"/>
    <m/>
    <m/>
    <m/>
    <m/>
    <m/>
    <m/>
    <m/>
    <n v="23"/>
    <m/>
    <n v="4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0"/>
    <d v="2023-04-19T10:09:34"/>
    <n v="76"/>
    <n v="7.2"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"/>
    <d v="2023-04-19T10:09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3"/>
    <d v="2023-04-19T10:09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21"/>
    <d v="2023-04-19T10:09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4"/>
    <d v="2023-04-19T10:09:34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5"/>
    <d v="2023-04-19T10:09:34"/>
    <n v="284"/>
    <n v="129"/>
    <n v="155"/>
    <n v="4"/>
    <n v="7"/>
    <n v="16"/>
    <n v="46"/>
    <n v="26"/>
    <n v="70"/>
    <n v="52"/>
    <n v="23"/>
    <m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6"/>
    <d v="2023-04-19T10:09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8"/>
    <d v="2023-04-19T10:09:3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8"/>
    <d v="2023-04-19T10:0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9"/>
    <d v="2023-04-19T10:09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9"/>
    <d v="2023-04-19T10:09:34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0"/>
    <d v="2023-04-19T10:09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1"/>
    <d v="2023-04-19T10:09:34"/>
    <n v="283"/>
    <n v="12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12"/>
    <d v="2023-04-19T10:09:34"/>
    <n v="29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4"/>
    <x v="27"/>
    <x v="40"/>
    <d v="2023-04-19T10:09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13"/>
    <d v="2023-04-20T10:20:01"/>
    <n v="132"/>
    <m/>
    <m/>
    <m/>
    <n v="8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23"/>
    <d v="2023-04-20T10:25:53"/>
    <n v="8.8000000000000007"/>
    <m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5"/>
    <d v="2023-04-20T10:25:53"/>
    <n v="130"/>
    <n v="57"/>
    <n v="73"/>
    <n v="2"/>
    <n v="5"/>
    <n v="9"/>
    <n v="22"/>
    <n v="16"/>
    <n v="27"/>
    <n v="23"/>
    <n v="14"/>
    <m/>
    <n v="9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6"/>
    <d v="2023-04-20T10:25:5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8"/>
    <d v="2023-04-20T10:25:53"/>
    <n v="3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9"/>
    <d v="2023-04-20T10:25:53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10"/>
    <d v="2023-04-20T10:25:5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35"/>
    <d v="2023-04-20T10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11"/>
    <d v="2023-04-20T10:25:53"/>
    <n v="254"/>
    <n v="11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3"/>
    <d v="2023-04-19T10:38:2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5"/>
    <d v="2023-04-19T10:38:2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6"/>
    <d v="2023-04-19T10:38:25"/>
    <n v="11"/>
    <m/>
    <m/>
    <m/>
    <m/>
    <m/>
    <m/>
    <m/>
    <n v="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0"/>
    <d v="2023-04-19T10:38:25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5"/>
    <d v="2023-04-19T10:38:25"/>
    <n v="37"/>
    <n v="22"/>
    <n v="15"/>
    <m/>
    <n v="1"/>
    <n v="1"/>
    <n v="4"/>
    <n v="1"/>
    <n v="14"/>
    <n v="9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8"/>
    <d v="2023-04-19T10:3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9"/>
    <d v="2023-04-19T10:38:2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9"/>
    <d v="2023-04-19T10:38:2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0"/>
    <d v="2023-04-19T10:3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1"/>
    <d v="2023-04-19T10:38:25"/>
    <n v="55"/>
    <n v="3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6"/>
    <x v="12"/>
    <x v="12"/>
    <d v="2023-04-19T10:38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"/>
    <x v="13"/>
    <x v="13"/>
    <d v="2023-04-19T10:38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"/>
    <x v="13"/>
    <x v="15"/>
    <d v="2023-04-19T10:38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"/>
    <x v="13"/>
    <x v="5"/>
    <d v="2023-04-19T10:38:4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"/>
    <x v="13"/>
    <x v="9"/>
    <d v="2023-04-19T10:38:4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"/>
    <x v="13"/>
    <x v="11"/>
    <d v="2023-04-19T10:38:42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13"/>
    <d v="2023-04-19T15:12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15"/>
    <d v="2023-04-19T15:12:2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16"/>
    <d v="2023-04-19T15:12:2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0"/>
    <d v="2023-04-19T15:12:2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3"/>
    <d v="2023-04-19T15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0"/>
    <x v="24"/>
    <x v="9"/>
    <d v="2023-04-19T15:12:5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0"/>
    <x v="24"/>
    <x v="10"/>
    <d v="2023-04-19T15:1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0"/>
    <x v="24"/>
    <x v="11"/>
    <d v="2023-04-19T15:12:50"/>
    <n v="88"/>
    <n v="3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0"/>
    <x v="24"/>
    <x v="12"/>
    <d v="2023-04-19T15:1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10"/>
    <d v="2023-04-19T10:34:1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35"/>
    <d v="2023-04-19T10:34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11"/>
    <d v="2023-04-19T10:34:15"/>
    <n v="127"/>
    <n v="47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12"/>
    <d v="2023-04-19T10:34:15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36"/>
    <d v="2023-04-19T10:34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13"/>
    <d v="2023-04-19T10:34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15"/>
    <d v="2023-04-19T10:34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16"/>
    <d v="2023-04-19T10:34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5"/>
    <d v="2023-04-19T10:34:36"/>
    <n v="8"/>
    <n v="2"/>
    <n v="6"/>
    <m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8"/>
    <d v="2023-04-19T10:5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9"/>
    <d v="2023-04-19T10:55:11"/>
    <n v="5"/>
    <n v="2"/>
    <n v="3"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9"/>
    <d v="2023-04-19T10:55:11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0"/>
    <d v="2023-04-19T10:55:1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1"/>
    <d v="2023-04-19T10:55:11"/>
    <n v="323"/>
    <n v="13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2"/>
    <d v="2023-04-19T10:55:11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13"/>
    <d v="2023-04-19T10:55:28"/>
    <n v="156"/>
    <m/>
    <m/>
    <m/>
    <n v="10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15"/>
    <d v="2023-04-19T10:55:28"/>
    <n v="324"/>
    <m/>
    <m/>
    <m/>
    <m/>
    <n v="36"/>
    <n v="18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16"/>
    <d v="2023-04-19T10:55:28"/>
    <n v="112"/>
    <m/>
    <m/>
    <m/>
    <m/>
    <m/>
    <m/>
    <m/>
    <n v="57"/>
    <m/>
    <n v="30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0"/>
    <d v="2023-04-19T10:55:28"/>
    <n v="119.2"/>
    <n v="14.4"/>
    <n v="28.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3"/>
    <d v="2023-04-19T10:55:28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21"/>
    <d v="2023-04-19T10:55:28"/>
    <n v="6"/>
    <m/>
    <n v="0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22"/>
    <d v="2023-04-19T10:55:28"/>
    <n v="11.2"/>
    <n v="3.2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23"/>
    <d v="2023-04-19T10:55:28"/>
    <n v="12"/>
    <n v="0"/>
    <n v="4.4000000000000004"/>
    <n v="0"/>
    <n v="0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4"/>
    <d v="2023-04-19T10:55:28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5"/>
    <d v="2023-04-19T10:55:28"/>
    <n v="365"/>
    <n v="101"/>
    <n v="264"/>
    <n v="6"/>
    <n v="11"/>
    <n v="29"/>
    <n v="51"/>
    <n v="27"/>
    <n v="92"/>
    <n v="52"/>
    <n v="57"/>
    <m/>
    <n v="15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6"/>
    <d v="2023-04-19T10:55:28"/>
    <n v="6"/>
    <n v="4"/>
    <n v="2"/>
    <n v="1"/>
    <n v="2"/>
    <n v="1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8"/>
    <d v="2023-04-19T10:55:28"/>
    <n v="4"/>
    <n v="3"/>
    <n v="1"/>
    <m/>
    <n v="1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9"/>
    <d v="2023-04-19T10:55:28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10"/>
    <d v="2023-04-19T10:55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11"/>
    <d v="2023-04-19T10:55:28"/>
    <n v="407"/>
    <n v="201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8"/>
    <x v="54"/>
    <x v="12"/>
    <d v="2023-04-19T10:55:28"/>
    <n v="43"/>
    <n v="1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13"/>
    <d v="2023-04-19T10:55:45"/>
    <n v="71"/>
    <m/>
    <m/>
    <m/>
    <n v="36"/>
    <n v="3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15"/>
    <d v="2023-04-19T10:55:45"/>
    <n v="88"/>
    <m/>
    <m/>
    <m/>
    <m/>
    <n v="6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16"/>
    <d v="2023-04-19T10:55:45"/>
    <n v="34"/>
    <m/>
    <m/>
    <m/>
    <m/>
    <m/>
    <m/>
    <m/>
    <n v="15"/>
    <m/>
    <n v="12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0"/>
    <d v="2023-04-19T10:55:45"/>
    <n v="43.2"/>
    <m/>
    <n v="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1"/>
    <d v="2023-04-19T10:55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3"/>
    <d v="2023-04-19T10:55:4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21"/>
    <d v="2023-04-19T10:55:45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23"/>
    <d v="2023-04-19T10:55:45"/>
    <n v="6"/>
    <n v="2.8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5"/>
    <d v="2023-04-19T10:55:45"/>
    <n v="123"/>
    <n v="60"/>
    <n v="63"/>
    <m/>
    <n v="3"/>
    <n v="12"/>
    <n v="18"/>
    <n v="20"/>
    <n v="27"/>
    <n v="14"/>
    <n v="16"/>
    <m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6"/>
    <d v="2023-04-19T10:55:45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8"/>
    <d v="2023-04-19T10:55:45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9"/>
    <d v="2023-04-19T10:55:45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10"/>
    <d v="2023-04-19T10:5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35"/>
    <d v="2023-04-19T10:55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11"/>
    <d v="2023-04-19T10:55:45"/>
    <n v="135"/>
    <n v="5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12"/>
    <d v="2023-04-19T10:55:4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6"/>
    <x v="7"/>
    <x v="36"/>
    <d v="2023-04-19T10:5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3"/>
    <d v="2023-04-19T10:58:00"/>
    <n v="282"/>
    <m/>
    <m/>
    <m/>
    <n v="20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5"/>
    <d v="2023-04-19T10:58:00"/>
    <n v="559"/>
    <m/>
    <m/>
    <m/>
    <m/>
    <n v="68"/>
    <n v="26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6"/>
    <d v="2023-04-19T10:58:00"/>
    <n v="213"/>
    <m/>
    <m/>
    <m/>
    <m/>
    <m/>
    <m/>
    <m/>
    <n v="120"/>
    <m/>
    <n v="8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16"/>
    <d v="2023-04-19T10:35:25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5"/>
    <d v="2023-04-19T10:35:25"/>
    <n v="9"/>
    <n v="5"/>
    <n v="4"/>
    <m/>
    <m/>
    <m/>
    <m/>
    <n v="3"/>
    <n v="2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9"/>
    <d v="2023-04-19T10:35:25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10"/>
    <d v="2023-04-19T10:35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35"/>
    <d v="2023-04-19T10:35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11"/>
    <d v="2023-04-19T10:35:25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12"/>
    <d v="2023-04-19T10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36"/>
    <d v="2023-04-19T10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20"/>
    <d v="2023-04-19T10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13"/>
    <d v="2023-04-19T10:35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15"/>
    <d v="2023-04-19T10:35:42"/>
    <n v="18"/>
    <m/>
    <m/>
    <m/>
    <m/>
    <n v="2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16"/>
    <d v="2023-04-19T10:35:4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5"/>
    <d v="2023-04-19T10:35:42"/>
    <n v="13"/>
    <n v="10"/>
    <n v="3"/>
    <m/>
    <m/>
    <m/>
    <n v="1"/>
    <n v="2"/>
    <n v="1"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9"/>
    <d v="2023-04-19T10:35:4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10"/>
    <d v="2023-04-19T10:3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11"/>
    <d v="2023-04-19T10:35:42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1"/>
    <x v="57"/>
    <x v="12"/>
    <d v="2023-04-19T10:35:4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"/>
    <x v="25"/>
    <x v="15"/>
    <d v="2023-04-19T15:13:0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"/>
    <x v="25"/>
    <x v="5"/>
    <d v="2023-04-19T15:13:08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"/>
    <x v="25"/>
    <x v="9"/>
    <d v="2023-04-19T15:13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"/>
    <x v="25"/>
    <x v="10"/>
    <d v="2023-04-19T15:13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13"/>
    <d v="2023-04-19T10:39:3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15"/>
    <d v="2023-04-19T10:39:31"/>
    <n v="40"/>
    <m/>
    <m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16"/>
    <d v="2023-04-19T10:39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0"/>
    <d v="2023-04-19T10:39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5"/>
    <d v="2023-04-19T10:39:31"/>
    <n v="29"/>
    <n v="12"/>
    <n v="17"/>
    <m/>
    <m/>
    <n v="2"/>
    <n v="3"/>
    <n v="3"/>
    <n v="13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9"/>
    <d v="2023-04-19T10:39:3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21"/>
    <d v="2023-04-19T15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23"/>
    <d v="2023-04-19T15:12:23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10"/>
    <d v="2023-04-19T10:3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11"/>
    <d v="2023-04-19T10:39:31"/>
    <n v="82"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"/>
    <x v="19"/>
    <x v="12"/>
    <d v="2023-04-19T10:39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13"/>
    <d v="2023-04-19T10:39:4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14"/>
    <d v="2023-04-19T10:39:4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15"/>
    <d v="2023-04-19T10:39:49"/>
    <n v="38"/>
    <m/>
    <m/>
    <m/>
    <m/>
    <n v="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16"/>
    <d v="2023-04-19T10:39:49"/>
    <n v="6"/>
    <m/>
    <m/>
    <m/>
    <m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0"/>
    <d v="2023-04-19T10:39:49"/>
    <n v="16"/>
    <m/>
    <n v="1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25"/>
    <d v="2023-04-19T10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23"/>
    <d v="2023-04-19T10:39:4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5"/>
    <d v="2023-04-19T10:39:49"/>
    <n v="44"/>
    <n v="19"/>
    <n v="25"/>
    <m/>
    <n v="2"/>
    <n v="5"/>
    <n v="9"/>
    <n v="7"/>
    <n v="8"/>
    <n v="9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7"/>
    <d v="2023-04-19T10:39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8"/>
    <d v="2023-04-19T10:3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9"/>
    <d v="2023-04-19T10:39:4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"/>
    <x v="21"/>
    <x v="11"/>
    <d v="2023-04-19T10:39:49"/>
    <n v="69"/>
    <n v="2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14"/>
    <d v="2023-04-19T10:40:1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15"/>
    <d v="2023-04-19T10:40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16"/>
    <d v="2023-04-19T10:40:10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5"/>
    <d v="2023-04-19T10:40:10"/>
    <n v="9"/>
    <n v="1"/>
    <n v="8"/>
    <m/>
    <m/>
    <m/>
    <n v="1"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8"/>
    <d v="2023-04-19T10:40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9"/>
    <d v="2023-04-19T10:40:1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37"/>
    <d v="2023-04-19T10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11"/>
    <d v="2023-04-19T10:40:10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"/>
    <x v="22"/>
    <x v="38"/>
    <d v="2023-04-19T10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13"/>
    <d v="2023-04-19T15:14:03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15"/>
    <d v="2023-04-19T15:1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16"/>
    <d v="2023-04-19T15:14:03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5"/>
    <d v="2023-04-19T15:14:03"/>
    <n v="18"/>
    <n v="9"/>
    <n v="9"/>
    <m/>
    <m/>
    <m/>
    <n v="4"/>
    <n v="1"/>
    <n v="8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9"/>
    <d v="2023-04-19T15:14:0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10"/>
    <d v="2023-04-19T15:14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11"/>
    <d v="2023-04-19T15:14:03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5"/>
    <x v="58"/>
    <x v="12"/>
    <d v="2023-04-19T15:14:0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13"/>
    <d v="2023-04-19T10:41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15"/>
    <d v="2023-04-19T10:41:53"/>
    <n v="8"/>
    <m/>
    <m/>
    <m/>
    <m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16"/>
    <d v="2023-04-19T10:41:5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0"/>
    <d v="2023-04-19T10:41:5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5"/>
    <d v="2023-04-19T10:41:53"/>
    <n v="8"/>
    <n v="4"/>
    <n v="4"/>
    <m/>
    <m/>
    <n v="1"/>
    <n v="2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9"/>
    <d v="2023-04-19T10:41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10"/>
    <d v="2023-04-19T10:41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11"/>
    <d v="2023-04-19T10:41:53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59"/>
    <x v="12"/>
    <d v="2023-04-19T10:41:53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13"/>
    <d v="2023-04-19T10:42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15"/>
    <d v="2023-04-19T10:42:09"/>
    <n v="72"/>
    <m/>
    <m/>
    <m/>
    <m/>
    <n v="10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16"/>
    <d v="2023-04-19T10:42:09"/>
    <n v="20"/>
    <m/>
    <m/>
    <m/>
    <m/>
    <m/>
    <m/>
    <m/>
    <n v="8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0"/>
    <d v="2023-04-19T10:42:09"/>
    <n v="6.8"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23"/>
    <d v="2023-04-19T10:42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5"/>
    <d v="2023-04-19T10:42:09"/>
    <n v="61"/>
    <n v="26"/>
    <n v="35"/>
    <m/>
    <n v="1"/>
    <n v="1"/>
    <n v="4"/>
    <n v="9"/>
    <n v="13"/>
    <n v="18"/>
    <n v="8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8"/>
    <d v="2023-04-19T10:4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12"/>
    <d v="2023-04-20T10:25:53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36"/>
    <d v="2023-04-20T10:2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20"/>
    <d v="2023-04-20T10:25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0"/>
    <x v="24"/>
    <x v="15"/>
    <d v="2023-04-20T10:26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0"/>
    <x v="24"/>
    <x v="5"/>
    <d v="2023-04-20T10:26:34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0"/>
    <x v="24"/>
    <x v="9"/>
    <d v="2023-04-20T10:26:3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0"/>
    <x v="24"/>
    <x v="10"/>
    <d v="2023-04-20T10:26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0"/>
    <x v="24"/>
    <x v="11"/>
    <d v="2023-04-20T10:26:34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13"/>
    <d v="2023-04-19T10:10:58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15"/>
    <d v="2023-04-19T10:10:58"/>
    <n v="117"/>
    <m/>
    <m/>
    <m/>
    <m/>
    <n v="6"/>
    <n v="5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16"/>
    <d v="2023-04-19T10:10:58"/>
    <n v="40"/>
    <m/>
    <m/>
    <m/>
    <m/>
    <m/>
    <m/>
    <m/>
    <n v="22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0"/>
    <d v="2023-04-19T10:10:58"/>
    <n v="21.6"/>
    <m/>
    <n v="6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1"/>
    <d v="2023-04-19T10:10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3"/>
    <d v="2023-04-19T10:10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21"/>
    <d v="2023-04-19T10:10:58"/>
    <n v="12"/>
    <m/>
    <m/>
    <n v="2"/>
    <n v="4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15"/>
    <d v="2023-04-20T10:20:01"/>
    <n v="341"/>
    <m/>
    <m/>
    <m/>
    <m/>
    <n v="40"/>
    <n v="138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24"/>
    <d v="2023-04-19T10:10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5"/>
    <d v="2023-04-19T15:06:40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9"/>
    <d v="2023-04-19T15:06:40"/>
    <n v="226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10"/>
    <d v="2023-04-19T15:06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37"/>
    <d v="2023-04-19T15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11"/>
    <d v="2023-04-19T15:06:40"/>
    <n v="226"/>
    <n v="10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12"/>
    <d v="2023-04-19T15:06:40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38"/>
    <d v="2023-04-19T15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0"/>
    <x v="63"/>
    <x v="13"/>
    <d v="2023-04-19T15:07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0"/>
    <x v="63"/>
    <x v="15"/>
    <d v="2023-04-19T15:0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0"/>
    <x v="63"/>
    <x v="5"/>
    <d v="2023-04-19T15:07:10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0"/>
    <x v="63"/>
    <x v="9"/>
    <d v="2023-04-19T15:07:1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0"/>
    <x v="63"/>
    <x v="10"/>
    <d v="2023-04-19T15:07: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0"/>
    <x v="63"/>
    <x v="11"/>
    <d v="2023-04-19T15:07:10"/>
    <n v="88"/>
    <n v="4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10"/>
    <x v="63"/>
    <x v="12"/>
    <d v="2023-04-19T15:07:1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3"/>
    <d v="2023-04-19T15:07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5"/>
    <d v="2023-04-19T15:07:28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6"/>
    <d v="2023-04-19T15:07:28"/>
    <n v="16"/>
    <m/>
    <m/>
    <m/>
    <m/>
    <m/>
    <m/>
    <m/>
    <n v="4"/>
    <m/>
    <n v="8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0"/>
    <d v="2023-04-19T15:07:28"/>
    <n v="1.8"/>
    <n v="0.9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"/>
    <d v="2023-04-19T15:07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3"/>
    <d v="2023-04-19T15:07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21"/>
    <d v="2023-04-19T15:07:2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4"/>
    <d v="2023-04-19T15:07:2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5"/>
    <d v="2023-04-19T15:07:28"/>
    <n v="32"/>
    <n v="12"/>
    <n v="20"/>
    <n v="1"/>
    <m/>
    <n v="1"/>
    <n v="2"/>
    <n v="2"/>
    <n v="7"/>
    <n v="7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6"/>
    <d v="2023-04-19T15:07:28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8"/>
    <d v="2023-04-19T15:07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26"/>
    <d v="2023-04-19T15:07:28"/>
    <n v="3"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27"/>
    <d v="2023-04-19T15:07:2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9"/>
    <d v="2023-04-19T15:07:28"/>
    <n v="3"/>
    <m/>
    <n v="3"/>
    <m/>
    <n v="1"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9"/>
    <d v="2023-04-19T15:07:2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0"/>
    <d v="2023-04-19T15:07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1"/>
    <d v="2023-04-19T15:07:28"/>
    <n v="9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4"/>
    <x v="64"/>
    <x v="12"/>
    <d v="2023-04-19T15:07:2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"/>
    <x v="65"/>
    <x v="9"/>
    <d v="2023-04-19T15:08:5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3"/>
    <x v="65"/>
    <x v="11"/>
    <d v="2023-04-19T15:08:54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7"/>
    <x v="14"/>
    <x v="15"/>
    <d v="2023-04-19T15:10:32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7"/>
    <x v="14"/>
    <x v="16"/>
    <d v="2023-04-19T15:10:3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7"/>
    <x v="14"/>
    <x v="5"/>
    <d v="2023-04-19T15:10:32"/>
    <n v="9"/>
    <n v="1"/>
    <n v="8"/>
    <m/>
    <m/>
    <m/>
    <m/>
    <n v="1"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7"/>
    <x v="14"/>
    <x v="9"/>
    <d v="2023-04-19T15:10:3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7"/>
    <x v="14"/>
    <x v="10"/>
    <d v="2023-04-19T15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7"/>
    <x v="14"/>
    <x v="11"/>
    <d v="2023-04-19T15:10:32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7"/>
    <x v="14"/>
    <x v="12"/>
    <d v="2023-04-19T15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7"/>
    <x v="15"/>
    <x v="13"/>
    <d v="2023-04-19T15:10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7"/>
    <x v="15"/>
    <x v="15"/>
    <d v="2023-04-19T15:10:54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7"/>
    <x v="15"/>
    <x v="5"/>
    <d v="2023-04-19T15:10:54"/>
    <n v="9"/>
    <n v="3"/>
    <n v="6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7"/>
    <x v="15"/>
    <x v="9"/>
    <d v="2023-04-19T15:10:5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7"/>
    <x v="15"/>
    <x v="11"/>
    <d v="2023-04-19T15:10:54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13"/>
    <d v="2023-04-19T15:12:0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15"/>
    <d v="2023-04-19T15:12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16"/>
    <d v="2023-04-19T15:12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0"/>
    <d v="2023-04-19T15:12:02"/>
    <n v="4.9000000000000004"/>
    <n v="4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6"/>
    <d v="2023-04-19T15:12:2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8"/>
    <d v="2023-04-19T15:12:23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9"/>
    <d v="2023-04-19T15:12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10"/>
    <d v="2023-04-19T15:12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11"/>
    <d v="2023-04-19T15:12:23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12"/>
    <d v="2023-04-19T15:1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0"/>
    <x v="24"/>
    <x v="15"/>
    <d v="2023-04-19T15:12:50"/>
    <n v="2"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10"/>
    <x v="24"/>
    <x v="5"/>
    <d v="2023-04-19T15:12:50"/>
    <n v="1"/>
    <n v="0"/>
    <n v="1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"/>
    <x v="25"/>
    <x v="11"/>
    <d v="2023-04-19T15:13:08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"/>
    <x v="25"/>
    <x v="12"/>
    <d v="2023-04-19T15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"/>
    <x v="66"/>
    <x v="13"/>
    <d v="2023-04-19T15:13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"/>
    <x v="66"/>
    <x v="15"/>
    <d v="2023-04-19T15:13:26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"/>
    <x v="66"/>
    <x v="5"/>
    <d v="2023-04-19T15:13:26"/>
    <n v="12"/>
    <n v="3"/>
    <n v="9"/>
    <m/>
    <m/>
    <m/>
    <m/>
    <n v="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"/>
    <x v="66"/>
    <x v="9"/>
    <d v="2023-04-19T15:13:2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"/>
    <x v="66"/>
    <x v="11"/>
    <d v="2023-04-19T15:13:26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"/>
    <x v="67"/>
    <x v="13"/>
    <d v="2023-04-19T15:14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"/>
    <x v="67"/>
    <x v="5"/>
    <d v="2023-04-19T15:1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"/>
    <x v="67"/>
    <x v="9"/>
    <d v="2023-04-19T15:14:3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9"/>
    <d v="2023-04-19T15:02:34"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0"/>
    <d v="2023-04-19T15:02:3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1"/>
    <d v="2023-04-19T15:02:34"/>
    <n v="640"/>
    <n v="271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2"/>
    <d v="2023-04-19T15:02:34"/>
    <n v="77"/>
    <n v="2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20"/>
    <d v="2023-04-19T15:02:34"/>
    <n v="44"/>
    <n v="2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40"/>
    <d v="2023-04-19T15:02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3"/>
    <d v="2023-04-19T15:03:00"/>
    <n v="176"/>
    <m/>
    <m/>
    <m/>
    <n v="10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5"/>
    <d v="2023-04-19T15:03:00"/>
    <n v="454"/>
    <m/>
    <m/>
    <m/>
    <m/>
    <n v="12"/>
    <n v="238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6"/>
    <d v="2023-04-19T15:03:00"/>
    <n v="112"/>
    <m/>
    <m/>
    <m/>
    <m/>
    <m/>
    <m/>
    <m/>
    <n v="51"/>
    <m/>
    <n v="5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0"/>
    <d v="2023-04-19T15:03:00"/>
    <n v="184.5"/>
    <n v="11.3"/>
    <n v="51.1"/>
    <n v="1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"/>
    <d v="2023-04-19T15:0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3"/>
    <d v="2023-04-19T15:03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21"/>
    <d v="2023-04-19T15:03:00"/>
    <n v="12"/>
    <m/>
    <m/>
    <m/>
    <n v="2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24"/>
    <d v="2023-04-19T15:03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25"/>
    <d v="2023-04-19T15:03:00"/>
    <n v="9.1999999999999993"/>
    <n v="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39"/>
    <d v="2023-04-19T15:03:0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23"/>
    <d v="2023-04-19T15:03:00"/>
    <n v="9.1999999999999993"/>
    <n v="3.2"/>
    <n v="2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4"/>
    <d v="2023-04-19T15:03:00"/>
    <n v="11.2"/>
    <m/>
    <n v="4.4000000000000004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5"/>
    <d v="2023-04-19T15:03:00"/>
    <n v="458"/>
    <n v="264"/>
    <n v="319"/>
    <n v="4"/>
    <n v="16"/>
    <n v="36"/>
    <n v="50"/>
    <n v="44"/>
    <n v="119"/>
    <n v="104"/>
    <n v="51"/>
    <m/>
    <n v="2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6"/>
    <d v="2023-04-19T15:03:00"/>
    <n v="7"/>
    <n v="1"/>
    <n v="6"/>
    <m/>
    <m/>
    <m/>
    <n v="1"/>
    <m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7"/>
    <d v="2023-04-19T15:03:00"/>
    <n v="4"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8"/>
    <d v="2023-04-19T15:03:00"/>
    <n v="6"/>
    <n v="5"/>
    <n v="1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26"/>
    <d v="2023-04-19T15:03:00"/>
    <n v="12"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8"/>
    <d v="2023-04-19T15:03:0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41"/>
    <d v="2023-04-19T15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42"/>
    <d v="2023-04-19T15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9"/>
    <d v="2023-04-19T15:03:00"/>
    <n v="15"/>
    <n v="11"/>
    <n v="4"/>
    <m/>
    <m/>
    <n v="2"/>
    <n v="4"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43"/>
    <d v="2023-04-19T15:0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9"/>
    <d v="2023-04-19T15:03:00"/>
    <n v="856"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0"/>
    <d v="2023-04-19T15:03:0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1"/>
    <d v="2023-04-19T15:03:00"/>
    <n v="856"/>
    <n v="377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12"/>
    <d v="2023-04-19T15:03:00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"/>
    <x v="68"/>
    <x v="20"/>
    <d v="2023-04-19T15:03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3"/>
    <d v="2023-04-19T15:03:35"/>
    <n v="54"/>
    <m/>
    <m/>
    <m/>
    <n v="33"/>
    <n v="18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4"/>
    <d v="2023-04-19T15:03:35"/>
    <n v="13"/>
    <m/>
    <m/>
    <m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5"/>
    <d v="2023-04-19T15:03:35"/>
    <n v="133"/>
    <m/>
    <m/>
    <m/>
    <m/>
    <n v="8"/>
    <n v="64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6"/>
    <d v="2023-04-19T15:03:35"/>
    <n v="62"/>
    <m/>
    <m/>
    <m/>
    <m/>
    <m/>
    <m/>
    <m/>
    <n v="17"/>
    <m/>
    <n v="3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0"/>
    <d v="2023-04-19T15:03:35"/>
    <n v="39.200000000000003"/>
    <n v="2.4"/>
    <n v="6.4"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3"/>
    <d v="2023-04-19T15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21"/>
    <d v="2023-04-19T15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24"/>
    <d v="2023-04-19T15:03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25"/>
    <d v="2023-04-19T15:03:3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23"/>
    <d v="2023-04-19T15:03:35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5"/>
    <d v="2023-04-19T15:03:35"/>
    <n v="159"/>
    <n v="54"/>
    <n v="106"/>
    <n v="1"/>
    <n v="3"/>
    <n v="10"/>
    <n v="18"/>
    <n v="18"/>
    <n v="32"/>
    <n v="31"/>
    <n v="17"/>
    <m/>
    <n v="19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6"/>
    <d v="2023-04-19T15:03:35"/>
    <n v="11"/>
    <n v="5"/>
    <n v="6"/>
    <m/>
    <m/>
    <m/>
    <m/>
    <n v="1"/>
    <n v="4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7"/>
    <d v="2023-04-19T15:03:3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8"/>
    <d v="2023-04-19T15:03:3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7"/>
    <d v="2023-04-19T15:03:3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29"/>
    <d v="2023-04-19T15:03:35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9"/>
    <d v="2023-04-19T15:03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32"/>
    <d v="2023-04-19T15:03:3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"/>
    <x v="67"/>
    <x v="11"/>
    <d v="2023-04-19T15:14:31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70"/>
    <x v="13"/>
    <d v="2023-04-19T15:14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70"/>
    <x v="5"/>
    <d v="2023-04-19T15:14:52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70"/>
    <x v="9"/>
    <d v="2023-04-19T15:14:5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70"/>
    <x v="10"/>
    <d v="2023-04-19T15:1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70"/>
    <x v="11"/>
    <d v="2023-04-19T15:14:52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70"/>
    <x v="12"/>
    <d v="2023-04-19T15:1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"/>
    <x v="71"/>
    <x v="13"/>
    <d v="2023-04-19T15:15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"/>
    <x v="71"/>
    <x v="5"/>
    <d v="2023-04-19T15:15:1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"/>
    <x v="71"/>
    <x v="9"/>
    <d v="2023-04-19T15:15:1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"/>
    <x v="71"/>
    <x v="10"/>
    <d v="2023-04-19T15:15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"/>
    <x v="71"/>
    <x v="11"/>
    <d v="2023-04-19T15:15:12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0"/>
    <x v="71"/>
    <x v="12"/>
    <d v="2023-04-19T15:15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"/>
    <x v="72"/>
    <x v="15"/>
    <d v="2023-04-19T15:17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"/>
    <x v="72"/>
    <x v="5"/>
    <d v="2023-04-19T15:17:1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"/>
    <x v="72"/>
    <x v="9"/>
    <d v="2023-04-19T15:17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"/>
    <x v="72"/>
    <x v="10"/>
    <d v="2023-04-19T15:17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"/>
    <x v="72"/>
    <x v="11"/>
    <d v="2023-04-19T15:17:17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"/>
    <x v="72"/>
    <x v="12"/>
    <d v="2023-04-19T15:17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0"/>
    <x v="72"/>
    <x v="20"/>
    <d v="2023-04-19T15:17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13"/>
    <d v="2023-04-19T15:18:22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15"/>
    <d v="2023-04-19T15:18:22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16"/>
    <d v="2023-04-19T15:18:22"/>
    <n v="7"/>
    <m/>
    <m/>
    <m/>
    <m/>
    <m/>
    <m/>
    <m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5"/>
    <d v="2023-04-19T15:18:22"/>
    <n v="37"/>
    <n v="16"/>
    <n v="21"/>
    <m/>
    <m/>
    <m/>
    <n v="4"/>
    <n v="5"/>
    <n v="13"/>
    <n v="8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9"/>
    <d v="2023-04-19T15:18:2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9"/>
    <d v="2023-04-19T10:54:1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11"/>
    <d v="2023-04-19T10:54:10"/>
    <n v="64"/>
    <n v="2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3"/>
    <d v="2023-04-19T10:54:28"/>
    <n v="85"/>
    <m/>
    <m/>
    <m/>
    <n v="5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4"/>
    <d v="2023-04-19T10:54:28"/>
    <n v="97"/>
    <m/>
    <m/>
    <m/>
    <n v="4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5"/>
    <d v="2023-04-19T10:54:28"/>
    <n v="386"/>
    <m/>
    <m/>
    <m/>
    <m/>
    <n v="20"/>
    <n v="20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6"/>
    <d v="2023-04-19T10:54:28"/>
    <n v="73"/>
    <m/>
    <m/>
    <m/>
    <m/>
    <m/>
    <m/>
    <m/>
    <n v="41"/>
    <m/>
    <n v="24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0"/>
    <d v="2023-04-19T10:54:28"/>
    <n v="42.4"/>
    <n v="2.4"/>
    <n v="8.8000000000000007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"/>
    <d v="2023-04-19T10:54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2"/>
    <d v="2023-04-19T10:54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3"/>
    <d v="2023-04-19T10:54:2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21"/>
    <d v="2023-04-19T10:54:28"/>
    <n v="26"/>
    <m/>
    <m/>
    <n v="6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24"/>
    <d v="2023-04-19T10:54:2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22"/>
    <d v="2023-04-19T10:54:2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39"/>
    <d v="2023-04-19T10:54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23"/>
    <d v="2023-04-19T10:54:28"/>
    <n v="20"/>
    <m/>
    <m/>
    <n v="4.8"/>
    <n v="7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5"/>
    <d v="2023-04-19T10:54:28"/>
    <n v="365"/>
    <n v="156"/>
    <n v="209"/>
    <n v="1"/>
    <n v="3"/>
    <n v="14"/>
    <n v="50"/>
    <n v="51"/>
    <n v="103"/>
    <n v="82"/>
    <n v="41"/>
    <m/>
    <n v="12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6"/>
    <d v="2023-04-19T10:54:28"/>
    <n v="15"/>
    <n v="3"/>
    <n v="12"/>
    <m/>
    <m/>
    <n v="3"/>
    <n v="2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7"/>
    <d v="2023-04-19T10:54:28"/>
    <n v="2"/>
    <n v="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8"/>
    <d v="2023-04-19T10:54:28"/>
    <n v="5"/>
    <n v="3"/>
    <n v="2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26"/>
    <d v="2023-04-19T10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7"/>
    <d v="2023-04-19T10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8"/>
    <d v="2023-04-19T10:54:2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9"/>
    <d v="2023-04-19T10:54:28"/>
    <n v="9"/>
    <n v="4"/>
    <n v="5"/>
    <m/>
    <m/>
    <m/>
    <n v="2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9"/>
    <d v="2023-04-19T10:54:28"/>
    <n v="705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0"/>
    <d v="2023-04-19T10:54:2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33"/>
    <d v="2023-04-19T10:54:2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1"/>
    <d v="2023-04-19T10:54:28"/>
    <n v="705"/>
    <n v="235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12"/>
    <d v="2023-04-19T10:54:28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34"/>
    <d v="2023-04-19T10:54:2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20"/>
    <d v="2023-04-19T10:54:28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5"/>
    <x v="75"/>
    <x v="40"/>
    <d v="2023-04-19T10:54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13"/>
    <d v="2023-04-19T10:54:51"/>
    <n v="30"/>
    <m/>
    <m/>
    <m/>
    <n v="2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15"/>
    <d v="2023-04-19T10:54:51"/>
    <n v="75"/>
    <m/>
    <m/>
    <m/>
    <m/>
    <n v="6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16"/>
    <d v="2023-04-19T10:54:51"/>
    <n v="22"/>
    <m/>
    <m/>
    <m/>
    <m/>
    <m/>
    <m/>
    <m/>
    <n v="15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5"/>
    <d v="2023-04-19T10:48:45"/>
    <n v="40"/>
    <n v="21"/>
    <n v="19"/>
    <n v="2"/>
    <m/>
    <n v="1"/>
    <n v="4"/>
    <n v="6"/>
    <n v="12"/>
    <n v="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6"/>
    <d v="2023-04-19T10:48:4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9"/>
    <d v="2023-04-19T10:48:45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11"/>
    <d v="2023-04-19T10:48:45"/>
    <n v="114"/>
    <n v="5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13"/>
    <d v="2023-04-19T10:4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15"/>
    <d v="2023-04-19T10:49:1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16"/>
    <d v="2023-04-19T10:49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5"/>
    <d v="2023-04-19T10:49:12"/>
    <n v="13"/>
    <n v="5"/>
    <n v="8"/>
    <m/>
    <m/>
    <m/>
    <n v="1"/>
    <m/>
    <n v="5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9"/>
    <d v="2023-04-19T10:49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15"/>
    <d v="2023-04-19T10:44:56"/>
    <n v="22"/>
    <m/>
    <m/>
    <m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16"/>
    <d v="2023-04-19T10:44:56"/>
    <n v="6"/>
    <m/>
    <m/>
    <m/>
    <m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0"/>
    <d v="2023-04-19T10:44:56"/>
    <n v="24"/>
    <n v="3.2"/>
    <n v="9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5"/>
    <d v="2023-04-19T10:44:56"/>
    <n v="29"/>
    <n v="13"/>
    <n v="16"/>
    <n v="1"/>
    <n v="4"/>
    <n v="4"/>
    <n v="2"/>
    <n v="2"/>
    <n v="6"/>
    <n v="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9"/>
    <d v="2023-04-19T10:44:5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35"/>
    <d v="2023-04-19T10:44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11"/>
    <d v="2023-04-19T10:44:5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36"/>
    <d v="2023-04-19T10:44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20"/>
    <d v="2023-04-19T10:2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13"/>
    <d v="2023-04-19T10:25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15"/>
    <d v="2023-04-19T10:25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16"/>
    <d v="2023-04-19T10:25:07"/>
    <n v="6"/>
    <m/>
    <m/>
    <m/>
    <m/>
    <m/>
    <m/>
    <m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0"/>
    <d v="2023-04-19T10:25:07"/>
    <n v="2.7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5"/>
    <d v="2023-04-19T10:25:07"/>
    <n v="12"/>
    <n v="3"/>
    <n v="9"/>
    <n v="1"/>
    <m/>
    <m/>
    <n v="1"/>
    <n v="2"/>
    <m/>
    <n v="2"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9"/>
    <d v="2023-04-19T10:25:0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11"/>
    <d v="2023-04-19T10:25:07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4"/>
    <x v="29"/>
    <x v="20"/>
    <d v="2023-04-19T10:25:0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5"/>
    <d v="2023-04-19T10:52:08"/>
    <n v="48"/>
    <n v="16"/>
    <n v="32"/>
    <m/>
    <n v="1"/>
    <n v="1"/>
    <n v="8"/>
    <n v="3"/>
    <n v="9"/>
    <n v="11"/>
    <n v="7"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8"/>
    <d v="2023-04-19T10:52:08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9"/>
    <d v="2023-04-19T10:52:08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10"/>
    <d v="2023-04-19T10:52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11"/>
    <d v="2023-04-19T10:52:08"/>
    <n v="115"/>
    <n v="5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12"/>
    <d v="2023-04-19T10:52:08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13"/>
    <d v="2023-04-19T10:53:16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15"/>
    <d v="2023-04-19T10:53:16"/>
    <n v="48"/>
    <m/>
    <m/>
    <m/>
    <m/>
    <n v="6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16"/>
    <d v="2023-04-19T10:53:16"/>
    <n v="19"/>
    <m/>
    <m/>
    <m/>
    <m/>
    <m/>
    <m/>
    <m/>
    <n v="8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0"/>
    <d v="2023-04-19T10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21"/>
    <d v="2023-04-19T10:53:16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22"/>
    <d v="2023-04-19T10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5"/>
    <d v="2023-04-19T10:53:16"/>
    <n v="56"/>
    <n v="17"/>
    <n v="39"/>
    <m/>
    <m/>
    <n v="1"/>
    <n v="9"/>
    <n v="11"/>
    <n v="8"/>
    <n v="13"/>
    <n v="8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6"/>
    <d v="2023-04-19T10:53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9"/>
    <d v="2023-04-19T10:53:1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10"/>
    <d v="2023-04-19T10:53:1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11"/>
    <d v="2023-04-19T10:53:16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2"/>
    <x v="81"/>
    <x v="12"/>
    <d v="2023-04-19T10:53:16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13"/>
    <d v="2023-04-19T10:53:37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15"/>
    <d v="2023-04-19T10:53:37"/>
    <n v="94"/>
    <m/>
    <m/>
    <m/>
    <m/>
    <n v="12"/>
    <n v="5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16"/>
    <d v="2023-04-19T10:53:37"/>
    <n v="21"/>
    <m/>
    <m/>
    <m/>
    <m/>
    <m/>
    <m/>
    <m/>
    <n v="11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0"/>
    <d v="2023-04-19T10:53:37"/>
    <n v="17.600000000000001"/>
    <m/>
    <n v="1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39"/>
    <d v="2023-04-19T10:5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44"/>
    <d v="2023-04-19T10:5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5"/>
    <d v="2023-04-19T10:53:37"/>
    <n v="88"/>
    <n v="33"/>
    <n v="55"/>
    <m/>
    <n v="1"/>
    <n v="5"/>
    <n v="9"/>
    <n v="14"/>
    <n v="25"/>
    <n v="16"/>
    <n v="11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0"/>
    <d v="2023-04-19T10:54:51"/>
    <n v="27.2"/>
    <n v="3.2"/>
    <n v="8.8000000000000007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23"/>
    <d v="2023-04-19T10:54:51"/>
    <n v="4.4000000000000004"/>
    <m/>
    <n v="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4"/>
    <d v="2023-04-19T10:54:5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23"/>
    <d v="2023-06-22T11:04:3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4"/>
    <d v="2023-06-22T11:04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5"/>
    <d v="2023-06-22T11:04:31"/>
    <n v="305"/>
    <n v="123"/>
    <n v="182"/>
    <n v="2"/>
    <n v="8"/>
    <n v="10"/>
    <n v="48"/>
    <n v="39"/>
    <n v="66"/>
    <n v="62"/>
    <n v="29"/>
    <m/>
    <n v="20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6"/>
    <d v="2023-06-22T11:04:31"/>
    <n v="4"/>
    <n v="2"/>
    <n v="2"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8"/>
    <d v="2023-06-22T11:04:31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8"/>
    <d v="2023-06-22T11:0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27"/>
    <d v="2023-06-22T11:04:3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9"/>
    <d v="2023-06-22T11:04:31"/>
    <n v="2"/>
    <n v="1"/>
    <n v="1"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9"/>
    <d v="2023-06-22T11:04:31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0"/>
    <d v="2023-06-22T11:04:3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1"/>
    <d v="2023-06-22T11:04:31"/>
    <n v="304"/>
    <n v="14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12"/>
    <d v="2023-06-22T11:04:31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4"/>
    <x v="27"/>
    <x v="20"/>
    <d v="2023-06-22T11:04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4"/>
    <d v="2023-06-22T11:05:13"/>
    <n v="146"/>
    <m/>
    <m/>
    <m/>
    <n v="7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5"/>
    <d v="2023-06-22T11:05:13"/>
    <n v="305"/>
    <m/>
    <m/>
    <m/>
    <m/>
    <n v="6"/>
    <n v="138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6"/>
    <d v="2023-06-22T11:05:13"/>
    <n v="114"/>
    <m/>
    <m/>
    <m/>
    <m/>
    <m/>
    <m/>
    <m/>
    <n v="42"/>
    <m/>
    <n v="6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0"/>
    <d v="2023-06-22T11:05:13"/>
    <n v="109.6"/>
    <n v="7.2"/>
    <n v="22.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2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21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25"/>
    <d v="2023-06-22T11:0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23"/>
    <d v="2023-06-22T11:05:13"/>
    <n v="9.6"/>
    <m/>
    <m/>
    <n v="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4"/>
    <d v="2023-06-22T11:05:1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5"/>
    <d v="2023-06-22T11:05:13"/>
    <n v="350"/>
    <n v="149"/>
    <n v="201"/>
    <n v="4"/>
    <n v="8"/>
    <n v="29"/>
    <n v="38"/>
    <n v="38"/>
    <n v="69"/>
    <n v="81"/>
    <n v="42"/>
    <m/>
    <n v="31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6"/>
    <d v="2023-06-22T11:05:13"/>
    <n v="3"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5"/>
    <d v="2023-04-19T10:54:51"/>
    <n v="86"/>
    <n v="35"/>
    <n v="51"/>
    <n v="2"/>
    <n v="3"/>
    <n v="8"/>
    <n v="12"/>
    <n v="6"/>
    <n v="16"/>
    <n v="19"/>
    <n v="1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8"/>
    <d v="2023-04-19T10:54:51"/>
    <n v="4"/>
    <n v="1"/>
    <n v="3"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9"/>
    <d v="2023-04-19T10:54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10"/>
    <d v="2023-04-19T10:54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11"/>
    <d v="2023-04-19T10:54:51"/>
    <n v="49"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"/>
    <x v="76"/>
    <x v="12"/>
    <d v="2023-04-19T10:54:5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9"/>
    <d v="2023-04-19T15:23:34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10"/>
    <d v="2023-04-19T15:23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11"/>
    <d v="2023-04-19T15:23:34"/>
    <n v="109"/>
    <n v="4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12"/>
    <d v="2023-04-19T15:23:3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13"/>
    <x v="84"/>
    <x v="15"/>
    <d v="2023-04-19T15:24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13"/>
    <x v="84"/>
    <x v="5"/>
    <d v="2023-04-19T15:24:26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13"/>
    <x v="84"/>
    <x v="9"/>
    <d v="2023-04-19T15:24:2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13"/>
    <x v="84"/>
    <x v="10"/>
    <d v="2023-04-19T15:24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13"/>
    <x v="84"/>
    <x v="11"/>
    <d v="2023-04-19T15:24:2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13"/>
    <x v="84"/>
    <x v="12"/>
    <d v="2023-04-19T15:24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13"/>
    <x v="41"/>
    <x v="15"/>
    <d v="2023-04-19T15:24:4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13"/>
    <x v="41"/>
    <x v="0"/>
    <d v="2023-04-19T15:24:45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13"/>
    <x v="41"/>
    <x v="5"/>
    <d v="2023-04-19T15:24:45"/>
    <n v="7"/>
    <n v="3"/>
    <n v="4"/>
    <m/>
    <n v="1"/>
    <n v="1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13"/>
    <x v="41"/>
    <x v="9"/>
    <d v="2023-04-19T15:24:4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13"/>
    <x v="41"/>
    <x v="10"/>
    <d v="2023-04-19T15:24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13"/>
    <x v="41"/>
    <x v="11"/>
    <d v="2023-04-19T15:24:45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13"/>
    <x v="41"/>
    <x v="12"/>
    <d v="2023-04-19T15:2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13"/>
    <d v="2023-04-19T15:25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7"/>
    <d v="2023-06-22T11:05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8"/>
    <d v="2023-06-22T11:05:13"/>
    <n v="4"/>
    <n v="2"/>
    <n v="2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7"/>
    <d v="2023-06-22T11:05:1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9"/>
    <d v="2023-06-22T11:05:1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9"/>
    <d v="2023-06-22T11:05:13"/>
    <n v="505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0"/>
    <d v="2023-06-22T11:0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1"/>
    <d v="2023-06-22T11:05:13"/>
    <n v="505"/>
    <n v="224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2"/>
    <x v="49"/>
    <x v="12"/>
    <d v="2023-06-22T11:0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14"/>
    <d v="2023-06-22T11:05:29"/>
    <n v="82"/>
    <m/>
    <m/>
    <m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15"/>
    <d v="2023-06-22T11:05:29"/>
    <n v="187"/>
    <m/>
    <m/>
    <m/>
    <m/>
    <m/>
    <n v="8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16"/>
    <d v="2023-06-22T11:05:29"/>
    <n v="34"/>
    <m/>
    <m/>
    <m/>
    <m/>
    <m/>
    <m/>
    <m/>
    <n v="21"/>
    <m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0"/>
    <d v="2023-06-22T11:05:29"/>
    <n v="73.599999999999994"/>
    <n v="10.4"/>
    <n v="17.600000000000001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2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21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24"/>
    <d v="2023-06-22T11:05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23"/>
    <d v="2023-06-22T11:05:29"/>
    <n v="10.4"/>
    <m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5"/>
    <d v="2023-06-22T11:05:29"/>
    <n v="193"/>
    <n v="79"/>
    <n v="116"/>
    <n v="5"/>
    <n v="6"/>
    <n v="18"/>
    <n v="24"/>
    <n v="17"/>
    <n v="43"/>
    <n v="51"/>
    <n v="21"/>
    <m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6"/>
    <d v="2023-06-22T11:05:29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8"/>
    <d v="2023-06-22T11:05:29"/>
    <n v="3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9"/>
    <d v="2023-06-22T11:05:29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10"/>
    <d v="2023-06-22T11:0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35"/>
    <d v="2023-06-22T11:0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11"/>
    <d v="2023-06-22T11:05:29"/>
    <n v="300"/>
    <n v="13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12"/>
    <d v="2023-06-22T11:05:29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13"/>
    <d v="2023-04-20T11:07:5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15"/>
    <d v="2023-04-20T11:07:52"/>
    <n v="20"/>
    <m/>
    <m/>
    <m/>
    <m/>
    <n v="2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16"/>
    <d v="2023-04-20T11:07:52"/>
    <n v="15"/>
    <m/>
    <m/>
    <m/>
    <m/>
    <m/>
    <m/>
    <m/>
    <n v="5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0"/>
    <d v="2023-04-20T11:07:5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3"/>
    <d v="2023-04-20T11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10"/>
    <d v="2023-04-20T11:07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11"/>
    <d v="2023-04-20T11:07:52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12"/>
    <d v="2023-04-20T11:07:5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1"/>
    <x v="31"/>
    <x v="15"/>
    <d v="2023-04-20T11:24:3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1"/>
    <d v="2023-04-20T11:51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3"/>
    <d v="2023-04-20T11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21"/>
    <d v="2023-04-20T11:51:2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23"/>
    <d v="2023-04-20T11:51:2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5"/>
    <d v="2023-04-20T11:51:26"/>
    <n v="81"/>
    <n v="34"/>
    <n v="47"/>
    <n v="1"/>
    <n v="3"/>
    <n v="5"/>
    <n v="7"/>
    <n v="5"/>
    <n v="20"/>
    <n v="20"/>
    <n v="10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6"/>
    <d v="2023-04-20T11:51:26"/>
    <n v="2"/>
    <n v="2"/>
    <n v="0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8"/>
    <d v="2023-04-20T11:51:26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18"/>
    <d v="2023-04-20T11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30"/>
    <d v="2023-04-20T11:51:2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19"/>
    <d v="2023-04-20T11:51:26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32"/>
    <d v="2023-04-20T11:51:26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3"/>
    <d v="2023-04-20T11:51:47"/>
    <n v="218"/>
    <m/>
    <m/>
    <m/>
    <n v="168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5"/>
    <d v="2023-04-20T11:51:47"/>
    <n v="489"/>
    <m/>
    <m/>
    <m/>
    <m/>
    <n v="64"/>
    <n v="23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6"/>
    <d v="2023-04-20T11:51:47"/>
    <n v="170"/>
    <m/>
    <m/>
    <m/>
    <m/>
    <m/>
    <m/>
    <m/>
    <n v="80"/>
    <m/>
    <n v="56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0"/>
    <d v="2023-04-20T11:51:47"/>
    <n v="155.30000000000001"/>
    <n v="28"/>
    <n v="46.4"/>
    <n v="80.9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"/>
    <d v="2023-04-20T11:51:47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3"/>
    <d v="2023-04-20T11:51:4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1"/>
    <x v="88"/>
    <x v="13"/>
    <d v="2023-04-20T11:25:2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1"/>
    <x v="88"/>
    <x v="15"/>
    <d v="2023-04-20T11:25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1"/>
    <x v="88"/>
    <x v="5"/>
    <d v="2023-04-20T11:25:20"/>
    <n v="11"/>
    <n v="7"/>
    <n v="4"/>
    <m/>
    <m/>
    <m/>
    <n v="3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1"/>
    <x v="88"/>
    <x v="9"/>
    <d v="2023-04-20T11:25:2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1"/>
    <x v="88"/>
    <x v="10"/>
    <d v="2023-04-20T11:25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1"/>
    <x v="88"/>
    <x v="11"/>
    <d v="2023-04-20T11:25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1"/>
    <x v="88"/>
    <x v="12"/>
    <d v="2023-04-20T11:25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"/>
    <x v="52"/>
    <x v="15"/>
    <d v="2023-04-20T11:25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"/>
    <x v="52"/>
    <x v="16"/>
    <d v="2023-04-20T11:25:4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"/>
    <x v="52"/>
    <x v="5"/>
    <d v="2023-04-20T11:25:43"/>
    <n v="2"/>
    <n v="1"/>
    <n v="1"/>
    <m/>
    <m/>
    <m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"/>
    <x v="52"/>
    <x v="9"/>
    <d v="2023-04-20T11:25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"/>
    <x v="52"/>
    <x v="10"/>
    <d v="2023-04-20T11:25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"/>
    <x v="52"/>
    <x v="11"/>
    <d v="2023-04-20T11:25:43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"/>
    <x v="52"/>
    <x v="12"/>
    <d v="2023-04-20T11:25:4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13"/>
    <d v="2023-04-20T11:2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15"/>
    <d v="2023-04-20T11:26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16"/>
    <d v="2023-04-20T11:26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23"/>
    <d v="2023-04-20T11:26:0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5"/>
    <d v="2023-04-20T11:26:07"/>
    <n v="8"/>
    <n v="4"/>
    <n v="4"/>
    <m/>
    <m/>
    <m/>
    <n v="1"/>
    <m/>
    <n v="2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8"/>
    <d v="2023-04-20T11:26:0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9"/>
    <d v="2023-04-20T11:26:07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10"/>
    <d v="2023-04-20T11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11"/>
    <d v="2023-04-20T11:26:07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"/>
    <x v="89"/>
    <x v="12"/>
    <d v="2023-04-20T11:26:0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13"/>
    <d v="2023-04-20T11:26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15"/>
    <d v="2023-04-20T11:26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16"/>
    <d v="2023-04-20T11:26:2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24"/>
    <d v="2023-04-20T11:26:25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22"/>
    <d v="2023-04-20T11:26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5"/>
    <d v="2023-04-20T11:26:25"/>
    <n v="16"/>
    <n v="8"/>
    <n v="8"/>
    <m/>
    <n v="2"/>
    <m/>
    <n v="1"/>
    <n v="2"/>
    <n v="4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6"/>
    <d v="2023-04-20T11:26:2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9"/>
    <d v="2023-04-20T11:26:25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10"/>
    <d v="2023-04-20T11:26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11"/>
    <d v="2023-04-20T11:26:25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"/>
    <x v="90"/>
    <x v="12"/>
    <d v="2023-04-20T11:26:2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13"/>
    <d v="2023-04-20T11:26:44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15"/>
    <d v="2023-04-20T11:26:44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16"/>
    <d v="2023-04-20T11:2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5"/>
    <d v="2023-04-20T11:26:44"/>
    <n v="21"/>
    <n v="10"/>
    <n v="11"/>
    <m/>
    <m/>
    <m/>
    <m/>
    <n v="3"/>
    <n v="6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9"/>
    <d v="2023-04-20T11:26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10"/>
    <d v="2023-04-20T11:26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35"/>
    <d v="2023-04-20T11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11"/>
    <d v="2023-04-20T11:26:44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12"/>
    <d v="2023-04-20T11:26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36"/>
    <d v="2023-04-20T11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"/>
    <x v="56"/>
    <x v="20"/>
    <d v="2023-04-20T11:26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2"/>
    <d v="2023-04-19T08:08:2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5"/>
    <d v="2023-04-19T08:08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9"/>
    <d v="2023-04-19T08:08:2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3"/>
    <d v="2023-04-19T08:08:23"/>
    <n v="13.2"/>
    <m/>
    <n v="4.8"/>
    <n v="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4"/>
    <d v="2023-04-19T08:08:23"/>
    <n v="13.2"/>
    <n v="3.6"/>
    <n v="1.6"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5"/>
    <d v="2023-04-19T08:08:23"/>
    <n v="690"/>
    <n v="239"/>
    <n v="451"/>
    <n v="14"/>
    <n v="32"/>
    <n v="71"/>
    <n v="103"/>
    <n v="53"/>
    <n v="115"/>
    <n v="80"/>
    <n v="112"/>
    <m/>
    <n v="47"/>
    <n v="2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6"/>
    <d v="2023-04-21T10:34:36"/>
    <n v="3"/>
    <n v="3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8"/>
    <d v="2023-04-21T10:34:36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9"/>
    <d v="2023-04-21T10:34:36"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11"/>
    <d v="2023-04-19T09:37:50"/>
    <n v="164"/>
    <n v="7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12"/>
    <d v="2023-04-19T09:37:5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13"/>
    <d v="2023-04-19T09:45:0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15"/>
    <d v="2023-04-19T09:45:07"/>
    <n v="22"/>
    <m/>
    <m/>
    <m/>
    <m/>
    <n v="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16"/>
    <d v="2023-04-19T09:45:0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0"/>
    <d v="2023-04-19T09:45:07"/>
    <n v="3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3"/>
    <d v="2023-04-19T09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21"/>
    <d v="2023-04-19T09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11"/>
    <d v="2023-04-19T09:52:39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12"/>
    <d v="2023-04-19T09:52:39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4"/>
    <x v="94"/>
    <x v="13"/>
    <d v="2023-04-19T09:53:2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4"/>
    <x v="94"/>
    <x v="15"/>
    <d v="2023-04-19T09:53:2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4"/>
    <x v="94"/>
    <x v="16"/>
    <d v="2023-04-19T09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4"/>
    <x v="94"/>
    <x v="5"/>
    <d v="2023-04-19T09:53:20"/>
    <n v="10"/>
    <n v="3"/>
    <n v="7"/>
    <m/>
    <m/>
    <m/>
    <n v="4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4"/>
    <x v="94"/>
    <x v="9"/>
    <d v="2023-04-19T09:53:2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9"/>
    <d v="2023-05-16T11:51:23"/>
    <n v="42"/>
    <n v="15"/>
    <n v="27"/>
    <m/>
    <n v="2"/>
    <n v="6"/>
    <n v="10"/>
    <n v="3"/>
    <n v="13"/>
    <n v="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31"/>
    <d v="2023-05-16T11:51:2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32"/>
    <d v="2023-05-16T11:51:23"/>
    <n v="27"/>
    <n v="18"/>
    <n v="9"/>
    <n v="2"/>
    <n v="4"/>
    <n v="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9"/>
    <d v="2023-05-16T11:51:23"/>
    <n v="966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0"/>
    <d v="2023-05-16T11:51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33"/>
    <d v="2023-05-16T11:51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1"/>
    <d v="2023-05-16T11:51:23"/>
    <n v="966"/>
    <n v="405"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12"/>
    <d v="2023-05-16T11:51:23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2"/>
    <x v="2"/>
    <x v="34"/>
    <d v="2023-05-16T11:51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4"/>
    <d v="2023-05-16T11:51:38"/>
    <n v="158"/>
    <m/>
    <m/>
    <m/>
    <n v="7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5"/>
    <d v="2023-05-16T11:51:38"/>
    <n v="298"/>
    <m/>
    <m/>
    <m/>
    <m/>
    <n v="28"/>
    <n v="15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6"/>
    <d v="2023-05-16T11:51:38"/>
    <n v="118"/>
    <m/>
    <m/>
    <m/>
    <m/>
    <m/>
    <m/>
    <m/>
    <n v="50"/>
    <m/>
    <n v="40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0"/>
    <d v="2023-05-16T11:51:38"/>
    <n v="166.4"/>
    <n v="11.2"/>
    <n v="29.6"/>
    <n v="1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2"/>
    <d v="2023-05-16T11:51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3"/>
    <d v="2023-05-16T11:51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21"/>
    <d v="2023-05-16T11:51:38"/>
    <n v="10"/>
    <m/>
    <m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24"/>
    <d v="2023-05-16T11:51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24"/>
    <d v="2023-04-19T10:03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5"/>
    <d v="2023-04-19T10:03:38"/>
    <n v="87"/>
    <n v="45"/>
    <n v="46"/>
    <m/>
    <n v="2"/>
    <n v="11"/>
    <n v="13"/>
    <n v="11"/>
    <n v="15"/>
    <n v="13"/>
    <n v="13"/>
    <m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6"/>
    <d v="2023-04-19T10:03:38"/>
    <n v="4"/>
    <n v="3"/>
    <n v="1"/>
    <m/>
    <m/>
    <m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9"/>
    <d v="2023-04-19T10:03:3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10"/>
    <d v="2023-04-19T10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35"/>
    <d v="2023-04-19T10:0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11"/>
    <d v="2023-04-19T10:03:38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"/>
    <d v="2023-05-16T11:51:48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1"/>
    <d v="2023-05-16T11:51:48"/>
    <n v="18"/>
    <m/>
    <m/>
    <n v="6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4"/>
    <d v="2023-05-16T11:51:48"/>
    <n v="15"/>
    <m/>
    <m/>
    <m/>
    <m/>
    <m/>
    <m/>
    <m/>
    <m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2"/>
    <d v="2023-05-16T11:51:48"/>
    <n v="12.8"/>
    <n v="3.2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5"/>
    <d v="2023-05-16T11:5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3"/>
    <d v="2023-05-16T11:51:48"/>
    <n v="28"/>
    <m/>
    <n v="2.8"/>
    <n v="18.399999999999999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4"/>
    <d v="2023-05-16T11:51:48"/>
    <n v="19.600000000000001"/>
    <m/>
    <n v="6.4"/>
    <n v="8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5"/>
    <d v="2023-05-16T11:51:48"/>
    <n v="608"/>
    <n v="211"/>
    <n v="397"/>
    <n v="11"/>
    <n v="24"/>
    <n v="66"/>
    <n v="68"/>
    <n v="53"/>
    <n v="102"/>
    <n v="97"/>
    <n v="93"/>
    <m/>
    <n v="34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6"/>
    <d v="2023-05-16T11:51:48"/>
    <n v="18"/>
    <n v="6"/>
    <n v="12"/>
    <n v="2"/>
    <n v="2"/>
    <n v="3"/>
    <m/>
    <n v="2"/>
    <n v="2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7"/>
    <d v="2023-05-16T11:51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8"/>
    <d v="2023-05-16T11:51:48"/>
    <n v="12"/>
    <n v="6"/>
    <n v="6"/>
    <m/>
    <n v="3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7"/>
    <d v="2023-05-16T11:51:48"/>
    <n v="18"/>
    <m/>
    <n v="2"/>
    <n v="6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8"/>
    <d v="2023-05-16T11:51:48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7"/>
    <d v="2023-05-16T11:51:4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0"/>
    <d v="2023-04-19T08:32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11"/>
    <d v="2023-04-19T08:20:53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12"/>
    <d v="2023-04-19T08:20:53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20"/>
    <d v="2023-04-19T08:20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"/>
    <x v="96"/>
    <x v="15"/>
    <d v="2023-04-19T08:22:3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"/>
    <x v="96"/>
    <x v="16"/>
    <d v="2023-04-19T08:22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"/>
    <x v="96"/>
    <x v="5"/>
    <d v="2023-04-19T08:22:37"/>
    <n v="9"/>
    <n v="4"/>
    <n v="5"/>
    <m/>
    <m/>
    <m/>
    <m/>
    <n v="1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"/>
    <x v="96"/>
    <x v="9"/>
    <d v="2023-04-19T08:22:3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4"/>
    <x v="96"/>
    <x v="11"/>
    <d v="2023-04-19T08:22:37"/>
    <n v="54"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13"/>
    <d v="2023-04-20T11:27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15"/>
    <d v="2023-04-20T11:27:04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16"/>
    <d v="2023-04-20T11:27:0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5"/>
    <d v="2023-04-20T11:27:04"/>
    <n v="15"/>
    <n v="6"/>
    <n v="9"/>
    <m/>
    <m/>
    <m/>
    <n v="1"/>
    <n v="1"/>
    <n v="3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9"/>
    <d v="2023-04-20T11:27:0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10"/>
    <d v="2023-04-20T11:27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11"/>
    <d v="2023-04-20T11:27:04"/>
    <n v="77"/>
    <n v="3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1"/>
    <x v="57"/>
    <x v="12"/>
    <d v="2023-04-20T11:27:04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13"/>
    <d v="2023-04-20T11:27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15"/>
    <d v="2023-04-20T11:27:2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16"/>
    <d v="2023-04-20T11:27:2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5"/>
    <d v="2023-04-20T11:27:21"/>
    <n v="4"/>
    <n v="1"/>
    <n v="3"/>
    <m/>
    <m/>
    <m/>
    <m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9"/>
    <d v="2023-04-20T11:27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10"/>
    <d v="2023-04-20T11:27:2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11"/>
    <d v="2023-04-20T11:27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1"/>
    <x v="97"/>
    <x v="12"/>
    <d v="2023-04-20T11:27:21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1"/>
    <x v="98"/>
    <x v="15"/>
    <d v="2023-04-20T11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1"/>
    <x v="98"/>
    <x v="16"/>
    <d v="2023-04-20T11:28:21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1"/>
    <x v="98"/>
    <x v="5"/>
    <d v="2023-04-20T11:28:21"/>
    <n v="10"/>
    <n v="4"/>
    <n v="6"/>
    <m/>
    <m/>
    <m/>
    <m/>
    <m/>
    <n v="1"/>
    <n v="6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1"/>
    <x v="98"/>
    <x v="9"/>
    <d v="2023-04-20T11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1"/>
    <x v="98"/>
    <x v="10"/>
    <d v="2023-04-20T11:28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1"/>
    <x v="98"/>
    <x v="11"/>
    <d v="2023-04-20T11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1"/>
    <x v="98"/>
    <x v="12"/>
    <d v="2023-04-20T11:28:21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13"/>
    <d v="2023-04-20T11:28:4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15"/>
    <d v="2023-04-20T11:28:45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16"/>
    <d v="2023-04-20T11:28:4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0"/>
    <d v="2023-04-20T11:28:4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3"/>
    <d v="2023-04-20T11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21"/>
    <d v="2023-04-20T11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5"/>
    <d v="2023-04-20T11:28:45"/>
    <n v="14"/>
    <n v="5"/>
    <n v="10"/>
    <m/>
    <n v="1"/>
    <n v="1"/>
    <n v="2"/>
    <n v="1"/>
    <n v="1"/>
    <n v="7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6"/>
    <d v="2023-04-20T11:28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9"/>
    <d v="2023-04-20T11:28:45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10"/>
    <d v="2023-04-20T11:28:4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35"/>
    <d v="2023-04-20T11:28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11"/>
    <d v="2023-04-20T11:28:45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12"/>
    <d v="2023-04-20T11:28:45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1"/>
    <x v="51"/>
    <x v="36"/>
    <d v="2023-04-20T11:28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13"/>
    <d v="2023-04-20T11:44:4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15"/>
    <d v="2023-04-20T11:44:47"/>
    <n v="14"/>
    <m/>
    <m/>
    <m/>
    <m/>
    <n v="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16"/>
    <d v="2023-04-20T11:44:4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3"/>
    <d v="2023-04-20T11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21"/>
    <d v="2023-04-20T11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5"/>
    <d v="2023-04-20T11:44:47"/>
    <n v="12"/>
    <n v="3"/>
    <n v="9"/>
    <m/>
    <m/>
    <m/>
    <n v="3"/>
    <n v="3"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6"/>
    <d v="2023-04-20T11:4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9"/>
    <d v="2023-04-20T11:44:47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10"/>
    <d v="2023-04-20T11:44:4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11"/>
    <d v="2023-04-20T11:44:47"/>
    <n v="117"/>
    <n v="5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5"/>
    <d v="2023-04-20T11:49:17"/>
    <n v="27"/>
    <n v="13"/>
    <n v="14"/>
    <m/>
    <n v="1"/>
    <n v="2"/>
    <n v="4"/>
    <n v="3"/>
    <n v="8"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9"/>
    <d v="2023-04-20T11:49:17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10"/>
    <d v="2023-04-20T11:4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35"/>
    <d v="2023-04-20T11:49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11"/>
    <d v="2023-04-20T11:49:17"/>
    <n v="90"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12"/>
    <d v="2023-04-20T11:49:17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36"/>
    <d v="2023-04-20T11:49:1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20"/>
    <d v="2023-04-20T11:49:1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13"/>
    <d v="2023-04-20T11:49:50"/>
    <n v="34"/>
    <m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21"/>
    <d v="2023-04-20T11:51:47"/>
    <n v="32"/>
    <m/>
    <m/>
    <n v="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24"/>
    <d v="2023-04-20T11:51:47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22"/>
    <d v="2023-04-20T11:51:47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25"/>
    <d v="2023-04-20T11:51:47"/>
    <n v="11.6"/>
    <n v="5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23"/>
    <d v="2023-04-20T11:51:47"/>
    <n v="30.8"/>
    <m/>
    <m/>
    <n v="21.6"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5"/>
    <d v="2023-04-20T11:51:47"/>
    <n v="555"/>
    <n v="219"/>
    <n v="336"/>
    <n v="12"/>
    <n v="15"/>
    <n v="31"/>
    <n v="84"/>
    <n v="57"/>
    <n v="115"/>
    <n v="99"/>
    <n v="80"/>
    <m/>
    <n v="28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6"/>
    <d v="2023-04-20T11:51:47"/>
    <n v="19"/>
    <n v="11"/>
    <n v="8"/>
    <m/>
    <m/>
    <n v="1"/>
    <n v="5"/>
    <m/>
    <n v="5"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7"/>
    <d v="2023-04-20T11:51:47"/>
    <n v="4"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8"/>
    <d v="2023-04-20T11:51:47"/>
    <n v="6"/>
    <n v="3"/>
    <n v="3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26"/>
    <d v="2023-04-20T11:51:47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8"/>
    <d v="2023-04-20T11:51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29"/>
    <d v="2023-04-20T11:51:47"/>
    <n v="13.6"/>
    <n v="7.6"/>
    <m/>
    <n v="4.8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30"/>
    <d v="2023-04-20T11:51:4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9"/>
    <d v="2023-04-20T11:51:47"/>
    <n v="5"/>
    <n v="2"/>
    <n v="3"/>
    <m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32"/>
    <d v="2023-04-20T11:51:47"/>
    <n v="5"/>
    <n v="1"/>
    <n v="4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9"/>
    <d v="2023-04-20T11:51:47"/>
    <n v="420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"/>
    <x v="30"/>
    <x v="11"/>
    <d v="2023-05-16T12:26:17"/>
    <n v="71"/>
    <n v="3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4"/>
    <x v="30"/>
    <x v="12"/>
    <d v="2023-05-16T12:26:1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13"/>
    <d v="2023-05-16T12:26:3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5"/>
    <d v="2023-05-16T14:19:07"/>
    <n v="19"/>
    <n v="13"/>
    <n v="6"/>
    <m/>
    <n v="2"/>
    <n v="2"/>
    <n v="1"/>
    <n v="3"/>
    <n v="5"/>
    <n v="4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6"/>
    <d v="2023-05-16T14:19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9"/>
    <d v="2023-05-16T14:19:07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10"/>
    <d v="2023-05-16T14:19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11"/>
    <d v="2023-05-16T14:19:07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12"/>
    <d v="2023-05-16T14:19:0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3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5"/>
    <d v="2023-05-16T14:19:23"/>
    <n v="58"/>
    <m/>
    <m/>
    <m/>
    <m/>
    <m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6"/>
    <d v="2023-05-16T14:19:23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0"/>
    <d v="2023-05-16T14:19:2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21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5"/>
    <d v="2023-05-16T14:19:23"/>
    <n v="36"/>
    <n v="21"/>
    <n v="16"/>
    <m/>
    <m/>
    <n v="2"/>
    <n v="1"/>
    <m/>
    <n v="13"/>
    <n v="16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6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26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9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9"/>
    <d v="2023-05-16T14:19:2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12"/>
    <d v="2023-05-16T14:23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36"/>
    <d v="2023-05-16T14:2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6"/>
    <x v="103"/>
    <x v="9"/>
    <d v="2023-05-16T14:23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6"/>
    <x v="103"/>
    <x v="11"/>
    <d v="2023-05-16T14:23:3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3"/>
    <d v="2023-05-16T14:23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4"/>
    <d v="2023-05-16T14:2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5"/>
    <d v="2023-05-16T14:23:53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6"/>
    <d v="2023-05-16T14:23:53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0"/>
    <d v="2023-05-16T14:23:53"/>
    <n v="8.8000000000000007"/>
    <n v="1.6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21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5"/>
    <d v="2023-05-16T14:23:53"/>
    <n v="22"/>
    <n v="9"/>
    <n v="13"/>
    <n v="1"/>
    <n v="1"/>
    <n v="1"/>
    <n v="2"/>
    <n v="1"/>
    <n v="7"/>
    <n v="2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6"/>
    <d v="2023-05-16T14:23:5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9"/>
    <d v="2023-05-16T14:23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0"/>
    <d v="2023-05-16T14:23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1"/>
    <d v="2023-05-16T14:23:5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"/>
    <x v="10"/>
    <x v="12"/>
    <d v="2023-05-16T14:23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15"/>
    <d v="2023-05-16T14:28:54"/>
    <n v="69"/>
    <m/>
    <m/>
    <m/>
    <m/>
    <m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16"/>
    <d v="2023-05-16T14:28:54"/>
    <n v="18"/>
    <m/>
    <m/>
    <m/>
    <m/>
    <m/>
    <m/>
    <m/>
    <n v="4"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0"/>
    <d v="2023-05-16T14:28:54"/>
    <n v="12.6"/>
    <m/>
    <n v="5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2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21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5"/>
    <d v="2023-05-16T14:28:54"/>
    <n v="63"/>
    <n v="29"/>
    <n v="34"/>
    <m/>
    <n v="3"/>
    <n v="2"/>
    <n v="5"/>
    <n v="2"/>
    <n v="11"/>
    <n v="24"/>
    <n v="5"/>
    <m/>
    <n v="3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0"/>
    <d v="2023-05-16T14:29:0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5"/>
    <d v="2023-05-16T14:29:09"/>
    <n v="17"/>
    <n v="12"/>
    <n v="5"/>
    <m/>
    <n v="1"/>
    <m/>
    <m/>
    <n v="2"/>
    <n v="4"/>
    <n v="6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9"/>
    <d v="2023-05-16T14:29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10"/>
    <d v="2023-05-16T14:29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11"/>
    <d v="2023-05-16T14:29:09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12"/>
    <d v="2023-05-16T14:29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70"/>
    <x v="14"/>
    <d v="2023-05-16T14:29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70"/>
    <x v="15"/>
    <d v="2023-05-16T14:29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70"/>
    <x v="5"/>
    <d v="2023-05-16T14:29:20"/>
    <n v="2"/>
    <m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70"/>
    <x v="9"/>
    <d v="2023-05-16T14:29:2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70"/>
    <x v="10"/>
    <d v="2023-05-16T14:29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9"/>
    <d v="2023-05-16T14:35:24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9"/>
    <d v="2023-05-16T14:35:24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0"/>
    <d v="2023-05-16T14:35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1"/>
    <d v="2023-05-16T14:35:24"/>
    <n v="267"/>
    <n v="89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2"/>
    <d v="2023-05-16T14:35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20"/>
    <d v="2023-05-16T14:35:24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13"/>
    <d v="2023-05-16T14:35:52"/>
    <n v="33"/>
    <m/>
    <m/>
    <m/>
    <n v="20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15"/>
    <d v="2023-05-16T14:35:52"/>
    <n v="71"/>
    <m/>
    <m/>
    <m/>
    <m/>
    <m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16"/>
    <d v="2023-05-16T14:35:52"/>
    <n v="24"/>
    <m/>
    <m/>
    <m/>
    <m/>
    <m/>
    <m/>
    <m/>
    <n v="13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0"/>
    <d v="2023-05-16T14:35:52"/>
    <n v="24"/>
    <n v="2.4"/>
    <n v="3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1"/>
    <d v="2023-05-16T14:35:5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21"/>
    <d v="2023-05-16T14:35:52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23"/>
    <d v="2023-05-16T14:35:52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5"/>
    <d v="2023-05-16T14:35:52"/>
    <n v="86"/>
    <n v="37"/>
    <n v="49"/>
    <n v="1"/>
    <n v="1"/>
    <n v="8"/>
    <n v="10"/>
    <n v="6"/>
    <n v="16"/>
    <n v="21"/>
    <n v="13"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6"/>
    <d v="2023-05-16T14:35:52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8"/>
    <d v="2023-05-16T14:35:52"/>
    <n v="1"/>
    <n v="0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29"/>
    <d v="2023-05-16T14:35:52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3"/>
    <d v="2023-05-16T14:39:48"/>
    <n v="16"/>
    <m/>
    <m/>
    <m/>
    <m/>
    <n v="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21"/>
    <d v="2023-05-16T14:39:48"/>
    <n v="24"/>
    <m/>
    <m/>
    <n v="4"/>
    <m/>
    <n v="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24"/>
    <d v="2023-05-16T14:39:4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22"/>
    <d v="2023-05-16T14:39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25"/>
    <d v="2023-05-16T14:39:48"/>
    <n v="9.6"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39"/>
    <d v="2023-05-16T14:39:4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23"/>
    <d v="2023-05-16T14:39:48"/>
    <n v="28.8"/>
    <n v="3.2"/>
    <n v="6.8"/>
    <n v="4.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4"/>
    <d v="2023-05-16T14:39:48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5"/>
    <d v="2023-05-16T14:39:48"/>
    <n v="639"/>
    <n v="232"/>
    <n v="407"/>
    <n v="14"/>
    <n v="17"/>
    <n v="76"/>
    <n v="92"/>
    <n v="72"/>
    <n v="122"/>
    <n v="86"/>
    <n v="97"/>
    <m/>
    <n v="3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6"/>
    <d v="2023-05-16T14:39:48"/>
    <n v="13"/>
    <n v="7"/>
    <n v="6"/>
    <m/>
    <m/>
    <n v="2"/>
    <m/>
    <n v="4"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7"/>
    <d v="2023-05-16T14:39:48"/>
    <n v="4"/>
    <m/>
    <n v="4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8"/>
    <d v="2023-05-16T14:39:48"/>
    <n v="9"/>
    <n v="5"/>
    <n v="4"/>
    <n v="1"/>
    <n v="2"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26"/>
    <d v="2023-05-16T14:39:4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8"/>
    <d v="2023-05-16T14:3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9"/>
    <d v="2023-05-16T14:39:48"/>
    <n v="6"/>
    <n v="2"/>
    <n v="4"/>
    <m/>
    <m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9"/>
    <d v="2023-05-16T14:39:48"/>
    <n v="25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0"/>
    <d v="2023-05-16T14:39:4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9"/>
    <d v="2023-04-21T10:46:0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9"/>
    <d v="2023-04-21T10:46:09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0"/>
    <d v="2023-04-21T10:46:0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35"/>
    <d v="2023-04-21T10:46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1"/>
    <d v="2023-04-21T10:46:09"/>
    <n v="296"/>
    <n v="132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2"/>
    <d v="2023-04-21T10:46:09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36"/>
    <d v="2023-04-21T10:46:0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20"/>
    <d v="2023-04-21T10:46:0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13"/>
    <d v="2023-04-24T07:47:48"/>
    <n v="102"/>
    <m/>
    <m/>
    <m/>
    <n v="7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15"/>
    <d v="2023-04-24T07:47:48"/>
    <n v="293"/>
    <m/>
    <m/>
    <m/>
    <m/>
    <n v="44"/>
    <n v="11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16"/>
    <d v="2023-04-24T07:47:48"/>
    <n v="94"/>
    <m/>
    <m/>
    <m/>
    <m/>
    <m/>
    <m/>
    <m/>
    <n v="42"/>
    <m/>
    <n v="4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0"/>
    <d v="2023-04-24T07:47:48"/>
    <n v="88.8"/>
    <n v="3.2"/>
    <n v="18.399999999999999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1"/>
    <d v="2023-04-24T07:47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3"/>
    <d v="2023-04-24T07:47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21"/>
    <d v="2023-04-24T07:47:48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25"/>
    <d v="2023-04-24T07:47:48"/>
    <n v="14.8"/>
    <m/>
    <m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23"/>
    <d v="2023-04-24T07:47:48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4"/>
    <d v="2023-04-19T08:10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5"/>
    <d v="2023-04-19T08:10:26"/>
    <n v="266"/>
    <n v="106"/>
    <n v="160"/>
    <n v="2"/>
    <n v="1"/>
    <n v="8"/>
    <n v="34"/>
    <n v="28"/>
    <n v="65"/>
    <n v="58"/>
    <n v="23"/>
    <m/>
    <n v="24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6"/>
    <d v="2023-04-19T08:10:26"/>
    <n v="23"/>
    <n v="13"/>
    <n v="10"/>
    <n v="1"/>
    <n v="2"/>
    <n v="3"/>
    <m/>
    <n v="8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8"/>
    <d v="2023-04-19T08:10:26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9"/>
    <d v="2023-04-19T08:10:26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10"/>
    <d v="2023-04-19T08:10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35"/>
    <d v="2023-04-19T08:10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11"/>
    <d v="2023-04-19T08:10:26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13"/>
    <d v="2023-07-19T15:16:19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13"/>
    <d v="2023-04-19T10:14:37"/>
    <n v="360"/>
    <m/>
    <m/>
    <m/>
    <n v="23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15"/>
    <d v="2023-04-19T10:14:37"/>
    <n v="639"/>
    <m/>
    <m/>
    <m/>
    <m/>
    <n v="32"/>
    <n v="304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15"/>
    <d v="2023-07-19T15:16:19"/>
    <n v="24"/>
    <m/>
    <m/>
    <m/>
    <m/>
    <n v="6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16"/>
    <d v="2023-07-19T15:16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0"/>
    <d v="2023-07-19T15:16:19"/>
    <n v="22.4"/>
    <m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21"/>
    <d v="2023-07-19T15:16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22"/>
    <d v="2023-07-19T15:16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5"/>
    <d v="2023-07-19T15:16:19"/>
    <n v="35"/>
    <n v="15"/>
    <n v="20"/>
    <m/>
    <n v="3"/>
    <n v="4"/>
    <n v="5"/>
    <n v="6"/>
    <n v="7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0"/>
    <d v="2023-04-20T08:04:50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40"/>
    <d v="2023-04-20T08:04:5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13"/>
    <d v="2023-04-20T08:05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15"/>
    <d v="2023-04-20T08:05:06"/>
    <n v="38"/>
    <m/>
    <m/>
    <m/>
    <m/>
    <n v="4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16"/>
    <d v="2023-04-20T08:05:06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0"/>
    <d v="2023-04-20T08:05:06"/>
    <n v="5.7"/>
    <m/>
    <m/>
    <n v="5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23"/>
    <d v="2023-04-20T08:05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5"/>
    <d v="2023-04-20T08:05:06"/>
    <n v="40"/>
    <n v="14"/>
    <n v="26"/>
    <m/>
    <m/>
    <n v="2"/>
    <n v="3"/>
    <n v="4"/>
    <n v="12"/>
    <n v="5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08"/>
    <x v="5"/>
    <d v="2023-04-20T10:08:46"/>
    <n v="25"/>
    <n v="11"/>
    <n v="18"/>
    <m/>
    <m/>
    <n v="3"/>
    <n v="2"/>
    <n v="3"/>
    <n v="6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08"/>
    <x v="9"/>
    <d v="2023-04-20T10:08:4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08"/>
    <x v="11"/>
    <d v="2023-04-20T10:08:46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13"/>
    <d v="2023-04-20T10:09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15"/>
    <d v="2023-04-20T10:09:07"/>
    <n v="20"/>
    <m/>
    <m/>
    <m/>
    <m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16"/>
    <d v="2023-04-20T10:09:0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0"/>
    <d v="2023-04-20T10:09:07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23"/>
    <d v="2023-04-20T10:09:0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5"/>
    <d v="2023-04-20T10:09:07"/>
    <n v="22"/>
    <n v="13"/>
    <n v="10"/>
    <m/>
    <n v="1"/>
    <n v="1"/>
    <n v="7"/>
    <n v="1"/>
    <n v="8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0"/>
    <d v="2023-04-21T10:24:32"/>
    <n v="109.8"/>
    <n v="10.8"/>
    <n v="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1"/>
    <d v="2023-04-21T10:24:32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21"/>
    <d v="2023-04-21T10:24:32"/>
    <n v="4"/>
    <m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24"/>
    <d v="2023-04-21T10:24:32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22"/>
    <d v="2023-04-21T10:24:32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23"/>
    <d v="2023-04-21T10:24:32"/>
    <n v="7.6"/>
    <n v="0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4"/>
    <d v="2023-04-21T10:24:32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5"/>
    <d v="2023-04-21T10:24:32"/>
    <n v="333"/>
    <n v="114"/>
    <n v="219"/>
    <n v="3"/>
    <n v="6"/>
    <n v="26"/>
    <n v="52"/>
    <n v="41"/>
    <n v="70"/>
    <n v="41"/>
    <n v="60"/>
    <m/>
    <n v="13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6"/>
    <d v="2023-04-21T10:24:32"/>
    <n v="5"/>
    <n v="0"/>
    <n v="5"/>
    <n v="0"/>
    <n v="0"/>
    <n v="1"/>
    <n v="1"/>
    <n v="0"/>
    <n v="0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8"/>
    <d v="2023-04-21T10:24:32"/>
    <n v="3"/>
    <n v="1"/>
    <n v="2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9"/>
    <d v="2023-04-21T10:24:3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10"/>
    <d v="2023-04-21T10:24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11"/>
    <d v="2023-04-21T10:24:32"/>
    <n v="379"/>
    <n v="18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12"/>
    <d v="2023-04-21T10:24:32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3"/>
    <d v="2023-04-21T10:24:54"/>
    <n v="176"/>
    <m/>
    <m/>
    <m/>
    <n v="150"/>
    <n v="2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5"/>
    <d v="2023-04-21T10:24:54"/>
    <n v="540"/>
    <m/>
    <m/>
    <m/>
    <m/>
    <n v="104"/>
    <n v="23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6"/>
    <d v="2023-04-21T10:24:54"/>
    <n v="166"/>
    <m/>
    <m/>
    <m/>
    <m/>
    <m/>
    <m/>
    <m/>
    <n v="88"/>
    <m/>
    <n v="48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"/>
    <x v="22"/>
    <x v="9"/>
    <d v="2023-04-20T14:18:2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"/>
    <x v="22"/>
    <x v="11"/>
    <d v="2023-04-20T14:18:28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13"/>
    <d v="2023-04-20T14:35:11"/>
    <n v="45"/>
    <m/>
    <m/>
    <m/>
    <n v="34"/>
    <n v="1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15"/>
    <d v="2023-04-20T14:35:11"/>
    <n v="183"/>
    <m/>
    <m/>
    <m/>
    <m/>
    <n v="10"/>
    <n v="7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16"/>
    <d v="2023-04-20T14:35:11"/>
    <n v="67"/>
    <m/>
    <m/>
    <m/>
    <m/>
    <m/>
    <m/>
    <m/>
    <n v="23"/>
    <m/>
    <n v="28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0"/>
    <d v="2023-04-20T14:35:11"/>
    <n v="20.9"/>
    <m/>
    <n v="0.8"/>
    <n v="20.1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1"/>
    <d v="2023-04-20T14:35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3"/>
    <d v="2023-04-20T14:35:11"/>
    <n v="14"/>
    <m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21"/>
    <d v="2023-04-20T14:35:11"/>
    <n v="22"/>
    <m/>
    <m/>
    <n v="6"/>
    <n v="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24"/>
    <d v="2023-04-20T14:35:11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22"/>
    <d v="2023-04-20T14:35:11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23"/>
    <d v="2023-04-20T14:35:1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4"/>
    <d v="2023-04-20T14:35:11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5"/>
    <d v="2023-04-20T14:35:11"/>
    <n v="179"/>
    <n v="63"/>
    <n v="116"/>
    <m/>
    <n v="1"/>
    <n v="10"/>
    <n v="17"/>
    <n v="10"/>
    <n v="35"/>
    <n v="52"/>
    <n v="24"/>
    <m/>
    <n v="14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6"/>
    <d v="2023-04-20T14:35:11"/>
    <n v="14"/>
    <n v="6"/>
    <n v="8"/>
    <m/>
    <n v="1"/>
    <n v="3"/>
    <n v="1"/>
    <m/>
    <n v="7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8"/>
    <d v="2023-04-20T14:35:11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9"/>
    <d v="2023-04-20T14:35:11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3"/>
    <d v="2023-04-20T12:11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21"/>
    <d v="2023-04-20T12:11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23"/>
    <d v="2023-04-20T12:11:01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5"/>
    <d v="2023-04-20T12:11:01"/>
    <n v="82"/>
    <n v="38"/>
    <n v="44"/>
    <n v="2"/>
    <n v="3"/>
    <n v="6"/>
    <n v="15"/>
    <n v="4"/>
    <n v="23"/>
    <n v="10"/>
    <n v="10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6"/>
    <d v="2023-04-20T12:11:01"/>
    <n v="2"/>
    <n v="2"/>
    <n v="0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8"/>
    <d v="2023-04-20T12:11:0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8"/>
    <d v="2023-04-20T12:11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30"/>
    <d v="2023-04-20T12:11:01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9"/>
    <d v="2023-04-20T12:11:01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32"/>
    <d v="2023-04-20T12:11:0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9"/>
    <d v="2023-04-20T12:11:01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0"/>
    <d v="2023-04-20T12:11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1"/>
    <d v="2023-04-20T12:11:01"/>
    <n v="111"/>
    <n v="4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2"/>
    <d v="2023-04-20T12:11:01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13"/>
    <d v="2023-04-20T12:11:24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15"/>
    <d v="2023-04-20T12:11:24"/>
    <n v="65"/>
    <m/>
    <m/>
    <m/>
    <m/>
    <n v="8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16"/>
    <d v="2023-04-20T12:11:24"/>
    <n v="11"/>
    <m/>
    <m/>
    <m/>
    <m/>
    <m/>
    <m/>
    <m/>
    <n v="5"/>
    <m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0"/>
    <d v="2023-04-20T14:04:4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22"/>
    <d v="2023-04-20T14:04:47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5"/>
    <d v="2023-04-20T14:04:47"/>
    <n v="13"/>
    <n v="8"/>
    <n v="5"/>
    <m/>
    <m/>
    <n v="1"/>
    <n v="1"/>
    <n v="3"/>
    <n v="2"/>
    <n v="1"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6"/>
    <d v="2023-04-20T14:04:4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9"/>
    <d v="2023-04-20T14:04:47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10"/>
    <d v="2023-04-20T14:04:4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11"/>
    <d v="2023-04-20T14:04:47"/>
    <n v="94"/>
    <n v="4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12"/>
    <d v="2023-04-20T14:04:47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20"/>
    <d v="2023-04-20T14:0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"/>
    <x v="65"/>
    <x v="9"/>
    <d v="2023-04-20T14:05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3"/>
    <x v="65"/>
    <x v="11"/>
    <d v="2023-04-20T14:05:02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13"/>
    <d v="2023-04-20T14:05:2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15"/>
    <d v="2023-04-20T14:05:2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16"/>
    <d v="2023-04-20T14:05:2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5"/>
    <d v="2023-04-20T14:05:22"/>
    <n v="10"/>
    <n v="1"/>
    <n v="9"/>
    <m/>
    <m/>
    <m/>
    <n v="3"/>
    <m/>
    <n v="2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9"/>
    <d v="2023-04-20T14:05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10"/>
    <d v="2023-04-20T14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3"/>
    <d v="2023-04-20T11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21"/>
    <d v="2023-04-20T11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5"/>
    <d v="2023-04-20T11:51:05"/>
    <n v="47"/>
    <n v="20"/>
    <n v="27"/>
    <m/>
    <m/>
    <n v="3"/>
    <n v="7"/>
    <n v="7"/>
    <n v="10"/>
    <n v="13"/>
    <n v="4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6"/>
    <d v="2023-04-20T11:51:0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26"/>
    <d v="2023-04-20T11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8"/>
    <d v="2023-04-20T11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9"/>
    <d v="2023-04-20T11:51:0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9"/>
    <d v="2023-04-20T11:51:05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0"/>
    <d v="2023-04-20T11:51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1"/>
    <d v="2023-04-20T11:51:05"/>
    <n v="156"/>
    <n v="6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2"/>
    <d v="2023-04-20T11:51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20"/>
    <d v="2023-04-20T11:51:0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40"/>
    <d v="2023-04-20T11:51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13"/>
    <d v="2023-04-20T11:51:26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15"/>
    <d v="2023-04-20T11:51:26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16"/>
    <d v="2023-04-20T11:51:26"/>
    <n v="24"/>
    <m/>
    <m/>
    <m/>
    <m/>
    <m/>
    <m/>
    <m/>
    <n v="10"/>
    <m/>
    <n v="1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3"/>
    <x v="86"/>
    <x v="0"/>
    <d v="2023-04-20T11:51:26"/>
    <n v="23"/>
    <n v="3.2"/>
    <n v="10.4"/>
    <n v="9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"/>
    <x v="66"/>
    <x v="19"/>
    <d v="2023-04-20T10:27:12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"/>
    <x v="66"/>
    <x v="9"/>
    <d v="2023-04-20T10:27:1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"/>
    <x v="66"/>
    <x v="10"/>
    <d v="2023-04-20T10:2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"/>
    <x v="66"/>
    <x v="11"/>
    <d v="2023-04-20T10:27:12"/>
    <n v="45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"/>
    <x v="66"/>
    <x v="12"/>
    <d v="2023-04-20T10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"/>
    <x v="67"/>
    <x v="13"/>
    <d v="2023-04-20T10:2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"/>
    <x v="67"/>
    <x v="5"/>
    <d v="2023-04-20T10:27:2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"/>
    <x v="67"/>
    <x v="9"/>
    <d v="2023-04-20T10:27:2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29"/>
    <d v="2023-04-20T10:39:17"/>
    <n v="6.4"/>
    <n v="2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9"/>
    <d v="2023-04-20T10:39:17"/>
    <n v="10"/>
    <n v="2"/>
    <n v="8"/>
    <n v="1"/>
    <n v="1"/>
    <n v="2"/>
    <n v="0"/>
    <n v="0"/>
    <n v="1"/>
    <n v="3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32"/>
    <d v="2023-04-20T10:39:17"/>
    <n v="3"/>
    <m/>
    <m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9"/>
    <d v="2023-04-20T10:39:17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0"/>
    <d v="2023-04-20T10:39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1"/>
    <d v="2023-04-20T10:39:17"/>
    <n v="390"/>
    <n v="16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2"/>
    <d v="2023-04-20T10:39:1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15"/>
    <d v="2023-04-20T10:42:55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16"/>
    <d v="2023-04-20T10:42:55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6"/>
    <d v="2023-05-16T14:49:42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8"/>
    <d v="2023-05-16T14:49:42"/>
    <n v="1"/>
    <n v="0"/>
    <n v="1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9"/>
    <d v="2023-05-16T14:49:4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11"/>
    <d v="2023-05-16T14:49:42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0"/>
    <d v="2023-05-16T14:49:57"/>
    <n v="40"/>
    <m/>
    <n v="0.8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1"/>
    <d v="2023-05-16T14:49:5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3"/>
    <d v="2023-05-16T14:49:5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15"/>
    <d v="2023-04-20T08:10:36"/>
    <n v="8"/>
    <m/>
    <m/>
    <m/>
    <m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0"/>
    <d v="2023-04-19T15:2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1"/>
    <d v="2023-04-19T15:2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3"/>
    <d v="2023-04-19T15:23:3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21"/>
    <d v="2023-04-19T15:23:34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24"/>
    <d v="2023-04-19T15:23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4"/>
    <d v="2023-04-19T15:23:34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5"/>
    <d v="2023-04-19T15:23:34"/>
    <n v="31"/>
    <n v="9"/>
    <n v="22"/>
    <m/>
    <m/>
    <n v="2"/>
    <n v="5"/>
    <m/>
    <n v="8"/>
    <n v="7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6"/>
    <d v="2023-04-19T15:23:34"/>
    <n v="6"/>
    <n v="2"/>
    <n v="4"/>
    <m/>
    <m/>
    <m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8"/>
    <d v="2023-04-19T15:23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6"/>
    <d v="2023-04-20T08:01:55"/>
    <n v="12"/>
    <n v="4"/>
    <n v="8"/>
    <n v="0"/>
    <n v="0"/>
    <n v="1"/>
    <n v="4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7"/>
    <d v="2023-04-20T08:01:55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8"/>
    <d v="2023-04-20T08:01:55"/>
    <n v="5"/>
    <n v="3"/>
    <n v="2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9"/>
    <d v="2023-04-20T08:01:55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0"/>
    <d v="2023-04-20T08:01:5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1"/>
    <d v="2023-04-20T08:01:55"/>
    <n v="372"/>
    <n v="142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2"/>
    <d v="2023-04-20T08:01:5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0"/>
    <d v="2023-04-20T08:01:5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13"/>
    <d v="2023-04-20T08:03:33"/>
    <n v="96"/>
    <m/>
    <m/>
    <m/>
    <n v="7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15"/>
    <d v="2023-04-20T08:03:33"/>
    <n v="246"/>
    <m/>
    <m/>
    <m/>
    <m/>
    <n v="26"/>
    <n v="12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16"/>
    <d v="2023-04-20T08:03:33"/>
    <n v="79"/>
    <m/>
    <m/>
    <m/>
    <m/>
    <m/>
    <m/>
    <m/>
    <n v="35"/>
    <m/>
    <n v="4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0"/>
    <d v="2023-04-20T08:03:33"/>
    <n v="80.8"/>
    <n v="7.2"/>
    <n v="19.8"/>
    <n v="53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3"/>
    <d v="2023-04-20T08:03:33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21"/>
    <d v="2023-04-20T08:03:33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24"/>
    <d v="2023-04-20T08:03:3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25"/>
    <d v="2023-04-20T08:03:3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5"/>
    <d v="2023-04-20T08:03:33"/>
    <n v="258"/>
    <n v="109"/>
    <n v="149"/>
    <n v="3"/>
    <n v="6"/>
    <n v="20"/>
    <n v="35"/>
    <n v="26"/>
    <n v="64"/>
    <n v="46"/>
    <n v="35"/>
    <m/>
    <n v="2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16"/>
    <d v="2023-04-19T15:05:5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3"/>
    <d v="2023-04-19T15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21"/>
    <d v="2023-04-19T15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5"/>
    <d v="2023-04-19T15:05:53"/>
    <n v="12"/>
    <n v="7"/>
    <n v="5"/>
    <m/>
    <m/>
    <m/>
    <n v="2"/>
    <m/>
    <n v="4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6"/>
    <d v="2023-04-19T15:05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9"/>
    <d v="2023-04-19T15:05:53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10"/>
    <d v="2023-04-19T15:05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11"/>
    <d v="2023-04-19T15:05:53"/>
    <n v="116"/>
    <n v="5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12"/>
    <d v="2023-04-19T15:05:53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20"/>
    <d v="2023-04-19T15:0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3"/>
    <x v="117"/>
    <x v="15"/>
    <d v="2023-04-19T15:06:1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3"/>
    <x v="117"/>
    <x v="5"/>
    <d v="2023-04-19T15:06:13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3"/>
    <x v="117"/>
    <x v="9"/>
    <d v="2023-04-19T15:06:1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3"/>
    <x v="117"/>
    <x v="11"/>
    <d v="2023-04-19T15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3"/>
    <x v="117"/>
    <x v="20"/>
    <d v="2023-04-19T15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13"/>
    <d v="2023-04-19T15:06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"/>
    <x v="62"/>
    <x v="15"/>
    <d v="2023-04-19T15:06:40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3"/>
    <d v="2023-04-19T10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21"/>
    <d v="2023-04-19T10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5"/>
    <d v="2023-04-19T10:50:58"/>
    <n v="40"/>
    <n v="18"/>
    <n v="22"/>
    <m/>
    <m/>
    <n v="4"/>
    <n v="4"/>
    <n v="5"/>
    <n v="12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6"/>
    <d v="2023-04-19T10:50:5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9"/>
    <d v="2023-04-19T10:50:5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10"/>
    <d v="2023-04-19T10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35"/>
    <d v="2023-04-19T10:50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37"/>
    <d v="2023-04-19T10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11"/>
    <d v="2023-04-19T10:50:58"/>
    <n v="55"/>
    <n v="2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12"/>
    <d v="2023-04-19T10:50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36"/>
    <d v="2023-04-19T10:5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38"/>
    <d v="2023-04-19T10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13"/>
    <d v="2023-04-19T10:52:08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15"/>
    <d v="2023-04-19T10:52:08"/>
    <n v="44"/>
    <m/>
    <m/>
    <m/>
    <m/>
    <n v="6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16"/>
    <d v="2023-04-19T10:52:08"/>
    <n v="20"/>
    <m/>
    <m/>
    <m/>
    <m/>
    <m/>
    <m/>
    <m/>
    <n v="7"/>
    <m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0"/>
    <d v="2023-04-19T10:52:08"/>
    <n v="4.5"/>
    <m/>
    <n v="0.9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2"/>
    <x v="80"/>
    <x v="23"/>
    <d v="2023-04-19T10:52:08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9"/>
    <d v="2023-04-19T10:37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10"/>
    <d v="2023-04-19T10:37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11"/>
    <d v="2023-04-19T10:37:55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12"/>
    <d v="2023-04-19T10:37:5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13"/>
    <d v="2023-04-19T10:38:1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15"/>
    <d v="2023-04-19T10:38:11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16"/>
    <d v="2023-04-19T10:38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3"/>
    <d v="2023-04-19T10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21"/>
    <d v="2023-04-19T10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5"/>
    <d v="2023-04-19T10:38:11"/>
    <n v="11"/>
    <n v="5"/>
    <n v="6"/>
    <m/>
    <m/>
    <m/>
    <n v="3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6"/>
    <d v="2023-04-19T10:38:1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9"/>
    <d v="2023-04-19T10:38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10"/>
    <d v="2023-04-19T10:38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35"/>
    <d v="2023-04-19T10:38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11"/>
    <d v="2023-04-19T10:38:11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12"/>
    <d v="2023-04-19T10:3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"/>
    <x v="11"/>
    <x v="36"/>
    <d v="2023-04-19T10:38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0"/>
    <d v="2023-04-19T10:43:1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5"/>
    <d v="2023-04-19T10:43:18"/>
    <n v="17"/>
    <n v="9"/>
    <n v="8"/>
    <n v="1"/>
    <m/>
    <n v="1"/>
    <n v="2"/>
    <m/>
    <n v="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9"/>
    <d v="2023-04-19T10:43:1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10"/>
    <d v="2023-04-19T10:43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11"/>
    <d v="2023-04-19T10:43:18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12"/>
    <d v="2023-04-19T10:43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15"/>
    <d v="2023-04-19T10:43:47"/>
    <n v="20"/>
    <m/>
    <m/>
    <m/>
    <m/>
    <n v="4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16"/>
    <d v="2023-04-19T10:43:4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21"/>
    <d v="2023-04-19T10:43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22"/>
    <d v="2023-04-19T10:43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5"/>
    <d v="2023-04-19T10:43:47"/>
    <n v="11"/>
    <n v="5"/>
    <n v="6"/>
    <m/>
    <m/>
    <m/>
    <m/>
    <n v="2"/>
    <n v="3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6"/>
    <d v="2023-04-19T10:43:4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9"/>
    <d v="2023-04-19T10:43:4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10"/>
    <d v="2023-04-19T10:43:4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11"/>
    <d v="2023-04-19T10:43:47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5"/>
    <x v="5"/>
    <x v="12"/>
    <d v="2023-04-19T10:43:47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2"/>
    <x v="6"/>
    <x v="13"/>
    <d v="2023-04-19T10:44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13"/>
    <d v="2023-04-19T10:48:4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13"/>
    <d v="2023-07-19T15:16:44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15"/>
    <d v="2023-07-19T15:16:4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15"/>
    <d v="2023-04-19T10:48:45"/>
    <n v="51"/>
    <m/>
    <m/>
    <m/>
    <m/>
    <n v="4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16"/>
    <d v="2023-04-19T10:48:45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0"/>
    <d v="2023-04-19T10:48:45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1"/>
    <d v="2023-04-19T10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4"/>
    <x v="77"/>
    <x v="21"/>
    <d v="2023-04-19T10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5"/>
    <d v="2023-04-19T10:31:09"/>
    <n v="19"/>
    <n v="11"/>
    <n v="8"/>
    <m/>
    <m/>
    <n v="2"/>
    <n v="5"/>
    <n v="2"/>
    <n v="5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8"/>
    <d v="2023-04-19T10:31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9"/>
    <d v="2023-04-19T10:31:0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10"/>
    <d v="2023-04-19T10:31:0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11"/>
    <d v="2023-04-19T10:31:09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12"/>
    <d v="2023-04-19T10:31:0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13"/>
    <d v="2023-04-19T10:3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5"/>
    <d v="2023-04-19T10:31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5"/>
    <x v="42"/>
    <x v="9"/>
    <d v="2023-04-19T10:31:2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7"/>
    <d v="2023-04-19T10:11:35"/>
    <n v="7"/>
    <n v="3"/>
    <n v="4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8"/>
    <d v="2023-04-19T10:11:35"/>
    <n v="20"/>
    <n v="7"/>
    <n v="13"/>
    <m/>
    <n v="3"/>
    <n v="10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26"/>
    <d v="2023-04-19T10:11:35"/>
    <n v="10"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8"/>
    <d v="2023-04-19T10:11:3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45"/>
    <d v="2023-04-19T10:11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41"/>
    <d v="2023-04-19T10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42"/>
    <d v="2023-04-19T10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29"/>
    <d v="2023-04-19T10:11:35"/>
    <n v="14.4"/>
    <m/>
    <n v="6.4"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0"/>
    <d v="2023-04-19T10:11:35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9"/>
    <d v="2023-04-19T10:11:35"/>
    <n v="13"/>
    <n v="7"/>
    <n v="6"/>
    <m/>
    <m/>
    <n v="2"/>
    <n v="3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43"/>
    <d v="2023-04-19T10:11:35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2"/>
    <d v="2023-04-19T10:11:35"/>
    <n v="5"/>
    <n v="3"/>
    <n v="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9"/>
    <d v="2023-04-19T10:11:35"/>
    <n v="898"/>
    <n v="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0"/>
    <d v="2023-04-19T10:11:35"/>
    <n v="7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7"/>
    <d v="2023-04-19T10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3"/>
    <d v="2023-04-19T10:11:3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1"/>
    <d v="2023-04-19T10:11:35"/>
    <n v="904"/>
    <n v="305"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8"/>
    <d v="2023-04-19T10:01:1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9"/>
    <d v="2023-04-19T10:01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10"/>
    <d v="2023-04-19T10:01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11"/>
    <d v="2023-04-19T10:01:15"/>
    <n v="84"/>
    <n v="2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12"/>
    <d v="2023-04-19T10:01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13"/>
    <d v="2023-04-19T10:01:31"/>
    <n v="27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15"/>
    <d v="2023-04-19T10:01:31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16"/>
    <d v="2023-04-19T10:01:31"/>
    <n v="18"/>
    <m/>
    <m/>
    <m/>
    <m/>
    <m/>
    <m/>
    <m/>
    <n v="8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0"/>
    <d v="2023-04-19T10:01:31"/>
    <n v="9.9"/>
    <n v="2.7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21"/>
    <d v="2023-04-19T10:01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5"/>
    <d v="2023-04-19T10:01:31"/>
    <n v="45"/>
    <n v="25"/>
    <n v="22"/>
    <n v="1"/>
    <m/>
    <m/>
    <n v="12"/>
    <n v="1"/>
    <n v="12"/>
    <n v="8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6"/>
    <d v="2023-04-19T10:01:3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9"/>
    <d v="2023-04-19T10:01:3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35"/>
    <d v="2023-04-19T10:01:3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11"/>
    <d v="2023-04-19T10:01:31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2"/>
    <x v="81"/>
    <x v="36"/>
    <d v="2023-04-19T10:01:31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13"/>
    <d v="2023-04-19T10:01:52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16"/>
    <d v="2023-04-19T09:45:2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1"/>
    <d v="2023-04-19T09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21"/>
    <d v="2023-04-19T09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5"/>
    <d v="2023-04-19T09:45:27"/>
    <n v="12"/>
    <n v="4"/>
    <n v="8"/>
    <m/>
    <m/>
    <m/>
    <n v="1"/>
    <n v="4"/>
    <n v="3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6"/>
    <d v="2023-04-19T09:45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9"/>
    <d v="2023-04-19T09:45:2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10"/>
    <d v="2023-04-19T09:4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11"/>
    <d v="2023-04-19T09:45:27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12"/>
    <d v="2023-04-19T09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13"/>
    <d v="2023-04-19T09:45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15"/>
    <d v="2023-04-19T09:45:41"/>
    <n v="30"/>
    <m/>
    <m/>
    <m/>
    <m/>
    <n v="4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16"/>
    <d v="2023-04-19T09:45:41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0"/>
    <d v="2023-04-19T09:45:41"/>
    <n v="13.6"/>
    <m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3"/>
    <d v="2023-04-19T09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21"/>
    <d v="2023-04-19T09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5"/>
    <d v="2023-04-19T09:45:41"/>
    <n v="27"/>
    <n v="14"/>
    <n v="13"/>
    <m/>
    <n v="1"/>
    <n v="3"/>
    <n v="2"/>
    <n v="3"/>
    <n v="5"/>
    <n v="8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6"/>
    <d v="2023-04-19T09:45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16"/>
    <d v="2023-04-19T09:52:39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0"/>
    <d v="2023-04-19T09:52:39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23"/>
    <d v="2023-04-19T09:52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5"/>
    <d v="2023-04-19T09:52:39"/>
    <n v="47"/>
    <n v="22"/>
    <n v="30"/>
    <m/>
    <m/>
    <n v="1"/>
    <n v="7"/>
    <m/>
    <n v="14"/>
    <n v="1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8"/>
    <d v="2023-04-19T09:52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9"/>
    <d v="2023-04-19T09:52:39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10"/>
    <d v="2023-04-19T09:52:3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13"/>
    <d v="2023-04-19T10:17:0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14"/>
    <d v="2023-04-19T10:17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15"/>
    <d v="2023-04-19T10:17:01"/>
    <n v="92"/>
    <m/>
    <m/>
    <m/>
    <m/>
    <n v="12"/>
    <n v="4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16"/>
    <d v="2023-04-19T10:17:01"/>
    <n v="11"/>
    <m/>
    <m/>
    <m/>
    <m/>
    <m/>
    <m/>
    <m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0"/>
    <d v="2023-04-19T10:17:0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23"/>
    <d v="2023-04-19T10:17:01"/>
    <n v="6.8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5"/>
    <d v="2023-04-19T10:17:01"/>
    <n v="64"/>
    <n v="23"/>
    <n v="41"/>
    <m/>
    <m/>
    <n v="1"/>
    <n v="6"/>
    <n v="8"/>
    <n v="23"/>
    <n v="17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8"/>
    <d v="2023-04-19T10:17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18"/>
    <d v="2023-04-19T10:1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19"/>
    <d v="2023-04-19T10:17:0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0"/>
    <d v="2023-04-19T09:21:1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3"/>
    <d v="2023-04-19T09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21"/>
    <d v="2023-04-19T09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5"/>
    <d v="2023-04-19T09:21:18"/>
    <n v="10"/>
    <n v="3"/>
    <n v="7"/>
    <m/>
    <m/>
    <n v="1"/>
    <m/>
    <m/>
    <n v="4"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6"/>
    <d v="2023-04-19T09:21:1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9"/>
    <d v="2023-04-19T09:21:1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10"/>
    <d v="2023-04-19T09:21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11"/>
    <d v="2023-04-19T09:21:18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12"/>
    <d v="2023-04-19T09:21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13"/>
    <d v="2023-04-19T09:21:4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15"/>
    <d v="2023-04-19T09:21:4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0"/>
    <d v="2023-04-19T09:21:45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3"/>
    <d v="2023-04-19T09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21"/>
    <d v="2023-04-19T09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5"/>
    <d v="2023-04-19T09:21:45"/>
    <n v="5"/>
    <n v="3"/>
    <n v="2"/>
    <n v="1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6"/>
    <d v="2023-04-19T09:21:4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9"/>
    <d v="2023-04-19T09:21:4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10"/>
    <d v="2023-04-19T09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11"/>
    <d v="2023-04-19T09:21:45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12"/>
    <d v="2023-04-19T09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4"/>
    <x v="29"/>
    <x v="20"/>
    <d v="2023-04-19T09:2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13"/>
    <d v="2023-04-19T09:22:0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15"/>
    <d v="2023-04-19T09:22:01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16"/>
    <d v="2023-04-19T09:22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"/>
    <x v="122"/>
    <x v="16"/>
    <d v="2023-04-19T09:58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"/>
    <x v="122"/>
    <x v="5"/>
    <d v="2023-04-19T09:58:01"/>
    <n v="3"/>
    <m/>
    <n v="3"/>
    <m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"/>
    <x v="122"/>
    <x v="9"/>
    <d v="2023-04-19T09:58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"/>
    <x v="122"/>
    <x v="10"/>
    <d v="2023-04-19T09:58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"/>
    <x v="122"/>
    <x v="11"/>
    <d v="2023-04-19T09:58:01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"/>
    <x v="122"/>
    <x v="12"/>
    <d v="2023-04-19T09:58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13"/>
    <d v="2023-04-19T09:59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15"/>
    <d v="2023-04-19T09:59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16"/>
    <d v="2023-04-19T09:59:0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5"/>
    <d v="2023-04-19T09:59:05"/>
    <n v="5"/>
    <n v="3"/>
    <n v="2"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9"/>
    <d v="2023-04-19T09:59:05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10"/>
    <d v="2023-04-19T09:5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11"/>
    <d v="2023-04-19T09:59:05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5"/>
    <x v="78"/>
    <x v="12"/>
    <d v="2023-04-19T09:59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"/>
    <x v="96"/>
    <x v="9"/>
    <d v="2023-04-19T09:22:3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"/>
    <x v="96"/>
    <x v="11"/>
    <d v="2023-04-19T09:22:38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13"/>
    <d v="2023-04-19T09:22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15"/>
    <d v="2023-04-19T09:22:5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16"/>
    <d v="2023-04-19T09:22:56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5"/>
    <x v="124"/>
    <x v="13"/>
    <d v="2023-07-19T15:14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5"/>
    <x v="124"/>
    <x v="15"/>
    <d v="2023-07-19T15:14:29"/>
    <n v="22"/>
    <m/>
    <m/>
    <m/>
    <m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5"/>
    <x v="124"/>
    <x v="16"/>
    <d v="2023-07-19T15:14:29"/>
    <n v="4"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0"/>
    <d v="2023-04-19T09:22:56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5"/>
    <d v="2023-04-19T09:22:56"/>
    <n v="22"/>
    <n v="5"/>
    <n v="17"/>
    <m/>
    <m/>
    <n v="3"/>
    <n v="1"/>
    <n v="1"/>
    <n v="5"/>
    <n v="8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9"/>
    <d v="2023-04-19T09:22:56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10"/>
    <d v="2023-04-19T09:22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11"/>
    <d v="2023-04-19T09:22:56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11"/>
    <d v="2023-04-19T09:17:21"/>
    <n v="205"/>
    <n v="82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13"/>
    <d v="2023-04-19T09:17:4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15"/>
    <d v="2023-04-19T09:17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16"/>
    <d v="2023-04-19T09:17:48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0"/>
    <d v="2023-04-19T09:17:48"/>
    <n v="12"/>
    <n v="3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3"/>
    <d v="2023-04-19T09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21"/>
    <d v="2023-04-19T09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5"/>
    <d v="2023-04-19T09:17:48"/>
    <n v="21"/>
    <n v="8"/>
    <n v="13"/>
    <n v="1"/>
    <m/>
    <n v="3"/>
    <n v="4"/>
    <m/>
    <n v="5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6"/>
    <d v="2023-04-19T09:17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9"/>
    <d v="2023-04-19T09:17:4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10"/>
    <d v="2023-04-19T09:17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35"/>
    <d v="2023-04-19T09:17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11"/>
    <d v="2023-04-19T09:17:48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12"/>
    <d v="2023-04-19T09:17:4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"/>
    <x v="38"/>
    <x v="36"/>
    <d v="2023-04-19T09:1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13"/>
    <d v="2023-04-19T09:18:1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15"/>
    <d v="2023-04-19T09:18:12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16"/>
    <d v="2023-04-19T09:18:1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0"/>
    <d v="2023-04-19T09:18:12"/>
    <n v="28.2"/>
    <m/>
    <n v="4.5"/>
    <n v="2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3"/>
    <d v="2023-04-19T09:1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21"/>
    <d v="2023-04-19T09:18:12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5"/>
    <d v="2023-04-19T09:18:12"/>
    <n v="30"/>
    <n v="18"/>
    <n v="12"/>
    <m/>
    <n v="1"/>
    <n v="9"/>
    <n v="3"/>
    <n v="3"/>
    <n v="3"/>
    <n v="7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6"/>
    <d v="2023-04-19T09:18:12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27"/>
    <d v="2023-04-19T09:18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19"/>
    <d v="2023-04-19T09:18:12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9"/>
    <d v="2023-04-19T09:18:1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"/>
    <x v="39"/>
    <x v="11"/>
    <d v="2023-04-19T09:18:12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9"/>
    <d v="2023-07-17T13:17:33"/>
    <n v="10"/>
    <n v="6"/>
    <n v="4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9"/>
    <d v="2023-07-17T13:17:33"/>
    <n v="645"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0"/>
    <d v="2023-07-17T13:17:33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35"/>
    <d v="2023-07-17T13:1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1"/>
    <d v="2023-07-17T13:17:33"/>
    <n v="645"/>
    <n v="275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2"/>
    <d v="2023-07-17T13:17:33"/>
    <n v="106"/>
    <n v="3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36"/>
    <d v="2023-07-17T13:1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4"/>
    <d v="2023-07-17T13:19:12"/>
    <n v="247"/>
    <m/>
    <m/>
    <m/>
    <n v="160"/>
    <n v="8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4"/>
    <d v="2023-07-17T13:20:20"/>
    <n v="332"/>
    <m/>
    <m/>
    <m/>
    <n v="20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5"/>
    <d v="2023-07-17T13:20:20"/>
    <n v="359"/>
    <m/>
    <m/>
    <m/>
    <m/>
    <m/>
    <n v="176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6"/>
    <d v="2023-07-17T13:20:20"/>
    <n v="246"/>
    <m/>
    <m/>
    <m/>
    <m/>
    <m/>
    <m/>
    <m/>
    <n v="92"/>
    <m/>
    <n v="88"/>
    <n v="1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0"/>
    <d v="2023-07-17T13:20:20"/>
    <n v="284"/>
    <n v="12.8"/>
    <n v="66.400000000000006"/>
    <n v="2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"/>
    <d v="2023-07-17T13:20:20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1"/>
    <d v="2023-07-17T13:20:20"/>
    <n v="14"/>
    <m/>
    <m/>
    <n v="4"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4"/>
    <d v="2023-07-17T13:2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2"/>
    <d v="2023-07-17T13:20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14"/>
    <d v="2023-07-18T11:35:4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15"/>
    <d v="2023-07-18T11:35:43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16"/>
    <d v="2023-07-18T11:35:43"/>
    <n v="20"/>
    <m/>
    <m/>
    <m/>
    <m/>
    <m/>
    <m/>
    <m/>
    <n v="1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0"/>
    <d v="2023-07-18T11:3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23"/>
    <d v="2023-07-18T11:35:43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5"/>
    <d v="2023-07-18T11:35:43"/>
    <n v="35"/>
    <n v="9"/>
    <n v="26"/>
    <m/>
    <m/>
    <n v="3"/>
    <n v="4"/>
    <n v="2"/>
    <n v="6"/>
    <n v="4"/>
    <n v="1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8"/>
    <d v="2023-07-18T11:35:43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9"/>
    <d v="2023-07-18T11:35:4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21"/>
    <d v="2023-07-17T13:21:31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22"/>
    <d v="2023-07-17T13:21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4"/>
    <d v="2023-07-17T13:21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5"/>
    <d v="2023-07-17T13:21:31"/>
    <n v="251"/>
    <n v="87"/>
    <n v="164"/>
    <m/>
    <m/>
    <m/>
    <n v="42"/>
    <n v="39"/>
    <n v="57"/>
    <n v="45"/>
    <n v="32"/>
    <m/>
    <n v="2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6"/>
    <d v="2023-07-17T13:21:31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8"/>
    <d v="2023-07-17T13:21:3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9"/>
    <d v="2023-07-17T13:21:31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10"/>
    <d v="2023-07-17T13:21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11"/>
    <d v="2023-07-17T13:21:31"/>
    <n v="296"/>
    <n v="13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12"/>
    <d v="2023-07-17T13:21:31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20"/>
    <d v="2023-07-17T13:2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40"/>
    <d v="2023-07-17T13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14"/>
    <d v="2023-07-17T14:50:52"/>
    <n v="96"/>
    <m/>
    <m/>
    <m/>
    <n v="4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15"/>
    <d v="2023-07-17T14:50:52"/>
    <n v="142"/>
    <m/>
    <m/>
    <m/>
    <m/>
    <m/>
    <n v="7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16"/>
    <d v="2023-07-17T14:50:52"/>
    <n v="31"/>
    <m/>
    <m/>
    <m/>
    <m/>
    <m/>
    <m/>
    <m/>
    <n v="17"/>
    <m/>
    <n v="1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0"/>
    <d v="2023-07-17T14:50:52"/>
    <n v="73.599999999999994"/>
    <n v="8.8000000000000007"/>
    <n v="14.4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14"/>
    <d v="2023-07-17T14:51:33"/>
    <n v="13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15"/>
    <d v="2023-07-17T14:51:33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16"/>
    <d v="2023-07-17T14:51:33"/>
    <n v="8"/>
    <m/>
    <m/>
    <m/>
    <m/>
    <m/>
    <m/>
    <m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0"/>
    <d v="2023-07-17T14:51:33"/>
    <n v="8"/>
    <n v="4"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2"/>
    <d v="2023-07-17T14:5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3"/>
    <d v="2023-07-17T14:51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21"/>
    <d v="2023-07-17T14:51:33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24"/>
    <d v="2023-07-17T14:51:33"/>
    <n v="4"/>
    <m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14"/>
    <d v="2023-07-17T14:54:15"/>
    <n v="56"/>
    <m/>
    <m/>
    <m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15"/>
    <d v="2023-07-17T14:54:15"/>
    <n v="105"/>
    <m/>
    <m/>
    <m/>
    <m/>
    <m/>
    <n v="4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16"/>
    <d v="2023-07-17T14:54:15"/>
    <n v="31"/>
    <m/>
    <m/>
    <m/>
    <m/>
    <m/>
    <m/>
    <m/>
    <n v="18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0"/>
    <d v="2023-07-17T14:54:15"/>
    <n v="24"/>
    <m/>
    <n v="3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2"/>
    <d v="2023-07-17T14:54:15"/>
    <n v="12"/>
    <m/>
    <m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21"/>
    <d v="2023-07-17T14:54:15"/>
    <n v="14"/>
    <m/>
    <m/>
    <n v="2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24"/>
    <d v="2023-07-17T14:54:1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23"/>
    <d v="2023-07-17T14:54:1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15"/>
    <d v="2023-07-17T14:54:36"/>
    <n v="63"/>
    <m/>
    <m/>
    <m/>
    <m/>
    <m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16"/>
    <d v="2023-07-17T14:54:36"/>
    <n v="28"/>
    <m/>
    <m/>
    <m/>
    <m/>
    <m/>
    <m/>
    <m/>
    <n v="9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0"/>
    <d v="2023-07-17T14:54:36"/>
    <n v="12.8"/>
    <m/>
    <n v="7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2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21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24"/>
    <d v="2023-07-17T14:54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23"/>
    <d v="2023-07-17T14:54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5"/>
    <d v="2023-07-17T14:54:36"/>
    <n v="67"/>
    <n v="27"/>
    <n v="40"/>
    <m/>
    <n v="2"/>
    <n v="3"/>
    <n v="7"/>
    <n v="3"/>
    <n v="12"/>
    <n v="20"/>
    <n v="9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5"/>
    <d v="2023-07-17T13:19:12"/>
    <n v="313"/>
    <m/>
    <m/>
    <m/>
    <m/>
    <m/>
    <n v="19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6"/>
    <d v="2023-07-17T13:19:12"/>
    <n v="182"/>
    <m/>
    <m/>
    <m/>
    <m/>
    <m/>
    <m/>
    <m/>
    <n v="71"/>
    <m/>
    <n v="7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0"/>
    <d v="2023-07-17T13:19:12"/>
    <n v="161.6"/>
    <n v="4.8"/>
    <n v="37.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1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4"/>
    <d v="2023-07-17T13:19:12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5"/>
    <d v="2023-07-17T13:19:12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39"/>
    <d v="2023-07-17T13:19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3"/>
    <d v="2023-07-17T13:19:12"/>
    <n v="6.4"/>
    <m/>
    <n v="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5"/>
    <d v="2023-07-17T13:19:12"/>
    <n v="489"/>
    <n v="184"/>
    <n v="305"/>
    <n v="3"/>
    <n v="14"/>
    <n v="46"/>
    <n v="80"/>
    <n v="43"/>
    <n v="95"/>
    <n v="63"/>
    <n v="72"/>
    <m/>
    <n v="38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6"/>
    <d v="2023-07-17T13:19:12"/>
    <n v="9"/>
    <n v="3"/>
    <n v="6"/>
    <m/>
    <m/>
    <m/>
    <n v="1"/>
    <m/>
    <n v="1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7"/>
    <d v="2023-07-17T13:19:12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8"/>
    <d v="2023-07-17T13:19:12"/>
    <n v="2"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7"/>
    <d v="2023-07-17T13:19:12"/>
    <n v="52"/>
    <m/>
    <n v="2"/>
    <n v="16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8"/>
    <d v="2023-07-17T13:19:1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7"/>
    <d v="2023-07-17T13:19:12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8"/>
    <d v="2023-07-17T13:19:12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29"/>
    <d v="2023-07-17T13:19:12"/>
    <n v="62.8"/>
    <n v="4.4000000000000004"/>
    <n v="8.4"/>
    <n v="30"/>
    <n v="11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30"/>
    <d v="2023-07-17T13:19:12"/>
    <n v="28.4"/>
    <n v="2"/>
    <n v="4.4000000000000004"/>
    <n v="17.600000000000001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9"/>
    <d v="2023-07-17T13:19:12"/>
    <n v="46"/>
    <n v="18"/>
    <n v="28"/>
    <m/>
    <n v="1"/>
    <n v="8"/>
    <n v="12"/>
    <n v="5"/>
    <n v="1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31"/>
    <d v="2023-07-17T13:19:12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32"/>
    <d v="2023-07-17T13:19:12"/>
    <n v="24"/>
    <n v="13"/>
    <n v="11"/>
    <n v="2"/>
    <n v="3"/>
    <n v="1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9"/>
    <d v="2023-07-17T13:19:12"/>
    <n v="1004"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0"/>
    <d v="2023-07-17T13:19:1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33"/>
    <d v="2023-07-17T13:19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1"/>
    <d v="2023-07-17T13:19:12"/>
    <n v="1004"/>
    <n v="416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12"/>
    <d v="2023-07-17T13:19:12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2"/>
    <x v="2"/>
    <x v="34"/>
    <d v="2023-07-17T13:19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5"/>
    <d v="2023-07-17T13:2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39"/>
    <d v="2023-07-17T13:20:20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3"/>
    <d v="2023-07-17T13:20:20"/>
    <n v="35.6"/>
    <m/>
    <n v="12.8"/>
    <n v="14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4"/>
    <d v="2023-07-17T13:20:20"/>
    <n v="34"/>
    <n v="7.2"/>
    <m/>
    <n v="17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5"/>
    <d v="2023-07-17T13:20:20"/>
    <n v="660"/>
    <n v="220"/>
    <n v="440"/>
    <n v="7"/>
    <n v="21"/>
    <n v="84"/>
    <n v="100"/>
    <n v="66"/>
    <n v="88"/>
    <n v="92"/>
    <n v="92"/>
    <m/>
    <n v="44"/>
    <n v="1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6"/>
    <d v="2023-07-17T13:20:20"/>
    <n v="8"/>
    <n v="3"/>
    <n v="5"/>
    <m/>
    <m/>
    <n v="2"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7"/>
    <d v="2023-07-17T13:20:20"/>
    <n v="3"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8"/>
    <d v="2023-07-17T13:20:20"/>
    <n v="19"/>
    <n v="8"/>
    <n v="11"/>
    <n v="2"/>
    <n v="4"/>
    <n v="8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7"/>
    <d v="2023-07-17T13:20:20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8"/>
    <d v="2023-07-17T13:20:2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9"/>
    <d v="2023-07-17T13:20:20"/>
    <n v="10.4"/>
    <n v="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30"/>
    <d v="2023-07-17T13:20:20"/>
    <n v="7.2"/>
    <m/>
    <m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9"/>
    <d v="2023-07-17T13:20:20"/>
    <n v="15"/>
    <n v="8"/>
    <n v="7"/>
    <m/>
    <m/>
    <n v="2"/>
    <n v="2"/>
    <n v="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32"/>
    <d v="2023-07-17T13:20:20"/>
    <n v="5"/>
    <n v="4"/>
    <n v="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9"/>
    <d v="2023-07-17T13:20:20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0"/>
    <d v="2023-07-17T13:20:2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1"/>
    <d v="2023-07-17T13:20:20"/>
    <n v="668"/>
    <n v="263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12"/>
    <d v="2023-07-17T13:20:20"/>
    <n v="60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2"/>
    <x v="8"/>
    <x v="20"/>
    <d v="2023-07-17T13:20:20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10"/>
    <d v="2023-07-18T11:3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14"/>
    <d v="2023-07-17T13:21:31"/>
    <n v="162"/>
    <m/>
    <m/>
    <m/>
    <n v="8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15"/>
    <d v="2023-07-17T13:21:31"/>
    <n v="194"/>
    <m/>
    <m/>
    <m/>
    <m/>
    <m/>
    <n v="11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46"/>
    <d v="2023-07-17T13:21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16"/>
    <d v="2023-07-17T13:21:31"/>
    <n v="88"/>
    <m/>
    <m/>
    <m/>
    <m/>
    <m/>
    <m/>
    <m/>
    <n v="32"/>
    <m/>
    <n v="4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0"/>
    <d v="2023-07-17T13:21:31"/>
    <n v="55.2"/>
    <m/>
    <n v="2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4"/>
    <x v="27"/>
    <x v="2"/>
    <d v="2023-07-17T13:21:3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11"/>
    <d v="2023-07-18T11:35:43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7"/>
    <x v="26"/>
    <x v="12"/>
    <d v="2023-07-18T11:35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2"/>
    <d v="2023-07-17T14:50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21"/>
    <d v="2023-07-17T14:50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24"/>
    <d v="2023-07-17T14:50:5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23"/>
    <d v="2023-07-17T14:50:52"/>
    <n v="14.4"/>
    <m/>
    <m/>
    <n v="3.6"/>
    <n v="3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5"/>
    <d v="2023-07-17T14:50:52"/>
    <n v="178"/>
    <n v="86"/>
    <n v="92"/>
    <n v="4"/>
    <n v="4"/>
    <n v="20"/>
    <n v="20"/>
    <n v="29"/>
    <n v="39"/>
    <n v="36"/>
    <n v="17"/>
    <m/>
    <n v="5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6"/>
    <d v="2023-07-17T14:50:52"/>
    <n v="2"/>
    <n v="1"/>
    <n v="1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8"/>
    <d v="2023-07-17T14:50:52"/>
    <n v="4"/>
    <n v="4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9"/>
    <d v="2023-07-17T14:50:52"/>
    <n v="29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10"/>
    <d v="2023-07-17T14:50:5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35"/>
    <d v="2023-07-17T14:50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11"/>
    <d v="2023-07-17T14:50:52"/>
    <n v="299"/>
    <n v="13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12"/>
    <d v="2023-07-17T14:50:52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36"/>
    <d v="2023-07-17T14:50:5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0"/>
    <x v="50"/>
    <x v="20"/>
    <d v="2023-07-17T14:50:5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22"/>
    <d v="2023-07-17T14:51:3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4"/>
    <d v="2023-07-17T14:51:3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5"/>
    <d v="2023-07-17T14:51:33"/>
    <n v="33"/>
    <n v="19"/>
    <n v="16"/>
    <n v="2"/>
    <n v="1"/>
    <n v="1"/>
    <n v="7"/>
    <m/>
    <n v="11"/>
    <n v="5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6"/>
    <d v="2023-07-17T14:51:33"/>
    <n v="6"/>
    <n v="2"/>
    <n v="4"/>
    <m/>
    <n v="1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8"/>
    <d v="2023-07-17T14:51:3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9"/>
    <d v="2023-07-17T14:51:3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10"/>
    <d v="2023-07-17T14:51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11"/>
    <d v="2023-07-17T14:51:33"/>
    <n v="111"/>
    <n v="49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3"/>
    <x v="83"/>
    <x v="12"/>
    <d v="2023-07-17T14:51:3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4"/>
    <d v="2023-07-17T14:54:1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5"/>
    <d v="2023-07-17T14:54:15"/>
    <n v="115"/>
    <n v="52"/>
    <n v="63"/>
    <m/>
    <n v="1"/>
    <n v="8"/>
    <n v="12"/>
    <n v="16"/>
    <n v="24"/>
    <n v="29"/>
    <n v="18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6"/>
    <d v="2023-07-17T14:54:15"/>
    <n v="7"/>
    <n v="3"/>
    <n v="4"/>
    <m/>
    <m/>
    <m/>
    <n v="1"/>
    <n v="2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8"/>
    <d v="2023-07-17T14:54:15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9"/>
    <d v="2023-07-17T14:54:15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10"/>
    <d v="2023-07-17T14:54:1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11"/>
    <d v="2023-07-17T14:54:15"/>
    <n v="243"/>
    <n v="121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4"/>
    <x v="61"/>
    <x v="12"/>
    <d v="2023-07-17T14:54:15"/>
    <n v="33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14"/>
    <d v="2023-07-17T14:54:36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6"/>
    <d v="2023-07-17T14:54:36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8"/>
    <d v="2023-07-17T14:54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9"/>
    <d v="2023-07-17T14:54:36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10"/>
    <d v="2023-07-17T14:54:3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11"/>
    <d v="2023-07-17T14:54:36"/>
    <n v="158"/>
    <n v="7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12"/>
    <d v="2023-07-17T14:54:3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"/>
    <x v="125"/>
    <x v="20"/>
    <d v="2023-07-17T14:5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4"/>
    <d v="2023-07-17T14:55:07"/>
    <n v="397"/>
    <m/>
    <m/>
    <m/>
    <n v="204"/>
    <n v="178"/>
    <m/>
    <m/>
    <n v="6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5"/>
    <d v="2023-07-17T14:55:07"/>
    <n v="366"/>
    <m/>
    <m/>
    <m/>
    <m/>
    <m/>
    <n v="19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46"/>
    <d v="2023-07-17T14:55:07"/>
    <n v="11"/>
    <m/>
    <m/>
    <m/>
    <m/>
    <m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6"/>
    <d v="2023-07-17T14:55:07"/>
    <n v="291"/>
    <m/>
    <m/>
    <m/>
    <m/>
    <m/>
    <m/>
    <m/>
    <n v="139"/>
    <m/>
    <n v="90"/>
    <n v="1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0"/>
    <d v="2023-07-17T14:55:07"/>
    <n v="316.8"/>
    <n v="20"/>
    <n v="83.2"/>
    <n v="2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2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21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24"/>
    <d v="2023-07-17T14:55:0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25"/>
    <d v="2023-07-17T14:55:07"/>
    <n v="12.4"/>
    <m/>
    <n v="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39"/>
    <d v="2023-07-17T14:55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23"/>
    <d v="2023-07-17T14:55:07"/>
    <n v="20.8"/>
    <m/>
    <n v="4.4000000000000004"/>
    <n v="8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4"/>
    <d v="2023-07-17T14:55:07"/>
    <n v="21.6"/>
    <m/>
    <m/>
    <n v="1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5"/>
    <d v="2023-07-17T14:55:07"/>
    <n v="760"/>
    <n v="255"/>
    <n v="505"/>
    <n v="8"/>
    <n v="30"/>
    <n v="83"/>
    <n v="102"/>
    <n v="89"/>
    <n v="97"/>
    <n v="94"/>
    <n v="145"/>
    <m/>
    <n v="49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6"/>
    <d v="2023-07-17T14:55:07"/>
    <n v="9"/>
    <n v="5"/>
    <n v="4"/>
    <m/>
    <m/>
    <m/>
    <n v="1"/>
    <n v="1"/>
    <n v="3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7"/>
    <d v="2023-07-17T14:55:07"/>
    <n v="5"/>
    <n v="2"/>
    <n v="3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8"/>
    <d v="2023-07-17T14:55:07"/>
    <n v="10"/>
    <n v="7"/>
    <n v="3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7"/>
    <d v="2023-07-17T14:55:07"/>
    <n v="11"/>
    <n v="1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8"/>
    <d v="2023-07-17T14:55:0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29"/>
    <d v="2023-07-17T14:55:07"/>
    <n v="8.8000000000000007"/>
    <m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30"/>
    <d v="2023-07-17T14:55:07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9"/>
    <d v="2023-07-17T14:55:07"/>
    <n v="16"/>
    <n v="7"/>
    <n v="9"/>
    <n v="1"/>
    <m/>
    <n v="1"/>
    <n v="2"/>
    <n v="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32"/>
    <d v="2023-07-17T14:55:07"/>
    <n v="3"/>
    <n v="2"/>
    <n v="1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9"/>
    <d v="2023-07-17T14:55:07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0"/>
    <d v="2023-07-17T14:55:0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37"/>
    <d v="2023-07-17T14:55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33"/>
    <d v="2023-07-17T14:55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1"/>
    <d v="2023-07-17T14:55:07"/>
    <n v="1029"/>
    <n v="422"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12"/>
    <d v="2023-07-17T14:55:07"/>
    <n v="93"/>
    <n v="4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38"/>
    <d v="2023-07-17T14:55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"/>
    <x v="91"/>
    <x v="34"/>
    <d v="2023-07-17T14:55:07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14"/>
    <d v="2023-07-17T14:57:49"/>
    <n v="100"/>
    <m/>
    <m/>
    <m/>
    <n v="6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15"/>
    <d v="2023-07-17T14:57:49"/>
    <n v="166"/>
    <m/>
    <m/>
    <m/>
    <m/>
    <m/>
    <n v="8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16"/>
    <d v="2023-07-17T14:57:49"/>
    <n v="82"/>
    <m/>
    <m/>
    <m/>
    <m/>
    <m/>
    <m/>
    <m/>
    <n v="33"/>
    <m/>
    <n v="34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0"/>
    <d v="2023-07-17T14:57:49"/>
    <n v="77.599999999999994"/>
    <n v="13.6"/>
    <n v="10.4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2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21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24"/>
    <d v="2023-07-17T14:57:49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22"/>
    <d v="2023-07-17T14:57:49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23"/>
    <d v="2023-07-17T14:57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4"/>
    <d v="2023-07-17T14:57:49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5"/>
    <d v="2023-07-17T14:57:49"/>
    <n v="225"/>
    <n v="66"/>
    <n v="159"/>
    <n v="5"/>
    <n v="3"/>
    <n v="19"/>
    <n v="32"/>
    <n v="18"/>
    <n v="44"/>
    <n v="39"/>
    <n v="33"/>
    <m/>
    <n v="17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6"/>
    <d v="2023-07-17T14:57:49"/>
    <n v="5"/>
    <n v="2"/>
    <n v="3"/>
    <m/>
    <n v="1"/>
    <n v="1"/>
    <m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8"/>
    <d v="2023-07-17T14:57:49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9"/>
    <d v="2023-07-17T14:57:49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10"/>
    <d v="2023-07-17T14:57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11"/>
    <d v="2023-07-17T14:57:49"/>
    <n v="284"/>
    <n v="13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3"/>
    <x v="126"/>
    <x v="12"/>
    <d v="2023-07-17T14:57:4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4"/>
    <d v="2023-07-17T15:15:09"/>
    <n v="250"/>
    <m/>
    <m/>
    <m/>
    <n v="12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5"/>
    <d v="2023-07-17T15:15:09"/>
    <n v="163"/>
    <m/>
    <m/>
    <m/>
    <m/>
    <m/>
    <n v="8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46"/>
    <d v="2023-07-17T15:15:09"/>
    <n v="330"/>
    <m/>
    <m/>
    <m/>
    <m/>
    <m/>
    <n v="15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6"/>
    <d v="2023-07-17T15:15:09"/>
    <n v="219"/>
    <m/>
    <m/>
    <m/>
    <m/>
    <m/>
    <m/>
    <m/>
    <n v="86"/>
    <m/>
    <n v="86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0"/>
    <d v="2023-07-17T15:15:09"/>
    <n v="128.80000000000001"/>
    <n v="18.399999999999999"/>
    <n v="25.6"/>
    <n v="8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2"/>
    <d v="2023-07-17T15:15:09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21"/>
    <d v="2023-07-17T15:15:09"/>
    <n v="16"/>
    <m/>
    <m/>
    <n v="2"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24"/>
    <d v="2023-07-17T15:15:0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22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25"/>
    <d v="2023-07-17T15:15:0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39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23"/>
    <d v="2023-07-17T15:15:09"/>
    <n v="29.2"/>
    <m/>
    <n v="4"/>
    <n v="4"/>
    <n v="10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4"/>
    <d v="2023-07-17T15:15:09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5"/>
    <d v="2023-07-17T15:15:09"/>
    <n v="613"/>
    <n v="218"/>
    <n v="395"/>
    <n v="13"/>
    <n v="9"/>
    <n v="41"/>
    <n v="63"/>
    <n v="62"/>
    <n v="120"/>
    <n v="129"/>
    <n v="86"/>
    <m/>
    <n v="43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6"/>
    <d v="2023-07-17T15:15:09"/>
    <n v="12"/>
    <n v="5"/>
    <n v="7"/>
    <m/>
    <n v="1"/>
    <n v="1"/>
    <n v="1"/>
    <m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7"/>
    <d v="2023-07-17T15:15:09"/>
    <n v="4"/>
    <n v="3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8"/>
    <d v="2023-07-17T15:15:09"/>
    <n v="11"/>
    <n v="5"/>
    <n v="6"/>
    <m/>
    <n v="1"/>
    <n v="3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7"/>
    <d v="2023-07-17T15:15:09"/>
    <n v="8"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8"/>
    <d v="2023-07-17T15:15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47"/>
    <d v="2023-07-17T15:15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9"/>
    <d v="2023-07-17T15:15:09"/>
    <n v="8"/>
    <n v="3"/>
    <n v="5"/>
    <m/>
    <n v="1"/>
    <m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9"/>
    <d v="2023-07-17T15:15:09"/>
    <n v="697"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0"/>
    <d v="2023-07-17T15:15:0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1"/>
    <d v="2023-07-17T15:15:09"/>
    <n v="697"/>
    <n v="295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12"/>
    <d v="2023-07-17T15:15:09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20"/>
    <d v="2023-07-17T15:15:09"/>
    <n v="63"/>
    <n v="4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3"/>
    <x v="3"/>
    <x v="40"/>
    <d v="2023-07-17T15:15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4"/>
    <d v="2023-07-17T15:21:37"/>
    <n v="89"/>
    <m/>
    <m/>
    <m/>
    <n v="56"/>
    <n v="3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5"/>
    <d v="2023-07-17T15:21:37"/>
    <n v="148"/>
    <m/>
    <m/>
    <m/>
    <m/>
    <m/>
    <n v="6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6"/>
    <d v="2023-07-17T15:21:37"/>
    <n v="40"/>
    <m/>
    <m/>
    <m/>
    <m/>
    <m/>
    <m/>
    <m/>
    <n v="17"/>
    <m/>
    <n v="1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0"/>
    <d v="2023-07-17T15:21:37"/>
    <n v="31.2"/>
    <m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2"/>
    <d v="2023-07-17T15:21:3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21"/>
    <d v="2023-07-17T15:21:37"/>
    <n v="18"/>
    <m/>
    <m/>
    <n v="2"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22"/>
    <d v="2023-07-17T15:21:3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24"/>
    <d v="2023-07-17T15:22:3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22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25"/>
    <d v="2023-07-17T15:22:31"/>
    <n v="7.6"/>
    <n v="7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39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23"/>
    <d v="2023-07-17T15:22:31"/>
    <n v="14.4"/>
    <n v="0"/>
    <n v="4"/>
    <n v="4.4000000000000004"/>
    <n v="2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4"/>
    <d v="2023-07-17T15:22:31"/>
    <n v="9.6"/>
    <n v="5.6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5"/>
    <d v="2023-07-17T15:22:31"/>
    <n v="558"/>
    <n v="210"/>
    <n v="348"/>
    <n v="9"/>
    <n v="25"/>
    <n v="57"/>
    <n v="69"/>
    <n v="64"/>
    <n v="110"/>
    <n v="81"/>
    <n v="89"/>
    <m/>
    <n v="23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6"/>
    <d v="2023-07-17T15:22:31"/>
    <n v="17"/>
    <n v="11"/>
    <n v="7"/>
    <n v="0"/>
    <n v="0"/>
    <n v="2"/>
    <n v="2"/>
    <n v="1"/>
    <n v="7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7"/>
    <d v="2023-07-17T15:22:31"/>
    <n v="4"/>
    <n v="2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8"/>
    <d v="2023-07-17T15:22:31"/>
    <n v="7"/>
    <n v="5"/>
    <n v="2"/>
    <n v="2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7"/>
    <d v="2023-07-17T15:22:31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8"/>
    <d v="2023-07-17T15:22:31"/>
    <n v="10"/>
    <m/>
    <m/>
    <m/>
    <m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9"/>
    <d v="2023-07-17T15:22:31"/>
    <n v="7"/>
    <n v="4"/>
    <n v="3"/>
    <n v="0"/>
    <n v="0"/>
    <n v="0"/>
    <n v="2"/>
    <n v="0"/>
    <n v="0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9"/>
    <d v="2023-07-17T15:22:31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0"/>
    <d v="2023-07-17T15:22:3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1"/>
    <d v="2023-07-17T15:22:31"/>
    <n v="280"/>
    <n v="9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5"/>
    <d v="2023-07-17T15:21:37"/>
    <n v="165"/>
    <n v="68"/>
    <n v="99"/>
    <m/>
    <n v="2"/>
    <n v="13"/>
    <n v="28"/>
    <n v="16"/>
    <n v="32"/>
    <n v="42"/>
    <n v="17"/>
    <m/>
    <n v="9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6"/>
    <d v="2023-07-17T15:21:37"/>
    <n v="9"/>
    <n v="4"/>
    <n v="5"/>
    <m/>
    <m/>
    <n v="1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7"/>
    <d v="2023-07-17T15:2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29"/>
    <d v="2023-07-17T15:21:3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9"/>
    <d v="2023-07-17T15:2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32"/>
    <d v="2023-07-17T15:21:3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9"/>
    <d v="2023-07-17T15:21:3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0"/>
    <d v="2023-07-17T15:21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1"/>
    <d v="2023-07-17T15:21:37"/>
    <n v="274"/>
    <n v="114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"/>
    <x v="69"/>
    <x v="12"/>
    <d v="2023-07-17T15:21:3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4"/>
    <d v="2023-07-17T15:22:31"/>
    <n v="271"/>
    <m/>
    <m/>
    <m/>
    <n v="138"/>
    <n v="128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5"/>
    <d v="2023-07-17T15:22:31"/>
    <n v="381"/>
    <m/>
    <m/>
    <m/>
    <m/>
    <m/>
    <n v="22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6"/>
    <d v="2023-07-17T15:22:31"/>
    <n v="161"/>
    <m/>
    <m/>
    <m/>
    <m/>
    <m/>
    <m/>
    <m/>
    <n v="84"/>
    <m/>
    <n v="46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0"/>
    <d v="2023-07-17T15:22:31"/>
    <n v="249.6"/>
    <n v="24.8"/>
    <n v="68.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2"/>
    <d v="2023-07-17T15:22:31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21"/>
    <d v="2023-07-17T15:22:31"/>
    <n v="32"/>
    <m/>
    <n v="0"/>
    <n v="4"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2"/>
    <x v="28"/>
    <x v="12"/>
    <d v="2023-07-17T15:22:31"/>
    <n v="50"/>
    <n v="1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13"/>
    <d v="2023-07-17T15:23:0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14"/>
    <d v="2023-07-17T15:23:00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15"/>
    <d v="2023-07-17T15:23:0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46"/>
    <d v="2023-07-17T15:23:00"/>
    <n v="44"/>
    <m/>
    <m/>
    <m/>
    <m/>
    <m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16"/>
    <d v="2023-07-17T15:23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0"/>
    <d v="2023-07-17T15:23:00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2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21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23"/>
    <d v="2023-07-17T15:23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5"/>
    <d v="2023-07-17T15:23:00"/>
    <n v="46"/>
    <n v="15"/>
    <n v="31"/>
    <m/>
    <m/>
    <n v="2"/>
    <n v="5"/>
    <n v="6"/>
    <n v="18"/>
    <n v="10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6"/>
    <d v="2023-07-17T15:2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8"/>
    <d v="2023-07-17T15:23:0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9"/>
    <d v="2023-07-17T15:23:0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"/>
    <x v="121"/>
    <x v="11"/>
    <d v="2023-07-17T15:23:00"/>
    <n v="216"/>
    <n v="87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13"/>
    <d v="2023-07-17T15:23:2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14"/>
    <d v="2023-07-17T15:23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15"/>
    <d v="2023-07-17T15:23:2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46"/>
    <d v="2023-07-17T15:23:2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16"/>
    <d v="2023-07-17T15:23:21"/>
    <n v="16"/>
    <m/>
    <m/>
    <m/>
    <m/>
    <m/>
    <m/>
    <m/>
    <n v="8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0"/>
    <d v="2023-07-17T15:23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2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21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5"/>
    <d v="2023-07-17T15:23:21"/>
    <n v="24"/>
    <n v="6"/>
    <n v="18"/>
    <m/>
    <m/>
    <n v="1"/>
    <n v="3"/>
    <n v="3"/>
    <n v="3"/>
    <n v="2"/>
    <n v="8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6"/>
    <d v="2023-07-17T15:23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9"/>
    <d v="2023-07-17T15:23:2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"/>
    <x v="38"/>
    <x v="11"/>
    <d v="2023-07-17T15:23:21"/>
    <n v="57"/>
    <n v="2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14"/>
    <d v="2023-07-17T15:26:03"/>
    <n v="36"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46"/>
    <d v="2023-07-17T15:26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16"/>
    <d v="2023-07-17T15:26:03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0"/>
    <d v="2023-07-17T15:26:03"/>
    <n v="11.2"/>
    <m/>
    <n v="1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2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14"/>
    <d v="2023-07-17T15:33:0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15"/>
    <d v="2023-07-17T15:33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0"/>
    <d v="2023-07-17T15:33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5"/>
    <d v="2023-07-17T15:33:06"/>
    <n v="6"/>
    <n v="2"/>
    <n v="4"/>
    <m/>
    <m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13"/>
    <x v="84"/>
    <x v="16"/>
    <d v="2023-07-19T12:51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13"/>
    <x v="84"/>
    <x v="5"/>
    <d v="2023-07-19T12:51:40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13"/>
    <x v="84"/>
    <x v="9"/>
    <d v="2023-07-19T12:51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13"/>
    <x v="84"/>
    <x v="10"/>
    <d v="2023-07-19T12:51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9"/>
    <d v="2023-07-17T15:33:0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10"/>
    <d v="2023-07-17T15:3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11"/>
    <d v="2023-07-17T15:33:0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13"/>
    <x v="41"/>
    <x v="12"/>
    <d v="2023-07-17T15:3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14"/>
    <d v="2023-07-17T15:36:2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15"/>
    <d v="2023-07-17T15:36:2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16"/>
    <d v="2023-07-17T15:36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24"/>
    <d v="2023-07-17T15:36:2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21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5"/>
    <d v="2023-07-17T15:26:03"/>
    <n v="39"/>
    <n v="25"/>
    <n v="14"/>
    <m/>
    <n v="2"/>
    <n v="3"/>
    <n v="11"/>
    <n v="7"/>
    <n v="6"/>
    <n v="5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17"/>
    <d v="2023-07-17T15:2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19"/>
    <d v="2023-07-17T15:26:03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9"/>
    <d v="2023-07-17T15:26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"/>
    <x v="39"/>
    <x v="11"/>
    <d v="2023-07-17T15:26:03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13"/>
    <x v="84"/>
    <x v="11"/>
    <d v="2023-07-19T12:51:40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13"/>
    <x v="84"/>
    <x v="12"/>
    <d v="2023-07-19T12:51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6"/>
    <d v="2023-07-17T15:37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9"/>
    <d v="2023-07-17T15:37:3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10"/>
    <d v="2023-07-17T15:37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11"/>
    <d v="2023-07-17T15:37:38"/>
    <n v="99"/>
    <n v="4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12"/>
    <d v="2023-07-17T15:37:38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20"/>
    <d v="2023-07-17T15:37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4"/>
    <d v="2023-07-17T15:38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5"/>
    <d v="2023-07-17T15:38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6"/>
    <d v="2023-07-17T15:38:58"/>
    <n v="9"/>
    <m/>
    <m/>
    <m/>
    <m/>
    <m/>
    <m/>
    <m/>
    <n v="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0"/>
    <d v="2023-07-17T15:38:58"/>
    <n v="10.8"/>
    <m/>
    <n v="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5"/>
    <d v="2023-07-17T15:38:58"/>
    <n v="24"/>
    <n v="7"/>
    <n v="17"/>
    <m/>
    <n v="2"/>
    <n v="2"/>
    <n v="3"/>
    <m/>
    <n v="5"/>
    <n v="6"/>
    <n v="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8"/>
    <d v="2023-07-17T15:38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9"/>
    <d v="2023-07-17T15:38:5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9"/>
    <d v="2023-07-17T15:38:5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0"/>
    <d v="2023-07-17T15:38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1"/>
    <d v="2023-07-17T15:38:58"/>
    <n v="105"/>
    <n v="54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12"/>
    <d v="2023-07-17T15:38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3"/>
    <x v="112"/>
    <x v="20"/>
    <d v="2023-07-17T15:38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13"/>
    <d v="2023-07-17T15:40:0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15"/>
    <d v="2023-07-17T15:40:0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16"/>
    <d v="2023-07-17T15:40:0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5"/>
    <d v="2023-07-17T15:40:00"/>
    <n v="8"/>
    <n v="2"/>
    <n v="6"/>
    <m/>
    <m/>
    <m/>
    <n v="2"/>
    <n v="2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9"/>
    <d v="2023-07-17T15:40:0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10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11"/>
    <d v="2023-07-17T15:40:00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12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3"/>
    <x v="113"/>
    <x v="20"/>
    <d v="2023-07-17T15:4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14"/>
    <d v="2023-07-17T15:40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15"/>
    <d v="2023-07-17T15:40:28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16"/>
    <d v="2023-07-17T15:40:28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0"/>
    <d v="2023-07-17T15:40:28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2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21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5"/>
    <d v="2023-07-17T15:40:28"/>
    <n v="12"/>
    <n v="4"/>
    <n v="8"/>
    <m/>
    <m/>
    <n v="1"/>
    <n v="1"/>
    <m/>
    <n v="1"/>
    <n v="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6"/>
    <d v="2023-07-17T15:40:2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9"/>
    <d v="2023-07-17T15:40:2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10"/>
    <d v="2023-07-17T15:40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11"/>
    <d v="2023-07-17T15:40:28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4"/>
    <x v="79"/>
    <x v="12"/>
    <d v="2023-07-17T15:40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13"/>
    <d v="2023-07-17T15:43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14"/>
    <d v="2023-07-17T15:43:42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15"/>
    <d v="2023-07-17T15:43:4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16"/>
    <d v="2023-07-17T15:43:4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5"/>
    <d v="2023-07-17T15:43:42"/>
    <n v="7"/>
    <n v="2"/>
    <n v="5"/>
    <m/>
    <m/>
    <m/>
    <n v="1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9"/>
    <d v="2023-07-17T15:43:4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10"/>
    <d v="2023-07-17T15:43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11"/>
    <d v="2023-07-17T15:43:42"/>
    <n v="70"/>
    <n v="3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4"/>
    <x v="30"/>
    <x v="12"/>
    <d v="2023-07-17T15:43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14"/>
    <d v="2023-07-17T15:45:3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15"/>
    <d v="2023-07-17T15:4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16"/>
    <d v="2023-07-17T15:45:30"/>
    <n v="6"/>
    <m/>
    <m/>
    <m/>
    <m/>
    <m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0"/>
    <d v="2023-07-17T15:45:30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5"/>
    <d v="2023-07-17T15:45:30"/>
    <n v="14"/>
    <n v="3"/>
    <n v="11"/>
    <n v="1"/>
    <m/>
    <n v="1"/>
    <n v="4"/>
    <n v="1"/>
    <n v="2"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9"/>
    <d v="2023-07-17T15:45:3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10"/>
    <d v="2023-07-17T15:45:3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11"/>
    <d v="2023-07-17T15:45:30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22"/>
    <d v="2023-07-17T15:36:23"/>
    <n v="2.5"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25"/>
    <d v="2023-07-17T15:36:2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5"/>
    <d v="2023-07-17T15:36:23"/>
    <n v="7"/>
    <n v="5"/>
    <n v="2"/>
    <m/>
    <m/>
    <m/>
    <m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6"/>
    <d v="2023-07-17T15:36:23"/>
    <n v="2"/>
    <m/>
    <n v="1"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7"/>
    <d v="2023-07-17T15:3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9"/>
    <d v="2023-07-17T15:36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10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11"/>
    <d v="2023-07-17T15:36:23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3"/>
    <x v="127"/>
    <x v="12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13"/>
    <d v="2023-07-17T15:37:38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15"/>
    <d v="2023-07-17T15:37:38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16"/>
    <d v="2023-07-17T15:37:3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0"/>
    <d v="2023-07-17T15:37:38"/>
    <n v="5.9"/>
    <m/>
    <m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3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21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"/>
    <x v="128"/>
    <x v="5"/>
    <d v="2023-07-17T15:37:38"/>
    <n v="23"/>
    <n v="10"/>
    <n v="13"/>
    <m/>
    <m/>
    <n v="2"/>
    <m/>
    <n v="3"/>
    <n v="4"/>
    <n v="10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13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14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15"/>
    <d v="2023-07-17T15:46:55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16"/>
    <d v="2023-07-17T15:46:55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0"/>
    <d v="2023-07-17T15:46:55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5"/>
    <d v="2023-07-17T15:46:55"/>
    <n v="18"/>
    <n v="5"/>
    <n v="13"/>
    <m/>
    <n v="1"/>
    <n v="2"/>
    <n v="3"/>
    <m/>
    <n v="1"/>
    <n v="6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9"/>
    <d v="2023-07-17T15:46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10"/>
    <d v="2023-07-17T15:46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"/>
    <x v="34"/>
    <x v="14"/>
    <d v="2023-07-17T15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"/>
    <x v="34"/>
    <x v="16"/>
    <d v="2023-07-17T15:48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"/>
    <x v="34"/>
    <x v="5"/>
    <d v="2023-07-17T15:48:35"/>
    <n v="3"/>
    <n v="1"/>
    <n v="2"/>
    <m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"/>
    <x v="34"/>
    <x v="9"/>
    <d v="2023-07-17T15:48:3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"/>
    <x v="34"/>
    <x v="10"/>
    <d v="2023-07-17T15:48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"/>
    <x v="34"/>
    <x v="11"/>
    <d v="2023-07-17T15:48:35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14"/>
    <d v="2023-07-17T15:48:5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15"/>
    <d v="2023-07-17T15:48:59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"/>
    <x v="34"/>
    <x v="12"/>
    <d v="2023-07-17T15:48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16"/>
    <d v="2023-07-17T15:48:59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0"/>
    <d v="2023-07-17T15:48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5"/>
    <d v="2023-07-17T15:48:59"/>
    <n v="24"/>
    <n v="8"/>
    <n v="16"/>
    <m/>
    <m/>
    <n v="1"/>
    <n v="3"/>
    <n v="1"/>
    <n v="8"/>
    <n v="4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9"/>
    <d v="2023-07-17T15:48:5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10"/>
    <d v="2023-07-17T15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11"/>
    <d v="2023-07-17T15:48:59"/>
    <n v="90"/>
    <n v="2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"/>
    <x v="33"/>
    <x v="12"/>
    <d v="2023-07-17T15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6"/>
    <d v="2023-07-17T15:49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7"/>
    <d v="2023-07-17T15:4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9"/>
    <d v="2023-07-17T15:49:59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10"/>
    <d v="2023-07-17T15:49:5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11"/>
    <d v="2023-07-17T15:49:59"/>
    <n v="115"/>
    <n v="5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12"/>
    <d v="2023-07-17T15:49:5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3"/>
    <x v="117"/>
    <x v="16"/>
    <d v="2023-07-17T15:51:0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3"/>
    <x v="117"/>
    <x v="5"/>
    <d v="2023-07-17T15:51:09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5"/>
    <d v="2023-07-17T15:52:13"/>
    <n v="10"/>
    <n v="5"/>
    <n v="5"/>
    <m/>
    <n v="1"/>
    <n v="1"/>
    <m/>
    <m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6"/>
    <d v="2023-07-17T15:52:13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9"/>
    <d v="2023-07-17T15:52:1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10"/>
    <d v="2023-07-17T15:52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11"/>
    <d v="2023-07-17T15:52:13"/>
    <n v="111"/>
    <n v="5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12"/>
    <d v="2023-07-17T15:52:1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13"/>
    <d v="2023-07-17T15:5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15"/>
    <d v="2023-07-17T15:56:0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11"/>
    <d v="2023-07-17T15:57:17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12"/>
    <d v="2023-07-17T15:57:1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131"/>
    <x v="15"/>
    <d v="2023-07-17T15:58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131"/>
    <x v="5"/>
    <d v="2023-07-17T15:58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131"/>
    <x v="9"/>
    <d v="2023-07-17T15:5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131"/>
    <x v="10"/>
    <d v="2023-07-17T15:5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131"/>
    <x v="11"/>
    <d v="2023-07-17T15:58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5"/>
    <x v="131"/>
    <x v="12"/>
    <d v="2023-07-17T15:58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4"/>
    <x v="95"/>
    <x v="12"/>
    <d v="2023-07-17T15:45:3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"/>
    <x v="96"/>
    <x v="14"/>
    <d v="2023-07-17T15:4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"/>
    <x v="96"/>
    <x v="15"/>
    <d v="2023-07-17T15:46:03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"/>
    <x v="96"/>
    <x v="16"/>
    <d v="2023-07-17T15:46:03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"/>
    <x v="96"/>
    <x v="5"/>
    <d v="2023-07-17T15:46:03"/>
    <n v="11"/>
    <n v="4"/>
    <n v="7"/>
    <m/>
    <m/>
    <m/>
    <n v="1"/>
    <n v="1"/>
    <m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"/>
    <x v="96"/>
    <x v="9"/>
    <d v="2023-07-17T15:46:0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4"/>
    <x v="96"/>
    <x v="11"/>
    <d v="2023-07-17T15:46:03"/>
    <n v="49"/>
    <n v="2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11"/>
    <d v="2023-07-17T15:46:55"/>
    <n v="82"/>
    <n v="3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4"/>
    <x v="123"/>
    <x v="12"/>
    <d v="2023-07-17T15:46:5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13"/>
    <d v="2023-07-17T15:49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15"/>
    <d v="2023-07-17T15:49:5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16"/>
    <d v="2023-07-17T15:49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3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21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25"/>
    <d v="2023-07-17T15:49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3"/>
    <x v="99"/>
    <x v="5"/>
    <d v="2023-07-17T15:49:59"/>
    <n v="10"/>
    <n v="3"/>
    <n v="7"/>
    <m/>
    <m/>
    <m/>
    <n v="1"/>
    <n v="1"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3"/>
    <x v="117"/>
    <x v="9"/>
    <d v="2023-07-17T15:51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3"/>
    <x v="117"/>
    <x v="10"/>
    <d v="2023-07-17T15:51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3"/>
    <x v="117"/>
    <x v="11"/>
    <d v="2023-07-17T15:51:0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3"/>
    <x v="117"/>
    <x v="12"/>
    <d v="2023-07-17T15:51:0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15"/>
    <d v="2023-07-17T15:52:1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16"/>
    <d v="2023-07-17T15:52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0"/>
    <d v="2023-07-17T15:52:1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5"/>
    <x v="40"/>
    <x v="24"/>
    <d v="2023-07-17T15:52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08"/>
    <x v="14"/>
    <d v="2023-07-17T15:59:4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08"/>
    <x v="15"/>
    <d v="2023-07-17T15:59:4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08"/>
    <x v="16"/>
    <d v="2023-07-17T15:59:46"/>
    <n v="4"/>
    <m/>
    <m/>
    <m/>
    <m/>
    <m/>
    <m/>
    <m/>
    <n v="2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08"/>
    <x v="0"/>
    <d v="2023-07-17T15:59:46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08"/>
    <x v="5"/>
    <d v="2023-07-17T15:59:46"/>
    <n v="31"/>
    <n v="14"/>
    <n v="17"/>
    <m/>
    <n v="1"/>
    <n v="0"/>
    <n v="3"/>
    <n v="2"/>
    <n v="10"/>
    <n v="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08"/>
    <x v="9"/>
    <d v="2023-07-17T15:59:4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5"/>
    <x v="108"/>
    <x v="11"/>
    <d v="2023-07-17T15:59:46"/>
    <n v="4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14"/>
    <d v="2023-07-17T16:01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11"/>
    <d v="2023-07-17T16:01:53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12"/>
    <d v="2023-07-17T16:01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36"/>
    <d v="2023-07-17T16:0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"/>
    <x v="62"/>
    <x v="15"/>
    <d v="2023-07-17T16:03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"/>
    <x v="62"/>
    <x v="5"/>
    <d v="2023-07-17T16:03:26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"/>
    <x v="62"/>
    <x v="9"/>
    <d v="2023-07-17T16:03:2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"/>
    <x v="62"/>
    <x v="10"/>
    <d v="2023-07-17T16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"/>
    <x v="62"/>
    <x v="11"/>
    <d v="2023-07-17T16:03:26"/>
    <n v="65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"/>
    <x v="62"/>
    <x v="12"/>
    <d v="2023-07-17T16:03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14"/>
    <d v="2023-07-17T16:04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15"/>
    <d v="2023-07-17T16:04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5"/>
    <d v="2023-07-17T16:04:07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19"/>
    <d v="2023-07-17T16:04:07"/>
    <n v="0"/>
    <n v="1"/>
    <n v="3"/>
    <n v="0"/>
    <n v="0"/>
    <n v="0"/>
    <n v="0"/>
    <n v="0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9"/>
    <d v="2023-07-17T16:04:07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10"/>
    <d v="2023-07-17T16:04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11"/>
    <d v="2023-07-17T16:04:07"/>
    <n v="85"/>
    <n v="4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10"/>
    <x v="63"/>
    <x v="12"/>
    <d v="2023-07-17T16:04:0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14"/>
    <d v="2023-07-17T16:04:4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15"/>
    <d v="2023-07-17T16:04:42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16"/>
    <d v="2023-07-17T16:04:4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0"/>
    <d v="2023-07-17T16:04:4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2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21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5"/>
    <d v="2023-07-17T16:04:42"/>
    <n v="19"/>
    <n v="9"/>
    <n v="10"/>
    <m/>
    <m/>
    <n v="3"/>
    <n v="1"/>
    <n v="3"/>
    <n v="6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6"/>
    <d v="2023-07-17T16:04:4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9"/>
    <d v="2023-07-17T16:04:4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10"/>
    <d v="2023-07-17T16:04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11"/>
    <d v="2023-07-17T16:04:42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14"/>
    <x v="43"/>
    <x v="12"/>
    <d v="2023-07-17T16:04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4"/>
    <d v="2023-07-17T16:06:48"/>
    <n v="7"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5"/>
    <d v="2023-07-17T16:06:48"/>
    <n v="48"/>
    <m/>
    <m/>
    <m/>
    <m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6"/>
    <d v="2023-07-17T16:06:48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0"/>
    <d v="2023-07-17T15:56:0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21"/>
    <d v="2023-07-17T15:56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22"/>
    <d v="2023-07-17T15:56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5"/>
    <d v="2023-07-17T15:56:07"/>
    <n v="8"/>
    <n v="3"/>
    <n v="5"/>
    <m/>
    <n v="2"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6"/>
    <d v="2023-07-17T15:5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9"/>
    <d v="2023-07-17T15:56:0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10"/>
    <d v="2023-07-17T15:56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11"/>
    <d v="2023-07-17T15:56:07"/>
    <n v="59"/>
    <n v="3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5"/>
    <x v="129"/>
    <x v="12"/>
    <d v="2023-07-17T15:56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15"/>
    <d v="2023-07-17T15:57:17"/>
    <n v="26"/>
    <m/>
    <m/>
    <m/>
    <m/>
    <n v="0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16"/>
    <d v="2023-07-17T15:57:17"/>
    <n v="4"/>
    <m/>
    <m/>
    <m/>
    <m/>
    <m/>
    <m/>
    <m/>
    <n v="1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4"/>
    <d v="2023-07-17T15:57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5"/>
    <d v="2023-07-17T15:57:17"/>
    <n v="16"/>
    <n v="7"/>
    <n v="9"/>
    <m/>
    <m/>
    <m/>
    <n v="0"/>
    <n v="0"/>
    <n v="8"/>
    <n v="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8"/>
    <d v="2023-07-17T15:5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9"/>
    <d v="2023-07-17T15:57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5"/>
    <x v="130"/>
    <x v="10"/>
    <d v="2023-07-17T15:57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15"/>
    <d v="2023-07-17T16:01:09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16"/>
    <d v="2023-07-17T16:01:09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0"/>
    <d v="2023-07-17T16:01:09"/>
    <n v="3.2"/>
    <n v="0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23"/>
    <d v="2023-07-17T16:01:09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5"/>
    <d v="2023-07-17T16:01:09"/>
    <n v="24"/>
    <n v="15"/>
    <n v="9"/>
    <n v="1"/>
    <m/>
    <n v="1"/>
    <n v="4"/>
    <n v="4"/>
    <n v="8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8"/>
    <d v="2023-07-17T16:01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9"/>
    <d v="2023-07-17T16:01:0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10"/>
    <d v="2023-07-17T16:01:0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11"/>
    <d v="2023-07-17T16:01:09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5"/>
    <x v="109"/>
    <x v="12"/>
    <d v="2023-07-17T16:01:09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14"/>
    <d v="2023-07-17T16:01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15"/>
    <d v="2023-07-17T16:01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5"/>
    <d v="2023-07-17T16:01:53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9"/>
    <d v="2023-07-17T16:01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10"/>
    <d v="2023-07-17T16:01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5"/>
    <x v="42"/>
    <x v="35"/>
    <d v="2023-07-17T16:0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4"/>
    <x v="45"/>
    <x v="11"/>
    <d v="2023-07-17T16:11:37"/>
    <n v="46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4"/>
    <x v="45"/>
    <x v="12"/>
    <d v="2023-07-17T16:1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14"/>
    <d v="2023-07-17T16:12:2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15"/>
    <d v="2023-07-17T16:12:2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16"/>
    <d v="2023-07-17T16:12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0"/>
    <d v="2023-07-17T16:12:2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5"/>
    <d v="2023-07-17T16:12:22"/>
    <n v="9"/>
    <n v="4"/>
    <n v="5"/>
    <m/>
    <m/>
    <n v="1"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9"/>
    <d v="2023-07-17T16:12:2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10"/>
    <d v="2023-07-17T16:12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11"/>
    <d v="2023-07-17T16:12:22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14"/>
    <x v="47"/>
    <x v="12"/>
    <d v="2023-07-17T16:12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14"/>
    <d v="2023-07-17T16:15:08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15"/>
    <d v="2023-07-17T16:15:08"/>
    <n v="62"/>
    <m/>
    <m/>
    <m/>
    <m/>
    <m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16"/>
    <d v="2023-07-17T16:15:08"/>
    <n v="9"/>
    <m/>
    <m/>
    <m/>
    <m/>
    <m/>
    <m/>
    <m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0"/>
    <d v="2023-07-17T16:15:08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2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15"/>
    <d v="2023-07-17T16:16:0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16"/>
    <d v="2023-07-17T16:16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21"/>
    <d v="2023-07-17T16:16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22"/>
    <d v="2023-07-17T16:16:0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5"/>
    <d v="2023-07-17T16:16:08"/>
    <n v="13"/>
    <n v="6"/>
    <n v="7"/>
    <m/>
    <m/>
    <m/>
    <n v="2"/>
    <n v="3"/>
    <n v="3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6"/>
    <d v="2023-07-17T16:16:0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9"/>
    <d v="2023-07-17T16:16:0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10"/>
    <d v="2023-07-17T16:1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11"/>
    <d v="2023-07-17T16:16:08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12"/>
    <d v="2023-07-17T16:16:0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20"/>
    <d v="2023-07-17T16:1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7"/>
    <x v="15"/>
    <x v="14"/>
    <d v="2023-07-17T16:31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7"/>
    <x v="15"/>
    <x v="15"/>
    <d v="2023-07-17T16:3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7"/>
    <x v="15"/>
    <x v="5"/>
    <d v="2023-07-17T16:31:33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7"/>
    <x v="15"/>
    <x v="9"/>
    <d v="2023-07-17T16:31:3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7"/>
    <x v="15"/>
    <x v="10"/>
    <d v="2023-07-17T16:31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0"/>
    <d v="2023-07-17T16:06:4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2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21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5"/>
    <d v="2023-07-17T16:06:48"/>
    <n v="32"/>
    <n v="18"/>
    <n v="14"/>
    <m/>
    <m/>
    <n v="1"/>
    <n v="3"/>
    <m/>
    <n v="12"/>
    <n v="1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6"/>
    <d v="2023-07-17T16:06:48"/>
    <n v="2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8"/>
    <d v="2023-07-17T16:0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9"/>
    <d v="2023-07-17T16:06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9"/>
    <d v="2023-07-17T16:06:4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0"/>
    <d v="2023-07-17T16:06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1"/>
    <d v="2023-07-17T16:06:48"/>
    <n v="105"/>
    <n v="5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14"/>
    <x v="44"/>
    <x v="12"/>
    <d v="2023-07-17T16:06:4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4"/>
    <x v="45"/>
    <x v="14"/>
    <d v="2023-07-17T16:11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4"/>
    <x v="45"/>
    <x v="15"/>
    <d v="2023-07-17T16:11:3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4"/>
    <x v="45"/>
    <x v="5"/>
    <d v="2023-07-17T16:11:37"/>
    <n v="3"/>
    <n v="3"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4"/>
    <x v="45"/>
    <x v="9"/>
    <d v="2023-07-17T16:11:3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4"/>
    <x v="45"/>
    <x v="10"/>
    <d v="2023-07-17T16:1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21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5"/>
    <d v="2023-07-17T16:15:08"/>
    <n v="64"/>
    <n v="23"/>
    <n v="41"/>
    <m/>
    <m/>
    <n v="8"/>
    <n v="8"/>
    <n v="6"/>
    <n v="16"/>
    <n v="17"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6"/>
    <d v="2023-07-17T16:15:0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9"/>
    <d v="2023-07-17T16:15:0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10"/>
    <d v="2023-07-17T16:15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11"/>
    <d v="2023-07-17T16:15:08"/>
    <n v="169"/>
    <n v="8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14"/>
    <x v="48"/>
    <x v="12"/>
    <d v="2023-07-17T16:15:0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7"/>
    <x v="14"/>
    <x v="14"/>
    <d v="2023-07-17T16:16:0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5"/>
    <d v="2023-07-17T16:33:05"/>
    <n v="10"/>
    <n v="2"/>
    <n v="8"/>
    <m/>
    <n v="1"/>
    <m/>
    <n v="3"/>
    <n v="1"/>
    <n v="3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6"/>
    <d v="2023-07-17T16:33:0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9"/>
    <d v="2023-07-17T16:33:05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10"/>
    <d v="2023-07-17T16:33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11"/>
    <d v="2023-07-17T16:33:05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12"/>
    <d v="2023-07-17T16:3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14"/>
    <d v="2023-07-17T16:36:2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15"/>
    <d v="2023-07-17T16:36:2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16"/>
    <d v="2023-07-17T16:36:2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0"/>
    <d v="2023-07-17T16:36:24"/>
    <n v="17.600000000000001"/>
    <n v="3.2"/>
    <n v="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2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21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4"/>
    <d v="2023-07-17T16:36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5"/>
    <d v="2023-07-17T16:36:24"/>
    <n v="28"/>
    <n v="10"/>
    <n v="18"/>
    <n v="2"/>
    <n v="2"/>
    <n v="5"/>
    <n v="1"/>
    <n v="3"/>
    <n v="4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6"/>
    <d v="2023-07-17T16:36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8"/>
    <d v="2023-07-17T16:36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9"/>
    <d v="2023-07-17T16:36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10"/>
    <d v="2023-07-17T16:36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11"/>
    <d v="2023-07-17T16:36:24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"/>
    <x v="18"/>
    <x v="12"/>
    <d v="2023-07-17T16:36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13"/>
    <d v="2023-07-17T16:3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14"/>
    <d v="2023-07-17T16:38:3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15"/>
    <d v="2023-07-17T16:38:3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16"/>
    <d v="2023-07-17T16:38:3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14"/>
    <d v="2023-07-17T16:40:3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15"/>
    <d v="2023-07-17T16:40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16"/>
    <d v="2023-07-17T16:40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2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21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4"/>
    <d v="2023-07-17T16:40:3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5"/>
    <d v="2023-07-17T16:40:37"/>
    <n v="9"/>
    <n v="2"/>
    <n v="7"/>
    <n v="0"/>
    <n v="0"/>
    <n v="0"/>
    <n v="1"/>
    <n v="3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6"/>
    <d v="2023-07-17T16:40:37"/>
    <n v="1"/>
    <n v="1"/>
    <m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0"/>
    <x v="24"/>
    <x v="15"/>
    <d v="2023-07-17T16:43:3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0"/>
    <x v="24"/>
    <x v="5"/>
    <d v="2023-07-17T16:43:35"/>
    <n v="4"/>
    <n v="2"/>
    <n v="2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0"/>
    <x v="24"/>
    <x v="9"/>
    <d v="2023-07-17T16:43:3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0"/>
    <x v="24"/>
    <x v="10"/>
    <d v="2023-07-17T16:43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0"/>
    <x v="24"/>
    <x v="11"/>
    <d v="2023-07-17T16:43:35"/>
    <n v="95"/>
    <n v="4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10"/>
    <x v="24"/>
    <x v="12"/>
    <d v="2023-07-17T16:43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"/>
    <x v="25"/>
    <x v="15"/>
    <d v="2023-07-17T16:4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"/>
    <x v="25"/>
    <x v="5"/>
    <d v="2023-07-17T16:44:0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7"/>
    <x v="15"/>
    <x v="11"/>
    <d v="2023-07-17T16:31:33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7"/>
    <x v="15"/>
    <x v="12"/>
    <d v="2023-07-17T16:3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14"/>
    <d v="2023-07-17T16:33:0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15"/>
    <d v="2023-07-17T16:33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16"/>
    <d v="2023-07-17T16:33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0"/>
    <d v="2023-07-17T16:33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2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7"/>
    <x v="16"/>
    <x v="21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0"/>
    <d v="2023-07-17T16:38:38"/>
    <n v="7.2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5"/>
    <d v="2023-07-17T16:38:38"/>
    <n v="13"/>
    <n v="3"/>
    <n v="10"/>
    <n v="1"/>
    <m/>
    <n v="1"/>
    <n v="1"/>
    <n v="2"/>
    <n v="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9"/>
    <d v="2023-07-17T16:38:3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10"/>
    <d v="2023-07-17T16:3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11"/>
    <d v="2023-07-17T16:38:38"/>
    <n v="76"/>
    <n v="2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"/>
    <x v="19"/>
    <x v="12"/>
    <d v="2023-07-17T16:38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8"/>
    <d v="2023-07-17T16:40:37"/>
    <n v="1"/>
    <n v="1"/>
    <m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9"/>
    <d v="2023-07-17T16:40:3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35"/>
    <d v="2023-07-17T16:40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11"/>
    <d v="2023-07-17T16:40:37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"/>
    <x v="22"/>
    <x v="36"/>
    <d v="2023-07-17T16:40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"/>
    <x v="25"/>
    <x v="9"/>
    <d v="2023-07-17T16:44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"/>
    <x v="25"/>
    <x v="10"/>
    <d v="2023-07-17T16:4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"/>
    <x v="25"/>
    <x v="11"/>
    <d v="2023-07-17T16:44:06"/>
    <n v="35"/>
    <n v="1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"/>
    <x v="25"/>
    <x v="12"/>
    <d v="2023-07-17T16:4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14"/>
    <d v="2023-07-17T16:44:36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15"/>
    <d v="2023-07-17T16:44:3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16"/>
    <d v="2023-07-17T16:44:3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25"/>
    <d v="2023-07-17T16:44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5"/>
    <d v="2023-07-17T16:44:36"/>
    <n v="12"/>
    <n v="6"/>
    <n v="6"/>
    <m/>
    <m/>
    <m/>
    <n v="5"/>
    <m/>
    <n v="4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7"/>
    <d v="2023-07-17T16:44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9"/>
    <d v="2023-07-17T16:44:3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10"/>
    <d v="2023-07-17T16:44:3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11"/>
    <d v="2023-07-17T16:44:36"/>
    <n v="65"/>
    <n v="2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5"/>
    <x v="58"/>
    <x v="12"/>
    <d v="2023-07-17T16:44:36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"/>
    <x v="66"/>
    <x v="14"/>
    <d v="2023-07-17T16:45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"/>
    <x v="66"/>
    <x v="15"/>
    <d v="2023-07-17T16:45:2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"/>
    <x v="66"/>
    <x v="5"/>
    <d v="2023-07-17T16:45:29"/>
    <n v="5"/>
    <n v="2"/>
    <n v="3"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"/>
    <x v="66"/>
    <x v="9"/>
    <d v="2023-07-17T16:45:2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"/>
    <x v="66"/>
    <x v="10"/>
    <d v="2023-07-17T16:45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"/>
    <x v="66"/>
    <x v="11"/>
    <d v="2023-07-17T16:45:29"/>
    <n v="55"/>
    <n v="1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"/>
    <x v="66"/>
    <x v="12"/>
    <d v="2023-07-17T16:45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14"/>
    <d v="2023-07-17T16:46:33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15"/>
    <d v="2023-07-17T16:46:33"/>
    <n v="64"/>
    <m/>
    <m/>
    <m/>
    <m/>
    <n v="0"/>
    <n v="4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16"/>
    <d v="2023-07-17T16:46:33"/>
    <n v="15"/>
    <m/>
    <m/>
    <m/>
    <m/>
    <m/>
    <m/>
    <m/>
    <n v="4"/>
    <m/>
    <n v="8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0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24"/>
    <d v="2023-07-17T16:46:3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23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5"/>
    <d v="2023-07-17T16:46:33"/>
    <n v="58"/>
    <n v="26"/>
    <n v="32"/>
    <m/>
    <n v="0"/>
    <n v="1"/>
    <n v="7"/>
    <n v="7"/>
    <n v="21"/>
    <n v="11"/>
    <n v="4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6"/>
    <d v="2023-07-17T16:46:3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14"/>
    <d v="2023-07-17T16:48:08"/>
    <n v="25"/>
    <m/>
    <m/>
    <m/>
    <n v="2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15"/>
    <d v="2023-07-17T16:48:08"/>
    <n v="52"/>
    <m/>
    <m/>
    <m/>
    <m/>
    <m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16"/>
    <d v="2023-07-17T16:48:08"/>
    <n v="16"/>
    <m/>
    <m/>
    <m/>
    <m/>
    <m/>
    <m/>
    <m/>
    <n v="4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0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2"/>
    <d v="2023-07-17T16:48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21"/>
    <d v="2023-07-17T16:48:08"/>
    <n v="8"/>
    <m/>
    <m/>
    <n v="2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22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5"/>
    <d v="2023-07-17T16:48:08"/>
    <n v="53"/>
    <n v="24"/>
    <n v="29"/>
    <m/>
    <m/>
    <n v="1"/>
    <n v="10"/>
    <n v="2"/>
    <n v="10"/>
    <n v="16"/>
    <n v="5"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14"/>
    <d v="2023-07-17T16:4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15"/>
    <d v="2023-07-17T16:48:46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16"/>
    <d v="2023-07-17T16:48:46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0"/>
    <d v="2023-07-17T16:48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5"/>
    <d v="2023-07-17T16:48:46"/>
    <n v="17"/>
    <n v="9"/>
    <n v="8"/>
    <m/>
    <m/>
    <n v="1"/>
    <n v="2"/>
    <m/>
    <n v="3"/>
    <n v="6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9"/>
    <d v="2023-07-17T16:48:4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10"/>
    <d v="2023-07-17T16:48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11"/>
    <d v="2023-07-17T16:48:46"/>
    <n v="52"/>
    <n v="2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8"/>
    <d v="2023-07-17T16:46:3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9"/>
    <d v="2023-07-17T16:46:33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10"/>
    <d v="2023-07-17T16:46:3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11"/>
    <d v="2023-07-17T16:46:33"/>
    <n v="14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5"/>
    <x v="60"/>
    <x v="12"/>
    <d v="2023-07-17T16:46:33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"/>
    <x v="67"/>
    <x v="9"/>
    <d v="2023-07-17T16:47:1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"/>
    <x v="67"/>
    <x v="11"/>
    <d v="2023-07-17T16:47:13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6"/>
    <d v="2023-07-17T16:48:08"/>
    <n v="4"/>
    <n v="2"/>
    <n v="2"/>
    <m/>
    <m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9"/>
    <d v="2023-07-17T16:48:08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10"/>
    <d v="2023-07-17T16:48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11"/>
    <d v="2023-07-17T16:48:08"/>
    <n v="140"/>
    <n v="7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4"/>
    <x v="104"/>
    <x v="12"/>
    <d v="2023-07-17T16:48:0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4"/>
    <x v="105"/>
    <x v="12"/>
    <d v="2023-07-17T16:48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15"/>
    <d v="2023-07-17T16:50:39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21"/>
    <d v="2023-07-17T16:50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22"/>
    <d v="2023-07-17T16:50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"/>
    <x v="71"/>
    <x v="9"/>
    <d v="2023-07-17T16:52:4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"/>
    <x v="71"/>
    <x v="10"/>
    <d v="2023-07-17T16:52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"/>
    <x v="71"/>
    <x v="11"/>
    <d v="2023-07-17T16:52:42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"/>
    <x v="71"/>
    <x v="12"/>
    <d v="2023-07-17T16:52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"/>
    <x v="72"/>
    <x v="15"/>
    <d v="2023-07-17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"/>
    <x v="72"/>
    <x v="5"/>
    <d v="2023-07-17T16:53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"/>
    <x v="72"/>
    <x v="9"/>
    <d v="2023-07-17T16:53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"/>
    <x v="72"/>
    <x v="10"/>
    <d v="2023-07-17T16:53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"/>
    <x v="72"/>
    <x v="11"/>
    <d v="2023-07-17T16:53:3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"/>
    <x v="72"/>
    <x v="12"/>
    <d v="2023-07-17T16:53:3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0"/>
    <x v="72"/>
    <x v="20"/>
    <d v="2023-07-17T16:5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13"/>
    <d v="2023-07-17T16:54:1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15"/>
    <d v="2023-07-17T16:54:1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46"/>
    <d v="2023-07-17T16:54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16"/>
    <d v="2023-07-17T16:54:18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0"/>
    <d v="2023-07-17T16:54:18"/>
    <n v="16.8"/>
    <m/>
    <n v="6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5"/>
    <d v="2023-07-17T16:54:18"/>
    <n v="19"/>
    <n v="8"/>
    <n v="11"/>
    <m/>
    <n v="2"/>
    <n v="4"/>
    <n v="3"/>
    <n v="2"/>
    <n v="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9"/>
    <d v="2023-07-17T16:54:1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2"/>
    <x v="6"/>
    <x v="11"/>
    <d v="2023-07-17T16:54:18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14"/>
    <d v="2023-07-17T17:03:28"/>
    <n v="30"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15"/>
    <d v="2023-07-17T17:03:28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16"/>
    <d v="2023-07-17T17:03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0"/>
    <d v="2023-07-17T17:03:28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23"/>
    <d v="2023-07-17T17:03:2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5"/>
    <d v="2023-07-17T17:03:28"/>
    <n v="30"/>
    <n v="18"/>
    <n v="12"/>
    <m/>
    <m/>
    <n v="4"/>
    <n v="11"/>
    <n v="4"/>
    <n v="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8"/>
    <d v="2023-07-17T17:0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9"/>
    <d v="2023-07-17T17:03:2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10"/>
    <d v="2023-07-17T17:03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11"/>
    <d v="2023-07-17T17:03:28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5"/>
    <x v="119"/>
    <x v="12"/>
    <d v="2023-07-17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14"/>
    <d v="2023-07-17T17:22:04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15"/>
    <d v="2023-07-17T17:22:04"/>
    <n v="30"/>
    <m/>
    <m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15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16"/>
    <d v="2023-07-18T09:35:0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3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21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5"/>
    <d v="2023-07-18T09:35:06"/>
    <n v="5"/>
    <n v="1"/>
    <n v="4"/>
    <m/>
    <m/>
    <m/>
    <n v="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6"/>
    <d v="2023-07-18T09:35:0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9"/>
    <d v="2023-07-18T09:35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10"/>
    <d v="2023-07-18T09:3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11"/>
    <d v="2023-07-18T09:35:0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12"/>
    <d v="2023-07-18T09:3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14"/>
    <d v="2023-07-18T09:38:20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15"/>
    <d v="2023-07-18T09:38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16"/>
    <d v="2023-07-18T09:38:2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5"/>
    <d v="2023-07-18T09:38:20"/>
    <n v="5"/>
    <n v="2"/>
    <n v="3"/>
    <m/>
    <m/>
    <m/>
    <n v="0"/>
    <n v="1"/>
    <n v="2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9"/>
    <d v="2023-07-18T09:38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10"/>
    <d v="2023-07-18T09:38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5"/>
    <d v="2023-07-17T16:50:39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6"/>
    <d v="2023-07-17T16:50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9"/>
    <d v="2023-07-17T16:50:3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10"/>
    <d v="2023-07-17T16:50:3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11"/>
    <d v="2023-07-17T16:50:39"/>
    <n v="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5"/>
    <x v="5"/>
    <x v="12"/>
    <d v="2023-07-17T16:50:3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"/>
    <x v="71"/>
    <x v="14"/>
    <d v="2023-07-17T16:52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0"/>
    <x v="71"/>
    <x v="5"/>
    <d v="2023-07-17T16:52:4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16"/>
    <d v="2023-07-17T17:22:04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0"/>
    <d v="2023-07-17T17:22:04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5"/>
    <d v="2023-07-17T17:22:04"/>
    <n v="28"/>
    <n v="15"/>
    <n v="13"/>
    <m/>
    <n v="3"/>
    <m/>
    <n v="2"/>
    <n v="5"/>
    <n v="6"/>
    <n v="9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9"/>
    <d v="2023-07-17T17:22:04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10"/>
    <d v="2023-07-17T17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11"/>
    <d v="2023-07-17T17:22:04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4"/>
    <x v="77"/>
    <x v="12"/>
    <d v="2023-07-17T17:22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"/>
    <x v="122"/>
    <x v="14"/>
    <d v="2023-07-18T09:35:0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11"/>
    <d v="2023-07-18T09:38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5"/>
    <x v="78"/>
    <x v="12"/>
    <d v="2023-07-18T09:38:2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13"/>
    <d v="2023-07-18T09:40:35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14"/>
    <d v="2023-07-18T09:40:3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15"/>
    <d v="2023-07-18T09:40:35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16"/>
    <d v="2023-07-18T09:4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0"/>
    <d v="2023-07-18T09:40:3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5"/>
    <d v="2023-07-18T09:40:35"/>
    <n v="23"/>
    <n v="8"/>
    <n v="15"/>
    <m/>
    <n v="1"/>
    <m/>
    <n v="6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13"/>
    <d v="2023-07-18T09:4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14"/>
    <d v="2023-07-18T09:40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15"/>
    <d v="2023-07-18T09:40:17"/>
    <n v="52"/>
    <m/>
    <m/>
    <m/>
    <m/>
    <m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16"/>
    <d v="2023-07-18T09:40:17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0"/>
    <d v="2023-07-18T09:40:17"/>
    <n v="9.6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5"/>
    <d v="2023-07-18T09:40:17"/>
    <n v="40"/>
    <n v="18"/>
    <n v="22"/>
    <n v="2"/>
    <n v="2"/>
    <m/>
    <n v="2"/>
    <n v="4"/>
    <n v="11"/>
    <n v="1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9"/>
    <d v="2023-07-18T09:40:17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10"/>
    <d v="2023-07-18T09:4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14"/>
    <d v="2023-07-18T09:41:1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15"/>
    <d v="2023-07-18T09:41:1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16"/>
    <d v="2023-07-18T09:41:1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2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21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5"/>
    <d v="2023-07-18T09:41:11"/>
    <n v="13"/>
    <n v="7"/>
    <n v="6"/>
    <m/>
    <m/>
    <m/>
    <n v="2"/>
    <n v="3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6"/>
    <d v="2023-07-18T09:41:1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9"/>
    <d v="2023-07-18T09:41:1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14"/>
    <d v="2023-07-18T09:41:5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15"/>
    <d v="2023-07-18T09:41:59"/>
    <n v="33"/>
    <m/>
    <m/>
    <m/>
    <m/>
    <m/>
    <n v="2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16"/>
    <d v="2023-07-18T09:41:59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5"/>
    <d v="2023-07-18T09:41:59"/>
    <n v="33"/>
    <n v="16"/>
    <n v="17"/>
    <m/>
    <m/>
    <m/>
    <n v="4"/>
    <n v="3"/>
    <n v="10"/>
    <n v="7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9"/>
    <d v="2023-07-18T09:41:59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10"/>
    <d v="2023-07-18T09:41:5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11"/>
    <d v="2023-07-18T09:41:59"/>
    <n v="103"/>
    <n v="5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3"/>
    <x v="100"/>
    <x v="12"/>
    <d v="2023-07-18T09:41:5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14"/>
    <d v="2023-07-18T09:42:49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15"/>
    <d v="2023-07-18T09:42:49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46"/>
    <d v="2023-07-18T09:42:49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16"/>
    <d v="2023-07-18T09:42:49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0"/>
    <d v="2023-07-18T09:42:49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5"/>
    <d v="2023-07-18T09:42:49"/>
    <n v="47"/>
    <n v="25"/>
    <n v="22"/>
    <n v="1"/>
    <m/>
    <n v="4"/>
    <n v="10"/>
    <n v="3"/>
    <n v="17"/>
    <n v="7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9"/>
    <d v="2023-07-18T09:42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10"/>
    <d v="2023-07-18T09:42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13"/>
    <d v="2023-07-18T09:43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14"/>
    <d v="2023-07-18T09:43:25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15"/>
    <d v="2023-07-18T09:43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16"/>
    <d v="2023-07-18T09:43:25"/>
    <n v="17"/>
    <m/>
    <m/>
    <m/>
    <m/>
    <m/>
    <m/>
    <m/>
    <n v="4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0"/>
    <d v="2023-07-18T09:43:25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5"/>
    <d v="2023-07-18T09:43:25"/>
    <n v="29"/>
    <n v="8"/>
    <n v="21"/>
    <m/>
    <n v="1"/>
    <n v="3"/>
    <n v="6"/>
    <m/>
    <n v="3"/>
    <n v="3"/>
    <n v="4"/>
    <m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9"/>
    <d v="2023-07-18T09:43:2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10"/>
    <d v="2023-07-18T09:43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11"/>
    <d v="2023-07-18T09:40:17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12"/>
    <d v="2023-07-18T09:40:17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3"/>
    <x v="73"/>
    <x v="20"/>
    <d v="2023-07-18T09:40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9"/>
    <d v="2023-07-18T09:40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5"/>
    <x v="124"/>
    <x v="11"/>
    <d v="2023-07-18T09:40:35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10"/>
    <d v="2023-07-18T09:41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11"/>
    <d v="2023-07-18T09:41:11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5"/>
    <x v="132"/>
    <x v="12"/>
    <d v="2023-07-18T09:4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35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37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11"/>
    <d v="2023-07-18T09:42:49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12"/>
    <d v="2023-07-18T09:4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36"/>
    <d v="2023-07-18T09:4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9"/>
    <x v="118"/>
    <x v="38"/>
    <d v="2023-07-18T09:42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11"/>
    <d v="2023-07-18T09:43:25"/>
    <n v="99"/>
    <n v="4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2"/>
    <x v="80"/>
    <x v="12"/>
    <d v="2023-07-18T09:4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14"/>
    <d v="2023-07-18T09:44:01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15"/>
    <d v="2023-07-18T09:44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46"/>
    <d v="2023-07-18T09:44:01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16"/>
    <d v="2023-07-18T09:44:01"/>
    <n v="18"/>
    <m/>
    <m/>
    <m/>
    <m/>
    <m/>
    <m/>
    <m/>
    <n v="7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0"/>
    <d v="2023-07-18T09:44:01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3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21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5"/>
    <d v="2023-07-18T09:44:01"/>
    <n v="47"/>
    <n v="12"/>
    <n v="35"/>
    <m/>
    <n v="1"/>
    <m/>
    <n v="7"/>
    <n v="8"/>
    <n v="9"/>
    <n v="9"/>
    <n v="7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0"/>
    <d v="2023-07-18T09:44:44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2"/>
    <d v="2023-07-18T09:44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21"/>
    <d v="2023-07-18T09:44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39"/>
    <d v="2023-07-18T09:44:4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4"/>
    <d v="2023-07-18T09:44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5"/>
    <d v="2023-07-18T09:44:44"/>
    <n v="66"/>
    <n v="33"/>
    <n v="33"/>
    <m/>
    <m/>
    <n v="6"/>
    <n v="16"/>
    <m/>
    <n v="16"/>
    <n v="12"/>
    <n v="12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6"/>
    <d v="2023-07-18T09:44:44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7"/>
    <d v="2023-07-18T09:4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8"/>
    <d v="2023-07-18T09:44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9"/>
    <d v="2023-07-18T09:44:4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11"/>
    <d v="2023-07-18T09:44:44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14"/>
    <d v="2023-07-18T09:48:09"/>
    <n v="52"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46"/>
    <d v="2023-07-18T09:48:09"/>
    <n v="70"/>
    <m/>
    <m/>
    <m/>
    <m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16"/>
    <d v="2023-07-18T09:48:09"/>
    <n v="42"/>
    <m/>
    <m/>
    <m/>
    <m/>
    <m/>
    <m/>
    <m/>
    <n v="17"/>
    <m/>
    <n v="2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0"/>
    <d v="2023-07-18T09:48:09"/>
    <n v="28.8"/>
    <n v="2.4"/>
    <n v="3.2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2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4"/>
    <d v="2023-07-18T12:34:47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5"/>
    <d v="2023-07-18T12:34:47"/>
    <n v="65"/>
    <m/>
    <m/>
    <m/>
    <m/>
    <m/>
    <n v="3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6"/>
    <d v="2023-07-18T12:34:47"/>
    <n v="18"/>
    <m/>
    <m/>
    <m/>
    <m/>
    <m/>
    <m/>
    <m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0"/>
    <d v="2023-07-18T12:34:47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2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21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4"/>
    <d v="2023-07-18T12:34:4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5"/>
    <d v="2023-07-18T12:34:47"/>
    <n v="81"/>
    <n v="32"/>
    <n v="49"/>
    <m/>
    <m/>
    <n v="9"/>
    <n v="17"/>
    <n v="7"/>
    <n v="20"/>
    <n v="13"/>
    <n v="8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14"/>
    <d v="2023-07-18T09:49:15"/>
    <n v="51"/>
    <m/>
    <m/>
    <m/>
    <n v="22"/>
    <n v="28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15"/>
    <d v="2023-07-18T09:49:15"/>
    <n v="66"/>
    <m/>
    <m/>
    <m/>
    <m/>
    <m/>
    <n v="3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16"/>
    <d v="2023-07-18T09:49:15"/>
    <n v="25"/>
    <m/>
    <m/>
    <m/>
    <m/>
    <m/>
    <m/>
    <m/>
    <n v="15"/>
    <m/>
    <n v="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0"/>
    <d v="2023-07-18T09:49:15"/>
    <n v="21.6"/>
    <n v="0.8"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6"/>
    <d v="2023-07-18T12:34:47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8"/>
    <d v="2023-07-18T12:34:4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8"/>
    <d v="2023-07-18T12:3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9"/>
    <d v="2023-07-18T12:3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5"/>
    <d v="2023-07-18T09:49:15"/>
    <n v="93"/>
    <n v="45"/>
    <n v="48"/>
    <n v="1"/>
    <n v="2"/>
    <n v="7"/>
    <n v="11"/>
    <n v="14"/>
    <n v="15"/>
    <n v="19"/>
    <n v="15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29"/>
    <d v="2023-07-18T09:49:1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32"/>
    <d v="2023-07-18T09:49:15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9"/>
    <d v="2023-07-18T09:49:15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10"/>
    <d v="2023-07-18T09:49:1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11"/>
    <d v="2023-07-18T09:49:15"/>
    <n v="123"/>
    <n v="5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3"/>
    <x v="86"/>
    <x v="12"/>
    <d v="2023-07-18T09:49:15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4"/>
    <d v="2023-07-18T09:49:39"/>
    <n v="189"/>
    <m/>
    <m/>
    <m/>
    <n v="74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6"/>
    <d v="2023-07-18T09:44:0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9"/>
    <d v="2023-07-18T09:44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10"/>
    <d v="2023-07-18T09:44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11"/>
    <d v="2023-07-18T09:44:01"/>
    <n v="38"/>
    <n v="1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2"/>
    <x v="81"/>
    <x v="12"/>
    <d v="2023-07-18T09:44:01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14"/>
    <d v="2023-07-18T09:44:44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15"/>
    <d v="2023-07-18T09:44:44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2"/>
    <x v="82"/>
    <x v="16"/>
    <d v="2023-07-18T09:44:44"/>
    <n v="17"/>
    <m/>
    <m/>
    <m/>
    <m/>
    <m/>
    <m/>
    <m/>
    <n v="12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21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22"/>
    <d v="2023-07-18T09:48:09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23"/>
    <d v="2023-07-18T09:48:09"/>
    <n v="7.6"/>
    <m/>
    <m/>
    <n v="4.400000000000000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4"/>
    <d v="2023-07-18T09:48:0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5"/>
    <d v="2023-07-18T09:48:09"/>
    <n v="105"/>
    <n v="34"/>
    <n v="71"/>
    <n v="1"/>
    <n v="1"/>
    <n v="11"/>
    <n v="17"/>
    <n v="9"/>
    <n v="19"/>
    <n v="16"/>
    <n v="17"/>
    <m/>
    <n v="1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6"/>
    <d v="2023-07-18T09:48:09"/>
    <n v="5"/>
    <n v="3"/>
    <n v="2"/>
    <n v="1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8"/>
    <d v="2023-07-18T09:48:09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9"/>
    <d v="2023-07-18T09:48:09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10"/>
    <d v="2023-07-18T09:48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11"/>
    <d v="2023-07-18T09:48:09"/>
    <n v="182"/>
    <n v="6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3"/>
    <x v="101"/>
    <x v="12"/>
    <d v="2023-07-18T09:48:09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9"/>
    <d v="2023-07-18T12:34:4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0"/>
    <d v="2023-07-18T12:34:4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1"/>
    <d v="2023-07-18T12:34:47"/>
    <n v="279"/>
    <n v="94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12"/>
    <d v="2023-07-18T12:34:4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3"/>
    <x v="92"/>
    <x v="20"/>
    <d v="2023-07-18T12:34:47"/>
    <n v="43"/>
    <n v="2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5"/>
    <d v="2023-07-18T09:49:39"/>
    <n v="255"/>
    <m/>
    <m/>
    <m/>
    <m/>
    <m/>
    <n v="114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6"/>
    <d v="2023-07-18T09:49:39"/>
    <n v="56"/>
    <m/>
    <m/>
    <m/>
    <m/>
    <m/>
    <m/>
    <m/>
    <n v="23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0"/>
    <d v="2023-07-18T09:49:39"/>
    <n v="44"/>
    <n v="11.2"/>
    <n v="6.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"/>
    <d v="2023-07-18T09:49:39"/>
    <n v="32"/>
    <m/>
    <m/>
    <m/>
    <n v="6"/>
    <n v="6"/>
    <n v="1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3"/>
    <d v="2023-07-18T09:49:39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1"/>
    <d v="2023-07-18T09:49:39"/>
    <n v="38"/>
    <m/>
    <m/>
    <n v="4"/>
    <n v="6"/>
    <n v="6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4"/>
    <d v="2023-07-18T09:49:3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2"/>
    <d v="2023-07-18T09:49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5"/>
    <d v="2023-07-18T09:49:39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3"/>
    <d v="2023-07-18T09:49:39"/>
    <n v="24"/>
    <m/>
    <m/>
    <n v="3.6"/>
    <n v="8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5"/>
    <d v="2023-07-18T09:49:39"/>
    <n v="285"/>
    <n v="117"/>
    <n v="168"/>
    <n v="3"/>
    <n v="3"/>
    <n v="9"/>
    <n v="37"/>
    <n v="57"/>
    <n v="57"/>
    <n v="72"/>
    <n v="24"/>
    <m/>
    <n v="1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6"/>
    <d v="2023-07-18T09:49:39"/>
    <n v="22"/>
    <n v="9"/>
    <n v="13"/>
    <m/>
    <m/>
    <n v="2"/>
    <n v="3"/>
    <n v="3"/>
    <n v="7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7"/>
    <d v="2023-07-18T09:49:3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8"/>
    <d v="2023-07-18T09:49:39"/>
    <n v="7"/>
    <n v="4"/>
    <n v="3"/>
    <m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7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8"/>
    <d v="2023-07-18T09:49:3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9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9"/>
    <d v="2023-07-18T09:49:39"/>
    <n v="9"/>
    <n v="7"/>
    <n v="2"/>
    <m/>
    <m/>
    <m/>
    <n v="2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32"/>
    <d v="2023-07-18T09:49:39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9"/>
    <d v="2023-07-18T09:49:39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0"/>
    <d v="2023-07-18T09:49:3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33"/>
    <d v="2023-07-18T09:49:3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1"/>
    <d v="2023-07-18T09:49:39"/>
    <n v="703"/>
    <n v="245"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12"/>
    <d v="2023-07-18T09:49:39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34"/>
    <d v="2023-07-18T09:49:39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5"/>
    <x v="75"/>
    <x v="20"/>
    <d v="2023-07-18T09:49:39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4"/>
    <d v="2023-07-18T09:50:00"/>
    <n v="27"/>
    <m/>
    <m/>
    <m/>
    <n v="10"/>
    <n v="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5"/>
    <d v="2023-07-18T09:50:00"/>
    <n v="52"/>
    <m/>
    <m/>
    <m/>
    <m/>
    <m/>
    <n v="3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6"/>
    <d v="2023-07-18T09:50:00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0"/>
    <d v="2023-07-18T09:50:0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2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21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5"/>
    <d v="2023-07-18T09:50:00"/>
    <n v="50"/>
    <n v="18"/>
    <n v="32"/>
    <m/>
    <m/>
    <n v="1"/>
    <n v="5"/>
    <n v="8"/>
    <n v="16"/>
    <n v="10"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6"/>
    <d v="2023-07-18T09:50:0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8"/>
    <d v="2023-07-18T09:5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9"/>
    <d v="2023-07-18T09:50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9"/>
    <d v="2023-07-18T09:50:00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0"/>
    <d v="2023-07-18T09:50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1"/>
    <d v="2023-07-18T09:50:00"/>
    <n v="163"/>
    <n v="7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12"/>
    <d v="2023-07-18T09:50:0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20"/>
    <d v="2023-07-18T09:50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3"/>
    <x v="111"/>
    <x v="40"/>
    <d v="2023-07-18T09:5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14"/>
    <d v="2023-07-18T09:51:12"/>
    <n v="40"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15"/>
    <d v="2023-07-18T09:51:12"/>
    <n v="49"/>
    <m/>
    <m/>
    <m/>
    <m/>
    <m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16"/>
    <d v="2023-07-18T09:51:12"/>
    <n v="29"/>
    <m/>
    <m/>
    <m/>
    <m/>
    <m/>
    <m/>
    <m/>
    <n v="13"/>
    <m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0"/>
    <d v="2023-07-18T09:51:12"/>
    <n v="34.4"/>
    <n v="4"/>
    <n v="9.6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3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21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14"/>
    <d v="2023-07-18T10:01:23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15"/>
    <d v="2023-07-18T10:01:23"/>
    <n v="30"/>
    <m/>
    <m/>
    <m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16"/>
    <d v="2023-07-18T10:01:23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0"/>
    <d v="2023-07-18T10:01:23"/>
    <n v="38.4"/>
    <n v="6.4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2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21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5"/>
    <d v="2023-07-18T10:01:23"/>
    <n v="45"/>
    <n v="23"/>
    <n v="22"/>
    <n v="2"/>
    <n v="2"/>
    <n v="8"/>
    <n v="7"/>
    <n v="4"/>
    <n v="8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6"/>
    <d v="2023-07-18T10:0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5"/>
    <d v="2023-07-18T12:30:59"/>
    <n v="446"/>
    <m/>
    <m/>
    <m/>
    <m/>
    <n v="12"/>
    <n v="25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46"/>
    <d v="2023-07-18T12:30:59"/>
    <n v="11"/>
    <m/>
    <m/>
    <m/>
    <m/>
    <m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6"/>
    <d v="2023-07-18T12:30:59"/>
    <n v="168"/>
    <m/>
    <m/>
    <m/>
    <m/>
    <m/>
    <m/>
    <m/>
    <n v="77"/>
    <m/>
    <n v="6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0"/>
    <d v="2023-07-18T12:30:59"/>
    <n v="240.8"/>
    <n v="45.6"/>
    <n v="38.4"/>
    <n v="15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"/>
    <d v="2023-07-18T12:30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3"/>
    <d v="2023-07-18T12:30:5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1"/>
    <d v="2023-07-18T12:30:59"/>
    <n v="28"/>
    <m/>
    <m/>
    <n v="4"/>
    <n v="2"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2"/>
    <d v="2023-07-18T12:30:5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5"/>
    <d v="2023-07-18T12:30:59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3"/>
    <d v="2023-07-18T12:30:59"/>
    <n v="9.6"/>
    <n v="2"/>
    <m/>
    <n v="0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4"/>
    <d v="2023-07-18T12:30:59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5"/>
    <d v="2023-07-18T12:30:59"/>
    <n v="703"/>
    <n v="262"/>
    <n v="441"/>
    <n v="26"/>
    <n v="40"/>
    <n v="88"/>
    <n v="110"/>
    <n v="74"/>
    <n v="129"/>
    <n v="97"/>
    <n v="80"/>
    <m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7"/>
    <d v="2023-07-18T12:30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8"/>
    <d v="2023-07-18T12:30:59"/>
    <n v="5"/>
    <n v="2"/>
    <n v="3"/>
    <n v="1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7"/>
    <d v="2023-07-18T12:30:59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8"/>
    <d v="2023-07-18T12:3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7"/>
    <d v="2023-07-18T12:30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9"/>
    <d v="2023-07-18T12:30:59"/>
    <n v="20"/>
    <m/>
    <n v="4"/>
    <n v="4.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9"/>
    <d v="2023-07-18T12:30:59"/>
    <n v="5"/>
    <n v="2"/>
    <n v="3"/>
    <m/>
    <m/>
    <n v="1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32"/>
    <d v="2023-07-18T12:30:59"/>
    <n v="5"/>
    <n v="2"/>
    <n v="3"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9"/>
    <d v="2023-07-18T12:30:59"/>
    <n v="295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0"/>
    <d v="2023-07-18T12:30:5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1"/>
    <d v="2023-07-18T12:30:59"/>
    <n v="286"/>
    <n v="12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2"/>
    <d v="2023-07-18T12:30:59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20"/>
    <d v="2023-07-18T12:30:59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14"/>
    <d v="2023-07-18T12:52:38"/>
    <n v="107"/>
    <m/>
    <m/>
    <m/>
    <n v="70"/>
    <n v="3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15"/>
    <d v="2023-07-18T12:52:38"/>
    <n v="134"/>
    <m/>
    <m/>
    <m/>
    <m/>
    <n v="0"/>
    <n v="8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16"/>
    <d v="2023-07-18T12:52:38"/>
    <n v="50"/>
    <m/>
    <m/>
    <m/>
    <m/>
    <m/>
    <m/>
    <m/>
    <n v="28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0"/>
    <d v="2023-07-18T12:52:38"/>
    <n v="74.400000000000006"/>
    <n v="8"/>
    <n v="16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2"/>
    <d v="2023-07-18T12:52:38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21"/>
    <d v="2023-07-18T12:52:38"/>
    <n v="8"/>
    <m/>
    <m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24"/>
    <d v="2023-07-18T12:52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22"/>
    <d v="2023-07-18T12:52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25"/>
    <d v="2023-07-18T12:52:38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5"/>
    <d v="2023-07-18T12:52:38"/>
    <n v="192"/>
    <n v="92"/>
    <n v="100"/>
    <n v="3"/>
    <n v="6"/>
    <n v="20"/>
    <n v="35"/>
    <n v="18"/>
    <n v="40"/>
    <n v="27"/>
    <n v="29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6"/>
    <d v="2023-07-18T12:52:38"/>
    <n v="5"/>
    <n v="2"/>
    <n v="3"/>
    <m/>
    <m/>
    <n v="2"/>
    <m/>
    <n v="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7"/>
    <d v="2023-07-18T12:52:38"/>
    <n v="2"/>
    <n v="2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9"/>
    <d v="2023-07-18T12:52:38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10"/>
    <d v="2023-07-18T12:52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11"/>
    <d v="2023-07-18T12:52:38"/>
    <n v="185"/>
    <n v="79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8"/>
    <x v="133"/>
    <x v="12"/>
    <d v="2023-07-18T12:52:3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4"/>
    <d v="2023-07-18T12:53:31"/>
    <n v="310"/>
    <m/>
    <m/>
    <m/>
    <n v="16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5"/>
    <d v="2023-07-18T12:53:31"/>
    <n v="287"/>
    <m/>
    <m/>
    <m/>
    <m/>
    <m/>
    <n v="171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46"/>
    <d v="2023-07-18T12:53:31"/>
    <n v="104"/>
    <m/>
    <m/>
    <m/>
    <m/>
    <m/>
    <n v="6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6"/>
    <d v="2023-07-18T12:53:31"/>
    <n v="181"/>
    <m/>
    <m/>
    <m/>
    <m/>
    <m/>
    <m/>
    <m/>
    <n v="84"/>
    <m/>
    <n v="28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0"/>
    <d v="2023-07-18T12:53:31"/>
    <n v="254.4"/>
    <n v="21.6"/>
    <n v="72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2"/>
    <d v="2023-07-18T12:53:31"/>
    <n v="26"/>
    <m/>
    <m/>
    <m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21"/>
    <d v="2023-07-18T12:53:31"/>
    <n v="40"/>
    <m/>
    <m/>
    <n v="14"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25"/>
    <d v="2023-07-18T09:51:12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23"/>
    <d v="2023-07-18T09:51:12"/>
    <n v="10.8"/>
    <m/>
    <m/>
    <n v="4.400000000000000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4"/>
    <d v="2023-07-18T09:51:12"/>
    <n v="12.8"/>
    <n v="7.2"/>
    <m/>
    <n v="4.400000000000000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5"/>
    <d v="2023-07-18T09:51:12"/>
    <n v="70"/>
    <n v="32"/>
    <n v="38"/>
    <m/>
    <m/>
    <m/>
    <n v="11"/>
    <n v="9"/>
    <n v="14"/>
    <n v="12"/>
    <n v="13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6"/>
    <d v="2023-07-18T09:51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7"/>
    <d v="2023-07-18T09:51:1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8"/>
    <d v="2023-07-18T09:51:12"/>
    <n v="9"/>
    <n v="4"/>
    <n v="5"/>
    <n v="3"/>
    <m/>
    <n v="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9"/>
    <d v="2023-07-18T09:51:1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10"/>
    <d v="2023-07-18T09:51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11"/>
    <d v="2023-07-18T09:51:12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"/>
    <x v="76"/>
    <x v="12"/>
    <d v="2023-07-18T09:51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9"/>
    <d v="2023-07-18T10:01:23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10"/>
    <d v="2023-07-18T10:01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11"/>
    <d v="2023-07-18T10:01:23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5"/>
    <x v="106"/>
    <x v="12"/>
    <d v="2023-07-18T10:01:2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8"/>
    <x v="55"/>
    <x v="14"/>
    <d v="2023-07-18T12:30:59"/>
    <n v="359"/>
    <m/>
    <m/>
    <m/>
    <n v="218"/>
    <n v="138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22"/>
    <d v="2023-07-18T12:53:31"/>
    <n v="26.4"/>
    <n v="0.8"/>
    <n v="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39"/>
    <d v="2023-07-18T12:53:3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23"/>
    <d v="2023-07-18T12:53:31"/>
    <n v="13.6"/>
    <n v="3.2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4"/>
    <d v="2023-07-18T12:53:31"/>
    <n v="11.2"/>
    <m/>
    <m/>
    <n v="4.8"/>
    <n v="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5"/>
    <d v="2023-07-18T12:53:31"/>
    <n v="612"/>
    <n v="241"/>
    <n v="371"/>
    <n v="8"/>
    <n v="26"/>
    <n v="60"/>
    <n v="80"/>
    <n v="75"/>
    <n v="117"/>
    <n v="79"/>
    <n v="84"/>
    <m/>
    <n v="14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6"/>
    <d v="2023-07-18T12:53:31"/>
    <n v="23"/>
    <n v="13"/>
    <n v="10"/>
    <n v="1"/>
    <n v="2"/>
    <n v="7"/>
    <n v="3"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7"/>
    <d v="2023-07-18T12:53:3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8"/>
    <d v="2023-07-18T12:53:31"/>
    <n v="7"/>
    <n v="5"/>
    <n v="2"/>
    <n v="1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7"/>
    <d v="2023-07-18T12:53:31"/>
    <n v="30"/>
    <m/>
    <n v="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8"/>
    <d v="2023-07-18T12:53:3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47"/>
    <d v="2023-07-18T12:53:3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28"/>
    <d v="2023-07-18T12:53:31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29"/>
    <d v="2023-07-18T12:53:31"/>
    <n v="18.8"/>
    <m/>
    <m/>
    <n v="1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30"/>
    <d v="2023-07-18T12:53:31"/>
    <n v="7.2"/>
    <m/>
    <m/>
    <n v="6.8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9"/>
    <d v="2023-07-18T12:53:31"/>
    <n v="30"/>
    <n v="15"/>
    <n v="15"/>
    <m/>
    <n v="1"/>
    <n v="7"/>
    <n v="3"/>
    <n v="4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31"/>
    <d v="2023-07-18T12:5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32"/>
    <d v="2023-07-18T12:53:31"/>
    <n v="6"/>
    <n v="5"/>
    <n v="1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9"/>
    <d v="2023-07-18T12:53:31"/>
    <n v="1093"/>
    <n v="1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0"/>
    <d v="2023-07-18T12:53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33"/>
    <d v="2023-07-18T12:53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1"/>
    <d v="2023-07-18T12:53:31"/>
    <n v="1093"/>
    <n v="407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12"/>
    <d v="2023-07-18T12:53:31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34"/>
    <d v="2023-07-18T12:53:3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8"/>
    <x v="134"/>
    <x v="20"/>
    <d v="2023-07-18T12:53:31"/>
    <n v="94"/>
    <n v="3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14"/>
    <d v="2023-07-18T12:55:04"/>
    <n v="12"/>
    <m/>
    <m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15"/>
    <d v="2023-07-18T12:55:0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16"/>
    <d v="2023-07-18T12:55:04"/>
    <n v="2"/>
    <m/>
    <m/>
    <m/>
    <m/>
    <m/>
    <m/>
    <m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5"/>
    <d v="2023-07-18T12:55:04"/>
    <n v="13"/>
    <n v="5"/>
    <n v="8"/>
    <n v="0"/>
    <n v="0"/>
    <n v="0"/>
    <n v="6"/>
    <n v="0"/>
    <n v="2"/>
    <n v="3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9"/>
    <d v="2023-07-18T12:55:0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10"/>
    <d v="2023-07-18T12:55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11"/>
    <d v="2023-07-18T12:55:04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8"/>
    <x v="116"/>
    <x v="12"/>
    <d v="2023-07-18T12:55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4"/>
    <d v="2023-07-18T12:58:42"/>
    <n v="287"/>
    <m/>
    <m/>
    <m/>
    <n v="118"/>
    <n v="166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5"/>
    <d v="2023-07-18T12:58:42"/>
    <n v="246"/>
    <m/>
    <m/>
    <m/>
    <m/>
    <m/>
    <n v="106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46"/>
    <d v="2023-07-18T12:58:42"/>
    <n v="69"/>
    <m/>
    <m/>
    <m/>
    <m/>
    <m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6"/>
    <d v="2023-07-18T12:58:42"/>
    <n v="122"/>
    <m/>
    <m/>
    <m/>
    <m/>
    <m/>
    <m/>
    <m/>
    <n v="56"/>
    <m/>
    <n v="32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0"/>
    <d v="2023-07-18T12:58:42"/>
    <n v="194.4"/>
    <n v="12.8"/>
    <n v="42.4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2"/>
    <d v="2023-07-18T12:58:42"/>
    <n v="14"/>
    <m/>
    <m/>
    <m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21"/>
    <d v="2023-07-18T12:58:42"/>
    <n v="28"/>
    <m/>
    <n v="0"/>
    <n v="14"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24"/>
    <d v="2023-07-18T12:58:42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2"/>
    <x v="35"/>
    <x v="5"/>
    <d v="2023-07-18T14:49:43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2"/>
    <x v="35"/>
    <x v="9"/>
    <d v="2023-07-18T14:49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2"/>
    <x v="35"/>
    <x v="11"/>
    <d v="2023-07-18T14:49:43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2"/>
    <x v="37"/>
    <x v="15"/>
    <d v="2023-07-18T14:50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2"/>
    <x v="37"/>
    <x v="5"/>
    <d v="2023-07-18T14:50:44"/>
    <n v="5"/>
    <n v="4"/>
    <n v="1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2"/>
    <x v="37"/>
    <x v="9"/>
    <d v="2023-07-18T14:50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12"/>
    <x v="37"/>
    <x v="11"/>
    <d v="2023-07-18T14:50:44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4"/>
    <d v="2023-07-18T14:56:29"/>
    <n v="306"/>
    <m/>
    <m/>
    <m/>
    <n v="14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16"/>
    <d v="2023-07-18T15:23:28"/>
    <n v="90"/>
    <m/>
    <m/>
    <m/>
    <m/>
    <m/>
    <m/>
    <m/>
    <n v="33"/>
    <m/>
    <n v="36"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0"/>
    <d v="2023-07-18T15:23:28"/>
    <n v="151.19999999999999"/>
    <n v="12.8"/>
    <n v="46.4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2"/>
    <d v="2023-07-18T15:23:28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21"/>
    <d v="2023-07-18T15:23:28"/>
    <n v="4"/>
    <m/>
    <n v="0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24"/>
    <d v="2023-07-18T15:23:28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23"/>
    <d v="2023-07-18T15:23:28"/>
    <n v="7.6"/>
    <n v="0"/>
    <n v="4.4000000000000004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4"/>
    <d v="2023-07-18T15:23:28"/>
    <n v="6.8"/>
    <n v="0"/>
    <n v="3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5"/>
    <d v="2023-07-18T15:23:28"/>
    <n v="344"/>
    <n v="151"/>
    <n v="193"/>
    <n v="5"/>
    <n v="15"/>
    <n v="33"/>
    <n v="41"/>
    <n v="41"/>
    <n v="82"/>
    <n v="55"/>
    <n v="33"/>
    <m/>
    <n v="18"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6"/>
    <d v="2023-07-18T15:23:28"/>
    <n v="5"/>
    <n v="2"/>
    <n v="3"/>
    <n v="0"/>
    <n v="0"/>
    <n v="0"/>
    <n v="1"/>
    <m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8"/>
    <d v="2023-07-18T15:23:28"/>
    <n v="4"/>
    <n v="3"/>
    <n v="1"/>
    <n v="0"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9"/>
    <d v="2023-07-18T15:23:28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10"/>
    <d v="2023-07-18T15:23:28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11"/>
    <d v="2023-07-18T15:23:28"/>
    <n v="369"/>
    <n v="17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12"/>
    <d v="2023-07-18T15:23:28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1"/>
    <x v="88"/>
    <x v="14"/>
    <d v="2023-07-18T15:28:0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1"/>
    <x v="88"/>
    <x v="15"/>
    <d v="2023-07-18T15:28:04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1"/>
    <x v="88"/>
    <x v="5"/>
    <d v="2023-07-18T15:28:04"/>
    <n v="13"/>
    <n v="7"/>
    <n v="6"/>
    <m/>
    <m/>
    <m/>
    <n v="3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1"/>
    <x v="88"/>
    <x v="9"/>
    <d v="2023-07-18T15:28:0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1"/>
    <x v="88"/>
    <x v="10"/>
    <d v="2023-07-18T15:28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1"/>
    <x v="88"/>
    <x v="11"/>
    <d v="2023-07-18T15:28:04"/>
    <n v="61"/>
    <n v="3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1"/>
    <x v="88"/>
    <x v="12"/>
    <d v="2023-07-18T15:28:0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14"/>
    <d v="2023-07-18T15:2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15"/>
    <d v="2023-07-18T15:28:49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16"/>
    <d v="2023-07-18T15:28:49"/>
    <n v="5"/>
    <m/>
    <m/>
    <m/>
    <m/>
    <m/>
    <m/>
    <m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14"/>
    <d v="2023-07-18T15:29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15"/>
    <d v="2023-07-18T15:29:5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16"/>
    <d v="2023-07-18T15:29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5"/>
    <d v="2023-07-18T15:29:54"/>
    <n v="7"/>
    <n v="3"/>
    <n v="4"/>
    <m/>
    <m/>
    <m/>
    <n v="1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9"/>
    <d v="2023-07-18T15:29:5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10"/>
    <d v="2023-07-18T15:2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11"/>
    <d v="2023-07-18T15:29:5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"/>
    <x v="52"/>
    <x v="12"/>
    <d v="2023-07-18T15:2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0"/>
    <d v="2023-07-18T15:30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5"/>
    <d v="2023-07-18T15:30:35"/>
    <n v="10"/>
    <n v="4"/>
    <n v="6"/>
    <m/>
    <m/>
    <n v="1"/>
    <n v="2"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9"/>
    <d v="2023-07-18T15:30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10"/>
    <d v="2023-07-18T15:30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11"/>
    <d v="2023-07-18T15:30:35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12"/>
    <d v="2023-07-18T15:30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14"/>
    <d v="2023-07-18T15:31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15"/>
    <d v="2023-07-18T15:31:0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16"/>
    <d v="2023-07-18T15:31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0"/>
    <d v="2023-07-18T15:31:07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2"/>
    <d v="2023-07-18T15:31:07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21"/>
    <d v="2023-07-18T15:31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22"/>
    <d v="2023-07-18T15:31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5"/>
    <d v="2023-07-18T15:31:07"/>
    <n v="14"/>
    <n v="7"/>
    <n v="7"/>
    <n v="1"/>
    <m/>
    <n v="2"/>
    <n v="1"/>
    <n v="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6"/>
    <d v="2023-07-18T15:31:07"/>
    <n v="2"/>
    <m/>
    <n v="2"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9"/>
    <d v="2023-07-18T15:31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10"/>
    <d v="2023-07-18T15:31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11"/>
    <d v="2023-07-18T15:31:07"/>
    <n v="113"/>
    <n v="5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"/>
    <x v="90"/>
    <x v="12"/>
    <d v="2023-07-18T15:31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14"/>
    <d v="2023-07-18T15:31:4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15"/>
    <d v="2023-07-18T15:31:41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16"/>
    <d v="2023-07-18T15:31:4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5"/>
    <d v="2023-07-18T15:31:41"/>
    <n v="17"/>
    <n v="9"/>
    <n v="8"/>
    <m/>
    <m/>
    <m/>
    <n v="1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9"/>
    <d v="2023-07-18T15:31:41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10"/>
    <d v="2023-07-18T15:31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35"/>
    <d v="2023-07-18T15:31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11"/>
    <d v="2023-07-18T15:31:41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12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36"/>
    <d v="2023-07-18T15:3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"/>
    <x v="56"/>
    <x v="20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13"/>
    <d v="2023-07-18T15:32:20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14"/>
    <d v="2023-07-18T15:32:20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22"/>
    <d v="2023-07-18T12:58:42"/>
    <n v="21.6"/>
    <n v="0"/>
    <n v="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39"/>
    <d v="2023-07-18T12:58:42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44"/>
    <d v="2023-07-18T12:58:4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4"/>
    <d v="2023-07-18T12:58:42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5"/>
    <d v="2023-07-18T12:58:42"/>
    <n v="481"/>
    <n v="169"/>
    <n v="312"/>
    <n v="6"/>
    <n v="14"/>
    <n v="52"/>
    <n v="59"/>
    <n v="83"/>
    <n v="70"/>
    <n v="89"/>
    <n v="57"/>
    <m/>
    <n v="17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6"/>
    <d v="2023-07-18T12:58:42"/>
    <n v="16"/>
    <n v="8"/>
    <n v="8"/>
    <n v="0"/>
    <n v="2"/>
    <n v="5"/>
    <n v="3"/>
    <n v="1"/>
    <n v="2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7"/>
    <d v="2023-07-18T12:58:42"/>
    <n v="2"/>
    <n v="2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8"/>
    <d v="2023-07-18T12:58:42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7"/>
    <d v="2023-07-18T12:58:42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8"/>
    <d v="2023-07-18T12:58:42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29"/>
    <d v="2023-07-18T12:58:42"/>
    <n v="4.8"/>
    <n v="0"/>
    <n v="4"/>
    <n v="0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9"/>
    <d v="2023-07-18T12:58:42"/>
    <n v="3"/>
    <n v="0"/>
    <n v="3"/>
    <n v="0"/>
    <n v="0"/>
    <n v="0"/>
    <n v="1"/>
    <n v="1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32"/>
    <d v="2023-07-18T12:58:42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9"/>
    <d v="2023-07-18T12:58:42"/>
    <n v="52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0"/>
    <d v="2023-07-18T12:58:4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1"/>
    <d v="2023-07-18T12:58:42"/>
    <n v="525"/>
    <n v="197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12"/>
    <d v="2023-07-18T12:58:42"/>
    <n v="55"/>
    <n v="2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20"/>
    <d v="2023-07-18T12:58:42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8"/>
    <x v="20"/>
    <x v="40"/>
    <d v="2023-07-18T12:58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"/>
    <x v="135"/>
    <x v="15"/>
    <d v="2023-07-18T14:45:1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"/>
    <x v="135"/>
    <x v="5"/>
    <d v="2023-07-18T14:45:17"/>
    <n v="5"/>
    <n v="5"/>
    <m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"/>
    <x v="135"/>
    <x v="9"/>
    <d v="2023-07-18T14:45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"/>
    <x v="135"/>
    <x v="11"/>
    <d v="2023-07-18T14:45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12"/>
    <x v="35"/>
    <x v="15"/>
    <d v="2023-07-18T14:49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5"/>
    <d v="2023-07-18T14:56:29"/>
    <n v="239"/>
    <m/>
    <m/>
    <m/>
    <m/>
    <m/>
    <n v="154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46"/>
    <d v="2023-07-18T14:56:29"/>
    <n v="169"/>
    <m/>
    <m/>
    <m/>
    <m/>
    <m/>
    <n v="9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6"/>
    <d v="2023-07-18T14:56:29"/>
    <n v="158"/>
    <m/>
    <m/>
    <m/>
    <m/>
    <m/>
    <m/>
    <m/>
    <n v="73"/>
    <m/>
    <n v="54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2"/>
    <d v="2023-07-18T14:56:29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3"/>
    <d v="2023-07-18T14:56:2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21"/>
    <d v="2023-07-18T14:56:29"/>
    <n v="20"/>
    <m/>
    <m/>
    <n v="2"/>
    <n v="4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24"/>
    <d v="2023-07-18T14:56:29"/>
    <n v="7"/>
    <m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25"/>
    <d v="2023-07-18T14:56:29"/>
    <n v="11.6"/>
    <m/>
    <n v="3.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23"/>
    <d v="2023-07-18T14:56:29"/>
    <n v="10.4"/>
    <m/>
    <n v="1.6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4"/>
    <d v="2023-07-18T14:56:29"/>
    <n v="11.6"/>
    <m/>
    <m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5"/>
    <d v="2023-07-18T14:56:29"/>
    <n v="557"/>
    <n v="227"/>
    <n v="330"/>
    <n v="5"/>
    <n v="8"/>
    <n v="56"/>
    <n v="70"/>
    <n v="83"/>
    <n v="124"/>
    <n v="80"/>
    <n v="73"/>
    <m/>
    <n v="27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6"/>
    <d v="2023-07-18T14:56:29"/>
    <n v="13"/>
    <n v="8"/>
    <n v="5"/>
    <m/>
    <m/>
    <n v="1"/>
    <n v="2"/>
    <n v="3"/>
    <n v="3"/>
    <n v="1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7"/>
    <d v="2023-07-18T14:56:29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8"/>
    <d v="2023-07-18T14:56:29"/>
    <n v="6"/>
    <n v="2"/>
    <n v="5"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7"/>
    <d v="2023-07-18T14:56:29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8"/>
    <d v="2023-07-18T14:56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47"/>
    <d v="2023-07-18T14:56:2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9"/>
    <d v="2023-07-18T14:56:29"/>
    <n v="12"/>
    <n v="9"/>
    <n v="3"/>
    <m/>
    <m/>
    <m/>
    <n v="1"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9"/>
    <d v="2023-07-18T14:56:29"/>
    <n v="35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0"/>
    <d v="2023-07-18T14:56:2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1"/>
    <d v="2023-07-18T14:56:29"/>
    <n v="350"/>
    <n v="134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8"/>
    <x v="53"/>
    <x v="12"/>
    <d v="2023-07-18T14:56:29"/>
    <n v="48"/>
    <n v="1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14"/>
    <d v="2023-07-18T15:23:28"/>
    <n v="164"/>
    <m/>
    <m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8"/>
    <x v="54"/>
    <x v="15"/>
    <d v="2023-07-18T15:23:28"/>
    <n v="273"/>
    <m/>
    <m/>
    <m/>
    <m/>
    <m/>
    <n v="164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0"/>
    <d v="2023-07-18T15:28:4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3"/>
    <d v="2023-07-18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21"/>
    <d v="2023-07-18T15:28:4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25"/>
    <d v="2023-07-18T15:28:4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5"/>
    <d v="2023-07-18T15:28:49"/>
    <n v="14"/>
    <n v="6"/>
    <n v="8"/>
    <m/>
    <n v="1"/>
    <n v="1"/>
    <n v="3"/>
    <m/>
    <n v="1"/>
    <n v="4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6"/>
    <d v="2023-07-18T15:28:4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7"/>
    <d v="2023-07-18T15:28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9"/>
    <d v="2023-07-18T15:28:49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10"/>
    <d v="2023-07-18T15:28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35"/>
    <d v="2023-07-18T15:2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11"/>
    <d v="2023-07-18T15:28:49"/>
    <n v="134"/>
    <n v="53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12"/>
    <d v="2023-07-18T15:28:49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1"/>
    <x v="51"/>
    <x v="36"/>
    <d v="2023-07-18T15:28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14"/>
    <d v="2023-07-18T15:30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15"/>
    <d v="2023-07-18T15:30:35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"/>
    <x v="89"/>
    <x v="16"/>
    <d v="2023-07-18T15:30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15"/>
    <d v="2023-07-18T15:32:20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16"/>
    <d v="2023-07-18T15:32:20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5"/>
    <d v="2023-07-18T15:32:20"/>
    <n v="18"/>
    <n v="6"/>
    <n v="12"/>
    <m/>
    <m/>
    <m/>
    <m/>
    <n v="2"/>
    <n v="6"/>
    <n v="7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9"/>
    <d v="2023-07-18T15:32:2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10"/>
    <d v="2023-07-18T15:32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11"/>
    <d v="2023-07-18T15:32:20"/>
    <n v="81"/>
    <n v="3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1"/>
    <x v="57"/>
    <x v="12"/>
    <d v="2023-07-18T15:32:2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1"/>
    <x v="97"/>
    <x v="14"/>
    <d v="2023-07-18T15:32:5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1"/>
    <x v="97"/>
    <x v="15"/>
    <d v="2023-07-18T15:32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1"/>
    <x v="97"/>
    <x v="5"/>
    <d v="2023-07-18T15:32:50"/>
    <n v="3"/>
    <n v="1"/>
    <n v="2"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1"/>
    <x v="97"/>
    <x v="9"/>
    <d v="2023-07-18T15:32:5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1"/>
    <x v="97"/>
    <x v="10"/>
    <d v="2023-07-18T15:32:5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1"/>
    <x v="97"/>
    <x v="11"/>
    <d v="2023-07-18T15:32:50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1"/>
    <x v="97"/>
    <x v="12"/>
    <d v="2023-07-18T15:32:50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14"/>
    <d v="2023-07-18T15:33:3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15"/>
    <d v="2023-07-18T15:33:3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16"/>
    <d v="2023-07-18T15:33:34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0"/>
    <d v="2023-07-18T15:33:34"/>
    <n v="17.600000000000001"/>
    <m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3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21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5"/>
    <d v="2023-07-18T15:33:34"/>
    <n v="23"/>
    <n v="8"/>
    <n v="15"/>
    <m/>
    <n v="2"/>
    <n v="4"/>
    <n v="1"/>
    <n v="3"/>
    <n v="8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6"/>
    <d v="2023-07-18T15:33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9"/>
    <d v="2023-07-18T15:33:3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10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11"/>
    <d v="2023-07-18T15:33:34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6"/>
    <x v="93"/>
    <x v="12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13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14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15"/>
    <d v="2023-07-18T15:35:2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16"/>
    <d v="2023-07-18T15:35:20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0"/>
    <d v="2023-07-18T15:35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2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21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5"/>
    <d v="2023-07-18T15:35:20"/>
    <n v="16"/>
    <n v="7"/>
    <n v="9"/>
    <m/>
    <m/>
    <n v="1"/>
    <n v="2"/>
    <m/>
    <n v="7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6"/>
    <d v="2023-07-18T15:35:2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9"/>
    <d v="2023-07-18T15:35:2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10"/>
    <d v="2023-07-18T15:35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11"/>
    <d v="2023-07-18T15:35:20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6"/>
    <x v="120"/>
    <x v="12"/>
    <d v="2023-07-18T15:35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14"/>
    <d v="2023-07-18T15:36:39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14"/>
    <d v="2023-07-18T15:38:11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15"/>
    <d v="2023-07-18T15:38:11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16"/>
    <d v="2023-07-18T15:38:11"/>
    <n v="10"/>
    <m/>
    <m/>
    <m/>
    <m/>
    <m/>
    <m/>
    <m/>
    <n v="6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0"/>
    <d v="2023-07-18T15:38:11"/>
    <n v="10.4"/>
    <n v="1.6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2"/>
    <d v="2023-07-18T15:38:1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3"/>
    <d v="2023-07-18T15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21"/>
    <d v="2023-07-18T15:38:11"/>
    <n v="6"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5"/>
    <d v="2023-07-18T15:38:11"/>
    <n v="36"/>
    <n v="14"/>
    <n v="22"/>
    <n v="1"/>
    <n v="2"/>
    <n v="2"/>
    <n v="2"/>
    <n v="5"/>
    <n v="9"/>
    <n v="6"/>
    <n v="6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6"/>
    <d v="2023-07-18T15:38:11"/>
    <n v="3"/>
    <n v="1"/>
    <n v="2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9"/>
    <d v="2023-07-18T15:38:1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10"/>
    <d v="2023-07-18T15:38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11"/>
    <d v="2023-07-18T15:38:11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"/>
    <x v="10"/>
    <x v="12"/>
    <d v="2023-07-18T15:38:1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14"/>
    <d v="2023-07-18T15:38:4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15"/>
    <d v="2023-07-18T15:38:4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16"/>
    <d v="2023-07-18T15:38:4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3"/>
    <d v="2023-07-18T15:38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21"/>
    <d v="2023-07-18T15:38:4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5"/>
    <d v="2023-07-18T15:38:43"/>
    <n v="13"/>
    <n v="5"/>
    <n v="8"/>
    <m/>
    <m/>
    <m/>
    <n v="3"/>
    <n v="2"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6"/>
    <d v="2023-07-18T15:38:43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9"/>
    <d v="2023-07-18T15:38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10"/>
    <d v="2023-07-18T15:38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35"/>
    <d v="2023-07-18T15:38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11"/>
    <d v="2023-07-18T15:38:4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15"/>
    <d v="2023-07-18T15:36:3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16"/>
    <d v="2023-07-18T15:36:39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0"/>
    <d v="2023-07-18T15:36:39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3"/>
    <d v="2023-07-18T15:36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21"/>
    <d v="2023-07-18T15:36:3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22"/>
    <d v="2023-07-18T15:36:3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5"/>
    <d v="2023-07-18T15:36:39"/>
    <n v="22"/>
    <n v="10"/>
    <n v="12"/>
    <m/>
    <m/>
    <n v="3"/>
    <n v="3"/>
    <n v="4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6"/>
    <d v="2023-07-18T15:36:39"/>
    <n v="2"/>
    <n v="2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9"/>
    <d v="2023-07-18T15:36:3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10"/>
    <d v="2023-07-18T15:36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35"/>
    <d v="2023-07-18T15:36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11"/>
    <d v="2023-07-18T15:36:39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12"/>
    <d v="2023-07-18T15:36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6"/>
    <x v="102"/>
    <x v="36"/>
    <d v="2023-07-18T15:36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6"/>
    <x v="103"/>
    <x v="9"/>
    <d v="2023-07-18T15:37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6"/>
    <x v="103"/>
    <x v="11"/>
    <d v="2023-07-18T15:37:1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12"/>
    <d v="2023-07-18T15:38:4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"/>
    <x v="11"/>
    <x v="36"/>
    <d v="2023-07-18T15:38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14"/>
    <d v="2023-07-18T15:39:2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15"/>
    <d v="2023-07-18T15:39:20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16"/>
    <d v="2023-07-18T15:39:20"/>
    <n v="9"/>
    <m/>
    <m/>
    <m/>
    <m/>
    <m/>
    <m/>
    <m/>
    <n v="1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0"/>
    <d v="2023-07-18T15:39:20"/>
    <n v="18.399999999999999"/>
    <m/>
    <n v="9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5"/>
    <d v="2023-07-18T15:39:20"/>
    <n v="35"/>
    <n v="21"/>
    <n v="14"/>
    <m/>
    <n v="3"/>
    <n v="3"/>
    <n v="4"/>
    <n v="3"/>
    <n v="7"/>
    <n v="9"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9"/>
    <d v="2023-07-18T15:39:2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10"/>
    <d v="2023-07-18T15:3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11"/>
    <d v="2023-07-18T15:39:2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6"/>
    <x v="12"/>
    <x v="12"/>
    <d v="2023-07-18T15:39:2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13"/>
    <d v="2023-07-18T15:40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15"/>
    <d v="2023-07-18T15:40:1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16"/>
    <d v="2023-07-18T15:40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5"/>
    <d v="2023-07-18T15:40:10"/>
    <n v="6"/>
    <n v="4"/>
    <n v="2"/>
    <m/>
    <m/>
    <m/>
    <m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9"/>
    <d v="2023-07-18T15:40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10"/>
    <d v="2023-07-18T15:40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11"/>
    <d v="2023-07-18T15:40:56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12"/>
    <d v="2023-07-18T15:40:5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4"/>
    <d v="2023-07-18T15:52:12"/>
    <n v="146"/>
    <m/>
    <m/>
    <m/>
    <n v="8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5"/>
    <d v="2023-07-18T15:52:12"/>
    <n v="253"/>
    <m/>
    <m/>
    <m/>
    <m/>
    <m/>
    <n v="13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6"/>
    <d v="2023-07-18T15:52:12"/>
    <n v="98"/>
    <m/>
    <m/>
    <m/>
    <m/>
    <m/>
    <m/>
    <m/>
    <n v="40"/>
    <m/>
    <n v="5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0"/>
    <d v="2023-07-18T15:52:12"/>
    <n v="98.4"/>
    <m/>
    <n v="21.6"/>
    <n v="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2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21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24"/>
    <d v="2023-07-18T15:52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25"/>
    <d v="2023-07-18T15:52:1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23"/>
    <d v="2023-07-18T15:52:12"/>
    <n v="5.2"/>
    <m/>
    <m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4"/>
    <d v="2023-07-18T15:52:1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5"/>
    <d v="2023-07-18T15:52:12"/>
    <n v="298"/>
    <n v="135"/>
    <n v="163"/>
    <m/>
    <n v="9"/>
    <n v="27"/>
    <n v="40"/>
    <n v="33"/>
    <n v="65"/>
    <n v="62"/>
    <n v="40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6"/>
    <d v="2023-07-18T15:52:12"/>
    <n v="6"/>
    <n v="4"/>
    <n v="2"/>
    <m/>
    <m/>
    <m/>
    <m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7"/>
    <d v="2023-07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8"/>
    <d v="2023-07-18T15:52:12"/>
    <n v="3"/>
    <n v="1"/>
    <n v="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7"/>
    <d v="2023-07-18T15:52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9"/>
    <d v="2023-07-18T15:52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9"/>
    <d v="2023-07-18T15:52:12"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0"/>
    <d v="2023-07-18T15:52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1"/>
    <d v="2023-07-18T15:52:12"/>
    <n v="502"/>
    <n v="219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2"/>
    <x v="49"/>
    <x v="12"/>
    <d v="2023-07-18T15:52:1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1"/>
    <x v="31"/>
    <x v="15"/>
    <d v="2023-07-18T15:55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1"/>
    <x v="31"/>
    <x v="5"/>
    <d v="2023-07-18T15:55:17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1"/>
    <x v="31"/>
    <x v="9"/>
    <d v="2023-07-18T15:55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1"/>
    <x v="31"/>
    <x v="10"/>
    <d v="2023-07-18T15:55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1"/>
    <x v="31"/>
    <x v="11"/>
    <d v="2023-07-18T15:55:1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11"/>
    <x v="31"/>
    <x v="12"/>
    <d v="2023-07-18T15:55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4"/>
    <d v="2023-07-18T16:20:12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5"/>
    <d v="2023-07-18T16:20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6"/>
    <d v="2023-07-18T16:20:12"/>
    <n v="11"/>
    <m/>
    <m/>
    <m/>
    <m/>
    <m/>
    <m/>
    <m/>
    <n v="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10"/>
    <d v="2023-07-18T15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11"/>
    <d v="2023-07-18T15:40:1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"/>
    <x v="13"/>
    <x v="12"/>
    <d v="2023-07-18T15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15"/>
    <d v="2023-07-18T15:40:56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16"/>
    <d v="2023-07-18T15:40:56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0"/>
    <d v="2023-07-18T15:40:56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5"/>
    <d v="2023-07-18T15:40:56"/>
    <n v="8"/>
    <n v="4"/>
    <n v="4"/>
    <m/>
    <m/>
    <n v="1"/>
    <m/>
    <m/>
    <m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1"/>
    <x v="98"/>
    <x v="9"/>
    <d v="2023-07-18T15:40:5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0"/>
    <d v="2023-07-18T16:20:12"/>
    <n v="6.4"/>
    <n v="2.4"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2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21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4"/>
    <d v="2023-07-18T16:20:1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5"/>
    <d v="2023-07-18T16:20:12"/>
    <n v="27"/>
    <n v="6"/>
    <n v="21"/>
    <n v="1"/>
    <n v="1"/>
    <n v="1"/>
    <n v="4"/>
    <n v="2"/>
    <n v="4"/>
    <n v="5"/>
    <n v="2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6"/>
    <d v="2023-07-18T16:20:1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8"/>
    <d v="2023-07-18T16:2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7"/>
    <d v="2023-07-18T16:20:1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27"/>
    <d v="2023-07-18T16:20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9"/>
    <d v="2023-07-18T16:20:12"/>
    <n v="2"/>
    <m/>
    <n v="2"/>
    <m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9"/>
    <d v="2023-07-18T16:20:1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0"/>
    <d v="2023-07-18T16:20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1"/>
    <d v="2023-07-18T16:20:12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4"/>
    <x v="64"/>
    <x v="12"/>
    <d v="2023-07-18T16:20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14"/>
    <d v="2023-07-18T16:44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15"/>
    <d v="2023-07-18T16:44:44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5"/>
    <d v="2023-07-18T16:44:44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9"/>
    <d v="2023-07-18T16:44:44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10"/>
    <d v="2023-07-18T16:44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11"/>
    <d v="2023-07-18T16:44:44"/>
    <n v="94"/>
    <n v="41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12"/>
    <d v="2023-07-18T16:44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20"/>
    <d v="2023-07-18T16:44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1"/>
    <x v="36"/>
    <x v="40"/>
    <d v="2023-07-18T16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14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13"/>
    <d v="2023-07-18T17:01:45"/>
    <n v="62"/>
    <m/>
    <m/>
    <m/>
    <n v="5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14"/>
    <d v="2023-07-18T17:01:45"/>
    <n v="49"/>
    <m/>
    <m/>
    <m/>
    <m/>
    <n v="4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15"/>
    <d v="2023-07-18T17:01:45"/>
    <n v="143"/>
    <m/>
    <m/>
    <m/>
    <m/>
    <m/>
    <n v="7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16"/>
    <d v="2023-07-18T17:01:45"/>
    <n v="37"/>
    <m/>
    <m/>
    <m/>
    <m/>
    <m/>
    <m/>
    <m/>
    <n v="16"/>
    <m/>
    <n v="10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0"/>
    <d v="2023-07-18T17:01:45"/>
    <n v="38.4"/>
    <m/>
    <n v="7.2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2"/>
    <d v="2023-07-18T17:01:45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21"/>
    <d v="2023-07-18T17:01:45"/>
    <n v="10"/>
    <m/>
    <m/>
    <n v="2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22"/>
    <d v="2023-07-18T17:01:45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15"/>
    <d v="2023-07-19T11:44:42"/>
    <n v="28"/>
    <m/>
    <m/>
    <m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46"/>
    <d v="2023-07-19T11:44:42"/>
    <n v="242"/>
    <m/>
    <m/>
    <m/>
    <m/>
    <m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16"/>
    <d v="2023-07-19T11:44:42"/>
    <n v="80"/>
    <m/>
    <m/>
    <m/>
    <m/>
    <m/>
    <m/>
    <m/>
    <n v="38"/>
    <m/>
    <n v="24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0"/>
    <d v="2023-07-19T11:44:42"/>
    <n v="28"/>
    <n v="3.2"/>
    <m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2"/>
    <d v="2023-07-19T11:44:42"/>
    <n v="16"/>
    <m/>
    <m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21"/>
    <d v="2023-07-19T11:44:42"/>
    <n v="22"/>
    <m/>
    <m/>
    <n v="6"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24"/>
    <d v="2023-07-19T11:44:42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22"/>
    <d v="2023-07-19T11:44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23"/>
    <d v="2023-07-19T11:44:4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4"/>
    <d v="2023-07-19T11:44:42"/>
    <n v="12"/>
    <m/>
    <m/>
    <n v="8.8000000000000007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5"/>
    <d v="2023-07-19T11:44:42"/>
    <n v="284"/>
    <n v="113"/>
    <n v="171"/>
    <n v="2"/>
    <m/>
    <n v="13"/>
    <n v="29"/>
    <n v="35"/>
    <n v="66"/>
    <n v="71"/>
    <n v="38"/>
    <m/>
    <n v="12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6"/>
    <d v="2023-07-19T11:44:42"/>
    <n v="13"/>
    <n v="8"/>
    <n v="5"/>
    <m/>
    <m/>
    <n v="3"/>
    <m/>
    <n v="3"/>
    <n v="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8"/>
    <d v="2023-07-19T11:44:42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9"/>
    <d v="2023-07-19T11:44:42"/>
    <n v="301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10"/>
    <d v="2023-07-19T11:44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35"/>
    <d v="2023-07-19T11:44:4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11"/>
    <d v="2023-07-19T11:44:42"/>
    <n v="301"/>
    <n v="133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12"/>
    <d v="2023-07-19T11:44:4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36"/>
    <d v="2023-07-19T11:44:4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20"/>
    <d v="2023-07-19T11:44:42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14"/>
    <d v="2023-07-19T11:57:23"/>
    <n v="161"/>
    <m/>
    <m/>
    <m/>
    <n v="86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15"/>
    <d v="2023-07-19T11:57:23"/>
    <n v="228"/>
    <m/>
    <m/>
    <m/>
    <m/>
    <n v="18"/>
    <n v="11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16"/>
    <d v="2023-07-19T11:57:23"/>
    <n v="90"/>
    <m/>
    <m/>
    <m/>
    <m/>
    <m/>
    <m/>
    <m/>
    <n v="48"/>
    <m/>
    <n v="3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0"/>
    <d v="2023-07-19T11:57:23"/>
    <n v="85.6"/>
    <n v="4.8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15"/>
    <d v="2023-07-18T16:50:0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16"/>
    <d v="2023-07-18T16:50:0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0"/>
    <d v="2023-07-18T16:50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2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21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5"/>
    <d v="2023-07-18T16:50:01"/>
    <n v="10"/>
    <n v="6"/>
    <n v="4"/>
    <m/>
    <m/>
    <n v="1"/>
    <n v="1"/>
    <m/>
    <n v="2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6"/>
    <d v="2023-07-18T16:50:0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9"/>
    <d v="2023-07-18T16:50:01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10"/>
    <d v="2023-07-18T16:50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11"/>
    <d v="2023-07-18T16:50:01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11"/>
    <x v="32"/>
    <x v="12"/>
    <d v="2023-07-18T16:50:0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25"/>
    <d v="2023-07-18T17:01:45"/>
    <n v="13.6"/>
    <n v="4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5"/>
    <d v="2023-07-18T17:01:45"/>
    <n v="177"/>
    <n v="69"/>
    <n v="108"/>
    <m/>
    <n v="3"/>
    <n v="11"/>
    <n v="56"/>
    <m/>
    <n v="39"/>
    <n v="33"/>
    <n v="19"/>
    <m/>
    <n v="5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6"/>
    <d v="2023-07-18T17:01:45"/>
    <n v="7"/>
    <n v="3"/>
    <n v="4"/>
    <n v="1"/>
    <m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7"/>
    <d v="2023-07-18T17:01:45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18"/>
    <d v="2023-07-18T17:01:4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29"/>
    <d v="2023-07-18T17:01:4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19"/>
    <d v="2023-07-18T17:01:45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32"/>
    <d v="2023-07-18T17:01:4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9"/>
    <d v="2023-07-18T17:01:45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35"/>
    <d v="2023-07-18T17:01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11"/>
    <d v="2023-07-18T17:01:45"/>
    <n v="241"/>
    <n v="94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"/>
    <x v="136"/>
    <x v="36"/>
    <d v="2023-07-18T17:01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"/>
    <x v="4"/>
    <x v="14"/>
    <d v="2023-07-19T11:44:4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3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21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25"/>
    <d v="2023-07-19T11:57:2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23"/>
    <d v="2023-07-19T11:57:23"/>
    <n v="6"/>
    <n v="3.2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4"/>
    <d v="2023-07-19T11:57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5"/>
    <d v="2023-07-19T11:57:23"/>
    <n v="305"/>
    <n v="127"/>
    <n v="178"/>
    <n v="2"/>
    <n v="8"/>
    <n v="27"/>
    <n v="43"/>
    <n v="47"/>
    <n v="57"/>
    <n v="49"/>
    <n v="48"/>
    <m/>
    <n v="1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6"/>
    <d v="2023-07-19T11:57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7"/>
    <d v="2023-07-19T11:5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8"/>
    <d v="2023-07-19T11:57:23"/>
    <n v="2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17"/>
    <d v="2023-07-19T11:57:23"/>
    <n v="7"/>
    <m/>
    <m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29"/>
    <d v="2023-07-19T11:57:2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19"/>
    <d v="2023-07-19T11:57:23"/>
    <n v="4"/>
    <n v="3"/>
    <n v="1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32"/>
    <d v="2023-07-19T11:57:2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9"/>
    <d v="2023-07-19T11:57:23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17"/>
    <x v="114"/>
    <x v="11"/>
    <d v="2023-07-19T11:57:23"/>
    <n v="485"/>
    <n v="207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14"/>
    <d v="2023-07-19T12:02:50"/>
    <n v="54"/>
    <m/>
    <m/>
    <m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15"/>
    <d v="2023-07-19T12:02:50"/>
    <n v="50"/>
    <m/>
    <m/>
    <m/>
    <m/>
    <m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16"/>
    <d v="2023-07-19T12:02:50"/>
    <n v="10"/>
    <m/>
    <m/>
    <m/>
    <m/>
    <m/>
    <m/>
    <m/>
    <n v="8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0"/>
    <d v="2023-07-19T12:02:50"/>
    <n v="24.8"/>
    <n v="2.4"/>
    <n v="3.2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2"/>
    <d v="2023-07-19T12:02:50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21"/>
    <d v="2023-07-19T12:02:50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5"/>
    <d v="2023-07-19T12:02:50"/>
    <n v="71"/>
    <n v="25"/>
    <n v="46"/>
    <n v="1"/>
    <n v="1"/>
    <n v="8"/>
    <n v="12"/>
    <n v="15"/>
    <n v="16"/>
    <n v="9"/>
    <n v="8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6"/>
    <d v="2023-07-19T12:02:50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9"/>
    <d v="2023-07-19T12:02:5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10"/>
    <d v="2023-07-19T12:0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11"/>
    <d v="2023-07-19T12:02:50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8"/>
    <x v="115"/>
    <x v="12"/>
    <d v="2023-07-19T12:0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14"/>
    <d v="2023-07-19T12:04:50"/>
    <n v="88"/>
    <m/>
    <m/>
    <m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15"/>
    <d v="2023-07-19T12:04:50"/>
    <n v="174"/>
    <m/>
    <m/>
    <m/>
    <m/>
    <m/>
    <n v="64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16"/>
    <d v="2023-07-19T12:04:50"/>
    <n v="64"/>
    <m/>
    <m/>
    <m/>
    <m/>
    <m/>
    <m/>
    <m/>
    <n v="17"/>
    <m/>
    <n v="28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0"/>
    <d v="2023-07-19T12:04:50"/>
    <n v="24"/>
    <n v="1.6"/>
    <n v="6.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2"/>
    <d v="2023-07-19T12:04:50"/>
    <n v="20"/>
    <m/>
    <m/>
    <m/>
    <n v="2"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21"/>
    <d v="2023-07-19T12:04:50"/>
    <n v="24"/>
    <m/>
    <m/>
    <n v="4"/>
    <n v="2"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24"/>
    <d v="2023-07-19T12:04:5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22"/>
    <d v="2023-07-19T12:04:50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25"/>
    <d v="2023-07-19T12:04:50"/>
    <n v="1.2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23"/>
    <d v="2023-07-19T12:04:50"/>
    <n v="10"/>
    <m/>
    <n v="2.8"/>
    <n v="4.400000000000000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4"/>
    <d v="2023-07-19T12:04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5"/>
    <d v="2023-07-19T12:04:50"/>
    <n v="194"/>
    <n v="69"/>
    <n v="125"/>
    <n v="1"/>
    <n v="3"/>
    <n v="8"/>
    <n v="24"/>
    <n v="20"/>
    <n v="32"/>
    <n v="56"/>
    <n v="17"/>
    <m/>
    <n v="14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6"/>
    <d v="2023-07-19T12:04:50"/>
    <n v="14"/>
    <n v="9"/>
    <n v="5"/>
    <m/>
    <n v="1"/>
    <n v="2"/>
    <n v="1"/>
    <m/>
    <n v="4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7"/>
    <d v="2023-07-19T12:04:5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8"/>
    <d v="2023-07-19T12:04:50"/>
    <n v="5"/>
    <n v="3"/>
    <n v="2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9"/>
    <d v="2023-07-19T12:04:50"/>
    <n v="396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10"/>
    <d v="2023-07-19T12:04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37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11"/>
    <d v="2023-07-19T12:04:50"/>
    <n v="396"/>
    <n v="151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12"/>
    <d v="2023-07-19T12:04:5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16"/>
    <x v="110"/>
    <x v="38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4"/>
    <d v="2023-07-19T12:07:56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5"/>
    <d v="2023-07-19T12:07:56"/>
    <n v="156"/>
    <m/>
    <m/>
    <m/>
    <m/>
    <m/>
    <n v="8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6"/>
    <d v="2023-07-19T12:07:56"/>
    <n v="39"/>
    <m/>
    <m/>
    <m/>
    <m/>
    <m/>
    <m/>
    <m/>
    <n v="28"/>
    <m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0"/>
    <d v="2023-07-19T12:07:56"/>
    <n v="77.599999999999994"/>
    <n v="7.2"/>
    <n v="24"/>
    <n v="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2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21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23"/>
    <d v="2023-07-19T12:07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4"/>
    <d v="2023-07-19T12:07:5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5"/>
    <d v="2023-07-19T12:07:56"/>
    <n v="199"/>
    <n v="89"/>
    <n v="110"/>
    <n v="4"/>
    <n v="8"/>
    <n v="21"/>
    <n v="29"/>
    <n v="21"/>
    <n v="43"/>
    <n v="35"/>
    <n v="28"/>
    <m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6"/>
    <d v="2023-07-19T12:07:56"/>
    <n v="6"/>
    <n v="3"/>
    <n v="3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8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7"/>
    <d v="2023-07-19T12:07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9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9"/>
    <d v="2023-07-19T12:07:56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0"/>
    <d v="2023-07-19T12:07:5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1"/>
    <d v="2023-07-19T12:07:56"/>
    <n v="365"/>
    <n v="159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18"/>
    <x v="137"/>
    <x v="12"/>
    <d v="2023-07-19T12:07:56"/>
    <n v="36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4"/>
    <d v="2023-07-19T12:10:17"/>
    <n v="176"/>
    <m/>
    <m/>
    <m/>
    <n v="96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5"/>
    <d v="2023-07-19T12:10:17"/>
    <n v="115"/>
    <m/>
    <m/>
    <m/>
    <m/>
    <m/>
    <n v="7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46"/>
    <d v="2023-07-19T12:10:17"/>
    <n v="93"/>
    <m/>
    <m/>
    <m/>
    <m/>
    <m/>
    <n v="6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6"/>
    <d v="2023-07-19T12:10:17"/>
    <n v="63"/>
    <m/>
    <m/>
    <m/>
    <m/>
    <m/>
    <m/>
    <m/>
    <n v="42"/>
    <m/>
    <n v="1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0"/>
    <d v="2023-07-19T12:10:17"/>
    <n v="68.8"/>
    <m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"/>
    <d v="2023-07-19T12:10:17"/>
    <n v="20"/>
    <m/>
    <m/>
    <m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1"/>
    <d v="2023-07-19T12:10:17"/>
    <n v="22"/>
    <m/>
    <m/>
    <n v="2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2"/>
    <d v="2023-07-19T12:10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5"/>
    <d v="2023-07-19T12:10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3"/>
    <d v="2023-07-19T12:10:17"/>
    <n v="16.8"/>
    <m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4"/>
    <d v="2023-07-19T12:10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5"/>
    <d v="2023-07-19T12:10:17"/>
    <n v="270"/>
    <n v="117"/>
    <n v="153"/>
    <m/>
    <n v="9"/>
    <n v="16"/>
    <n v="45"/>
    <n v="40"/>
    <n v="66"/>
    <n v="39"/>
    <n v="42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6"/>
    <d v="2023-07-19T12:10:17"/>
    <n v="11"/>
    <n v="1"/>
    <n v="10"/>
    <m/>
    <m/>
    <n v="1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7"/>
    <d v="2023-07-19T12:10:1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8"/>
    <d v="2023-07-19T12:10:17"/>
    <n v="4"/>
    <n v="2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7"/>
    <d v="2023-07-19T12:10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29"/>
    <d v="2023-07-19T12:10:1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30"/>
    <d v="2023-07-19T12:10:1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9"/>
    <d v="2023-07-19T12:10:1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32"/>
    <d v="2023-07-19T12:10:1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9"/>
    <d v="2023-07-19T12:10:17"/>
    <n v="426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0"/>
    <d v="2023-07-19T12:1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1"/>
    <d v="2023-07-19T12:10:17"/>
    <n v="418"/>
    <n v="177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0"/>
    <x v="0"/>
    <x v="12"/>
    <d v="2023-07-19T12:10:17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14"/>
    <d v="2023-07-19T12:11:54"/>
    <n v="172"/>
    <m/>
    <m/>
    <m/>
    <n v="8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15"/>
    <d v="2023-07-19T12:11:54"/>
    <n v="277"/>
    <m/>
    <m/>
    <m/>
    <m/>
    <n v="2"/>
    <n v="17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16"/>
    <d v="2023-07-19T12:11:54"/>
    <n v="77"/>
    <m/>
    <m/>
    <m/>
    <m/>
    <m/>
    <m/>
    <m/>
    <n v="35"/>
    <m/>
    <n v="14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0"/>
    <d v="2023-07-19T12:11:54"/>
    <n v="179.2"/>
    <n v="28"/>
    <n v="34.4"/>
    <n v="1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2"/>
    <d v="2023-07-19T12:11:54"/>
    <n v="16"/>
    <m/>
    <m/>
    <m/>
    <n v="2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21"/>
    <d v="2023-07-19T12:11:54"/>
    <n v="20"/>
    <m/>
    <m/>
    <n v="4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25"/>
    <d v="2023-07-19T12:11:54"/>
    <n v="8.4"/>
    <m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23"/>
    <d v="2023-07-19T12:11:54"/>
    <n v="23.2"/>
    <m/>
    <n v="10.4"/>
    <n v="10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4"/>
    <d v="2023-07-19T12:11:54"/>
    <n v="10.4"/>
    <m/>
    <n v="4.400000000000000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5"/>
    <d v="2023-07-19T12:11:54"/>
    <n v="362"/>
    <n v="135"/>
    <n v="227"/>
    <n v="12"/>
    <n v="12"/>
    <n v="42"/>
    <n v="44"/>
    <n v="43"/>
    <n v="87"/>
    <n v="52"/>
    <n v="35"/>
    <m/>
    <n v="7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6"/>
    <d v="2023-07-19T12:11:54"/>
    <n v="10"/>
    <n v="6"/>
    <n v="4"/>
    <m/>
    <m/>
    <n v="2"/>
    <n v="1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7"/>
    <d v="2023-07-19T12:11:5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8"/>
    <d v="2023-07-19T12:11:54"/>
    <n v="12"/>
    <n v="9"/>
    <n v="3"/>
    <m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9"/>
    <d v="2023-07-19T12:11:54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10"/>
    <d v="2023-07-19T12:1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11"/>
    <d v="2023-07-19T12:11:54"/>
    <n v="373"/>
    <n v="151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1"/>
    <x v="1"/>
    <x v="12"/>
    <d v="2023-07-19T12:11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4"/>
    <d v="2023-07-19T12:12:59"/>
    <n v="348"/>
    <m/>
    <m/>
    <m/>
    <n v="186"/>
    <n v="16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5"/>
    <d v="2023-07-19T12:12:59"/>
    <n v="500"/>
    <m/>
    <m/>
    <m/>
    <m/>
    <m/>
    <n v="26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6"/>
    <d v="2023-07-19T12:12:59"/>
    <n v="183"/>
    <m/>
    <m/>
    <m/>
    <m/>
    <m/>
    <m/>
    <m/>
    <n v="81"/>
    <m/>
    <n v="62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0"/>
    <d v="2023-07-19T12:12:59"/>
    <n v="238.4"/>
    <n v="8.8000000000000007"/>
    <n v="48"/>
    <n v="18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"/>
    <d v="2023-07-19T12:12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3"/>
    <d v="2023-07-19T12:12:5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1"/>
    <d v="2023-07-19T12:12:59"/>
    <n v="14"/>
    <m/>
    <m/>
    <m/>
    <n v="2"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4"/>
    <d v="2023-07-19T12:12:59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5"/>
    <d v="2023-07-19T12:12:59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3"/>
    <d v="2023-07-19T12:12:59"/>
    <n v="27.2"/>
    <m/>
    <n v="16"/>
    <n v="6"/>
    <m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4"/>
    <d v="2023-07-19T12:12:5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5"/>
    <d v="2023-07-19T12:12:59"/>
    <n v="669"/>
    <n v="316"/>
    <n v="353"/>
    <n v="4"/>
    <n v="14"/>
    <n v="73"/>
    <n v="93"/>
    <n v="80"/>
    <n v="130"/>
    <n v="121"/>
    <n v="83"/>
    <m/>
    <n v="31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6"/>
    <d v="2023-07-19T12:12:59"/>
    <n v="12"/>
    <n v="6"/>
    <n v="6"/>
    <m/>
    <m/>
    <m/>
    <n v="1"/>
    <m/>
    <n v="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7"/>
    <d v="2023-07-19T12:12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8"/>
    <d v="2023-07-19T12:12:59"/>
    <n v="9"/>
    <n v="4"/>
    <n v="5"/>
    <m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7"/>
    <d v="2023-07-19T12:12:59"/>
    <n v="16"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8"/>
    <d v="2023-07-19T12:12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7"/>
    <d v="2023-07-19T12:12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9"/>
    <d v="2023-07-19T12:12:5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9"/>
    <d v="2023-07-19T12:12:59"/>
    <n v="14"/>
    <n v="8"/>
    <n v="6"/>
    <m/>
    <m/>
    <n v="2"/>
    <n v="3"/>
    <n v="3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32"/>
    <d v="2023-07-19T12:12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9"/>
    <d v="2023-07-19T12:12:59"/>
    <n v="834"/>
    <n v="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0"/>
    <d v="2023-07-19T12:1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1"/>
    <d v="2023-07-19T12:12:59"/>
    <n v="834"/>
    <n v="333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12"/>
    <d v="2023-07-19T12:12:59"/>
    <n v="122"/>
    <n v="35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8"/>
    <x v="23"/>
    <x v="20"/>
    <d v="2023-07-19T12:12:59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4"/>
    <d v="2023-07-19T12:14:03"/>
    <n v="332"/>
    <m/>
    <m/>
    <m/>
    <n v="1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5"/>
    <d v="2023-07-19T12:14:03"/>
    <n v="427"/>
    <m/>
    <m/>
    <m/>
    <m/>
    <m/>
    <n v="24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6"/>
    <d v="2023-07-19T12:14:03"/>
    <n v="147"/>
    <m/>
    <m/>
    <m/>
    <m/>
    <m/>
    <m/>
    <m/>
    <n v="60"/>
    <m/>
    <n v="44"/>
    <n v="3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0"/>
    <d v="2023-07-19T12:14:03"/>
    <n v="180.8"/>
    <n v="25.6"/>
    <n v="47.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3"/>
    <d v="2023-07-19T12:14:03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21"/>
    <d v="2023-07-19T12:14:03"/>
    <n v="20"/>
    <m/>
    <n v="0"/>
    <n v="4"/>
    <n v="0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24"/>
    <d v="2023-07-19T12:14:03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22"/>
    <d v="2023-07-19T12:14:03"/>
    <n v="8"/>
    <n v="1.6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25"/>
    <d v="2023-07-19T12:14:0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23"/>
    <d v="2023-07-19T12:14:03"/>
    <n v="5.2"/>
    <n v="0"/>
    <n v="0"/>
    <n v="0"/>
    <n v="3.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4"/>
    <d v="2023-07-19T12:14:03"/>
    <n v="2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5"/>
    <d v="2023-07-19T12:14:03"/>
    <n v="505"/>
    <n v="243"/>
    <n v="330"/>
    <n v="0"/>
    <n v="0"/>
    <n v="0"/>
    <n v="85"/>
    <n v="81"/>
    <n v="121"/>
    <n v="93"/>
    <n v="60"/>
    <m/>
    <n v="22"/>
    <n v="3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6"/>
    <d v="2023-07-19T12:14:03"/>
    <n v="13"/>
    <n v="14"/>
    <n v="10"/>
    <n v="0"/>
    <n v="0"/>
    <n v="2"/>
    <n v="0"/>
    <n v="0"/>
    <n v="5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7"/>
    <d v="2023-07-19T12:14:03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8"/>
    <d v="2023-07-19T12:14:03"/>
    <n v="3"/>
    <n v="1"/>
    <n v="2"/>
    <n v="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7"/>
    <d v="2023-07-19T12:14:03"/>
    <n v="16"/>
    <n v="0"/>
    <n v="0"/>
    <n v="6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8"/>
    <d v="2023-07-19T12:14:03"/>
    <n v="14"/>
    <m/>
    <m/>
    <m/>
    <m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27"/>
    <d v="2023-07-19T12:14:03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29"/>
    <d v="2023-07-19T12:14:03"/>
    <n v="8.8000000000000007"/>
    <n v="4.4000000000000004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30"/>
    <d v="2023-07-19T12:14:03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9"/>
    <d v="2023-07-19T12:14:03"/>
    <n v="16"/>
    <n v="4"/>
    <n v="12"/>
    <n v="0"/>
    <n v="0"/>
    <n v="3"/>
    <n v="3"/>
    <n v="2"/>
    <n v="6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43"/>
    <d v="2023-07-19T12:14:03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32"/>
    <d v="2023-07-19T12:14:03"/>
    <n v="3"/>
    <n v="2"/>
    <n v="1"/>
    <n v="1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9"/>
    <d v="2023-07-19T12:14:03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0"/>
    <d v="2023-07-19T12:14:0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1"/>
    <d v="2023-07-19T12:14:03"/>
    <n v="767"/>
    <n v="306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8"/>
    <x v="17"/>
    <x v="12"/>
    <d v="2023-07-19T12:14:03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14"/>
    <d v="2023-07-19T12:15:38"/>
    <n v="24"/>
    <m/>
    <m/>
    <m/>
    <n v="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15"/>
    <d v="2023-07-19T12:15:38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16"/>
    <d v="2023-07-19T12:15:38"/>
    <n v="25"/>
    <m/>
    <m/>
    <m/>
    <m/>
    <m/>
    <m/>
    <m/>
    <n v="11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0"/>
    <d v="2023-07-19T12:15:38"/>
    <n v="16.8"/>
    <n v="4"/>
    <n v="2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2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21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5"/>
    <d v="2023-07-19T12:15:38"/>
    <n v="74"/>
    <n v="26"/>
    <n v="48"/>
    <n v="1"/>
    <n v="1"/>
    <n v="6"/>
    <n v="4"/>
    <n v="8"/>
    <n v="16"/>
    <n v="17"/>
    <n v="11"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6"/>
    <d v="2023-07-19T12:15:38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18"/>
    <d v="2023-07-19T12:15:38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19"/>
    <d v="2023-07-19T12:15:38"/>
    <n v="3"/>
    <n v="0"/>
    <n v="3"/>
    <n v="0"/>
    <n v="0"/>
    <n v="0"/>
    <n v="0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9"/>
    <d v="2023-07-19T12:15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8"/>
    <x v="74"/>
    <x v="11"/>
    <d v="2023-07-19T12:15:38"/>
    <n v="66"/>
    <n v="2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14"/>
    <d v="2023-07-19T12:17:51"/>
    <n v="76"/>
    <m/>
    <m/>
    <m/>
    <n v="34"/>
    <n v="4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15"/>
    <d v="2023-07-19T12:17:51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16"/>
    <d v="2023-07-19T12:17:51"/>
    <n v="23"/>
    <m/>
    <m/>
    <m/>
    <m/>
    <m/>
    <m/>
    <m/>
    <n v="7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0"/>
    <d v="2023-07-19T12:17:51"/>
    <n v="30.4"/>
    <m/>
    <m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2"/>
    <d v="2023-07-19T12:17:51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21"/>
    <d v="2023-07-19T12:17:51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22"/>
    <d v="2023-07-19T12:17:5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23"/>
    <d v="2023-07-19T12:17:5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5"/>
    <d v="2023-07-19T12:17:51"/>
    <n v="92"/>
    <n v="42"/>
    <n v="50"/>
    <m/>
    <m/>
    <n v="10"/>
    <n v="17"/>
    <n v="20"/>
    <n v="14"/>
    <n v="13"/>
    <n v="7"/>
    <m/>
    <n v="7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6"/>
    <d v="2023-07-19T12:17:51"/>
    <n v="4"/>
    <n v="3"/>
    <n v="1"/>
    <m/>
    <m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8"/>
    <d v="2023-07-19T12:1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9"/>
    <d v="2023-07-19T12:17:51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10"/>
    <d v="2023-07-19T12:17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35"/>
    <d v="2023-07-19T12:17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11"/>
    <d v="2023-07-19T12:17:51"/>
    <n v="145"/>
    <n v="59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12"/>
    <d v="2023-07-19T12:17:5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6"/>
    <x v="7"/>
    <x v="36"/>
    <d v="2023-07-19T12:17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6"/>
    <x v="138"/>
    <x v="13"/>
    <d v="2023-07-19T12:35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6"/>
    <x v="138"/>
    <x v="14"/>
    <d v="2023-07-19T12:35:2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6"/>
    <x v="138"/>
    <x v="15"/>
    <d v="2023-07-19T12:35:2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6"/>
    <x v="138"/>
    <x v="16"/>
    <d v="2023-07-19T12:35:2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6"/>
    <x v="138"/>
    <x v="5"/>
    <d v="2023-07-19T12:35:24"/>
    <n v="10"/>
    <n v="4"/>
    <n v="6"/>
    <m/>
    <m/>
    <m/>
    <n v="2"/>
    <n v="1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6"/>
    <x v="138"/>
    <x v="9"/>
    <d v="2023-07-19T12:35:2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6"/>
    <x v="138"/>
    <x v="11"/>
    <d v="2023-07-19T12:35:24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15"/>
    <d v="2023-07-19T14:31:5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16"/>
    <d v="2023-07-19T14:31:52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0"/>
    <d v="2023-07-19T14:31:52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2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21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5"/>
    <d v="2023-07-19T14:31:52"/>
    <n v="6"/>
    <n v="3"/>
    <n v="3"/>
    <m/>
    <n v="1"/>
    <n v="1"/>
    <m/>
    <m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6"/>
    <d v="2023-07-19T14:31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9"/>
    <d v="2023-07-19T14:31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10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11"/>
    <d v="2023-07-19T14:31:5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4"/>
    <x v="46"/>
    <x v="12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13"/>
    <d v="2023-07-19T15:05:23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15"/>
    <d v="2023-07-19T15:05:23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5"/>
    <d v="2023-07-19T15:16:44"/>
    <n v="24"/>
    <n v="12"/>
    <n v="12"/>
    <m/>
    <m/>
    <n v="4"/>
    <n v="10"/>
    <n v="1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8"/>
    <d v="2023-07-19T15:16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9"/>
    <d v="2023-07-19T15:16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10"/>
    <d v="2023-07-19T15:1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11"/>
    <d v="2023-07-19T15:16:44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12"/>
    <d v="2023-07-19T15:16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13"/>
    <d v="2023-07-19T15:17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15"/>
    <d v="2023-07-19T15:17:0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0"/>
    <d v="2023-07-19T15:17:2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5"/>
    <d v="2023-07-19T15:17:25"/>
    <n v="17"/>
    <n v="7"/>
    <n v="10"/>
    <m/>
    <m/>
    <n v="1"/>
    <n v="3"/>
    <m/>
    <n v="4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9"/>
    <d v="2023-07-19T15:17:2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10"/>
    <d v="2023-07-19T15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11"/>
    <d v="2023-07-19T15:17:25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12"/>
    <d v="2023-07-19T15:1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13"/>
    <d v="2023-07-19T15:18:55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15"/>
    <d v="2023-07-19T15:18:55"/>
    <n v="32"/>
    <m/>
    <m/>
    <m/>
    <m/>
    <n v="2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5"/>
    <d v="2023-07-19T15:27:48"/>
    <n v="35"/>
    <n v="19"/>
    <n v="16"/>
    <n v="1"/>
    <m/>
    <n v="5"/>
    <n v="7"/>
    <n v="5"/>
    <n v="6"/>
    <n v="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8"/>
    <d v="2023-07-19T15:27:4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9"/>
    <d v="2023-07-19T15:27:4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10"/>
    <d v="2023-07-19T15:27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11"/>
    <d v="2023-07-19T15:27:4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12"/>
    <d v="2023-07-19T15:27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13"/>
    <d v="2023-07-19T15:28:1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15"/>
    <d v="2023-07-19T15:28:1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3"/>
    <d v="2023-07-19T15:48:0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21"/>
    <d v="2023-07-19T15:48:06"/>
    <n v="6"/>
    <m/>
    <n v="0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24"/>
    <d v="2023-07-19T15:48:0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22"/>
    <d v="2023-07-19T15:48:06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25"/>
    <d v="2023-07-19T15:48:06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23"/>
    <d v="2023-07-19T15:48:06"/>
    <n v="20"/>
    <n v="0"/>
    <n v="8.8000000000000007"/>
    <n v="8.8000000000000007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4"/>
    <d v="2023-07-19T15:48:06"/>
    <n v="15.2"/>
    <n v="0"/>
    <n v="0"/>
    <n v="4.4000000000000004"/>
    <n v="7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5"/>
    <d v="2023-07-19T15:48:06"/>
    <n v="441"/>
    <n v="163"/>
    <n v="278"/>
    <n v="4"/>
    <n v="10"/>
    <n v="38"/>
    <n v="58"/>
    <n v="48"/>
    <n v="94"/>
    <n v="97"/>
    <n v="51"/>
    <m/>
    <n v="21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6"/>
    <d v="2023-07-19T15:48:06"/>
    <n v="4"/>
    <n v="2"/>
    <n v="2"/>
    <n v="0"/>
    <n v="0"/>
    <n v="1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7"/>
    <d v="2023-07-19T15:48:06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8"/>
    <d v="2023-07-19T15:48:06"/>
    <n v="9"/>
    <n v="4"/>
    <n v="5"/>
    <n v="0"/>
    <n v="2"/>
    <n v="3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7"/>
    <d v="2023-07-19T15:48:06"/>
    <n v="12"/>
    <n v="0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8"/>
    <d v="2023-07-19T15:48:06"/>
    <n v="10"/>
    <m/>
    <m/>
    <m/>
    <m/>
    <n v="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27"/>
    <d v="2023-07-19T15:48:06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41"/>
    <d v="2023-07-19T15:48:06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42"/>
    <d v="2023-07-19T15:48:0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9"/>
    <d v="2023-07-19T15:48:06"/>
    <n v="12"/>
    <n v="4"/>
    <n v="8"/>
    <n v="0"/>
    <n v="0"/>
    <n v="3"/>
    <n v="3"/>
    <n v="0"/>
    <n v="4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43"/>
    <d v="2023-07-19T15:48:06"/>
    <n v="1"/>
    <n v="0"/>
    <n v="1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9"/>
    <d v="2023-07-19T15:48:06"/>
    <n v="848"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0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35"/>
    <d v="2023-07-19T15:48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33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1"/>
    <d v="2023-07-19T15:48:06"/>
    <n v="848"/>
    <n v="259"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2"/>
    <d v="2023-07-19T15:48:06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36"/>
    <d v="2023-07-19T15:48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34"/>
    <d v="2023-07-19T15:48:06"/>
    <n v="42"/>
    <n v="1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14"/>
    <d v="2023-07-19T15:48:33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15"/>
    <d v="2023-07-19T15:48:3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16"/>
    <d v="2023-07-19T15:48:3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2"/>
    <d v="2023-07-19T15:48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3"/>
    <d v="2023-07-19T15:48:3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21"/>
    <d v="2023-07-19T15:48:33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5"/>
    <d v="2023-07-19T15:48:33"/>
    <n v="10"/>
    <n v="6"/>
    <n v="6"/>
    <m/>
    <m/>
    <m/>
    <n v="3"/>
    <n v="1"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6"/>
    <d v="2023-07-19T15:48:33"/>
    <n v="3"/>
    <n v="1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9"/>
    <d v="2023-07-19T15:48:3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13"/>
    <x v="85"/>
    <x v="11"/>
    <d v="2023-07-19T15:48:33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15"/>
    <d v="2023-07-19T15:49:0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16"/>
    <d v="2023-07-19T15:49:0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0"/>
    <d v="2023-07-19T15:49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5"/>
    <d v="2023-07-19T15:49:02"/>
    <n v="17"/>
    <n v="6"/>
    <n v="11"/>
    <m/>
    <m/>
    <n v="1"/>
    <m/>
    <m/>
    <n v="7"/>
    <n v="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9"/>
    <d v="2023-07-19T15:49:02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10"/>
    <d v="2023-07-19T15:49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11"/>
    <d v="2023-07-19T15:49:02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12"/>
    <d v="2023-07-19T15:49:0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3"/>
    <x v="139"/>
    <x v="20"/>
    <d v="2023-07-19T15:49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14"/>
    <d v="2023-07-19T15:49:2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15"/>
    <d v="2023-07-19T15:49:28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16"/>
    <d v="2023-07-19T15:49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5"/>
    <d v="2023-07-19T15:49:28"/>
    <n v="13"/>
    <n v="3"/>
    <n v="10"/>
    <m/>
    <m/>
    <m/>
    <n v="3"/>
    <m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9"/>
    <d v="2023-07-19T15:49:2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10"/>
    <d v="2023-07-19T15:4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11"/>
    <d v="2023-07-19T15:49:28"/>
    <n v="169"/>
    <n v="6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"/>
    <x v="140"/>
    <x v="12"/>
    <d v="2023-07-19T15:49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"/>
    <x v="65"/>
    <x v="15"/>
    <d v="2023-07-19T15:49:5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"/>
    <x v="65"/>
    <x v="5"/>
    <d v="2023-07-19T15:49:5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"/>
    <x v="65"/>
    <x v="9"/>
    <d v="2023-07-19T15:49:5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"/>
    <x v="65"/>
    <x v="10"/>
    <d v="2023-07-19T15:4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"/>
    <x v="65"/>
    <x v="11"/>
    <d v="2023-07-19T15:49:50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3"/>
    <x v="65"/>
    <x v="12"/>
    <d v="2023-07-19T15:4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14"/>
    <d v="2023-07-19T15:50:1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15"/>
    <d v="2023-07-19T15:50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16"/>
    <d v="2023-07-19T15:50:14"/>
    <n v="7"/>
    <m/>
    <m/>
    <m/>
    <m/>
    <m/>
    <m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0"/>
    <d v="2023-07-19T15:50:1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5"/>
    <d v="2023-07-19T15:50:14"/>
    <n v="13"/>
    <n v="3"/>
    <n v="10"/>
    <m/>
    <n v="1"/>
    <m/>
    <m/>
    <n v="2"/>
    <n v="3"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9"/>
    <d v="2023-07-19T15:50:1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10"/>
    <d v="2023-07-19T15:50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11"/>
    <d v="2023-07-19T15:50:14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12"/>
    <d v="2023-07-19T15:5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4"/>
    <x v="29"/>
    <x v="20"/>
    <d v="2023-07-19T15:50:14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14"/>
    <d v="2023-07-19T15:50:39"/>
    <n v="40"/>
    <m/>
    <m/>
    <m/>
    <n v="3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15"/>
    <d v="2023-07-19T15:50:39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46"/>
    <d v="2023-07-19T15:50:39"/>
    <n v="39"/>
    <m/>
    <m/>
    <m/>
    <m/>
    <m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16"/>
    <d v="2023-07-19T15:50:3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0"/>
    <d v="2023-07-19T15:50:39"/>
    <n v="20.8"/>
    <m/>
    <m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3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21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25"/>
    <d v="2023-07-19T15:50:3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5"/>
    <d v="2023-07-19T15:50:39"/>
    <n v="55"/>
    <n v="27"/>
    <n v="28"/>
    <m/>
    <m/>
    <n v="7"/>
    <n v="15"/>
    <n v="5"/>
    <n v="11"/>
    <n v="1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6"/>
    <d v="2023-07-19T15:50:39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7"/>
    <d v="2023-07-19T15:50:39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9"/>
    <d v="2023-07-19T15:50:39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35"/>
    <d v="2023-07-19T15:5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11"/>
    <d v="2023-07-19T15:50:39"/>
    <n v="74"/>
    <n v="2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"/>
    <x v="21"/>
    <x v="36"/>
    <d v="2023-07-19T15:50:3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3"/>
    <d v="2023-07-19T15:51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4"/>
    <d v="2023-07-19T15:51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5"/>
    <d v="2023-07-19T15:51:0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6"/>
    <d v="2023-07-19T15:51:0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5"/>
    <d v="2023-07-19T15:51:07"/>
    <n v="9"/>
    <n v="2"/>
    <n v="7"/>
    <m/>
    <m/>
    <m/>
    <n v="2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8"/>
    <d v="2023-07-19T15:5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9"/>
    <d v="2023-07-19T15:51:0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9"/>
    <d v="2023-07-19T15:51:07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0"/>
    <d v="2023-07-19T15:51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1"/>
    <d v="2023-07-19T15:51:07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59"/>
    <x v="12"/>
    <d v="2023-07-19T15:51:07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14"/>
    <d v="2023-07-19T15:51:3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15"/>
    <d v="2023-07-19T15:51:30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16"/>
    <d v="2023-07-19T15:51:3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5"/>
    <d v="2023-07-19T15:51:30"/>
    <n v="14"/>
    <n v="7"/>
    <n v="7"/>
    <m/>
    <m/>
    <m/>
    <m/>
    <n v="4"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9"/>
    <d v="2023-07-19T15:51:3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10"/>
    <d v="2023-07-19T15:51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11"/>
    <d v="2023-07-19T15:51:30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4"/>
    <x v="94"/>
    <x v="12"/>
    <d v="2023-07-19T15:51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70"/>
    <x v="14"/>
    <d v="2023-07-19T15:51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70"/>
    <x v="15"/>
    <d v="2023-07-19T15:51:5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70"/>
    <x v="5"/>
    <d v="2023-07-19T15:51:55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70"/>
    <x v="9"/>
    <d v="2023-07-19T15:51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70"/>
    <x v="10"/>
    <d v="2023-07-19T15:51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70"/>
    <x v="11"/>
    <d v="2023-07-19T15:51:55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70"/>
    <x v="12"/>
    <d v="2023-07-19T15:51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4"/>
    <d v="2023-07-19T16:02:09"/>
    <n v="332"/>
    <m/>
    <m/>
    <m/>
    <n v="174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5"/>
    <d v="2023-07-19T16:02:09"/>
    <n v="436"/>
    <m/>
    <m/>
    <m/>
    <m/>
    <n v="4"/>
    <n v="24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6"/>
    <d v="2023-07-19T16:02:09"/>
    <n v="174"/>
    <m/>
    <m/>
    <m/>
    <m/>
    <m/>
    <m/>
    <m/>
    <n v="66"/>
    <m/>
    <n v="70"/>
    <n v="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0"/>
    <d v="2023-07-19T16:02:09"/>
    <n v="166.4"/>
    <n v="14.4"/>
    <n v="2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"/>
    <d v="2023-07-19T16:02:09"/>
    <n v="10"/>
    <m/>
    <m/>
    <m/>
    <n v="6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3"/>
    <d v="2023-07-19T16:02:09"/>
    <n v="18"/>
    <m/>
    <m/>
    <m/>
    <m/>
    <n v="0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1"/>
    <d v="2023-07-19T16:02:09"/>
    <n v="30"/>
    <m/>
    <n v="0"/>
    <n v="2"/>
    <n v="8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4"/>
    <d v="2023-07-19T16:02:0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2"/>
    <d v="2023-07-19T16:02:0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5"/>
    <d v="2023-07-19T16:02:09"/>
    <n v="14.8"/>
    <n v="3.6"/>
    <n v="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3"/>
    <d v="2023-07-19T16:02:09"/>
    <n v="27.2"/>
    <n v="0"/>
    <n v="2.8"/>
    <n v="13.2"/>
    <n v="11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4"/>
    <d v="2023-07-19T16:02:09"/>
    <n v="8"/>
    <n v="3.6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5"/>
    <d v="2023-07-19T16:02:09"/>
    <n v="588"/>
    <n v="239"/>
    <n v="349"/>
    <n v="9"/>
    <n v="11"/>
    <n v="44"/>
    <n v="87"/>
    <n v="81"/>
    <n v="120"/>
    <n v="97"/>
    <n v="66"/>
    <m/>
    <n v="35"/>
    <n v="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6"/>
    <d v="2023-07-19T16:02:09"/>
    <n v="18"/>
    <n v="6"/>
    <n v="12"/>
    <n v="0"/>
    <n v="0"/>
    <n v="1"/>
    <n v="3"/>
    <n v="2"/>
    <n v="6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7"/>
    <d v="2023-07-19T16:02:09"/>
    <n v="5"/>
    <n v="3"/>
    <n v="2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8"/>
    <d v="2023-07-19T16:02:09"/>
    <n v="9"/>
    <n v="7"/>
    <n v="2"/>
    <n v="1"/>
    <n v="1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7"/>
    <d v="2023-07-19T16:02:09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8"/>
    <d v="2023-07-19T16:02:09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8"/>
    <d v="2023-07-19T16:02:09"/>
    <n v="3.6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29"/>
    <d v="2023-07-19T16:02:09"/>
    <n v="5.6"/>
    <n v="0"/>
    <n v="0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30"/>
    <d v="2023-07-19T16:02:09"/>
    <n v="10"/>
    <n v="4.4000000000000004"/>
    <n v="0"/>
    <n v="5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9"/>
    <d v="2023-07-19T16:02:09"/>
    <n v="4"/>
    <n v="3"/>
    <n v="1"/>
    <n v="0"/>
    <n v="0"/>
    <n v="0"/>
    <n v="1"/>
    <n v="1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31"/>
    <d v="2023-07-19T16:02:09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32"/>
    <d v="2023-07-19T16:02:09"/>
    <n v="5"/>
    <n v="0"/>
    <n v="5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9"/>
    <d v="2023-07-19T16:02:09"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0"/>
    <d v="2023-07-19T16:02:0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1"/>
    <d v="2023-07-19T16:02:09"/>
    <n v="521"/>
    <n v="215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3"/>
    <x v="87"/>
    <x v="12"/>
    <d v="2023-07-19T16:02:0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4"/>
    <d v="2023-07-20T12:21:37"/>
    <n v="335"/>
    <m/>
    <m/>
    <m/>
    <n v="188"/>
    <n v="146"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5"/>
    <d v="2023-07-20T12:21:37"/>
    <n v="497"/>
    <m/>
    <m/>
    <m/>
    <m/>
    <n v="20"/>
    <n v="286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6"/>
    <d v="2023-07-20T12:21:37"/>
    <n v="216"/>
    <m/>
    <m/>
    <m/>
    <m/>
    <m/>
    <m/>
    <m/>
    <n v="82"/>
    <m/>
    <n v="94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0"/>
    <d v="2023-07-20T12:21:37"/>
    <n v="178.4"/>
    <n v="18.399999999999999"/>
    <n v="48.8"/>
    <n v="1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"/>
    <d v="2023-07-20T12:21:3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3"/>
    <d v="2023-07-20T12:21:37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1"/>
    <d v="2023-07-20T12:21:37"/>
    <n v="40"/>
    <m/>
    <n v="0"/>
    <n v="4"/>
    <n v="6"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4"/>
    <d v="2023-07-20T12:21:37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2"/>
    <d v="2023-07-20T12:21:37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5"/>
    <d v="2023-07-20T12:21:37"/>
    <n v="18.399999999999999"/>
    <n v="6"/>
    <n v="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3"/>
    <d v="2023-07-20T12:21:37"/>
    <n v="24.4"/>
    <n v="0"/>
    <n v="4.4000000000000004"/>
    <n v="17.2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4"/>
    <d v="2023-07-20T12:21:37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5"/>
    <d v="2023-07-20T12:21:37"/>
    <n v="652"/>
    <n v="241"/>
    <n v="434"/>
    <n v="9"/>
    <n v="16"/>
    <n v="39"/>
    <n v="94"/>
    <n v="83"/>
    <n v="143"/>
    <n v="98"/>
    <n v="83"/>
    <m/>
    <n v="47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6"/>
    <d v="2023-07-20T12:21:37"/>
    <n v="22"/>
    <n v="0"/>
    <n v="0"/>
    <n v="0"/>
    <n v="0"/>
    <n v="2"/>
    <n v="3"/>
    <n v="1"/>
    <n v="7"/>
    <n v="7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7"/>
    <d v="2023-07-20T12:21:37"/>
    <n v="6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8"/>
    <d v="2023-07-20T12:21:37"/>
    <n v="7"/>
    <n v="3"/>
    <n v="4"/>
    <n v="0"/>
    <n v="1"/>
    <n v="5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7"/>
    <d v="2023-07-20T12:21:37"/>
    <n v="6"/>
    <n v="0"/>
    <n v="0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8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7"/>
    <d v="2023-07-20T12:21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41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29"/>
    <d v="2023-07-20T12:21:37"/>
    <n v="8.8000000000000007"/>
    <n v="0"/>
    <n v="0"/>
    <n v="0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30"/>
    <d v="2023-07-20T12:21:37"/>
    <n v="8.8000000000000007"/>
    <n v="0"/>
    <n v="4"/>
    <n v="1.6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9"/>
    <d v="2023-07-20T12:21:37"/>
    <n v="6"/>
    <n v="2"/>
    <n v="4"/>
    <n v="0"/>
    <n v="0"/>
    <n v="2"/>
    <n v="1"/>
    <n v="0"/>
    <n v="2"/>
    <n v="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32"/>
    <d v="2023-07-20T12:21:37"/>
    <n v="6"/>
    <n v="3"/>
    <n v="3"/>
    <n v="0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9"/>
    <d v="2023-07-20T12:21:37"/>
    <n v="487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0"/>
    <d v="2023-07-20T12:21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1"/>
    <d v="2023-07-20T12:21:37"/>
    <n v="487"/>
    <n v="194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3"/>
    <x v="87"/>
    <x v="12"/>
    <d v="2023-07-20T12:21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3"/>
    <d v="2023-07-21T08:51:41"/>
    <n v="86"/>
    <m/>
    <m/>
    <m/>
    <n v="4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4"/>
    <d v="2023-07-21T08:51:41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2"/>
    <x v="35"/>
    <x v="15"/>
    <d v="2023-07-21T08:53:4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2"/>
    <x v="35"/>
    <x v="5"/>
    <d v="2023-07-21T08:53:4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2"/>
    <x v="35"/>
    <x v="9"/>
    <d v="2023-07-21T08:53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12"/>
    <x v="35"/>
    <x v="11"/>
    <d v="2023-07-21T08:53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2"/>
    <x v="37"/>
    <x v="15"/>
    <d v="2023-07-21T08:55:0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2"/>
    <x v="37"/>
    <x v="5"/>
    <d v="2023-07-21T08:55:00"/>
    <n v="4"/>
    <n v="1"/>
    <n v="3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2"/>
    <x v="37"/>
    <x v="9"/>
    <d v="2023-07-21T08:55:0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12"/>
    <x v="37"/>
    <x v="11"/>
    <d v="2023-07-21T08:55:00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5"/>
    <d v="2023-07-21T08:51:41"/>
    <n v="258"/>
    <m/>
    <m/>
    <m/>
    <m/>
    <n v="16"/>
    <n v="10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6"/>
    <d v="2023-07-21T08:51:41"/>
    <n v="107"/>
    <m/>
    <m/>
    <m/>
    <m/>
    <m/>
    <m/>
    <m/>
    <n v="42"/>
    <m/>
    <n v="5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0"/>
    <d v="2023-07-21T08:51:41"/>
    <n v="94.4"/>
    <n v="6.4"/>
    <n v="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"/>
    <d v="2023-07-21T08:51:4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2"/>
    <d v="2023-07-21T08:51:41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21"/>
    <d v="2023-07-21T08:51:41"/>
    <n v="14"/>
    <m/>
    <m/>
    <m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25"/>
    <d v="2023-07-21T08:51:41"/>
    <n v="5.6"/>
    <n v="0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23"/>
    <d v="2023-07-21T08:51:41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5"/>
    <d v="2023-07-21T08:51:41"/>
    <n v="310"/>
    <n v="130"/>
    <n v="180"/>
    <n v="2"/>
    <n v="2"/>
    <n v="32"/>
    <n v="41"/>
    <n v="34"/>
    <n v="53"/>
    <n v="68"/>
    <n v="42"/>
    <m/>
    <n v="29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6"/>
    <d v="2023-07-21T08:51:41"/>
    <n v="7"/>
    <n v="5"/>
    <n v="2"/>
    <m/>
    <m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7"/>
    <d v="2023-07-21T08:51:41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8"/>
    <d v="2023-07-21T08:51:41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9"/>
    <d v="2023-07-21T08:51:41"/>
    <n v="529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0"/>
    <d v="2023-07-21T08:51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1"/>
    <d v="2023-07-21T08:51:41"/>
    <n v="529"/>
    <n v="242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2"/>
    <x v="49"/>
    <x v="12"/>
    <d v="2023-07-21T08:51:4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13"/>
    <x v="84"/>
    <x v="16"/>
    <d v="2023-04-19T09:18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13"/>
    <x v="84"/>
    <x v="5"/>
    <d v="2023-04-19T09:18:32"/>
    <n v="1"/>
    <m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13"/>
    <x v="84"/>
    <x v="9"/>
    <d v="2023-04-19T09:18:3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13"/>
    <x v="84"/>
    <x v="10"/>
    <d v="2023-04-19T09:1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13"/>
    <x v="84"/>
    <x v="11"/>
    <d v="2023-04-19T09:18:3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13"/>
    <x v="84"/>
    <x v="12"/>
    <d v="2023-04-19T09:1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13"/>
    <d v="2023-04-19T09:19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15"/>
    <d v="2023-04-19T09:19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0"/>
    <d v="2023-04-19T09:19:10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5"/>
    <d v="2023-04-19T09:19:10"/>
    <n v="5"/>
    <n v="3"/>
    <n v="2"/>
    <m/>
    <n v="1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9"/>
    <d v="2023-04-19T09:1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10"/>
    <d v="2023-04-19T09:1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11"/>
    <d v="2023-04-19T09:19:10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13"/>
    <x v="41"/>
    <x v="12"/>
    <d v="2023-04-19T09:1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16"/>
    <d v="2023-04-19T09:15:05"/>
    <n v="80"/>
    <m/>
    <m/>
    <m/>
    <m/>
    <m/>
    <m/>
    <m/>
    <n v="33"/>
    <m/>
    <n v="30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0"/>
    <d v="2023-04-19T09:15:05"/>
    <n v="22.4"/>
    <m/>
    <n v="5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1"/>
    <d v="2023-04-19T09:15:0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3"/>
    <d v="2023-04-19T09:15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21"/>
    <d v="2023-04-19T09:15:05"/>
    <n v="20"/>
    <m/>
    <m/>
    <n v="8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24"/>
    <d v="2023-04-19T09:15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22"/>
    <d v="2023-04-19T09:15:05"/>
    <n v="16.8"/>
    <m/>
    <n v="3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23"/>
    <d v="2023-04-19T09:15:05"/>
    <n v="6.4"/>
    <m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4"/>
    <d v="2023-04-19T09:15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5"/>
    <d v="2023-04-19T09:15:05"/>
    <n v="258"/>
    <n v="99"/>
    <n v="159"/>
    <n v="0"/>
    <n v="3"/>
    <n v="7"/>
    <n v="31"/>
    <n v="29"/>
    <n v="68"/>
    <n v="55"/>
    <n v="33"/>
    <m/>
    <n v="15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6"/>
    <d v="2023-04-19T09:15:05"/>
    <n v="13"/>
    <n v="7"/>
    <n v="6"/>
    <m/>
    <n v="2"/>
    <n v="4"/>
    <n v="1"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8"/>
    <d v="2023-04-19T09:15:05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9"/>
    <d v="2023-04-19T09:15:05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10"/>
    <d v="2023-04-19T09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35"/>
    <d v="2023-04-19T09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11"/>
    <d v="2023-04-19T09:15:05"/>
    <n v="259"/>
    <n v="12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12"/>
    <d v="2023-04-19T09:15:05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13"/>
    <d v="2023-04-19T09:19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15"/>
    <d v="2023-04-19T09:19:2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16"/>
    <d v="2023-04-19T09:19:2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1"/>
    <d v="2023-04-19T09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21"/>
    <d v="2023-04-19T09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5"/>
    <d v="2023-04-19T09:19:27"/>
    <n v="8"/>
    <n v="7"/>
    <n v="1"/>
    <m/>
    <m/>
    <m/>
    <m/>
    <n v="2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6"/>
    <d v="2023-04-19T09:19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9"/>
    <d v="2023-04-19T09:19:2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13"/>
    <x v="85"/>
    <x v="11"/>
    <d v="2023-04-19T09:19:27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13"/>
    <d v="2023-04-19T09:20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6"/>
    <d v="2023-04-19T09:11:09"/>
    <n v="195"/>
    <m/>
    <m/>
    <m/>
    <m/>
    <m/>
    <m/>
    <m/>
    <n v="71"/>
    <m/>
    <n v="84"/>
    <n v="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0"/>
    <d v="2023-04-19T09:11:09"/>
    <n v="192.2"/>
    <n v="8.1999999999999993"/>
    <n v="38.4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24"/>
    <d v="2023-04-19T09:11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25"/>
    <d v="2023-04-19T09:11:09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39"/>
    <d v="2023-04-19T09:11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23"/>
    <d v="2023-04-19T09:11:09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4"/>
    <d v="2023-04-19T09:11:09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5"/>
    <d v="2023-04-19T09:11:09"/>
    <n v="469"/>
    <n v="169"/>
    <n v="300"/>
    <n v="3"/>
    <n v="13"/>
    <n v="53"/>
    <n v="52"/>
    <n v="47"/>
    <n v="91"/>
    <n v="57"/>
    <n v="71"/>
    <m/>
    <n v="42"/>
    <n v="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6"/>
    <d v="2023-04-19T09:11:0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7"/>
    <d v="2023-04-19T09:11:09"/>
    <n v="4"/>
    <n v="2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8"/>
    <d v="2023-04-19T09:11:09"/>
    <n v="5"/>
    <n v="1"/>
    <n v="4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26"/>
    <d v="2023-04-19T09:11:09"/>
    <n v="33"/>
    <m/>
    <n v="3"/>
    <n v="4"/>
    <n v="2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8"/>
    <d v="2023-04-19T09:11:09"/>
    <n v="38"/>
    <m/>
    <m/>
    <m/>
    <m/>
    <n v="2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27"/>
    <d v="2023-04-19T09:11:09"/>
    <n v="6"/>
    <m/>
    <m/>
    <m/>
    <m/>
    <m/>
    <m/>
    <m/>
    <n v="1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0"/>
    <d v="2023-04-19T09:06:28"/>
    <n v="49.3"/>
    <n v="5.0999999999999996"/>
    <n v="4"/>
    <n v="40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1"/>
    <d v="2023-04-19T09:06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3"/>
    <d v="2023-04-19T09:06:2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5"/>
    <d v="2023-04-19T09:12:29"/>
    <n v="274"/>
    <n v="131"/>
    <n v="169"/>
    <n v="2"/>
    <n v="8"/>
    <n v="16"/>
    <n v="48"/>
    <n v="26"/>
    <n v="59"/>
    <n v="43"/>
    <n v="40"/>
    <m/>
    <n v="2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6"/>
    <d v="2023-04-19T09:12:29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8"/>
    <d v="2023-04-19T09:12:2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8"/>
    <d v="2023-04-19T09:12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9"/>
    <d v="2023-04-19T09:12:2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9"/>
    <d v="2023-04-19T09:12:29"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0"/>
    <d v="2023-04-19T09:12:2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1"/>
    <d v="2023-04-19T09:12:29"/>
    <n v="257"/>
    <n v="122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2"/>
    <d v="2023-04-19T09:12:2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20"/>
    <d v="2023-04-19T09:12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13"/>
    <d v="2023-04-19T09:12:5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15"/>
    <d v="2023-04-19T09:12:50"/>
    <n v="42"/>
    <m/>
    <m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16"/>
    <d v="2023-04-19T09:12:50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0"/>
    <d v="2023-04-19T09:12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3"/>
    <d v="2023-04-19T09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21"/>
    <d v="2023-04-19T09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4"/>
    <d v="2023-04-19T09:12:5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9"/>
    <d v="2023-04-19T09:45:4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10"/>
    <d v="2023-04-19T09:4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35"/>
    <d v="2023-04-19T09:4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11"/>
    <d v="2023-04-19T09:45:41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12"/>
    <d v="2023-04-19T09:45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6"/>
    <x v="102"/>
    <x v="36"/>
    <d v="2023-04-19T09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6"/>
    <x v="103"/>
    <x v="9"/>
    <d v="2023-04-19T09:45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6"/>
    <x v="103"/>
    <x v="11"/>
    <d v="2023-04-19T09:45:56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13"/>
    <d v="2023-04-19T09:46:14"/>
    <n v="11"/>
    <m/>
    <m/>
    <m/>
    <n v="1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15"/>
    <d v="2023-04-19T09:46:14"/>
    <n v="22"/>
    <m/>
    <m/>
    <m/>
    <m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16"/>
    <d v="2023-04-19T09:46:1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0"/>
    <d v="2023-04-19T09:46:14"/>
    <n v="4.0999999999999996"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1"/>
    <d v="2023-04-19T09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21"/>
    <d v="2023-04-19T09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5"/>
    <d v="2023-04-19T09:46:14"/>
    <n v="28"/>
    <n v="10"/>
    <n v="18"/>
    <m/>
    <n v="2"/>
    <m/>
    <n v="5"/>
    <n v="1"/>
    <n v="10"/>
    <m/>
    <n v="6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6"/>
    <d v="2023-04-19T09:46:1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9"/>
    <d v="2023-04-19T09:46:1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10"/>
    <d v="2023-04-19T09:46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11"/>
    <d v="2023-04-19T09:46:14"/>
    <n v="80"/>
    <n v="4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"/>
    <x v="10"/>
    <x v="12"/>
    <d v="2023-04-19T09:46:1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13"/>
    <d v="2023-04-19T09:46:4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15"/>
    <d v="2023-04-19T09:46:40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16"/>
    <d v="2023-04-19T09:46:4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3"/>
    <d v="2023-04-19T09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10"/>
    <d v="2023-04-19T09:28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11"/>
    <d v="2023-04-19T09:28:57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12"/>
    <d v="2023-04-19T09:28:5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13"/>
    <d v="2023-04-19T09:29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0"/>
    <d v="2023-04-19T09:34:31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23"/>
    <d v="2023-04-19T09:34:31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5"/>
    <d v="2023-04-19T09:34:31"/>
    <n v="19"/>
    <n v="10"/>
    <n v="9"/>
    <m/>
    <n v="1"/>
    <n v="1"/>
    <n v="4"/>
    <n v="0"/>
    <n v="6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8"/>
    <d v="2023-04-19T09:3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9"/>
    <d v="2023-04-19T09:34:3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10"/>
    <d v="2023-04-19T09:3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11"/>
    <d v="2023-04-19T09:34:31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12"/>
    <d v="2023-04-19T09:34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42"/>
    <x v="13"/>
    <d v="2023-04-19T09:3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42"/>
    <x v="15"/>
    <d v="2023-04-19T09:3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42"/>
    <x v="5"/>
    <d v="2023-04-19T09:35:29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42"/>
    <x v="9"/>
    <d v="2023-04-19T09:3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42"/>
    <x v="10"/>
    <d v="2023-04-19T09:35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42"/>
    <x v="11"/>
    <d v="2023-04-19T09:35:29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5"/>
    <x v="42"/>
    <x v="12"/>
    <d v="2023-04-19T09:35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13"/>
    <d v="2023-04-19T09:36:02"/>
    <n v="7"/>
    <m/>
    <m/>
    <m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21"/>
    <d v="2023-04-19T09:36:25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22"/>
    <d v="2023-04-19T09:36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5"/>
    <d v="2023-04-19T09:36:25"/>
    <n v="41"/>
    <n v="16"/>
    <n v="25"/>
    <m/>
    <m/>
    <n v="2"/>
    <n v="2"/>
    <n v="3"/>
    <n v="6"/>
    <n v="19"/>
    <n v="5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6"/>
    <d v="2023-04-19T09:36:25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9"/>
    <d v="2023-04-19T09:36:2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10"/>
    <d v="2023-04-19T09:36:2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11"/>
    <d v="2023-04-19T09:36:25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12"/>
    <d v="2023-04-19T09:36:2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4"/>
    <x v="45"/>
    <x v="15"/>
    <d v="2023-04-19T09:36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4"/>
    <x v="45"/>
    <x v="5"/>
    <d v="2023-04-19T09:36:48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4"/>
    <x v="45"/>
    <x v="9"/>
    <d v="2023-04-19T09:36:4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4"/>
    <x v="45"/>
    <x v="10"/>
    <d v="2023-04-19T09:36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4"/>
    <x v="45"/>
    <x v="11"/>
    <d v="2023-04-19T09:36:48"/>
    <n v="36"/>
    <n v="2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4"/>
    <x v="45"/>
    <x v="12"/>
    <d v="2023-04-19T09:36:4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13"/>
    <d v="2023-04-19T09:37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15"/>
    <d v="2023-04-19T09:37:10"/>
    <n v="22"/>
    <m/>
    <m/>
    <m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16"/>
    <d v="2023-04-19T09:37:1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0"/>
    <d v="2023-04-19T09:37:1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3"/>
    <d v="2023-04-19T09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21"/>
    <d v="2023-04-19T09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5"/>
    <d v="2023-04-19T09:37:10"/>
    <n v="16"/>
    <n v="7"/>
    <n v="9"/>
    <m/>
    <n v="1"/>
    <m/>
    <n v="2"/>
    <n v="2"/>
    <n v="4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6"/>
    <d v="2023-04-19T09:37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9"/>
    <d v="2023-04-19T09:37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10"/>
    <d v="2023-04-19T09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11"/>
    <d v="2023-04-19T09:37:10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4"/>
    <x v="46"/>
    <x v="12"/>
    <d v="2023-04-19T09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13"/>
    <d v="2023-04-19T09:37:3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15"/>
    <d v="2023-04-19T09:37:3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0"/>
    <d v="2023-04-19T09:37:33"/>
    <n v="6.4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5"/>
    <d v="2023-04-19T09:37:33"/>
    <n v="9"/>
    <n v="3"/>
    <n v="6"/>
    <n v="1"/>
    <n v="1"/>
    <m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9"/>
    <d v="2023-04-19T09:37:3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10"/>
    <d v="2023-04-19T09:37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11"/>
    <d v="2023-04-19T09:37:33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14"/>
    <x v="47"/>
    <x v="12"/>
    <d v="2023-04-19T09:37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13"/>
    <d v="2023-04-19T09:37:50"/>
    <n v="19"/>
    <m/>
    <m/>
    <m/>
    <n v="1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15"/>
    <d v="2023-04-19T09:37:50"/>
    <n v="77"/>
    <m/>
    <m/>
    <m/>
    <m/>
    <n v="12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16"/>
    <d v="2023-04-19T09:37:50"/>
    <n v="12"/>
    <m/>
    <m/>
    <m/>
    <m/>
    <m/>
    <m/>
    <m/>
    <n v="2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0"/>
    <d v="2023-04-19T09:37:50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5"/>
    <d v="2023-04-19T09:37:50"/>
    <n v="60"/>
    <n v="23"/>
    <n v="37"/>
    <m/>
    <m/>
    <n v="3"/>
    <n v="9"/>
    <n v="6"/>
    <n v="14"/>
    <n v="19"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9"/>
    <d v="2023-04-19T09:37:50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15"/>
    <d v="2023-04-19T09:36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1"/>
    <d v="2023-04-19T10:07:01"/>
    <n v="568"/>
    <n v="242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2"/>
    <d v="2023-04-19T10:07:01"/>
    <n v="98"/>
    <n v="2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36"/>
    <d v="2023-04-19T10:0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3"/>
    <d v="2023-04-19T10:07:19"/>
    <n v="211"/>
    <m/>
    <m/>
    <m/>
    <n v="13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4"/>
    <d v="2023-04-19T10:07:19"/>
    <n v="37"/>
    <m/>
    <m/>
    <m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5"/>
    <d v="2023-04-19T10:07:19"/>
    <n v="529"/>
    <m/>
    <m/>
    <m/>
    <m/>
    <n v="26"/>
    <n v="26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6"/>
    <d v="2023-04-19T10:07:19"/>
    <n v="234"/>
    <m/>
    <m/>
    <m/>
    <m/>
    <m/>
    <m/>
    <m/>
    <n v="97"/>
    <m/>
    <n v="74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0"/>
    <d v="2023-04-19T10:07:19"/>
    <n v="215.2"/>
    <n v="26.4"/>
    <n v="44.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"/>
    <d v="2023-04-19T10:07:1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3"/>
    <d v="2023-04-19T10:07:19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1"/>
    <d v="2023-04-19T10:07:19"/>
    <n v="26"/>
    <m/>
    <m/>
    <n v="4"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4"/>
    <d v="2023-04-19T10:07:19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2"/>
    <d v="2023-04-19T10:07:19"/>
    <n v="14.4"/>
    <n v="0.8"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5"/>
    <d v="2023-04-19T10:0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3"/>
    <d v="2023-04-19T10:07:19"/>
    <n v="52.8"/>
    <n v="2.4"/>
    <n v="7.2"/>
    <n v="24.8"/>
    <n v="1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4"/>
    <d v="2023-04-19T10:07:19"/>
    <n v="22"/>
    <n v="4.8"/>
    <m/>
    <n v="1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5"/>
    <d v="2023-04-19T10:07:19"/>
    <n v="679"/>
    <n v="248"/>
    <n v="431"/>
    <n v="14"/>
    <n v="19"/>
    <n v="59"/>
    <n v="77"/>
    <n v="60"/>
    <n v="130"/>
    <n v="123"/>
    <n v="97"/>
    <m/>
    <n v="37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6"/>
    <d v="2023-04-19T10:07:19"/>
    <n v="20"/>
    <n v="9"/>
    <n v="11"/>
    <n v="1"/>
    <n v="4"/>
    <n v="2"/>
    <m/>
    <n v="2"/>
    <n v="4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7"/>
    <d v="2023-04-19T10:07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8"/>
    <d v="2023-04-19T10:07:19"/>
    <n v="19"/>
    <n v="9"/>
    <n v="10"/>
    <n v="3"/>
    <n v="2"/>
    <n v="9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6"/>
    <d v="2023-04-19T10:07:19"/>
    <n v="16"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7"/>
    <d v="2023-04-19T10:07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8"/>
    <d v="2023-04-19T10:07:19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7"/>
    <d v="2023-04-19T10:07:19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9"/>
    <d v="2023-04-19T10:07:19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30"/>
    <d v="2023-04-19T10:07:19"/>
    <n v="12"/>
    <m/>
    <m/>
    <n v="3.6"/>
    <n v="4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9"/>
    <d v="2023-04-19T10:07:19"/>
    <n v="25"/>
    <n v="10"/>
    <n v="15"/>
    <m/>
    <m/>
    <n v="3"/>
    <n v="4"/>
    <n v="3"/>
    <n v="5"/>
    <n v="7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32"/>
    <d v="2023-04-19T10:07:19"/>
    <n v="7"/>
    <n v="6"/>
    <n v="1"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9"/>
    <d v="2023-04-19T10:07:19"/>
    <n v="696"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0"/>
    <d v="2023-04-19T10:07:1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37"/>
    <d v="2023-04-19T10:0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1"/>
    <d v="2023-04-19T10:07:19"/>
    <n v="696"/>
    <n v="269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12"/>
    <d v="2023-04-19T10:07:19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38"/>
    <d v="2023-04-19T10:0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16"/>
    <d v="2023-04-19T09:36:02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0"/>
    <d v="2023-04-19T09:36:02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3"/>
    <d v="2023-04-19T09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21"/>
    <d v="2023-04-19T09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5"/>
    <d v="2023-04-19T09:36:02"/>
    <n v="19"/>
    <n v="8"/>
    <n v="11"/>
    <m/>
    <m/>
    <n v="3"/>
    <n v="2"/>
    <n v="2"/>
    <n v="2"/>
    <n v="5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6"/>
    <d v="2023-04-19T09:36:0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9"/>
    <d v="2023-04-19T09:36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21"/>
    <d v="2023-04-19T09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5"/>
    <d v="2023-04-19T09:46:40"/>
    <n v="18"/>
    <n v="4"/>
    <n v="14"/>
    <m/>
    <m/>
    <m/>
    <n v="4"/>
    <n v="1"/>
    <n v="3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6"/>
    <d v="2023-04-19T09:46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9"/>
    <d v="2023-04-19T09:46:4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10"/>
    <d v="2023-04-19T09:46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35"/>
    <d v="2023-04-19T09:46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11"/>
    <d v="2023-04-19T09:46:40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12"/>
    <d v="2023-04-19T09:46:4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"/>
    <x v="11"/>
    <x v="36"/>
    <d v="2023-04-19T09:46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13"/>
    <d v="2023-04-19T09:47:0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15"/>
    <d v="2023-04-19T09:47:01"/>
    <n v="40"/>
    <m/>
    <m/>
    <m/>
    <m/>
    <n v="4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16"/>
    <d v="2023-04-19T09:47:0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0"/>
    <d v="2023-04-19T09:4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5"/>
    <d v="2023-04-19T09:47:01"/>
    <n v="31"/>
    <n v="10"/>
    <n v="21"/>
    <m/>
    <m/>
    <n v="1"/>
    <n v="4"/>
    <n v="3"/>
    <n v="11"/>
    <n v="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9"/>
    <d v="2023-04-19T09:47:0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10"/>
    <d v="2023-04-19T09:47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11"/>
    <d v="2023-04-19T09:47:01"/>
    <n v="58"/>
    <n v="3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6"/>
    <x v="12"/>
    <x v="12"/>
    <d v="2023-04-19T09:47:0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"/>
    <x v="13"/>
    <x v="13"/>
    <d v="2023-04-19T09:4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"/>
    <x v="13"/>
    <x v="15"/>
    <d v="2023-04-19T09:47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"/>
    <x v="13"/>
    <x v="5"/>
    <d v="2023-04-19T09:47:29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"/>
    <x v="13"/>
    <x v="9"/>
    <d v="2023-04-19T09:47:2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"/>
    <x v="13"/>
    <x v="11"/>
    <d v="2023-04-19T09:47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13"/>
    <d v="2023-04-19T09:47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15"/>
    <d v="2023-04-19T09:47:54"/>
    <n v="34"/>
    <m/>
    <m/>
    <m/>
    <m/>
    <m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16"/>
    <d v="2023-04-19T09:47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0"/>
    <d v="2023-04-19T09:47:54"/>
    <n v="5.0999999999999996"/>
    <n v="0.8"/>
    <n v="3.4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2"/>
    <d v="2023-04-19T09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21"/>
    <d v="2023-04-19T09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23"/>
    <d v="2023-04-19T09:47:54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4"/>
    <d v="2023-04-19T09:47:5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5"/>
    <d v="2023-04-19T09:47:54"/>
    <n v="24"/>
    <n v="12"/>
    <n v="12"/>
    <n v="1"/>
    <n v="1"/>
    <n v="1"/>
    <n v="2"/>
    <n v="1"/>
    <n v="6"/>
    <n v="1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6"/>
    <d v="2023-04-19T09:47:5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8"/>
    <d v="2023-04-19T09:47:54"/>
    <n v="2"/>
    <n v="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9"/>
    <d v="2023-04-19T09:47:5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10"/>
    <d v="2023-04-19T09:47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11"/>
    <d v="2023-04-19T09:47:54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"/>
    <x v="18"/>
    <x v="12"/>
    <d v="2023-04-19T09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13"/>
    <d v="2023-04-19T09:48:2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15"/>
    <d v="2023-04-19T09:48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16"/>
    <d v="2023-04-19T09:48:2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5"/>
    <d v="2023-04-19T09:48:20"/>
    <n v="10"/>
    <n v="5"/>
    <n v="5"/>
    <m/>
    <m/>
    <m/>
    <n v="2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9"/>
    <d v="2023-04-19T09:48:20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10"/>
    <d v="2023-04-19T09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9"/>
    <d v="2023-04-19T10:17:01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"/>
    <x v="121"/>
    <x v="11"/>
    <d v="2023-04-19T10:17:01"/>
    <n v="199"/>
    <n v="91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13"/>
    <d v="2023-04-19T10:17:1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15"/>
    <d v="2023-04-19T10:17:19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16"/>
    <d v="2023-04-19T10:17:19"/>
    <n v="13"/>
    <m/>
    <m/>
    <m/>
    <m/>
    <m/>
    <m/>
    <m/>
    <n v="7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0"/>
    <d v="2023-04-19T10:17:19"/>
    <n v="13.5"/>
    <m/>
    <n v="7.2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"/>
    <x v="38"/>
    <x v="3"/>
    <d v="2023-04-19T10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2"/>
    <x v="6"/>
    <x v="16"/>
    <d v="2023-04-19T09:5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2"/>
    <x v="6"/>
    <x v="0"/>
    <d v="2023-04-19T09:56:44"/>
    <n v="12.3"/>
    <m/>
    <n v="2.4"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2"/>
    <x v="6"/>
    <x v="5"/>
    <d v="2023-04-19T09:56:44"/>
    <n v="16"/>
    <n v="7"/>
    <n v="9"/>
    <m/>
    <n v="1"/>
    <n v="4"/>
    <n v="2"/>
    <m/>
    <n v="5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2"/>
    <x v="6"/>
    <x v="9"/>
    <d v="2023-04-19T09:56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2"/>
    <x v="6"/>
    <x v="11"/>
    <d v="2023-04-19T09:56:4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13"/>
    <d v="2023-07-19T15:13:56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15"/>
    <d v="2023-07-19T15:13:5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16"/>
    <d v="2023-07-19T15:13:56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0"/>
    <d v="2023-07-19T15:13:56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23"/>
    <d v="2023-07-19T15:13:56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5"/>
    <d v="2023-07-19T15:13:56"/>
    <n v="27"/>
    <n v="16"/>
    <n v="11"/>
    <m/>
    <m/>
    <n v="4"/>
    <n v="10"/>
    <n v="2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8"/>
    <d v="2023-07-19T15:13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"/>
    <x v="122"/>
    <x v="15"/>
    <d v="2023-04-19T09:58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7"/>
    <d v="2023-04-19T09:15:46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8"/>
    <d v="2023-04-19T09:15:46"/>
    <n v="8"/>
    <n v="4"/>
    <n v="4"/>
    <n v="0"/>
    <n v="0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26"/>
    <d v="2023-04-19T09:15:46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9"/>
    <d v="2023-07-19T15:13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10"/>
    <d v="2023-07-19T15:13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11"/>
    <d v="2023-07-19T15:13:56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5"/>
    <x v="119"/>
    <x v="12"/>
    <d v="2023-07-19T15:13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8"/>
    <d v="2023-04-19T09:15:46"/>
    <n v="5"/>
    <m/>
    <m/>
    <m/>
    <m/>
    <n v="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27"/>
    <d v="2023-04-19T09:15:46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30"/>
    <d v="2023-04-19T09:15:46"/>
    <n v="4.4000000000000004"/>
    <n v="0"/>
    <n v="0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9"/>
    <d v="2023-04-19T09:15:46"/>
    <n v="7"/>
    <n v="3"/>
    <n v="4"/>
    <n v="0"/>
    <n v="0"/>
    <n v="1"/>
    <n v="2"/>
    <n v="0"/>
    <n v="2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32"/>
    <d v="2023-04-19T09:15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9"/>
    <d v="2023-04-19T09:15:4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0"/>
    <d v="2023-04-19T09:15:4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1"/>
    <d v="2023-04-19T09:15:46"/>
    <n v="262"/>
    <n v="85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2"/>
    <d v="2023-04-19T09:15:46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20"/>
    <d v="2023-04-19T09:1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13"/>
    <d v="2023-04-19T09:16:07"/>
    <n v="74"/>
    <m/>
    <m/>
    <m/>
    <n v="5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15"/>
    <d v="2023-04-19T09:16:07"/>
    <n v="137"/>
    <m/>
    <m/>
    <m/>
    <m/>
    <n v="22"/>
    <n v="6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16"/>
    <d v="2023-04-19T09:16:07"/>
    <n v="35"/>
    <m/>
    <m/>
    <m/>
    <m/>
    <m/>
    <m/>
    <m/>
    <n v="14"/>
    <m/>
    <n v="12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0"/>
    <d v="2023-04-19T09:16:07"/>
    <n v="48.1"/>
    <n v="1.6"/>
    <n v="7.3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3"/>
    <d v="2023-04-19T09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21"/>
    <d v="2023-04-19T09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24"/>
    <d v="2023-04-19T09:16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22"/>
    <d v="2023-04-19T09:1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25"/>
    <d v="2023-04-19T09:16:07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5"/>
    <d v="2023-04-19T09:16:07"/>
    <n v="152"/>
    <n v="53"/>
    <n v="99"/>
    <n v="1"/>
    <n v="2"/>
    <n v="14"/>
    <n v="28"/>
    <n v="20"/>
    <n v="34"/>
    <n v="24"/>
    <n v="14"/>
    <m/>
    <n v="6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6"/>
    <d v="2023-04-19T09:16:07"/>
    <n v="7"/>
    <n v="2"/>
    <n v="5"/>
    <m/>
    <n v="1"/>
    <m/>
    <m/>
    <m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7"/>
    <d v="2023-04-19T09:16:07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26"/>
    <d v="2023-04-19T09:1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18"/>
    <d v="2023-04-19T09:16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2"/>
    <d v="2023-04-19T10:11:35"/>
    <n v="75"/>
    <n v="2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8"/>
    <d v="2023-04-19T10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4"/>
    <d v="2023-04-19T10:11:35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6"/>
    <d v="2023-07-19T15:16:1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9"/>
    <d v="2023-07-19T15:16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10"/>
    <d v="2023-07-19T15:1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11"/>
    <d v="2023-07-19T15:16:1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5"/>
    <x v="106"/>
    <x v="12"/>
    <d v="2023-07-19T15:16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14"/>
    <x v="48"/>
    <x v="12"/>
    <d v="2023-04-19T10:33:3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1"/>
    <x v="88"/>
    <x v="13"/>
    <d v="2023-04-19T10:33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1"/>
    <x v="88"/>
    <x v="15"/>
    <d v="2023-04-19T10:33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1"/>
    <x v="88"/>
    <x v="5"/>
    <d v="2023-04-19T10:33:49"/>
    <n v="10"/>
    <n v="6"/>
    <n v="4"/>
    <m/>
    <m/>
    <m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1"/>
    <x v="88"/>
    <x v="9"/>
    <d v="2023-04-19T10:33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1"/>
    <x v="88"/>
    <x v="10"/>
    <d v="2023-04-19T10:33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1"/>
    <x v="88"/>
    <x v="11"/>
    <d v="2023-04-19T10:33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1"/>
    <x v="88"/>
    <x v="12"/>
    <d v="2023-04-19T10:33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13"/>
    <d v="2023-04-19T10:34:1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15"/>
    <d v="2023-04-19T10:34:1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16"/>
    <d v="2023-04-19T10:34:15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0"/>
    <d v="2023-04-19T10:34:1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3"/>
    <d v="2023-04-19T10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21"/>
    <d v="2023-04-19T10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5"/>
    <d v="2023-04-19T10:34:15"/>
    <n v="17"/>
    <n v="7"/>
    <n v="10"/>
    <m/>
    <n v="1"/>
    <n v="1"/>
    <n v="2"/>
    <n v="3"/>
    <n v="3"/>
    <n v="5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6"/>
    <d v="2023-04-19T10:34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1"/>
    <x v="51"/>
    <x v="9"/>
    <d v="2023-04-19T10:34:15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5"/>
    <d v="2023-04-19T10:14:37"/>
    <n v="749"/>
    <n v="358"/>
    <n v="391"/>
    <n v="13"/>
    <n v="25"/>
    <n v="57"/>
    <n v="116"/>
    <n v="80"/>
    <n v="152"/>
    <n v="157"/>
    <n v="114"/>
    <m/>
    <n v="2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6"/>
    <d v="2023-04-19T10:14:37"/>
    <n v="4"/>
    <n v="1"/>
    <n v="3"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7"/>
    <d v="2023-04-19T10:14:37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8"/>
    <d v="2023-04-19T10:14:37"/>
    <n v="17"/>
    <n v="10"/>
    <n v="7"/>
    <m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9"/>
    <d v="2023-04-19T10:14:37"/>
    <n v="749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10"/>
    <d v="2023-04-19T10:14:3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33"/>
    <d v="2023-04-19T10:14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11"/>
    <d v="2023-04-19T10:14:37"/>
    <n v="749"/>
    <n v="350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12"/>
    <d v="2023-04-19T10:14:37"/>
    <n v="38"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34"/>
    <d v="2023-04-19T10:14:3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0"/>
    <d v="2023-05-16T14:48:55"/>
    <n v="84.8"/>
    <n v="4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1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2"/>
    <d v="2023-05-16T14:48:55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16"/>
    <d v="2023-05-16T16:00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5"/>
    <d v="2023-05-16T16:00:50"/>
    <n v="4"/>
    <n v="1"/>
    <n v="3"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9"/>
    <d v="2023-05-16T16:00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10"/>
    <d v="2023-05-16T16:00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11"/>
    <d v="2023-05-16T16:00:50"/>
    <n v="2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12"/>
    <d v="2023-05-16T16:00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3"/>
    <d v="2023-04-19T10:15:30"/>
    <n v="220"/>
    <m/>
    <m/>
    <m/>
    <n v="13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5"/>
    <d v="2023-04-19T10:15:30"/>
    <n v="462"/>
    <m/>
    <m/>
    <m/>
    <m/>
    <n v="60"/>
    <n v="22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6"/>
    <d v="2023-04-19T10:15:30"/>
    <n v="196"/>
    <m/>
    <m/>
    <m/>
    <m/>
    <m/>
    <m/>
    <m/>
    <n v="91"/>
    <m/>
    <n v="46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0"/>
    <d v="2023-04-19T10:15:30"/>
    <n v="210.4"/>
    <n v="16"/>
    <n v="68"/>
    <n v="1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"/>
    <d v="2023-04-19T10:15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3"/>
    <d v="2023-04-19T10:15:3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21"/>
    <d v="2023-04-19T10:15:30"/>
    <n v="34"/>
    <m/>
    <m/>
    <n v="12"/>
    <n v="6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3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22"/>
    <d v="2023-04-19T10:15:30"/>
    <n v="21.6"/>
    <n v="5.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39"/>
    <d v="2023-04-19T10:15:30"/>
    <n v="7.7"/>
    <n v="4.5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23"/>
    <d v="2023-04-19T10:15:30"/>
    <n v="32.4"/>
    <m/>
    <n v="3.6"/>
    <n v="2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4"/>
    <d v="2023-04-19T10:15:30"/>
    <n v="13.6"/>
    <m/>
    <m/>
    <n v="3.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5"/>
    <d v="2023-04-19T10:15:30"/>
    <n v="595"/>
    <n v="229"/>
    <n v="366"/>
    <n v="7"/>
    <n v="24"/>
    <n v="48"/>
    <n v="66"/>
    <n v="74"/>
    <n v="110"/>
    <n v="93"/>
    <n v="91"/>
    <m/>
    <n v="23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6"/>
    <d v="2023-04-19T10:15:30"/>
    <n v="19"/>
    <n v="11"/>
    <n v="8"/>
    <n v="2"/>
    <m/>
    <n v="6"/>
    <n v="3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7"/>
    <d v="2023-04-19T10:15:30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8"/>
    <d v="2023-04-19T10:15:30"/>
    <n v="13"/>
    <n v="9"/>
    <n v="4"/>
    <m/>
    <n v="1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26"/>
    <d v="2023-04-19T10:15:30"/>
    <n v="20"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8"/>
    <d v="2023-04-19T10:15:30"/>
    <n v="40"/>
    <m/>
    <m/>
    <m/>
    <m/>
    <n v="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29"/>
    <d v="2023-04-19T10:15:3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30"/>
    <d v="2023-04-19T10:15:30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9"/>
    <d v="2023-04-19T10:15:30"/>
    <n v="31"/>
    <n v="16"/>
    <n v="15"/>
    <n v="1"/>
    <n v="1"/>
    <n v="3"/>
    <n v="5"/>
    <n v="2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32"/>
    <d v="2023-04-19T10:15:30"/>
    <n v="5"/>
    <n v="3"/>
    <n v="2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9"/>
    <d v="2023-04-19T10:15:30"/>
    <n v="1045"/>
    <n v="1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0"/>
    <d v="2023-04-19T10:15:3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33"/>
    <d v="2023-04-19T10:15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1"/>
    <d v="2023-04-19T10:15:30"/>
    <n v="1045"/>
    <n v="397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12"/>
    <d v="2023-04-19T10:15:30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34"/>
    <d v="2023-04-19T10:15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8"/>
    <x v="134"/>
    <x v="20"/>
    <d v="2023-04-19T10:15:30"/>
    <n v="91"/>
    <n v="4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3"/>
    <d v="2023-04-19T10:16:13"/>
    <n v="293"/>
    <m/>
    <m/>
    <m/>
    <n v="176"/>
    <n v="1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5"/>
    <d v="2023-04-19T10:16:13"/>
    <n v="541"/>
    <m/>
    <m/>
    <m/>
    <m/>
    <n v="42"/>
    <n v="242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6"/>
    <d v="2023-04-19T10:16:13"/>
    <n v="191"/>
    <m/>
    <m/>
    <m/>
    <m/>
    <m/>
    <m/>
    <m/>
    <n v="100"/>
    <m/>
    <n v="52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0"/>
    <d v="2023-04-19T10:16:13"/>
    <n v="258.39999999999998"/>
    <n v="20"/>
    <n v="85.6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"/>
    <d v="2023-04-19T10:16:1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3"/>
    <d v="2023-04-19T10:16:13"/>
    <n v="22"/>
    <m/>
    <m/>
    <m/>
    <m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21"/>
    <d v="2023-04-19T10:16:13"/>
    <n v="32"/>
    <m/>
    <n v="0"/>
    <n v="2"/>
    <n v="2"/>
    <n v="6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22"/>
    <d v="2023-04-19T10:16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25"/>
    <d v="2023-04-19T10:16:13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39"/>
    <d v="2023-04-19T10:16:1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23"/>
    <d v="2023-04-19T10:16:13"/>
    <n v="29.2"/>
    <n v="0"/>
    <n v="4"/>
    <n v="2.8"/>
    <n v="11.6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4"/>
    <d v="2023-04-19T10:16:13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5"/>
    <d v="2023-04-19T10:16:13"/>
    <n v="681"/>
    <n v="290"/>
    <n v="391"/>
    <n v="10"/>
    <n v="28"/>
    <n v="55"/>
    <n v="88"/>
    <n v="79"/>
    <n v="121"/>
    <n v="134"/>
    <n v="101"/>
    <m/>
    <n v="26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6"/>
    <d v="2023-04-19T10:16:13"/>
    <n v="16"/>
    <n v="9"/>
    <n v="7"/>
    <n v="0"/>
    <n v="0"/>
    <n v="1"/>
    <n v="1"/>
    <n v="3"/>
    <n v="1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7"/>
    <d v="2023-04-19T10:16:13"/>
    <n v="4"/>
    <n v="0"/>
    <n v="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8"/>
    <d v="2023-04-19T10:16:13"/>
    <n v="9"/>
    <n v="5"/>
    <n v="4"/>
    <n v="0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26"/>
    <d v="2023-04-19T10:16:13"/>
    <n v="6"/>
    <n v="0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8"/>
    <d v="2023-04-19T10:16:1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9"/>
    <d v="2023-04-19T10:16:13"/>
    <n v="7"/>
    <n v="6"/>
    <n v="1"/>
    <n v="0"/>
    <n v="0"/>
    <n v="0"/>
    <n v="3"/>
    <n v="0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43"/>
    <d v="2023-04-19T10:16:13"/>
    <n v="0"/>
    <n v="3"/>
    <m/>
    <n v="0"/>
    <n v="0"/>
    <n v="0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9"/>
    <d v="2023-04-19T10:16:13"/>
    <n v="306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0"/>
    <d v="2023-04-19T10:16:1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1"/>
    <d v="2023-04-19T10:16:13"/>
    <n v="306"/>
    <n v="10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12"/>
    <d v="2023-04-19T10:16:1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2"/>
    <x v="28"/>
    <x v="20"/>
    <d v="2023-04-19T10:1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13"/>
    <d v="2023-04-19T10:16:37"/>
    <n v="87"/>
    <m/>
    <m/>
    <m/>
    <n v="44"/>
    <n v="4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15"/>
    <d v="2023-04-19T10:16:37"/>
    <n v="212"/>
    <m/>
    <m/>
    <m/>
    <m/>
    <n v="20"/>
    <n v="11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16"/>
    <d v="2023-04-19T10:16:37"/>
    <n v="51"/>
    <m/>
    <m/>
    <m/>
    <m/>
    <m/>
    <m/>
    <m/>
    <n v="18"/>
    <m/>
    <n v="20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0"/>
    <d v="2023-04-19T10:16:37"/>
    <n v="66.099999999999994"/>
    <n v="10.9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3"/>
    <d v="2023-04-19T10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21"/>
    <d v="2023-04-19T10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24"/>
    <d v="2023-04-19T10:16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25"/>
    <d v="2023-04-19T10:16:37"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23"/>
    <d v="2023-04-19T10:16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5"/>
    <d v="2023-04-19T10:16:37"/>
    <n v="212"/>
    <n v="82"/>
    <n v="130"/>
    <n v="4"/>
    <n v="3"/>
    <n v="14"/>
    <n v="22"/>
    <n v="31"/>
    <n v="57"/>
    <n v="39"/>
    <n v="19"/>
    <m/>
    <n v="10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6"/>
    <d v="2023-04-19T10:16:37"/>
    <n v="4"/>
    <n v="1"/>
    <n v="3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7"/>
    <d v="2023-04-19T10:16:37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8"/>
    <d v="2023-04-19T10:16:3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18"/>
    <d v="2023-04-19T10:16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19"/>
    <d v="2023-04-19T10:16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9"/>
    <d v="2023-04-19T10:16:37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37"/>
    <d v="2023-04-19T10:16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11"/>
    <d v="2023-04-19T10:16:37"/>
    <n v="199"/>
    <n v="74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"/>
    <x v="136"/>
    <x v="36"/>
    <d v="2023-04-19T10:16:3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15"/>
    <d v="2023-04-19T10:04:55"/>
    <n v="252"/>
    <m/>
    <m/>
    <m/>
    <m/>
    <n v="10"/>
    <n v="11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16"/>
    <d v="2023-04-19T10:04:55"/>
    <n v="67"/>
    <m/>
    <m/>
    <m/>
    <m/>
    <m/>
    <m/>
    <m/>
    <n v="23"/>
    <m/>
    <n v="28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0"/>
    <d v="2023-04-19T10:04:55"/>
    <n v="23.2"/>
    <n v="2.4"/>
    <n v="0.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1"/>
    <d v="2023-04-19T10:04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3"/>
    <d v="2023-04-19T10:04:55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21"/>
    <d v="2023-04-19T10:04:55"/>
    <n v="28"/>
    <m/>
    <m/>
    <n v="4"/>
    <n v="6"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24"/>
    <d v="2023-04-19T10:04:55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22"/>
    <d v="2023-04-19T10:04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23"/>
    <d v="2023-04-19T10:04:55"/>
    <n v="6.8"/>
    <m/>
    <m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4"/>
    <d v="2023-04-19T10:04:5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5"/>
    <d v="2023-04-19T10:04:55"/>
    <n v="216"/>
    <n v="79"/>
    <n v="137"/>
    <n v="1"/>
    <n v="1"/>
    <n v="11"/>
    <n v="15"/>
    <n v="14"/>
    <n v="59"/>
    <n v="62"/>
    <n v="23"/>
    <m/>
    <n v="14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6"/>
    <d v="2023-04-19T10:04:55"/>
    <n v="16"/>
    <n v="5"/>
    <n v="11"/>
    <m/>
    <m/>
    <n v="2"/>
    <n v="3"/>
    <m/>
    <n v="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8"/>
    <d v="2023-04-19T10:04:55"/>
    <n v="4"/>
    <n v="2"/>
    <n v="2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9"/>
    <d v="2023-04-19T10:04:55"/>
    <n v="3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10"/>
    <d v="2023-04-19T10:04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11"/>
    <d v="2023-04-19T10:04:55"/>
    <n v="386"/>
    <n v="156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12"/>
    <d v="2023-04-19T10:04:55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5"/>
    <x v="124"/>
    <x v="5"/>
    <d v="2023-07-19T15:14:29"/>
    <n v="18"/>
    <n v="6"/>
    <n v="13"/>
    <m/>
    <m/>
    <m/>
    <n v="2"/>
    <n v="3"/>
    <n v="6"/>
    <n v="3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5"/>
    <x v="124"/>
    <x v="9"/>
    <d v="2023-07-19T15:14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29"/>
    <d v="2023-04-19T09:16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30"/>
    <d v="2023-04-19T09:16:0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19"/>
    <d v="2023-04-19T09:16:0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32"/>
    <d v="2023-04-19T09:16:07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9"/>
    <d v="2023-04-19T09:16:07"/>
    <n v="212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35"/>
    <d v="2023-04-19T09:16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11"/>
    <d v="2023-04-19T09:16:07"/>
    <n v="212"/>
    <n v="85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"/>
    <x v="136"/>
    <x v="36"/>
    <d v="2023-04-19T09:16:0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13"/>
    <d v="2023-04-19T09:17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15"/>
    <d v="2023-04-19T09:17:21"/>
    <n v="64"/>
    <m/>
    <m/>
    <m/>
    <m/>
    <n v="10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16"/>
    <d v="2023-04-19T09:17:21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0"/>
    <d v="2023-04-19T09:17:21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3"/>
    <d v="2023-04-19T09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21"/>
    <d v="2023-04-19T09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5"/>
    <d v="2023-04-19T09:17:21"/>
    <n v="48"/>
    <n v="17"/>
    <n v="31"/>
    <m/>
    <m/>
    <n v="2"/>
    <n v="4"/>
    <n v="8"/>
    <n v="14"/>
    <n v="13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6"/>
    <d v="2023-04-19T09:17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"/>
    <x v="121"/>
    <x v="9"/>
    <d v="2023-04-19T09:17:21"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15"/>
    <d v="2023-04-19T10:01:52"/>
    <n v="52"/>
    <m/>
    <m/>
    <m/>
    <m/>
    <n v="1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16"/>
    <d v="2023-04-19T10:01:52"/>
    <n v="24"/>
    <m/>
    <m/>
    <m/>
    <m/>
    <m/>
    <m/>
    <m/>
    <n v="8"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0"/>
    <d v="2023-04-19T10:01:52"/>
    <n v="17.600000000000001"/>
    <m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21"/>
    <d v="2023-04-19T10:01:5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5"/>
    <d v="2023-04-19T10:01:52"/>
    <n v="56"/>
    <n v="19"/>
    <n v="37"/>
    <m/>
    <n v="1"/>
    <n v="4"/>
    <n v="7"/>
    <n v="6"/>
    <n v="10"/>
    <n v="10"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6"/>
    <d v="2023-04-19T10:01:5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9"/>
    <d v="2023-04-19T10:01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10"/>
    <d v="2023-04-19T10:0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11"/>
    <d v="2023-04-19T10:01:52"/>
    <n v="44"/>
    <n v="1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2"/>
    <x v="82"/>
    <x v="12"/>
    <d v="2023-04-19T10:01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3"/>
    <d v="2023-04-19T10:02:37"/>
    <n v="150"/>
    <m/>
    <m/>
    <m/>
    <n v="9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5"/>
    <d v="2023-04-19T10:02:37"/>
    <n v="308"/>
    <m/>
    <m/>
    <m/>
    <m/>
    <n v="36"/>
    <n v="14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6"/>
    <d v="2023-04-19T10:02:37"/>
    <n v="51"/>
    <m/>
    <m/>
    <m/>
    <m/>
    <m/>
    <m/>
    <m/>
    <n v="30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"/>
    <d v="2023-04-19T10:02:3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3"/>
    <d v="2023-04-19T10:02:37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21"/>
    <d v="2023-04-19T10:02:37"/>
    <n v="36"/>
    <m/>
    <n v="0"/>
    <n v="10"/>
    <n v="4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22"/>
    <d v="2023-04-19T10:02:37"/>
    <n v="14.5"/>
    <m/>
    <n v="0"/>
    <n v="1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39"/>
    <d v="2023-04-19T10:02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23"/>
    <d v="2023-04-19T10:02:37"/>
    <n v="27.6"/>
    <n v="2.8"/>
    <n v="4.8"/>
    <n v="0"/>
    <n v="12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5"/>
    <d v="2023-04-19T10:02:37"/>
    <n v="284"/>
    <n v="118"/>
    <n v="166"/>
    <n v="1"/>
    <n v="2"/>
    <n v="7"/>
    <n v="46"/>
    <n v="47"/>
    <n v="73"/>
    <n v="65"/>
    <n v="30"/>
    <m/>
    <n v="8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6"/>
    <d v="2023-04-19T10:02:37"/>
    <n v="18"/>
    <n v="8"/>
    <n v="10"/>
    <m/>
    <n v="0"/>
    <n v="5"/>
    <n v="2"/>
    <n v="3"/>
    <n v="4"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7"/>
    <d v="2023-04-19T10:02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8"/>
    <d v="2023-04-19T10:02:37"/>
    <n v="9"/>
    <n v="0"/>
    <n v="0"/>
    <n v="2"/>
    <n v="1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8"/>
    <d v="2023-04-19T10:02:37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29"/>
    <d v="2023-04-19T10:02:37"/>
    <n v="0.4"/>
    <m/>
    <m/>
    <m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9"/>
    <d v="2023-04-19T10:02:37"/>
    <n v="7"/>
    <n v="5"/>
    <n v="2"/>
    <m/>
    <m/>
    <m/>
    <m/>
    <m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32"/>
    <d v="2023-04-19T10:02:37"/>
    <n v="1"/>
    <m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9"/>
    <d v="2023-04-19T10:02:37"/>
    <n v="611"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0"/>
    <d v="2023-04-19T10:02:3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33"/>
    <d v="2023-04-19T10:0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1"/>
    <d v="2023-04-19T10:02:37"/>
    <n v="611"/>
    <n v="20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12"/>
    <d v="2023-04-19T10:02:37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34"/>
    <d v="2023-04-19T10:0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5"/>
    <x v="75"/>
    <x v="20"/>
    <d v="2023-04-19T10:02:37"/>
    <n v="25"/>
    <n v="1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13"/>
    <d v="2023-04-19T10:03:1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15"/>
    <d v="2023-04-19T10:03:13"/>
    <n v="75"/>
    <m/>
    <m/>
    <m/>
    <m/>
    <n v="8"/>
    <n v="3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16"/>
    <d v="2023-04-19T10:03:13"/>
    <n v="12"/>
    <m/>
    <m/>
    <m/>
    <m/>
    <m/>
    <m/>
    <m/>
    <n v="1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0"/>
    <d v="2023-04-19T10:03:13"/>
    <n v="28.5"/>
    <m/>
    <n v="6.4"/>
    <n v="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3"/>
    <d v="2023-04-19T10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21"/>
    <d v="2023-04-19T10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23"/>
    <d v="2023-04-19T10:03:13"/>
    <n v="2.8"/>
    <m/>
    <n v="1.2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4"/>
    <d v="2023-04-19T10:03:13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5"/>
    <d v="2023-04-19T10:03:13"/>
    <n v="80"/>
    <n v="38"/>
    <n v="42"/>
    <m/>
    <n v="3"/>
    <n v="8"/>
    <n v="4"/>
    <n v="8"/>
    <n v="18"/>
    <n v="16"/>
    <n v="17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6"/>
    <d v="2023-04-19T10:03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8"/>
    <d v="2023-04-19T10:03:13"/>
    <n v="4"/>
    <n v="1"/>
    <n v="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9"/>
    <d v="2023-04-19T10:03:1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10"/>
    <d v="2023-04-19T10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11"/>
    <d v="2023-04-19T10:03:1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"/>
    <x v="76"/>
    <x v="12"/>
    <d v="2023-04-19T10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3"/>
    <d v="2023-04-19T10:05:11"/>
    <n v="70"/>
    <m/>
    <m/>
    <m/>
    <n v="5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5"/>
    <d v="2023-04-19T10:05:11"/>
    <n v="218"/>
    <m/>
    <m/>
    <m/>
    <m/>
    <n v="30"/>
    <n v="10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6"/>
    <d v="2023-04-19T10:05:11"/>
    <n v="40"/>
    <m/>
    <m/>
    <m/>
    <m/>
    <m/>
    <m/>
    <m/>
    <n v="27"/>
    <m/>
    <n v="4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0"/>
    <d v="2023-04-19T10:05:11"/>
    <n v="70.400000000000006"/>
    <n v="5.6"/>
    <n v="9.6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3"/>
    <d v="2023-04-19T10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21"/>
    <d v="2023-04-19T10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23"/>
    <d v="2023-04-19T10:05:1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4"/>
    <d v="2023-04-19T10:05:1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5"/>
    <d v="2023-04-19T10:05:11"/>
    <n v="212"/>
    <n v="95"/>
    <n v="117"/>
    <n v="4"/>
    <n v="7"/>
    <n v="19"/>
    <n v="25"/>
    <n v="25"/>
    <n v="53"/>
    <n v="41"/>
    <n v="27"/>
    <m/>
    <n v="2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6"/>
    <d v="2023-04-19T10:05:11"/>
    <n v="5"/>
    <n v="4"/>
    <n v="1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8"/>
    <d v="2023-04-19T10:05:1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8"/>
    <d v="2023-04-19T10:05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9"/>
    <d v="2023-04-19T10:05:11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9"/>
    <d v="2023-04-19T10:05:11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0"/>
    <d v="2023-04-19T10:05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1"/>
    <d v="2023-04-19T10:05:11"/>
    <n v="342"/>
    <n v="15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18"/>
    <x v="137"/>
    <x v="12"/>
    <d v="2023-04-19T10:05:1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0"/>
    <d v="2023-05-16T14:40:12"/>
    <n v="81.599999999999994"/>
    <n v="9.6"/>
    <n v="8.8000000000000007"/>
    <n v="6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"/>
    <d v="2023-05-16T14:40:12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3"/>
    <d v="2023-05-16T14:40:1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1"/>
    <d v="2023-05-16T14:40:12"/>
    <n v="20"/>
    <m/>
    <m/>
    <n v="2"/>
    <n v="1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2"/>
    <d v="2023-05-16T14:40:1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5"/>
    <d v="2023-05-16T14:40:12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23"/>
    <d v="2023-05-16T14:40:12"/>
    <n v="20"/>
    <m/>
    <m/>
    <n v="8.8000000000000007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3"/>
    <d v="2023-04-24T07:55:39"/>
    <n v="214"/>
    <m/>
    <m/>
    <m/>
    <n v="16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3"/>
    <d v="2023-04-19T10:07:01"/>
    <n v="174"/>
    <m/>
    <m/>
    <m/>
    <n v="7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5"/>
    <d v="2023-04-19T10:07:01"/>
    <n v="409"/>
    <m/>
    <m/>
    <m/>
    <m/>
    <n v="26"/>
    <n v="208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6"/>
    <d v="2023-04-19T10:07:01"/>
    <n v="130"/>
    <m/>
    <m/>
    <m/>
    <m/>
    <m/>
    <m/>
    <m/>
    <n v="55"/>
    <m/>
    <n v="42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0"/>
    <d v="2023-04-19T10:07:01"/>
    <n v="157.6"/>
    <n v="4"/>
    <n v="31.2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5"/>
    <d v="2023-05-16T14:40:12"/>
    <n v="250"/>
    <n v="95"/>
    <n v="155"/>
    <n v="4"/>
    <n v="3"/>
    <n v="27"/>
    <n v="37"/>
    <n v="28"/>
    <n v="59"/>
    <n v="48"/>
    <n v="36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6"/>
    <d v="2023-05-16T14:40:12"/>
    <n v="10"/>
    <n v="5"/>
    <n v="6"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7"/>
    <d v="2023-05-16T14:4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"/>
    <d v="2023-04-19T10:07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5"/>
    <d v="2023-04-24T07:55:39"/>
    <n v="346"/>
    <m/>
    <m/>
    <m/>
    <m/>
    <m/>
    <n v="214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6"/>
    <d v="2023-04-24T07:55:39"/>
    <n v="232"/>
    <m/>
    <m/>
    <m/>
    <m/>
    <m/>
    <m/>
    <m/>
    <n v="94"/>
    <m/>
    <n v="88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0"/>
    <d v="2023-04-24T07:55:39"/>
    <n v="187.2"/>
    <n v="5.6"/>
    <n v="35.200000000000003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3"/>
    <d v="2023-04-19T10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21"/>
    <d v="2023-04-19T10:07:01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24"/>
    <d v="2023-04-19T10:07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4"/>
    <x v="94"/>
    <x v="11"/>
    <d v="2023-04-19T09:53:20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5"/>
    <x v="5"/>
    <x v="15"/>
    <d v="2023-04-19T09:56:1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70"/>
    <x v="11"/>
    <d v="2023-05-16T14:29:20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70"/>
    <x v="12"/>
    <d v="2023-05-16T14:29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15"/>
    <d v="2023-05-16T14:29:31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21"/>
    <d v="2023-05-16T14:29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22"/>
    <d v="2023-05-16T14:29:3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5"/>
    <d v="2023-05-16T14:29:31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6"/>
    <d v="2023-05-16T14:29:3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9"/>
    <d v="2023-05-16T14:29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10"/>
    <d v="2023-05-16T14:29:3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11"/>
    <d v="2023-05-16T14:29:31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5"/>
    <x v="5"/>
    <x v="12"/>
    <d v="2023-05-16T14:29:31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"/>
    <x v="71"/>
    <x v="14"/>
    <d v="2023-05-16T14:29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"/>
    <x v="71"/>
    <x v="5"/>
    <d v="2023-05-16T14:29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"/>
    <x v="71"/>
    <x v="9"/>
    <d v="2023-05-16T14:29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"/>
    <x v="71"/>
    <x v="10"/>
    <d v="2023-05-16T14:2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"/>
    <x v="71"/>
    <x v="11"/>
    <d v="2023-05-16T14:29:49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0"/>
    <x v="71"/>
    <x v="12"/>
    <d v="2023-05-16T14:29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"/>
    <x v="72"/>
    <x v="15"/>
    <d v="2023-05-16T14:30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"/>
    <x v="72"/>
    <x v="5"/>
    <d v="2023-05-16T14:30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"/>
    <x v="72"/>
    <x v="9"/>
    <d v="2023-05-16T14:30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"/>
    <x v="72"/>
    <x v="10"/>
    <d v="2023-05-16T14:30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"/>
    <x v="72"/>
    <x v="11"/>
    <d v="2023-05-16T14:30:01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"/>
    <x v="72"/>
    <x v="12"/>
    <d v="2023-05-16T14:30:0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0"/>
    <x v="72"/>
    <x v="20"/>
    <d v="2023-05-16T14:30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2"/>
    <x v="6"/>
    <x v="13"/>
    <d v="2023-05-16T14:30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2"/>
    <x v="6"/>
    <x v="15"/>
    <d v="2023-05-16T14:30:1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2"/>
    <x v="6"/>
    <x v="16"/>
    <d v="2023-05-16T14:30:12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2"/>
    <x v="6"/>
    <x v="0"/>
    <d v="2023-05-16T14:30:12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2"/>
    <x v="6"/>
    <x v="5"/>
    <d v="2023-05-16T14:30:12"/>
    <n v="18"/>
    <n v="6"/>
    <n v="12"/>
    <m/>
    <n v="1"/>
    <n v="2"/>
    <n v="1"/>
    <n v="3"/>
    <n v="3"/>
    <n v="4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6"/>
    <d v="2023-05-16T14:28:54"/>
    <n v="2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9"/>
    <d v="2023-05-16T14:28:54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10"/>
    <d v="2023-05-16T14:28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11"/>
    <d v="2023-05-16T14:28:54"/>
    <n v="141"/>
    <n v="7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12"/>
    <d v="2023-05-16T14:28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13"/>
    <d v="2023-05-16T14:29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15"/>
    <d v="2023-05-16T14:29:09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4"/>
    <x v="105"/>
    <x v="16"/>
    <d v="2023-05-16T14:29:09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2"/>
    <x v="6"/>
    <x v="9"/>
    <d v="2023-05-16T14:30:1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2"/>
    <x v="6"/>
    <x v="11"/>
    <d v="2023-05-16T14:30:1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13"/>
    <d v="2023-07-19T15:19:20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15"/>
    <d v="2023-07-19T15:19:20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16"/>
    <d v="2023-07-19T15:19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0"/>
    <d v="2023-07-19T15:19:20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23"/>
    <d v="2023-07-19T15:19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5"/>
    <d v="2023-07-19T15:19:20"/>
    <n v="27"/>
    <n v="17"/>
    <n v="10"/>
    <n v="1"/>
    <m/>
    <n v="5"/>
    <n v="9"/>
    <n v="3"/>
    <n v="4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13"/>
    <d v="2023-05-16T14:30:3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14"/>
    <d v="2023-05-16T14:30:3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15"/>
    <d v="2023-05-16T14:30:35"/>
    <n v="33"/>
    <m/>
    <m/>
    <m/>
    <m/>
    <n v="2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8"/>
    <d v="2023-07-19T15:19:2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9"/>
    <d v="2023-07-19T15:19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10"/>
    <d v="2023-07-19T15:1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11"/>
    <d v="2023-07-19T15:19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5"/>
    <x v="119"/>
    <x v="12"/>
    <d v="2023-07-19T15:19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16"/>
    <d v="2023-05-16T14:30:35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0"/>
    <d v="2023-05-16T14:30:35"/>
    <n v="8.8000000000000007"/>
    <n v="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5"/>
    <d v="2023-05-16T14:30:35"/>
    <n v="33"/>
    <n v="18"/>
    <n v="15"/>
    <n v="2"/>
    <n v="1"/>
    <n v="1"/>
    <n v="4"/>
    <n v="6"/>
    <n v="3"/>
    <n v="1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9"/>
    <d v="2023-05-16T14:30:35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10"/>
    <d v="2023-05-16T14:3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11"/>
    <d v="2023-05-16T14:30:35"/>
    <n v="116"/>
    <n v="5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4"/>
    <x v="77"/>
    <x v="12"/>
    <d v="2023-05-16T14:3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14"/>
    <d v="2023-05-16T14:31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15"/>
    <d v="2023-05-16T14:31:19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16"/>
    <d v="2023-05-16T14:31:1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5"/>
    <d v="2023-05-16T14:31:19"/>
    <n v="3"/>
    <n v="2"/>
    <n v="1"/>
    <m/>
    <m/>
    <m/>
    <n v="1"/>
    <m/>
    <n v="0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9"/>
    <d v="2023-05-16T14:31:1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10"/>
    <d v="2023-05-16T14:31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11"/>
    <d v="2023-05-16T14:31:19"/>
    <n v="34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5"/>
    <x v="78"/>
    <x v="12"/>
    <d v="2023-05-16T14:31:1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0"/>
    <x v="24"/>
    <x v="12"/>
    <d v="2023-05-16T14:26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"/>
    <x v="25"/>
    <x v="15"/>
    <d v="2023-05-16T14:26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"/>
    <x v="25"/>
    <x v="5"/>
    <d v="2023-05-16T14:26:32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"/>
    <x v="25"/>
    <x v="9"/>
    <d v="2023-05-16T14:26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"/>
    <x v="25"/>
    <x v="10"/>
    <d v="2023-05-16T14:26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"/>
    <x v="25"/>
    <x v="11"/>
    <d v="2023-05-16T14:26:32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"/>
    <x v="25"/>
    <x v="12"/>
    <d v="2023-05-16T14:2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15"/>
    <d v="2023-05-16T14:26:4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1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21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5"/>
    <d v="2023-05-16T14:26:44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6"/>
    <d v="2023-05-16T14:26:4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9"/>
    <d v="2023-05-16T14:26:4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10"/>
    <d v="2023-05-16T14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11"/>
    <d v="2023-05-16T14:26:44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"/>
    <x v="66"/>
    <x v="12"/>
    <d v="2023-05-16T14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13"/>
    <d v="2023-05-16T14:26:5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15"/>
    <d v="2023-05-16T14:26:56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16"/>
    <d v="2023-05-16T14:26:56"/>
    <n v="6"/>
    <m/>
    <m/>
    <m/>
    <m/>
    <m/>
    <m/>
    <m/>
    <n v="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25"/>
    <d v="2023-05-16T14:26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5"/>
    <d v="2023-05-16T14:26:56"/>
    <n v="15"/>
    <n v="9"/>
    <n v="6"/>
    <m/>
    <m/>
    <m/>
    <n v="1"/>
    <n v="3"/>
    <n v="5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7"/>
    <d v="2023-05-16T14:26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9"/>
    <d v="2023-05-16T14:26:5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10"/>
    <d v="2023-05-16T14:26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11"/>
    <d v="2023-05-16T14:26:56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5"/>
    <x v="58"/>
    <x v="12"/>
    <d v="2023-05-16T14:26:5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3"/>
    <d v="2023-05-16T14:27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5"/>
    <d v="2023-05-16T14:27:08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6"/>
    <d v="2023-05-16T14:27:0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0"/>
    <d v="2023-05-16T14:2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5"/>
    <d v="2023-05-16T14:27:08"/>
    <n v="11"/>
    <n v="6"/>
    <n v="5"/>
    <m/>
    <m/>
    <n v="1"/>
    <n v="1"/>
    <n v="2"/>
    <n v="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8"/>
    <d v="2023-05-16T14:27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9"/>
    <d v="2023-05-16T14:27:08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9"/>
    <d v="2023-05-16T14:27:0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"/>
    <x v="124"/>
    <x v="13"/>
    <d v="2023-07-19T15:20:0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"/>
    <x v="124"/>
    <x v="15"/>
    <d v="2023-07-19T15:20:00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"/>
    <x v="124"/>
    <x v="16"/>
    <d v="2023-07-19T15:20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"/>
    <x v="124"/>
    <x v="0"/>
    <d v="2023-07-19T15:20:0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"/>
    <x v="124"/>
    <x v="5"/>
    <d v="2023-07-19T15:20:00"/>
    <n v="21"/>
    <n v="5"/>
    <n v="16"/>
    <m/>
    <n v="1"/>
    <m/>
    <n v="3"/>
    <n v="1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"/>
    <x v="124"/>
    <x v="9"/>
    <d v="2023-07-19T15:20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5"/>
    <x v="124"/>
    <x v="11"/>
    <d v="2023-07-19T15:20:00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6"/>
    <x v="138"/>
    <x v="16"/>
    <d v="2023-05-16T14:32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6"/>
    <x v="138"/>
    <x v="5"/>
    <d v="2023-05-16T14:32:28"/>
    <n v="10"/>
    <n v="4"/>
    <n v="6"/>
    <m/>
    <m/>
    <m/>
    <n v="2"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6"/>
    <x v="138"/>
    <x v="9"/>
    <d v="2023-05-16T14:32:2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6"/>
    <x v="138"/>
    <x v="11"/>
    <d v="2023-05-16T14:32:2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13"/>
    <d v="2023-05-16T14:32:38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15"/>
    <d v="2023-05-16T14:32:38"/>
    <n v="30"/>
    <m/>
    <m/>
    <m/>
    <m/>
    <n v="2"/>
    <n v="2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16"/>
    <d v="2023-05-16T14:32:38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"/>
    <x v="132"/>
    <x v="13"/>
    <d v="2023-07-19T15:25:1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0"/>
    <d v="2023-05-16T14:32:38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5"/>
    <d v="2023-05-16T14:32:38"/>
    <n v="28"/>
    <n v="16"/>
    <n v="12"/>
    <m/>
    <m/>
    <n v="1"/>
    <n v="6"/>
    <n v="1"/>
    <n v="1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9"/>
    <d v="2023-05-16T14:32:38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10"/>
    <d v="2023-05-16T14:32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11"/>
    <d v="2023-05-16T14:32:38"/>
    <n v="111"/>
    <n v="5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3"/>
    <x v="100"/>
    <x v="12"/>
    <d v="2023-05-16T14:32:38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13"/>
    <d v="2023-05-16T14:32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14"/>
    <d v="2023-05-16T14:32:5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15"/>
    <d v="2023-05-16T14:32:54"/>
    <n v="40"/>
    <m/>
    <m/>
    <m/>
    <m/>
    <n v="2"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16"/>
    <d v="2023-05-16T14:32:5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0"/>
    <d v="2023-05-16T14:32:54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5"/>
    <d v="2023-05-16T14:32:54"/>
    <n v="41"/>
    <n v="19"/>
    <n v="22"/>
    <m/>
    <m/>
    <n v="5"/>
    <n v="9"/>
    <n v="4"/>
    <n v="1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9"/>
    <d v="2023-05-16T14:32:5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9"/>
    <x v="118"/>
    <x v="11"/>
    <d v="2023-05-16T14:32:54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2"/>
    <x v="80"/>
    <x v="13"/>
    <d v="2023-05-16T14:33:07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2"/>
    <x v="80"/>
    <x v="15"/>
    <d v="2023-05-16T14:33:07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2"/>
    <x v="80"/>
    <x v="16"/>
    <d v="2023-05-16T14:33:07"/>
    <n v="13"/>
    <m/>
    <m/>
    <m/>
    <m/>
    <m/>
    <m/>
    <m/>
    <n v="9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2"/>
    <x v="80"/>
    <x v="0"/>
    <d v="2023-05-16T14:33:0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2"/>
    <x v="80"/>
    <x v="5"/>
    <d v="2023-05-16T14:33:07"/>
    <n v="32"/>
    <n v="12"/>
    <n v="20"/>
    <m/>
    <m/>
    <n v="2"/>
    <n v="5"/>
    <n v="1"/>
    <n v="9"/>
    <n v="3"/>
    <n v="9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2"/>
    <x v="80"/>
    <x v="9"/>
    <d v="2023-05-16T14:33:07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2"/>
    <x v="80"/>
    <x v="11"/>
    <d v="2023-05-16T14:33:07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13"/>
    <d v="2023-05-16T14:33:19"/>
    <n v="34"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15"/>
    <d v="2023-05-16T14:33:19"/>
    <n v="35"/>
    <m/>
    <m/>
    <m/>
    <m/>
    <m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16"/>
    <d v="2023-05-16T14:33:19"/>
    <n v="17"/>
    <m/>
    <m/>
    <m/>
    <m/>
    <m/>
    <m/>
    <m/>
    <n v="7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0"/>
    <d v="2023-05-16T14:33:19"/>
    <n v="6.3"/>
    <n v="1.8"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3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21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5"/>
    <d v="2023-05-16T14:33:19"/>
    <n v="50"/>
    <n v="17"/>
    <n v="33"/>
    <n v="1"/>
    <m/>
    <n v="2"/>
    <n v="8"/>
    <n v="9"/>
    <n v="5"/>
    <n v="13"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6"/>
    <d v="2023-05-16T14:33:1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9"/>
    <d v="2023-05-16T14:33:1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10"/>
    <d v="2023-05-16T14:33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11"/>
    <d v="2023-05-16T14:33:19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2"/>
    <x v="81"/>
    <x v="12"/>
    <d v="2023-05-16T14:33:1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13"/>
    <d v="2023-05-16T14:33:37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15"/>
    <d v="2023-05-16T14:33:37"/>
    <n v="55"/>
    <m/>
    <m/>
    <m/>
    <m/>
    <n v="4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16"/>
    <d v="2023-05-16T14:33:37"/>
    <n v="19"/>
    <m/>
    <m/>
    <m/>
    <m/>
    <m/>
    <m/>
    <m/>
    <n v="10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4"/>
    <d v="2023-04-24T07:4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5"/>
    <d v="2023-04-24T07:47:48"/>
    <n v="251"/>
    <n v="132"/>
    <n v="230"/>
    <n v="1"/>
    <n v="7"/>
    <n v="26"/>
    <m/>
    <n v="22"/>
    <n v="56"/>
    <n v="69"/>
    <n v="42"/>
    <m/>
    <n v="2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6"/>
    <d v="2023-04-24T07:47:48"/>
    <n v="5"/>
    <n v="4"/>
    <n v="1"/>
    <m/>
    <m/>
    <m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7"/>
    <d v="2023-04-24T07:47:48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8"/>
    <d v="2023-04-24T07:47:4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9"/>
    <d v="2023-04-24T07:47:48"/>
    <n v="465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10"/>
    <d v="2023-04-24T07:47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11"/>
    <d v="2023-04-24T07:47:48"/>
    <n v="465"/>
    <n v="206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2"/>
    <x v="49"/>
    <x v="12"/>
    <d v="2023-04-24T07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2"/>
    <x v="35"/>
    <x v="15"/>
    <d v="2023-04-24T07:49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2"/>
    <x v="35"/>
    <x v="5"/>
    <d v="2023-04-24T07:49:18"/>
    <n v="2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2"/>
    <x v="35"/>
    <x v="9"/>
    <d v="2023-04-24T07:49:18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12"/>
    <x v="35"/>
    <x v="11"/>
    <d v="2023-04-24T07:49:18"/>
    <n v="59"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2"/>
    <x v="37"/>
    <x v="15"/>
    <d v="2023-04-24T07:49:38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2"/>
    <x v="37"/>
    <x v="5"/>
    <d v="2023-04-24T07:49:38"/>
    <n v="5"/>
    <n v="1"/>
    <n v="4"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2"/>
    <x v="37"/>
    <x v="9"/>
    <d v="2023-04-24T07:49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12"/>
    <x v="37"/>
    <x v="11"/>
    <d v="2023-04-24T07:49:3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32"/>
    <d v="2023-05-16T14:35:52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9"/>
    <d v="2023-05-16T14:35:5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10"/>
    <d v="2023-05-16T14:35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11"/>
    <d v="2023-05-16T14:35:5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3"/>
    <x v="86"/>
    <x v="12"/>
    <d v="2023-05-16T14:35:5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13"/>
    <d v="2023-05-16T14:37:29"/>
    <n v="22"/>
    <m/>
    <m/>
    <m/>
    <n v="8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15"/>
    <d v="2023-05-16T14:37:29"/>
    <n v="84"/>
    <m/>
    <m/>
    <m/>
    <m/>
    <n v="6"/>
    <n v="4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16"/>
    <d v="2023-05-16T14:37:29"/>
    <n v="16"/>
    <m/>
    <m/>
    <m/>
    <m/>
    <m/>
    <m/>
    <m/>
    <n v="7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0"/>
    <d v="2023-05-16T14:37:29"/>
    <n v="12"/>
    <n v="0"/>
    <n v="2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1"/>
    <d v="2023-05-16T14:37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4"/>
    <d v="2023-05-16T14:37:44"/>
    <n v="158"/>
    <m/>
    <m/>
    <m/>
    <n v="7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5"/>
    <d v="2023-05-16T14:37:44"/>
    <n v="295"/>
    <m/>
    <m/>
    <m/>
    <m/>
    <n v="8"/>
    <n v="14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6"/>
    <d v="2023-05-16T14:37:44"/>
    <n v="74"/>
    <m/>
    <m/>
    <m/>
    <m/>
    <m/>
    <m/>
    <m/>
    <n v="44"/>
    <m/>
    <n v="2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0"/>
    <d v="2023-05-16T14:37:44"/>
    <n v="40.799999999999997"/>
    <n v="5.6"/>
    <n v="10.4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2"/>
    <d v="2023-05-16T14:37:44"/>
    <n v="14"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3"/>
    <d v="2023-05-16T14:37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21"/>
    <d v="2023-05-16T14:37:44"/>
    <n v="32"/>
    <m/>
    <m/>
    <n v="6"/>
    <n v="8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4"/>
    <d v="2023-05-16T14:19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5"/>
    <d v="2023-05-16T14:19:48"/>
    <n v="31"/>
    <n v="9"/>
    <n v="22"/>
    <n v="1"/>
    <m/>
    <n v="1"/>
    <n v="2"/>
    <n v="3"/>
    <n v="8"/>
    <n v="3"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6"/>
    <d v="2023-05-16T14:19:4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8"/>
    <d v="2023-05-16T14:19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26"/>
    <d v="2023-05-16T14:1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7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27"/>
    <d v="2023-05-16T14:19:4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9"/>
    <d v="2023-05-16T14:19:48"/>
    <n v="4"/>
    <n v="1"/>
    <n v="3"/>
    <m/>
    <n v="1"/>
    <m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9"/>
    <d v="2023-05-16T14:19:4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0"/>
    <d v="2023-05-16T14:19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1"/>
    <d v="2023-05-16T14:19:48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2"/>
    <d v="2023-05-16T14:19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13"/>
    <d v="2023-05-16T14:19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15"/>
    <d v="2023-05-16T14:19:58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16"/>
    <d v="2023-05-16T14:19:58"/>
    <n v="7"/>
    <m/>
    <m/>
    <m/>
    <m/>
    <m/>
    <m/>
    <m/>
    <n v="2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0"/>
    <d v="2023-05-16T14:1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3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21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5"/>
    <d v="2023-05-16T14:19:58"/>
    <n v="24"/>
    <n v="12"/>
    <n v="12"/>
    <m/>
    <m/>
    <n v="2"/>
    <n v="2"/>
    <m/>
    <n v="8"/>
    <n v="6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6"/>
    <d v="2023-05-16T14:19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9"/>
    <d v="2023-05-16T14:19:5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10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11"/>
    <d v="2023-05-16T14:19:58"/>
    <n v="33"/>
    <n v="1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4"/>
    <x v="46"/>
    <x v="12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14"/>
    <d v="2023-05-16T14:20:1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15"/>
    <d v="2023-05-16T14:20:1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16"/>
    <d v="2023-05-16T14:20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0"/>
    <d v="2023-05-16T14:20:12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5"/>
    <d v="2023-05-16T14:20:12"/>
    <n v="12"/>
    <n v="6"/>
    <n v="6"/>
    <m/>
    <n v="1"/>
    <n v="1"/>
    <m/>
    <n v="3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9"/>
    <d v="2023-05-16T14:20:1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10"/>
    <d v="2023-05-16T14:20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11"/>
    <d v="2023-05-16T14:20:1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14"/>
    <x v="47"/>
    <x v="12"/>
    <d v="2023-05-16T14:20:1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13"/>
    <d v="2023-05-16T14:20:4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0"/>
    <d v="2023-05-16T14:19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1"/>
    <d v="2023-05-16T14:19:23"/>
    <n v="95"/>
    <n v="4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14"/>
    <x v="44"/>
    <x v="12"/>
    <d v="2023-05-16T14:19:2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4"/>
    <x v="45"/>
    <x v="14"/>
    <d v="2023-05-16T14:19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4"/>
    <x v="45"/>
    <x v="15"/>
    <d v="2023-05-16T14:19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4"/>
    <x v="45"/>
    <x v="5"/>
    <d v="2023-05-16T14:19:36"/>
    <n v="4"/>
    <m/>
    <m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4"/>
    <x v="45"/>
    <x v="9"/>
    <d v="2023-05-16T14:19:3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4"/>
    <x v="45"/>
    <x v="10"/>
    <d v="2023-05-16T14:19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4"/>
    <x v="45"/>
    <x v="11"/>
    <d v="2023-05-16T14:19:36"/>
    <n v="48"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4"/>
    <x v="45"/>
    <x v="12"/>
    <d v="2023-05-16T14:19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3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4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5"/>
    <d v="2023-05-16T14:19:48"/>
    <n v="24"/>
    <m/>
    <m/>
    <m/>
    <m/>
    <n v="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16"/>
    <d v="2023-05-16T14:19:48"/>
    <n v="19"/>
    <m/>
    <m/>
    <m/>
    <m/>
    <m/>
    <m/>
    <m/>
    <n v="2"/>
    <m/>
    <n v="1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0"/>
    <d v="2023-05-16T14:19:48"/>
    <n v="3.6"/>
    <n v="2.7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2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4"/>
    <x v="64"/>
    <x v="21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14"/>
    <d v="2023-05-16T14:20:46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15"/>
    <d v="2023-05-16T14:20:46"/>
    <n v="84"/>
    <m/>
    <m/>
    <m/>
    <m/>
    <n v="1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16"/>
    <d v="2023-05-16T14:20:46"/>
    <n v="11"/>
    <m/>
    <m/>
    <m/>
    <m/>
    <m/>
    <m/>
    <m/>
    <n v="2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0"/>
    <d v="2023-05-16T14:20:4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5"/>
    <d v="2023-05-16T14:20:46"/>
    <n v="69"/>
    <n v="26"/>
    <n v="43"/>
    <m/>
    <m/>
    <n v="6"/>
    <n v="7"/>
    <n v="11"/>
    <n v="15"/>
    <n v="21"/>
    <n v="2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9"/>
    <d v="2023-05-16T14:20:4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14"/>
    <x v="48"/>
    <x v="11"/>
    <d v="2023-05-16T14:20:46"/>
    <n v="167"/>
    <n v="8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1"/>
    <x v="88"/>
    <x v="13"/>
    <d v="2023-05-16T14:21:0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12"/>
    <d v="2023-05-16T14:21:14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36"/>
    <d v="2023-05-16T14:21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14"/>
    <d v="2023-05-16T14:21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15"/>
    <d v="2023-05-16T14:21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16"/>
    <d v="2023-05-16T14:21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5"/>
    <d v="2023-05-16T14:21:26"/>
    <n v="6"/>
    <n v="3"/>
    <n v="3"/>
    <m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9"/>
    <d v="2023-05-16T14:21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10"/>
    <d v="2023-05-16T14:21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11"/>
    <d v="2023-05-16T14:21:26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"/>
    <x v="52"/>
    <x v="12"/>
    <d v="2023-05-16T14:21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14"/>
    <d v="2023-05-16T14:21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15"/>
    <d v="2023-05-16T14:21:3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23"/>
    <d v="2023-05-16T14:21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5"/>
    <d v="2023-05-16T14:21:36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8"/>
    <d v="2023-05-16T14:21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9"/>
    <d v="2023-05-16T14:21:3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10"/>
    <d v="2023-05-16T14:21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11"/>
    <d v="2023-05-16T14:21:36"/>
    <n v="69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"/>
    <x v="89"/>
    <x v="12"/>
    <d v="2023-05-16T14:21:3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13"/>
    <d v="2023-05-16T14:21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15"/>
    <d v="2023-05-16T14:21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16"/>
    <d v="2023-05-16T14:21:48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0"/>
    <d v="2023-05-16T14:21:48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24"/>
    <d v="2023-05-16T14:21:48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5"/>
    <d v="2023-05-16T14:21:48"/>
    <n v="15"/>
    <n v="8"/>
    <n v="7"/>
    <m/>
    <n v="1"/>
    <n v="2"/>
    <n v="1"/>
    <m/>
    <n v="5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6"/>
    <d v="2023-05-16T14:21:48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9"/>
    <d v="2023-05-16T14:21:48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10"/>
    <d v="2023-05-16T14:21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11"/>
    <d v="2023-05-16T14:21:48"/>
    <n v="103"/>
    <n v="37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"/>
    <x v="90"/>
    <x v="12"/>
    <d v="2023-05-16T14:21:4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13"/>
    <d v="2023-05-16T14:22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15"/>
    <d v="2023-05-16T14:22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16"/>
    <d v="2023-05-16T14:22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5"/>
    <d v="2023-05-16T14:22:03"/>
    <n v="18"/>
    <n v="9"/>
    <n v="9"/>
    <m/>
    <m/>
    <m/>
    <m/>
    <n v="3"/>
    <n v="6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9"/>
    <d v="2023-05-16T14:22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10"/>
    <d v="2023-05-16T14:22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35"/>
    <d v="2023-05-16T14:22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11"/>
    <d v="2023-05-16T14:22:03"/>
    <n v="81"/>
    <n v="3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12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36"/>
    <d v="2023-05-16T14:2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"/>
    <x v="56"/>
    <x v="20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13"/>
    <d v="2023-05-16T14:2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15"/>
    <d v="2023-05-16T14:22:1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16"/>
    <d v="2023-05-16T14:22:15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5"/>
    <d v="2023-05-16T14:22:15"/>
    <n v="14"/>
    <n v="5"/>
    <n v="9"/>
    <m/>
    <m/>
    <m/>
    <n v="1"/>
    <m/>
    <n v="4"/>
    <n v="7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9"/>
    <d v="2023-05-16T14:22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10"/>
    <d v="2023-05-16T14:22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11"/>
    <d v="2023-05-16T14:22:15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1"/>
    <x v="57"/>
    <x v="12"/>
    <d v="2023-05-16T14:22:15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13"/>
    <d v="2023-05-16T14:22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14"/>
    <d v="2023-05-16T14:22:2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15"/>
    <d v="2023-05-16T14:22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5"/>
    <d v="2023-05-16T14:22:26"/>
    <n v="4"/>
    <n v="2"/>
    <n v="2"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9"/>
    <d v="2023-05-16T14:22:2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10"/>
    <d v="2023-05-16T14:22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11"/>
    <d v="2023-05-16T14:22:26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1"/>
    <x v="97"/>
    <x v="12"/>
    <d v="2023-05-16T14:22:2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13"/>
    <d v="2023-05-16T14:22:38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14"/>
    <d v="2023-05-16T14:22:38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15"/>
    <d v="2023-05-16T14:22:38"/>
    <n v="20"/>
    <m/>
    <m/>
    <m/>
    <m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24"/>
    <d v="2023-05-16T14:37:4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22"/>
    <d v="2023-05-16T14:37:44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23"/>
    <d v="2023-05-16T14:37:44"/>
    <n v="23.2"/>
    <n v="3.2"/>
    <n v="4.8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5"/>
    <d v="2023-05-16T14:37:44"/>
    <n v="308"/>
    <n v="125"/>
    <n v="183"/>
    <n v="3"/>
    <n v="3"/>
    <n v="10"/>
    <n v="36"/>
    <n v="47"/>
    <n v="73"/>
    <n v="72"/>
    <n v="44"/>
    <m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6"/>
    <d v="2023-05-16T14:37:44"/>
    <n v="19"/>
    <n v="9"/>
    <n v="10"/>
    <m/>
    <m/>
    <n v="3"/>
    <n v="4"/>
    <n v="2"/>
    <n v="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8"/>
    <d v="2023-05-16T14:37:44"/>
    <n v="6"/>
    <n v="2"/>
    <n v="4"/>
    <n v="1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7"/>
    <d v="2023-05-16T14:37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8"/>
    <d v="2023-05-16T14:37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29"/>
    <d v="2023-05-16T14:37:44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9"/>
    <d v="2023-05-16T14:37:44"/>
    <n v="6"/>
    <n v="4"/>
    <n v="2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32"/>
    <d v="2023-05-16T14:37:44"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9"/>
    <d v="2023-05-16T14:37:44"/>
    <n v="671"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0"/>
    <d v="2023-05-16T14:37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33"/>
    <d v="2023-05-16T14:37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1"/>
    <d v="2023-05-16T14:37:44"/>
    <n v="671"/>
    <n v="237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12"/>
    <d v="2023-05-16T14:37:4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34"/>
    <d v="2023-05-16T14:37:4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3"/>
    <d v="2023-05-16T14:37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21"/>
    <d v="2023-05-16T14:37:29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5"/>
    <d v="2023-05-16T14:37:29"/>
    <n v="72"/>
    <n v="39"/>
    <n v="42"/>
    <n v="0"/>
    <n v="1"/>
    <n v="5"/>
    <n v="4"/>
    <n v="10"/>
    <n v="21"/>
    <n v="18"/>
    <n v="7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6"/>
    <d v="2023-05-16T14:37:29"/>
    <n v="2"/>
    <n v="1"/>
    <n v="1"/>
    <n v="0"/>
    <n v="0"/>
    <n v="0"/>
    <n v="1"/>
    <n v="0"/>
    <n v="0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18"/>
    <d v="2023-05-16T14:37:29"/>
    <n v="8"/>
    <m/>
    <m/>
    <m/>
    <m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19"/>
    <d v="2023-05-16T14:37:29"/>
    <n v="4"/>
    <n v="1"/>
    <n v="3"/>
    <n v="0"/>
    <n v="0"/>
    <n v="0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9"/>
    <d v="2023-05-16T14:37:2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8"/>
    <x v="74"/>
    <x v="11"/>
    <d v="2023-05-16T14:37:29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5"/>
    <x v="75"/>
    <x v="20"/>
    <d v="2023-05-16T14:37:44"/>
    <n v="25"/>
    <n v="1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3"/>
    <d v="2023-05-16T14:37:5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4"/>
    <d v="2023-05-16T14:37:5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5"/>
    <d v="2023-05-16T14:37:58"/>
    <n v="46"/>
    <m/>
    <m/>
    <m/>
    <m/>
    <n v="2"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6"/>
    <d v="2023-05-16T14:37:58"/>
    <n v="11"/>
    <m/>
    <m/>
    <m/>
    <m/>
    <m/>
    <m/>
    <m/>
    <n v="7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0"/>
    <d v="2023-05-16T14:37:5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2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21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5"/>
    <d v="2023-05-16T14:37:58"/>
    <n v="48"/>
    <n v="19"/>
    <n v="29"/>
    <m/>
    <m/>
    <n v="2"/>
    <n v="5"/>
    <n v="9"/>
    <n v="13"/>
    <n v="9"/>
    <n v="7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5"/>
    <d v="2023-05-16T14:24:28"/>
    <n v="34"/>
    <n v="11"/>
    <n v="23"/>
    <m/>
    <n v="1"/>
    <n v="2"/>
    <n v="3"/>
    <n v="3"/>
    <n v="8"/>
    <n v="10"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9"/>
    <d v="2023-05-16T14:24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10"/>
    <d v="2023-05-16T14:24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11"/>
    <d v="2023-05-16T14:24:28"/>
    <n v="53"/>
    <n v="3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12"/>
    <d v="2023-05-16T14:24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"/>
    <x v="13"/>
    <x v="15"/>
    <d v="2023-05-16T14:24:3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"/>
    <x v="13"/>
    <x v="5"/>
    <d v="2023-05-16T14:24:3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"/>
    <x v="13"/>
    <x v="9"/>
    <d v="2023-05-16T14:24:3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"/>
    <x v="13"/>
    <x v="11"/>
    <d v="2023-05-16T14:24:39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13"/>
    <d v="2023-05-16T14:24:54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14"/>
    <d v="2023-05-16T14:24:5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15"/>
    <d v="2023-05-16T14:24:5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16"/>
    <d v="2023-05-16T14:24:54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0"/>
    <d v="2023-05-16T14:24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2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21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5"/>
    <d v="2023-05-16T14:24:54"/>
    <n v="7"/>
    <n v="3"/>
    <n v="4"/>
    <m/>
    <m/>
    <n v="1"/>
    <n v="2"/>
    <m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13"/>
    <d v="2023-05-16T14:24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15"/>
    <d v="2023-05-16T14:24:06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16"/>
    <d v="2023-05-16T14:24:0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3"/>
    <d v="2023-05-16T14:2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21"/>
    <d v="2023-05-16T14:24:06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5"/>
    <d v="2023-05-16T14:24:06"/>
    <n v="15"/>
    <n v="3"/>
    <n v="12"/>
    <m/>
    <m/>
    <m/>
    <n v="3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6"/>
    <d v="2023-05-16T14:24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9"/>
    <d v="2023-05-16T14:24:0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10"/>
    <d v="2023-05-16T14:24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35"/>
    <d v="2023-05-16T14:2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11"/>
    <d v="2023-05-16T14:24:06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12"/>
    <d v="2023-05-16T14:24:0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"/>
    <x v="11"/>
    <x v="36"/>
    <d v="2023-05-16T14:24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13"/>
    <d v="2023-05-16T14:24:28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15"/>
    <d v="2023-05-16T14:24:28"/>
    <n v="36"/>
    <m/>
    <m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16"/>
    <d v="2023-05-16T14:24:28"/>
    <n v="10"/>
    <m/>
    <m/>
    <m/>
    <m/>
    <m/>
    <m/>
    <m/>
    <n v="3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6"/>
    <x v="12"/>
    <x v="0"/>
    <d v="2023-05-16T14:24:28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6"/>
    <d v="2023-05-16T14:24:5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9"/>
    <d v="2023-05-16T14:24:5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11"/>
    <d v="2023-05-16T14:24:54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7"/>
    <x v="14"/>
    <x v="20"/>
    <d v="2023-05-16T14:24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7"/>
    <x v="15"/>
    <x v="13"/>
    <d v="2023-05-16T14:2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7"/>
    <x v="15"/>
    <x v="15"/>
    <d v="2023-05-16T14:25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7"/>
    <x v="15"/>
    <x v="5"/>
    <d v="2023-05-16T14:25:10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7"/>
    <x v="15"/>
    <x v="9"/>
    <d v="2023-05-16T14:25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7"/>
    <x v="15"/>
    <x v="11"/>
    <d v="2023-05-16T14:25:10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13"/>
    <d v="2023-05-16T14:25:2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14"/>
    <d v="2023-05-16T14:25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15"/>
    <d v="2023-05-16T14:25:2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0"/>
    <d v="2023-05-16T14:25:24"/>
    <n v="4.8"/>
    <n v="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2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21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5"/>
    <d v="2023-05-16T14:25:24"/>
    <n v="12"/>
    <n v="5"/>
    <n v="8"/>
    <n v="1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6"/>
    <d v="2023-05-16T14:25:2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9"/>
    <d v="2023-05-16T14:25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7"/>
    <x v="16"/>
    <x v="11"/>
    <d v="2023-05-16T14:25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13"/>
    <d v="2023-05-16T14:25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14"/>
    <d v="2023-05-16T14:25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15"/>
    <d v="2023-05-16T14:25:35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16"/>
    <d v="2023-05-16T14:25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0"/>
    <d v="2023-05-16T14:25:35"/>
    <n v="6.4"/>
    <n v="1.6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3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21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5"/>
    <d v="2023-05-16T14:25:35"/>
    <n v="35"/>
    <n v="14"/>
    <n v="21"/>
    <n v="1"/>
    <n v="1"/>
    <n v="1"/>
    <n v="3"/>
    <n v="4"/>
    <n v="11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6"/>
    <d v="2023-05-16T14:25:3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9"/>
    <d v="2023-05-16T14:25:3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10"/>
    <d v="2023-05-16T14:25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11"/>
    <d v="2023-05-16T14:25:35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"/>
    <x v="18"/>
    <x v="12"/>
    <d v="2023-05-16T14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13"/>
    <d v="2023-05-16T14:25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15"/>
    <d v="2023-05-16T14:25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1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21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5"/>
    <d v="2023-05-16T12:26:59"/>
    <n v="14"/>
    <n v="3"/>
    <n v="11"/>
    <n v="1"/>
    <m/>
    <n v="3"/>
    <m/>
    <n v="2"/>
    <n v="2"/>
    <n v="3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6"/>
    <d v="2023-05-16T12:26:5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9"/>
    <d v="2023-05-16T12:26:59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10"/>
    <d v="2023-05-16T12:26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11"/>
    <d v="2023-05-16T12:26:59"/>
    <n v="97"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12"/>
    <d v="2023-05-16T12:26:5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1"/>
    <x v="31"/>
    <x v="15"/>
    <d v="2023-05-16T12:27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1"/>
    <x v="31"/>
    <x v="5"/>
    <d v="2023-05-16T12:27:1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1"/>
    <x v="31"/>
    <x v="9"/>
    <d v="2023-05-16T12:27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1"/>
    <x v="31"/>
    <x v="10"/>
    <d v="2023-05-16T12:2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1"/>
    <x v="31"/>
    <x v="11"/>
    <d v="2023-05-16T12:27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11"/>
    <x v="31"/>
    <x v="12"/>
    <d v="2023-05-16T12:27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15"/>
    <d v="2023-05-16T12:27:21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16"/>
    <d v="2023-05-16T12:27:21"/>
    <n v="9"/>
    <m/>
    <m/>
    <m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0"/>
    <d v="2023-05-16T12:27:2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21"/>
    <d v="2023-05-16T12:27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22"/>
    <d v="2023-05-16T12:27:21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5"/>
    <d v="2023-05-16T12:27:21"/>
    <n v="21"/>
    <n v="9"/>
    <n v="12"/>
    <m/>
    <n v="1"/>
    <m/>
    <m/>
    <m/>
    <n v="4"/>
    <n v="10"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6"/>
    <d v="2023-05-16T12:27:2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9"/>
    <d v="2023-05-16T12:27:2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10"/>
    <d v="2023-05-16T12:27:2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11"/>
    <d v="2023-05-16T12:27:21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12"/>
    <d v="2023-05-16T12:27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11"/>
    <x v="32"/>
    <x v="20"/>
    <d v="2023-05-16T12:27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13"/>
    <d v="2023-05-16T12:27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15"/>
    <d v="2023-05-16T12:27:36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16"/>
    <d v="2023-05-16T12:27:36"/>
    <n v="10"/>
    <m/>
    <m/>
    <m/>
    <m/>
    <m/>
    <m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3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21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5"/>
    <d v="2023-05-16T12:27:36"/>
    <n v="23"/>
    <n v="5"/>
    <n v="18"/>
    <m/>
    <m/>
    <m/>
    <n v="1"/>
    <n v="1"/>
    <n v="7"/>
    <n v="5"/>
    <n v="7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6"/>
    <d v="2023-05-16T12:27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9"/>
    <d v="2023-05-16T12:27:3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20"/>
    <d v="2023-05-16T12:14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13"/>
    <d v="2023-05-16T12:16:19"/>
    <n v="98"/>
    <m/>
    <m/>
    <m/>
    <n v="4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15"/>
    <d v="2023-05-16T12:16:19"/>
    <n v="160"/>
    <m/>
    <m/>
    <m/>
    <m/>
    <n v="12"/>
    <n v="72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16"/>
    <d v="2023-05-16T12:16:19"/>
    <n v="43"/>
    <m/>
    <m/>
    <m/>
    <m/>
    <m/>
    <m/>
    <m/>
    <n v="14"/>
    <m/>
    <n v="16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0"/>
    <d v="2023-05-16T12:16:19"/>
    <n v="58.7"/>
    <n v="5.9"/>
    <n v="9.800000000000000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2"/>
    <d v="2023-05-16T12:16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3"/>
    <d v="2023-05-16T12:16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21"/>
    <d v="2023-05-16T12:16:19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24"/>
    <d v="2023-05-16T12:16:1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25"/>
    <d v="2023-05-16T12:16:1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5"/>
    <d v="2023-05-16T12:16:19"/>
    <n v="185"/>
    <n v="80"/>
    <n v="105"/>
    <n v="3"/>
    <n v="4"/>
    <n v="14"/>
    <n v="23"/>
    <n v="32"/>
    <n v="36"/>
    <n v="38"/>
    <n v="14"/>
    <m/>
    <n v="8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6"/>
    <d v="2023-05-16T12:16:19"/>
    <n v="4"/>
    <n v="3"/>
    <n v="1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7"/>
    <d v="2023-05-16T12:16:19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26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18"/>
    <d v="2023-05-16T12:16:1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30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19"/>
    <d v="2023-05-16T12:16:19"/>
    <n v="4"/>
    <n v="3"/>
    <n v="1"/>
    <m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13"/>
    <d v="2023-05-16T12:23:5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15"/>
    <d v="2023-05-16T12:23:58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16"/>
    <d v="2023-05-16T12:23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1"/>
    <d v="2023-05-16T12:23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3"/>
    <d v="2023-05-16T12:23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21"/>
    <d v="2023-05-16T12:23:58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5"/>
    <d v="2023-05-16T12:23:58"/>
    <n v="9"/>
    <n v="7"/>
    <n v="2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6"/>
    <d v="2023-05-16T12:23:5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9"/>
    <d v="2023-05-16T12:23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13"/>
    <x v="85"/>
    <x v="11"/>
    <d v="2023-05-16T12:23:5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15"/>
    <d v="2023-05-16T12:24:1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16"/>
    <d v="2023-05-16T12:24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5"/>
    <d v="2023-05-16T12:24:14"/>
    <n v="13"/>
    <n v="7"/>
    <n v="6"/>
    <m/>
    <m/>
    <m/>
    <m/>
    <m/>
    <n v="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9"/>
    <d v="2023-05-16T12:24:1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10"/>
    <d v="2023-05-16T12:24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11"/>
    <d v="2023-05-16T12:24:14"/>
    <n v="84"/>
    <n v="3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12"/>
    <d v="2023-05-16T12:24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3"/>
    <x v="139"/>
    <x v="20"/>
    <d v="2023-05-16T12:24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3"/>
    <x v="127"/>
    <x v="15"/>
    <d v="2023-05-16T12:24:25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3"/>
    <x v="127"/>
    <x v="16"/>
    <d v="2023-05-16T12:24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3"/>
    <x v="127"/>
    <x v="5"/>
    <d v="2023-05-16T12:24:25"/>
    <n v="12"/>
    <n v="5"/>
    <n v="7"/>
    <m/>
    <m/>
    <m/>
    <m/>
    <m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3"/>
    <x v="127"/>
    <x v="9"/>
    <d v="2023-05-16T12:24:2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3"/>
    <x v="127"/>
    <x v="10"/>
    <d v="2023-05-16T12:2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3"/>
    <x v="127"/>
    <x v="11"/>
    <d v="2023-05-16T12:24:25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3"/>
    <x v="127"/>
    <x v="12"/>
    <d v="2023-05-16T12:2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13"/>
    <d v="2023-05-16T12:24:3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15"/>
    <d v="2023-05-16T12:24:36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16"/>
    <d v="2023-05-16T12:24:36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5"/>
    <d v="2023-05-16T12:24:36"/>
    <n v="20"/>
    <n v="9"/>
    <n v="11"/>
    <m/>
    <m/>
    <m/>
    <n v="4"/>
    <n v="2"/>
    <n v="3"/>
    <n v="7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9"/>
    <d v="2023-05-16T12:24:36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10"/>
    <d v="2023-05-16T12:2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11"/>
    <d v="2023-05-16T12:24:36"/>
    <n v="171"/>
    <n v="73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"/>
    <x v="140"/>
    <x v="12"/>
    <d v="2023-05-16T12:2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13"/>
    <d v="2023-05-16T12:24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10"/>
    <d v="2023-05-16T12:27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11"/>
    <d v="2023-05-16T12:27:36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"/>
    <x v="33"/>
    <x v="12"/>
    <d v="2023-05-16T12:27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"/>
    <x v="34"/>
    <x v="9"/>
    <d v="2023-05-16T12:28:4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"/>
    <x v="34"/>
    <x v="11"/>
    <d v="2023-05-16T12:28:47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13"/>
    <d v="2023-05-16T12:29:0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15"/>
    <d v="2023-05-16T12:29:01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16"/>
    <d v="2023-05-16T12:29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3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21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25"/>
    <d v="2023-05-16T12:29:01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5"/>
    <d v="2023-05-16T12:29:01"/>
    <n v="14"/>
    <n v="10"/>
    <n v="4"/>
    <m/>
    <m/>
    <m/>
    <n v="1"/>
    <n v="1"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6"/>
    <d v="2023-05-16T12:29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7"/>
    <d v="2023-05-16T12:29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9"/>
    <d v="2023-05-16T12:29:0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10"/>
    <d v="2023-05-16T12:29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11"/>
    <d v="2023-05-16T12:29:01"/>
    <n v="1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15"/>
    <d v="2023-05-16T12:26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16"/>
    <d v="2023-05-16T12:26:3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0"/>
    <d v="2023-05-16T12:26:37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5"/>
    <d v="2023-05-16T12:26:37"/>
    <n v="6"/>
    <n v="2"/>
    <n v="4"/>
    <m/>
    <m/>
    <n v="1"/>
    <n v="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9"/>
    <d v="2023-05-16T12:26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10"/>
    <d v="2023-05-16T12:26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11"/>
    <d v="2023-05-16T12:26:37"/>
    <n v="26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4"/>
    <x v="95"/>
    <x v="12"/>
    <d v="2023-05-16T12:26:3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"/>
    <x v="96"/>
    <x v="15"/>
    <d v="2023-05-16T12:26:4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"/>
    <x v="96"/>
    <x v="16"/>
    <d v="2023-05-16T12:26:4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"/>
    <x v="96"/>
    <x v="5"/>
    <d v="2023-05-16T12:26:49"/>
    <n v="4"/>
    <n v="1"/>
    <n v="3"/>
    <m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"/>
    <x v="96"/>
    <x v="9"/>
    <d v="2023-05-16T12:26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4"/>
    <x v="96"/>
    <x v="11"/>
    <d v="2023-05-16T12:26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13"/>
    <d v="2023-05-16T12:26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15"/>
    <d v="2023-05-16T12:26:5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16"/>
    <d v="2023-05-16T12:26:59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4"/>
    <x v="123"/>
    <x v="0"/>
    <d v="2023-05-16T12:26:59"/>
    <n v="10.4"/>
    <n v="1.6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3"/>
    <x v="99"/>
    <x v="12"/>
    <d v="2023-05-16T12:29:01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3"/>
    <x v="117"/>
    <x v="15"/>
    <d v="2023-05-16T12:2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3"/>
    <x v="117"/>
    <x v="5"/>
    <d v="2023-05-16T12:29:1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3"/>
    <x v="117"/>
    <x v="9"/>
    <d v="2023-05-16T12:29:15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3"/>
    <x v="117"/>
    <x v="10"/>
    <d v="2023-05-16T12:29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3"/>
    <x v="117"/>
    <x v="11"/>
    <d v="2023-05-16T12:29:15"/>
    <n v="54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3"/>
    <x v="117"/>
    <x v="12"/>
    <d v="2023-05-16T12:29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15"/>
    <d v="2023-05-16T12:29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16"/>
    <d v="2023-05-16T12:29:4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5"/>
    <d v="2023-05-16T12:29:42"/>
    <n v="7"/>
    <n v="3"/>
    <n v="4"/>
    <m/>
    <m/>
    <m/>
    <m/>
    <m/>
    <n v="2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9"/>
    <d v="2023-05-16T12:29:42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10"/>
    <d v="2023-05-16T12:29:4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11"/>
    <d v="2023-05-16T12:29:42"/>
    <n v="90"/>
    <n v="3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12"/>
    <d v="2023-05-16T12:29:42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20"/>
    <d v="2023-05-16T12:29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1"/>
    <x v="36"/>
    <x v="40"/>
    <d v="2023-05-16T12:2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13"/>
    <d v="2023-05-16T12:30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15"/>
    <d v="2023-05-16T12:30:0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16"/>
    <d v="2023-05-16T12:30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0"/>
    <d v="2023-05-16T12:30:0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4"/>
    <d v="2023-05-16T12:30:0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5"/>
    <d v="2023-05-16T12:30:09"/>
    <n v="12"/>
    <n v="6"/>
    <n v="6"/>
    <m/>
    <m/>
    <n v="1"/>
    <n v="1"/>
    <m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8"/>
    <d v="2023-05-16T12:30:0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9"/>
    <d v="2023-05-16T12:30:0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10"/>
    <d v="2023-05-16T12:30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11"/>
    <d v="2023-05-16T12:30:09"/>
    <n v="127"/>
    <n v="7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5"/>
    <x v="40"/>
    <x v="12"/>
    <d v="2023-05-16T12:30:0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13"/>
    <d v="2023-05-16T14:17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15"/>
    <d v="2023-05-16T14:17:0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16"/>
    <d v="2023-05-16T14:17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0"/>
    <d v="2023-05-16T14:17:07"/>
    <n v="13.1"/>
    <m/>
    <m/>
    <n v="13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5"/>
    <d v="2023-05-16T14:17:07"/>
    <n v="13"/>
    <n v="4"/>
    <n v="9"/>
    <m/>
    <m/>
    <n v="4"/>
    <n v="1"/>
    <m/>
    <n v="4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9"/>
    <d v="2023-05-16T14:17:07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10"/>
    <d v="2023-05-16T14:17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11"/>
    <d v="2023-05-16T14:17:07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5"/>
    <x v="129"/>
    <x v="12"/>
    <d v="2023-05-16T14:17:0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13"/>
    <d v="2023-05-16T14:17:23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15"/>
    <d v="2023-05-16T14:17:23"/>
    <n v="23"/>
    <m/>
    <m/>
    <m/>
    <m/>
    <n v="0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16"/>
    <d v="2023-05-16T14:17:23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5"/>
    <d v="2023-05-16T14:17:23"/>
    <n v="15"/>
    <n v="8"/>
    <n v="7"/>
    <m/>
    <m/>
    <m/>
    <m/>
    <n v="2"/>
    <n v="7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9"/>
    <d v="2023-05-16T14:17:2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10"/>
    <d v="2023-05-16T14:17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11"/>
    <d v="2023-05-16T14:17:23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5"/>
    <x v="130"/>
    <x v="12"/>
    <d v="2023-05-16T14:17:2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131"/>
    <x v="15"/>
    <d v="2023-05-16T14:17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131"/>
    <x v="5"/>
    <d v="2023-05-16T14:17:3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131"/>
    <x v="9"/>
    <d v="2023-05-16T14:17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131"/>
    <x v="10"/>
    <d v="2023-05-16T14:17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131"/>
    <x v="11"/>
    <d v="2023-05-16T14:17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5"/>
    <x v="131"/>
    <x v="12"/>
    <d v="2023-05-16T14:17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13"/>
    <d v="2023-05-16T14:17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15"/>
    <d v="2023-05-16T12:24:52"/>
    <n v="28"/>
    <m/>
    <m/>
    <m/>
    <m/>
    <n v="2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16"/>
    <d v="2023-05-16T12:24:5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0"/>
    <d v="2023-05-16T12:24:52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3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21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5"/>
    <d v="2023-05-16T12:24:52"/>
    <n v="22"/>
    <n v="12"/>
    <n v="10"/>
    <m/>
    <n v="1"/>
    <n v="1"/>
    <n v="2"/>
    <n v="2"/>
    <n v="5"/>
    <n v="8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6"/>
    <d v="2023-05-16T12:24:52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9"/>
    <d v="2023-05-16T12:24:5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10"/>
    <d v="2023-05-16T12:24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11"/>
    <d v="2023-05-16T12:24:52"/>
    <n v="93"/>
    <n v="4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12"/>
    <d v="2023-05-16T12:24:52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"/>
    <x v="128"/>
    <x v="20"/>
    <d v="2023-05-16T12:2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13"/>
    <d v="2023-05-16T12:25:0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15"/>
    <d v="2023-05-16T12:25:05"/>
    <n v="25"/>
    <m/>
    <m/>
    <m/>
    <m/>
    <n v="2"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16"/>
    <d v="2023-05-16T12:25:05"/>
    <n v="7"/>
    <m/>
    <m/>
    <m/>
    <m/>
    <m/>
    <m/>
    <m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0"/>
    <d v="2023-05-16T12:25:05"/>
    <n v="5.6"/>
    <n v="0.8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21"/>
    <d v="2023-05-16T12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16"/>
    <d v="2023-07-19T15:18:55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0"/>
    <d v="2023-07-19T15:18:55"/>
    <n v="27.2"/>
    <n v="1.6"/>
    <n v="12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14"/>
    <d v="2023-05-16T11:55:26"/>
    <n v="78"/>
    <m/>
    <m/>
    <m/>
    <n v="5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15"/>
    <d v="2023-05-16T11:55:26"/>
    <n v="132"/>
    <m/>
    <m/>
    <m/>
    <m/>
    <n v="4"/>
    <n v="6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16"/>
    <d v="2023-05-16T11:55:26"/>
    <n v="72"/>
    <m/>
    <m/>
    <m/>
    <m/>
    <m/>
    <m/>
    <m/>
    <n v="33"/>
    <m/>
    <n v="3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0"/>
    <d v="2023-05-16T11:55:26"/>
    <n v="61.6"/>
    <n v="4.8"/>
    <n v="7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2"/>
    <d v="2023-05-16T11:55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3"/>
    <d v="2023-05-16T11:55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21"/>
    <d v="2023-07-19T15:18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22"/>
    <d v="2023-07-19T15:18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21"/>
    <d v="2023-05-16T11:55:2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22"/>
    <d v="2023-05-16T11:55:2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4"/>
    <d v="2023-05-16T11:55:2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5"/>
    <d v="2023-05-16T11:55:26"/>
    <n v="183"/>
    <n v="56"/>
    <n v="127"/>
    <n v="2"/>
    <n v="3"/>
    <n v="17"/>
    <n v="28"/>
    <n v="13"/>
    <n v="34"/>
    <n v="30"/>
    <n v="33"/>
    <m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6"/>
    <d v="2023-05-16T11:55:26"/>
    <n v="5"/>
    <n v="4"/>
    <n v="1"/>
    <m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8"/>
    <d v="2023-05-16T11:55:2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9"/>
    <d v="2023-05-16T11:55:2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9"/>
    <d v="2023-05-16T11:54:31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10"/>
    <d v="2023-05-16T11:54:3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11"/>
    <d v="2023-05-16T11:54:31"/>
    <n v="249"/>
    <n v="119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12"/>
    <d v="2023-05-16T11:54:31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13"/>
    <d v="2023-05-16T11:54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14"/>
    <d v="2023-05-16T11:54:50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15"/>
    <d v="2023-05-16T11:54:50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16"/>
    <d v="2023-05-16T11:54:50"/>
    <n v="32"/>
    <m/>
    <m/>
    <m/>
    <m/>
    <m/>
    <m/>
    <m/>
    <n v="12"/>
    <m/>
    <n v="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0"/>
    <d v="2023-05-16T11:54:50"/>
    <n v="12.8"/>
    <n v="6.4"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5"/>
    <d v="2023-05-16T11:54:50"/>
    <n v="63"/>
    <n v="22"/>
    <n v="41"/>
    <n v="3"/>
    <n v="1"/>
    <n v="2"/>
    <n v="6"/>
    <n v="7"/>
    <n v="13"/>
    <n v="8"/>
    <n v="12"/>
    <m/>
    <n v="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9"/>
    <d v="2023-05-16T11:54:50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10"/>
    <d v="2023-05-16T11:54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11"/>
    <d v="2023-05-16T11:54:50"/>
    <n v="150"/>
    <n v="69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"/>
    <x v="125"/>
    <x v="12"/>
    <d v="2023-05-16T11:54:5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3"/>
    <d v="2023-05-16T11:55:03"/>
    <n v="170"/>
    <m/>
    <m/>
    <m/>
    <n v="4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4"/>
    <d v="2023-05-16T11:55:03"/>
    <n v="132"/>
    <m/>
    <m/>
    <m/>
    <n v="124"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5"/>
    <d v="2023-05-16T11:55:03"/>
    <n v="379"/>
    <m/>
    <m/>
    <m/>
    <m/>
    <n v="24"/>
    <n v="188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6"/>
    <d v="2023-05-16T11:55:03"/>
    <n v="289"/>
    <m/>
    <m/>
    <m/>
    <m/>
    <m/>
    <m/>
    <m/>
    <n v="139"/>
    <m/>
    <n v="88"/>
    <n v="2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0"/>
    <d v="2023-05-16T11:55:03"/>
    <n v="343.2"/>
    <n v="47.2"/>
    <n v="64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2"/>
    <d v="2023-05-16T11:55:03"/>
    <n v="7"/>
    <m/>
    <m/>
    <m/>
    <n v="4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3"/>
    <d v="2023-05-16T11:55:0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21"/>
    <d v="2023-05-16T11:55:03"/>
    <n v="14"/>
    <m/>
    <m/>
    <m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24"/>
    <d v="2023-05-16T11:55:03"/>
    <n v="13"/>
    <m/>
    <m/>
    <m/>
    <m/>
    <m/>
    <m/>
    <m/>
    <m/>
    <m/>
    <n v="3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25"/>
    <d v="2023-05-16T11:55:03"/>
    <n v="18.399999999999999"/>
    <n v="4"/>
    <n v="5.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23"/>
    <d v="2023-05-16T11:55:03"/>
    <n v="44.4"/>
    <n v="0"/>
    <n v="0"/>
    <n v="26.8"/>
    <n v="1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5"/>
    <d v="2023-05-16T11:53:32"/>
    <n v="170"/>
    <n v="82"/>
    <n v="88"/>
    <n v="6"/>
    <n v="8"/>
    <n v="15"/>
    <n v="20"/>
    <n v="22"/>
    <n v="39"/>
    <n v="29"/>
    <n v="19"/>
    <m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8"/>
    <d v="2023-05-16T11:53:32"/>
    <n v="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9"/>
    <d v="2023-05-16T11:53:32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10"/>
    <d v="2023-05-16T11:53:3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35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37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11"/>
    <d v="2023-05-16T11:53:32"/>
    <n v="293"/>
    <n v="13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12"/>
    <d v="2023-05-16T11:53:32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36"/>
    <d v="2023-05-16T11:53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38"/>
    <d v="2023-05-16T11:53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3"/>
    <d v="2023-05-16T11:54:14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4"/>
    <d v="2023-05-16T11:54:1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5"/>
    <d v="2023-05-16T11:54:14"/>
    <n v="40"/>
    <m/>
    <m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6"/>
    <d v="2023-05-16T11:54:14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0"/>
    <d v="2023-05-16T11:54:14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4"/>
    <d v="2023-05-16T11:55:03"/>
    <n v="23.6"/>
    <n v="0"/>
    <n v="8.4"/>
    <n v="4.4000000000000004"/>
    <n v="1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5"/>
    <d v="2023-05-16T11:55:03"/>
    <n v="727"/>
    <n v="254"/>
    <n v="473"/>
    <n v="27"/>
    <n v="22"/>
    <n v="90"/>
    <n v="82"/>
    <n v="77"/>
    <n v="94"/>
    <n v="84"/>
    <n v="143"/>
    <m/>
    <n v="45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6"/>
    <d v="2023-05-16T11:55:03"/>
    <n v="17"/>
    <n v="4"/>
    <n v="13"/>
    <m/>
    <m/>
    <m/>
    <n v="2"/>
    <n v="1"/>
    <n v="3"/>
    <n v="1"/>
    <m/>
    <n v="1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7"/>
    <d v="2023-05-16T11:55:03"/>
    <n v="7"/>
    <n v="4"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8"/>
    <d v="2023-05-16T11:55:03"/>
    <n v="15"/>
    <n v="9"/>
    <n v="6"/>
    <n v="0"/>
    <n v="2"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7"/>
    <d v="2023-05-16T11:55:03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8"/>
    <d v="2023-05-16T11:55:03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29"/>
    <d v="2023-05-16T11:55:03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30"/>
    <d v="2023-05-16T11:55:03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9"/>
    <d v="2023-05-16T11:55:03"/>
    <n v="13"/>
    <n v="3"/>
    <n v="10"/>
    <m/>
    <m/>
    <n v="1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32"/>
    <d v="2023-05-16T11:55:03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9"/>
    <d v="2023-05-16T11:55:03"/>
    <n v="941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0"/>
    <d v="2023-05-16T11:55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35"/>
    <d v="2023-05-16T11:55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33"/>
    <d v="2023-05-16T11:55:0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1"/>
    <d v="2023-05-16T11:55:03"/>
    <n v="939"/>
    <n v="369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12"/>
    <d v="2023-05-16T11:55:03"/>
    <n v="80"/>
    <n v="2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36"/>
    <d v="2023-05-16T11:55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"/>
    <x v="91"/>
    <x v="34"/>
    <d v="2023-05-16T11:55:0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5"/>
    <d v="2023-07-19T15:18:55"/>
    <n v="45"/>
    <n v="21"/>
    <n v="24"/>
    <n v="1"/>
    <n v="4"/>
    <n v="5"/>
    <n v="9"/>
    <n v="4"/>
    <n v="9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6"/>
    <d v="2023-07-19T15:18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9"/>
    <d v="2023-07-19T15:18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10"/>
    <d v="2023-07-19T15:18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11"/>
    <d v="2023-07-19T15:18:55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15"/>
    <d v="2023-05-16T14:17:51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16"/>
    <d v="2023-05-16T14:17:51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0"/>
    <d v="2023-05-16T14:17:51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21"/>
    <d v="2023-05-16T14:17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5"/>
    <d v="2023-05-16T14:17:51"/>
    <n v="25"/>
    <n v="12"/>
    <n v="13"/>
    <m/>
    <n v="1"/>
    <n v="0"/>
    <n v="3"/>
    <n v="1"/>
    <n v="6"/>
    <n v="11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5"/>
    <x v="106"/>
    <x v="12"/>
    <d v="2023-07-19T15:18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"/>
    <x v="132"/>
    <x v="15"/>
    <d v="2023-07-19T15:25:1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"/>
    <x v="132"/>
    <x v="16"/>
    <d v="2023-07-19T15:25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6"/>
    <d v="2023-05-16T14:17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9"/>
    <d v="2023-05-16T14:17:5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5"/>
    <x v="108"/>
    <x v="11"/>
    <d v="2023-05-16T14:17:51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13"/>
    <d v="2023-05-16T14:18:0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15"/>
    <d v="2023-05-16T14:18:05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16"/>
    <d v="2023-05-16T14:18:05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0"/>
    <d v="2023-05-16T14:18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23"/>
    <d v="2023-05-16T14:18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5"/>
    <d v="2023-05-16T14:18:05"/>
    <n v="24"/>
    <n v="15"/>
    <n v="9"/>
    <m/>
    <m/>
    <n v="2"/>
    <n v="4"/>
    <n v="3"/>
    <n v="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8"/>
    <d v="2023-05-16T14:18:0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9"/>
    <d v="2023-05-16T14:18:0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10"/>
    <d v="2023-05-16T14:18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0"/>
    <d v="2023-05-16T11:54:1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1"/>
    <d v="2023-05-16T11:54:14"/>
    <n v="95"/>
    <n v="3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12"/>
    <d v="2023-05-16T11:54:14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13"/>
    <d v="2023-05-16T11:54:31"/>
    <n v="52"/>
    <m/>
    <m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15"/>
    <d v="2023-05-16T11:54:31"/>
    <n v="116"/>
    <m/>
    <m/>
    <m/>
    <m/>
    <n v="2"/>
    <n v="5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16"/>
    <d v="2023-05-16T11:54:31"/>
    <n v="38"/>
    <m/>
    <m/>
    <m/>
    <m/>
    <m/>
    <m/>
    <m/>
    <n v="21"/>
    <m/>
    <n v="1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0"/>
    <d v="2023-05-16T11:54:31"/>
    <n v="23.2"/>
    <m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1"/>
    <d v="2023-05-16T11:54:3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2"/>
    <d v="2023-05-16T11:5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3"/>
    <d v="2023-05-16T11:54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21"/>
    <d v="2023-05-16T11:54:31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24"/>
    <d v="2023-05-16T11:54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23"/>
    <d v="2023-05-16T11:54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4"/>
    <d v="2023-05-16T11:54:31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5"/>
    <d v="2023-05-16T11:54:31"/>
    <n v="125"/>
    <n v="56"/>
    <n v="69"/>
    <m/>
    <m/>
    <n v="10"/>
    <n v="13"/>
    <n v="14"/>
    <n v="25"/>
    <n v="33"/>
    <n v="2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6"/>
    <d v="2023-05-16T11:54:31"/>
    <n v="6"/>
    <n v="2"/>
    <n v="4"/>
    <m/>
    <m/>
    <m/>
    <n v="3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4"/>
    <x v="61"/>
    <x v="8"/>
    <d v="2023-05-16T11:54:31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16"/>
    <d v="2023-05-16T14:25:4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0"/>
    <d v="2023-05-16T14:25:47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5"/>
    <d v="2023-05-16T14:25:47"/>
    <n v="17"/>
    <n v="7"/>
    <n v="10"/>
    <n v="1"/>
    <m/>
    <n v="1"/>
    <n v="1"/>
    <n v="2"/>
    <n v="5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9"/>
    <d v="2023-05-16T14:25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10"/>
    <d v="2023-05-16T14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11"/>
    <d v="2023-05-16T14:25:47"/>
    <n v="58"/>
    <n v="2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"/>
    <x v="19"/>
    <x v="12"/>
    <d v="2023-05-16T14:25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13"/>
    <d v="2023-05-16T14:25:58"/>
    <n v="30"/>
    <m/>
    <m/>
    <m/>
    <n v="2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15"/>
    <d v="2023-05-16T14:25:58"/>
    <n v="52"/>
    <m/>
    <m/>
    <m/>
    <m/>
    <m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16"/>
    <d v="2023-05-16T14:25:58"/>
    <n v="9"/>
    <m/>
    <m/>
    <m/>
    <m/>
    <m/>
    <m/>
    <m/>
    <n v="4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0"/>
    <d v="2023-05-16T14:25:58"/>
    <n v="17.600000000000001"/>
    <n v="0.8"/>
    <n v="4.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25"/>
    <d v="2023-05-16T14:25:5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5"/>
    <d v="2023-05-16T14:25:58"/>
    <n v="57"/>
    <n v="26"/>
    <n v="31"/>
    <n v="1"/>
    <n v="2"/>
    <n v="6"/>
    <n v="13"/>
    <n v="2"/>
    <n v="14"/>
    <n v="12"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7"/>
    <d v="2023-05-16T14:25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9"/>
    <d v="2023-05-16T14:25:5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"/>
    <x v="21"/>
    <x v="11"/>
    <d v="2023-05-16T14:25:5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14"/>
    <d v="2023-05-16T14:26:0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15"/>
    <d v="2023-05-16T14:26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16"/>
    <d v="2023-05-16T14:26:0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2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21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4"/>
    <d v="2023-05-16T14:2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5"/>
    <d v="2023-05-16T14:26:09"/>
    <n v="10"/>
    <n v="7"/>
    <n v="3"/>
    <m/>
    <m/>
    <m/>
    <n v="4"/>
    <m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6"/>
    <d v="2023-05-16T14:26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8"/>
    <d v="2023-05-16T14:26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9"/>
    <d v="2023-05-16T14:26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35"/>
    <d v="2023-05-16T14:26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11"/>
    <d v="2023-05-16T14:26:09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"/>
    <x v="22"/>
    <x v="36"/>
    <d v="2023-05-16T14:26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0"/>
    <x v="24"/>
    <x v="15"/>
    <d v="2023-05-16T14:26:20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0"/>
    <x v="24"/>
    <x v="5"/>
    <d v="2023-05-16T14:26:20"/>
    <n v="4"/>
    <n v="2"/>
    <n v="2"/>
    <n v="0"/>
    <n v="0"/>
    <n v="0"/>
    <n v="0"/>
    <n v="0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0"/>
    <x v="24"/>
    <x v="9"/>
    <d v="2023-05-16T14:26:2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0"/>
    <x v="24"/>
    <x v="10"/>
    <d v="2023-05-16T14:26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10"/>
    <x v="24"/>
    <x v="11"/>
    <d v="2023-05-16T14:26:2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10"/>
    <d v="2023-05-16T11:55:2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11"/>
    <d v="2023-05-16T11:55:26"/>
    <n v="262"/>
    <n v="12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3"/>
    <x v="126"/>
    <x v="12"/>
    <d v="2023-05-16T11:55:26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3"/>
    <d v="2023-05-16T11:55:43"/>
    <n v="40"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4"/>
    <d v="2023-05-16T11:55:43"/>
    <n v="186"/>
    <m/>
    <m/>
    <m/>
    <n v="11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5"/>
    <d v="2023-05-16T11:55:43"/>
    <n v="523"/>
    <m/>
    <m/>
    <m/>
    <m/>
    <n v="1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16"/>
    <d v="2023-05-16T11:55:43"/>
    <n v="234"/>
    <m/>
    <m/>
    <m/>
    <m/>
    <m/>
    <m/>
    <m/>
    <n v="90"/>
    <m/>
    <n v="108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0"/>
    <d v="2023-05-16T11:55:43"/>
    <n v="118.4"/>
    <n v="0.8"/>
    <n v="25.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2"/>
    <d v="2023-05-16T11:55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3"/>
    <d v="2023-05-16T11:55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21"/>
    <d v="2023-05-16T11:55:4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24"/>
    <d v="2023-05-16T11:55:43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25"/>
    <d v="2023-05-16T11:55:4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39"/>
    <d v="2023-05-16T11:55:4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23"/>
    <d v="2023-05-16T11:55:43"/>
    <n v="38.4"/>
    <n v="3.2"/>
    <n v="5.6"/>
    <n v="2.4"/>
    <n v="18.8"/>
    <n v="6.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4"/>
    <d v="2023-05-16T11:5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3"/>
    <x v="3"/>
    <x v="5"/>
    <d v="2023-05-16T11:55:43"/>
    <n v="607"/>
    <n v="190"/>
    <n v="417"/>
    <n v="1"/>
    <n v="9"/>
    <n v="41"/>
    <n v="69"/>
    <n v="50"/>
    <n v="132"/>
    <n v="125"/>
    <n v="90"/>
    <m/>
    <n v="54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5"/>
    <d v="2023-05-16T11:49:36"/>
    <n v="198"/>
    <n v="80"/>
    <n v="118"/>
    <n v="5"/>
    <n v="6"/>
    <n v="19"/>
    <n v="24"/>
    <n v="25"/>
    <n v="42"/>
    <n v="40"/>
    <n v="27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6"/>
    <d v="2023-05-16T11:49:36"/>
    <n v="4"/>
    <n v="3"/>
    <n v="1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8"/>
    <d v="2023-05-16T11:49:36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26"/>
    <d v="2023-05-16T11:49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8"/>
    <d v="2023-05-16T11:49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27"/>
    <d v="2023-05-16T11:49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9"/>
    <d v="2023-05-16T11:49:36"/>
    <n v="4"/>
    <n v="3"/>
    <n v="1"/>
    <m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9"/>
    <d v="2023-05-16T11:49:3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0"/>
    <d v="2023-05-16T11:49:3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37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1"/>
    <d v="2023-05-16T11:49:36"/>
    <n v="307"/>
    <n v="13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2"/>
    <d v="2023-05-16T11:49:36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38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3"/>
    <d v="2023-05-16T11:49:59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4"/>
    <d v="2023-05-16T11:49:59"/>
    <n v="44"/>
    <m/>
    <m/>
    <m/>
    <n v="2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5"/>
    <d v="2023-05-16T11:49:59"/>
    <n v="202"/>
    <m/>
    <m/>
    <m/>
    <m/>
    <n v="12"/>
    <n v="11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6"/>
    <d v="2023-05-16T11:49:59"/>
    <n v="50"/>
    <m/>
    <m/>
    <m/>
    <m/>
    <m/>
    <m/>
    <m/>
    <n v="39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32"/>
    <d v="2023-05-16T12:16:1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9"/>
    <d v="2023-05-16T12:16:19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35"/>
    <d v="2023-05-16T12:16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11"/>
    <d v="2023-05-16T12:16:19"/>
    <n v="229"/>
    <n v="8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"/>
    <x v="136"/>
    <x v="36"/>
    <d v="2023-05-16T12:16:1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13"/>
    <d v="2023-05-16T12:16:3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15"/>
    <d v="2023-05-16T12:16:38"/>
    <n v="76"/>
    <m/>
    <m/>
    <m/>
    <m/>
    <n v="2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16"/>
    <d v="2023-05-16T12:16:38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0"/>
    <d v="2023-05-16T12:16:38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3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21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5"/>
    <d v="2023-05-16T12:16:38"/>
    <n v="57"/>
    <n v="28"/>
    <n v="29"/>
    <m/>
    <m/>
    <n v="2"/>
    <n v="3"/>
    <n v="7"/>
    <n v="20"/>
    <n v="17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6"/>
    <d v="2023-05-16T12:16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9"/>
    <d v="2023-05-16T12:16:38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"/>
    <x v="121"/>
    <x v="11"/>
    <d v="2023-05-16T12:16:38"/>
    <n v="200"/>
    <n v="81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13"/>
    <d v="2023-05-16T12:16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15"/>
    <d v="2023-05-16T12:16:5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16"/>
    <d v="2023-05-16T12:16:51"/>
    <n v="15"/>
    <m/>
    <m/>
    <m/>
    <m/>
    <m/>
    <m/>
    <m/>
    <n v="9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0"/>
    <d v="2023-05-16T12:16:51"/>
    <n v="6.3"/>
    <m/>
    <n v="3.6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3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21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5"/>
    <d v="2023-05-16T12:16:51"/>
    <n v="26"/>
    <n v="7"/>
    <n v="19"/>
    <m/>
    <n v="1"/>
    <n v="1"/>
    <n v="3"/>
    <n v="1"/>
    <n v="4"/>
    <n v="4"/>
    <n v="9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9"/>
    <d v="2023-05-16T12:16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"/>
    <x v="38"/>
    <x v="11"/>
    <d v="2023-05-16T12:16:51"/>
    <n v="6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14"/>
    <d v="2023-05-16T12:17:05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15"/>
    <d v="2023-05-16T12:17:05"/>
    <n v="22"/>
    <m/>
    <m/>
    <m/>
    <m/>
    <n v="2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16"/>
    <d v="2023-05-16T12:17:05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0"/>
    <d v="2023-05-16T12:17:05"/>
    <n v="15.2"/>
    <m/>
    <m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2"/>
    <d v="2023-05-16T12:17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3"/>
    <d v="2023-05-16T12:17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21"/>
    <d v="2023-05-16T12:17:05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5"/>
    <d v="2023-05-16T12:17:05"/>
    <n v="34"/>
    <n v="20"/>
    <n v="14"/>
    <m/>
    <m/>
    <n v="5"/>
    <n v="10"/>
    <n v="3"/>
    <n v="2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6"/>
    <d v="2023-05-16T12:17:05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27"/>
    <d v="2023-05-16T12:17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19"/>
    <d v="2023-05-16T12:17:0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9"/>
    <d v="2023-05-16T12:17:0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"/>
    <x v="39"/>
    <x v="11"/>
    <d v="2023-05-16T12:17:05"/>
    <n v="45"/>
    <n v="2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13"/>
    <d v="2023-05-16T12:17:40"/>
    <n v="35"/>
    <m/>
    <m/>
    <m/>
    <n v="1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14"/>
    <d v="2023-05-16T12:17:40"/>
    <n v="11"/>
    <m/>
    <m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15"/>
    <d v="2023-05-16T12:17:40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16"/>
    <d v="2023-05-16T12:17:40"/>
    <n v="1"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0"/>
    <d v="2023-05-16T12:17:40"/>
    <n v="26.4"/>
    <n v="0"/>
    <n v="0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2"/>
    <d v="2023-05-16T12:17:4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21"/>
    <d v="2023-05-16T12:17:40"/>
    <n v="4"/>
    <m/>
    <m/>
    <m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4"/>
    <d v="2023-05-16T12:17:4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5"/>
    <d v="2023-05-16T12:17:40"/>
    <n v="52"/>
    <n v="28"/>
    <n v="25"/>
    <m/>
    <n v="0"/>
    <n v="10"/>
    <n v="11"/>
    <n v="12"/>
    <n v="14"/>
    <n v="4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6"/>
    <d v="2023-05-16T12:17:40"/>
    <n v="2"/>
    <n v="1"/>
    <n v="1"/>
    <m/>
    <m/>
    <m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8"/>
    <d v="2023-05-16T12:17:40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9"/>
    <d v="2023-05-16T12:17:4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10"/>
    <d v="2023-05-16T12:17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11"/>
    <d v="2023-05-16T12:17:4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8"/>
    <x v="115"/>
    <x v="12"/>
    <d v="2023-05-16T12:1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13"/>
    <d v="2023-05-16T12:17:54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15"/>
    <d v="2023-05-16T12:17:54"/>
    <n v="15"/>
    <m/>
    <m/>
    <m/>
    <m/>
    <m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16"/>
    <d v="2023-05-16T12:17:54"/>
    <n v="4"/>
    <m/>
    <m/>
    <m/>
    <m/>
    <m/>
    <m/>
    <m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22"/>
    <d v="2023-05-16T12:17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5"/>
    <d v="2023-05-16T12:17:54"/>
    <n v="16"/>
    <n v="4"/>
    <n v="12"/>
    <n v="0"/>
    <n v="0"/>
    <n v="1"/>
    <n v="3"/>
    <n v="0"/>
    <n v="5"/>
    <n v="3"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9"/>
    <d v="2023-05-16T12:17:5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10"/>
    <d v="2023-05-16T12:17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11"/>
    <d v="2023-05-16T12:17:54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8"/>
    <x v="116"/>
    <x v="12"/>
    <d v="2023-05-16T12:17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13"/>
    <x v="84"/>
    <x v="15"/>
    <d v="2023-05-16T12:18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13"/>
    <x v="84"/>
    <x v="16"/>
    <d v="2023-05-16T12:18:0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13"/>
    <x v="84"/>
    <x v="5"/>
    <d v="2023-05-16T12:18:08"/>
    <n v="2"/>
    <n v="1"/>
    <n v="1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13"/>
    <x v="84"/>
    <x v="9"/>
    <d v="2023-05-16T12:18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13"/>
    <x v="84"/>
    <x v="10"/>
    <d v="2023-05-16T12:18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13"/>
    <x v="84"/>
    <x v="11"/>
    <d v="2023-05-16T12:18:08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13"/>
    <x v="84"/>
    <x v="12"/>
    <d v="2023-05-16T12:18:0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4"/>
    <d v="2023-04-19T08:04:0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5"/>
    <d v="2023-04-19T08:04:05"/>
    <n v="495"/>
    <n v="196"/>
    <n v="299"/>
    <n v="12"/>
    <n v="24"/>
    <n v="80"/>
    <n v="58"/>
    <n v="44"/>
    <n v="101"/>
    <n v="75"/>
    <n v="49"/>
    <m/>
    <n v="19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6"/>
    <d v="2023-04-19T08:04:05"/>
    <n v="4"/>
    <n v="3"/>
    <n v="1"/>
    <n v="0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7"/>
    <d v="2023-04-19T08:04:0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8"/>
    <d v="2023-04-19T08:04:05"/>
    <n v="10"/>
    <n v="6"/>
    <n v="4"/>
    <n v="1"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9"/>
    <d v="2023-04-19T08:04:05"/>
    <n v="10"/>
    <n v="5"/>
    <n v="5"/>
    <m/>
    <m/>
    <m/>
    <n v="5"/>
    <n v="0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9"/>
    <d v="2023-04-19T08:04:05"/>
    <n v="595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0"/>
    <d v="2023-04-19T08:04:05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0"/>
    <d v="2023-05-16T11:48:59"/>
    <n v="82.4"/>
    <n v="5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25"/>
    <d v="2023-05-16T11:48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23"/>
    <d v="2023-05-16T11:48:59"/>
    <n v="8.8000000000000007"/>
    <m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4"/>
    <d v="2023-05-16T11:48:59"/>
    <n v="3.6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5"/>
    <d v="2023-05-16T11:48:59"/>
    <n v="295"/>
    <n v="126"/>
    <n v="169"/>
    <n v="2"/>
    <n v="6"/>
    <n v="29"/>
    <n v="41"/>
    <n v="39"/>
    <n v="60"/>
    <n v="46"/>
    <n v="54"/>
    <m/>
    <n v="15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7"/>
    <d v="2023-05-16T11:48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8"/>
    <d v="2023-05-16T11:48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7"/>
    <d v="2023-05-16T11:48:59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8"/>
    <d v="2023-05-16T11:4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9"/>
    <d v="2023-05-16T11:48:59"/>
    <n v="3"/>
    <n v="3"/>
    <n v="0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9"/>
    <d v="2023-05-16T11:48:59"/>
    <n v="43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0"/>
    <d v="2023-05-16T11:48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1"/>
    <d v="2023-05-16T11:48:59"/>
    <n v="431"/>
    <n v="173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2"/>
    <d v="2023-05-16T11:48:5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3"/>
    <d v="2023-05-16T11:49:16"/>
    <n v="23"/>
    <m/>
    <m/>
    <m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4"/>
    <d v="2023-05-16T11:49:16"/>
    <n v="37"/>
    <m/>
    <m/>
    <m/>
    <n v="2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5"/>
    <d v="2023-05-16T11:49:16"/>
    <n v="182"/>
    <m/>
    <m/>
    <m/>
    <m/>
    <n v="8"/>
    <n v="6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6"/>
    <d v="2023-05-16T11:49:16"/>
    <n v="56"/>
    <m/>
    <m/>
    <m/>
    <m/>
    <m/>
    <m/>
    <m/>
    <n v="15"/>
    <m/>
    <n v="28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0"/>
    <d v="2023-05-16T11:49:16"/>
    <n v="24.8"/>
    <n v="5.6"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"/>
    <d v="2023-05-16T11:49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2"/>
    <d v="2023-05-16T11:49:1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3"/>
    <d v="2023-05-16T11:49:1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21"/>
    <d v="2023-05-16T11:49:16"/>
    <n v="20"/>
    <m/>
    <m/>
    <n v="2"/>
    <n v="4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24"/>
    <d v="2023-05-16T11:49:1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22"/>
    <d v="2023-05-16T11:49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23"/>
    <d v="2023-05-16T11:49:16"/>
    <n v="6.8"/>
    <m/>
    <m/>
    <n v="4.400000000000000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4"/>
    <d v="2023-05-16T11:49:16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5"/>
    <d v="2023-05-16T11:49:16"/>
    <n v="177"/>
    <n v="61"/>
    <n v="116"/>
    <n v="2"/>
    <m/>
    <n v="10"/>
    <n v="16"/>
    <n v="19"/>
    <n v="34"/>
    <n v="54"/>
    <n v="15"/>
    <m/>
    <n v="1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6"/>
    <d v="2023-05-16T11:49:16"/>
    <n v="11"/>
    <n v="6"/>
    <n v="5"/>
    <m/>
    <m/>
    <n v="1"/>
    <n v="2"/>
    <m/>
    <n v="5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8"/>
    <d v="2023-05-16T11:49:16"/>
    <n v="4"/>
    <n v="2"/>
    <n v="2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9"/>
    <d v="2023-05-16T11:49:16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0"/>
    <d v="2023-05-16T11:49:1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1"/>
    <d v="2023-05-16T11:49:16"/>
    <n v="373"/>
    <n v="152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16"/>
    <x v="110"/>
    <x v="12"/>
    <d v="2023-05-16T11:49:16"/>
    <n v="31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3"/>
    <d v="2023-05-16T11:49:36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4"/>
    <d v="2023-05-16T11:49:36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5"/>
    <d v="2023-05-16T11:49:36"/>
    <n v="177"/>
    <m/>
    <m/>
    <m/>
    <m/>
    <n v="16"/>
    <n v="8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16"/>
    <d v="2023-05-16T11:49:36"/>
    <n v="39"/>
    <m/>
    <m/>
    <m/>
    <m/>
    <m/>
    <m/>
    <m/>
    <n v="27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0"/>
    <d v="2023-05-16T11:49:36"/>
    <n v="72"/>
    <n v="12.8"/>
    <n v="8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3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21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23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18"/>
    <x v="137"/>
    <x v="4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4"/>
    <d v="2023-06-22T11:00:55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5"/>
    <d v="2023-06-22T11:00:55"/>
    <n v="306"/>
    <m/>
    <m/>
    <m/>
    <m/>
    <n v="14"/>
    <n v="14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6"/>
    <d v="2023-06-22T11:00:55"/>
    <n v="107"/>
    <m/>
    <m/>
    <m/>
    <m/>
    <m/>
    <m/>
    <m/>
    <n v="56"/>
    <m/>
    <n v="4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0"/>
    <d v="2023-06-22T11:00:55"/>
    <n v="86.4"/>
    <n v="9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21"/>
    <d v="2023-06-22T11:00:55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24"/>
    <d v="2023-06-22T11:00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25"/>
    <d v="2023-06-22T11:00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23"/>
    <d v="2023-06-22T11:00:55"/>
    <n v="2.8"/>
    <m/>
    <m/>
    <n v="2.8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4"/>
    <d v="2023-06-22T11:00:5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5"/>
    <d v="2023-06-22T11:00:55"/>
    <n v="354"/>
    <n v="136"/>
    <n v="218"/>
    <n v="4"/>
    <n v="7"/>
    <n v="28"/>
    <n v="39"/>
    <n v="46"/>
    <n v="74"/>
    <n v="72"/>
    <n v="55"/>
    <m/>
    <n v="2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6"/>
    <d v="2023-06-22T11:00:55"/>
    <n v="3"/>
    <n v="2"/>
    <n v="1"/>
    <m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7"/>
    <d v="2023-06-22T11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8"/>
    <d v="2023-06-22T11:00:55"/>
    <n v="2"/>
    <n v="2"/>
    <m/>
    <m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7"/>
    <d v="2023-06-22T11:00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29"/>
    <d v="2023-06-22T11:00:55"/>
    <n v="15.2"/>
    <m/>
    <m/>
    <n v="1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9"/>
    <d v="2023-06-22T11:00:55"/>
    <n v="2"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32"/>
    <d v="2023-06-22T11:00:55"/>
    <n v="3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9"/>
    <d v="2023-06-22T11:00:55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0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1"/>
    <d v="2023-06-22T11:00:55"/>
    <n v="503"/>
    <n v="214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17"/>
    <x v="114"/>
    <x v="12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14"/>
    <d v="2023-06-22T11:01:14"/>
    <n v="96"/>
    <m/>
    <m/>
    <m/>
    <n v="6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15"/>
    <d v="2023-06-22T11:01:14"/>
    <n v="248"/>
    <m/>
    <m/>
    <m/>
    <m/>
    <n v="6"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16"/>
    <d v="2023-06-22T11:01:14"/>
    <n v="56"/>
    <m/>
    <m/>
    <m/>
    <m/>
    <m/>
    <m/>
    <m/>
    <n v="18"/>
    <m/>
    <n v="18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0"/>
    <d v="2023-06-22T11:01:14"/>
    <n v="23.2"/>
    <n v="2.4"/>
    <n v="3.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2"/>
    <d v="2023-06-22T11:01:14"/>
    <n v="18"/>
    <m/>
    <m/>
    <m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21"/>
    <d v="2023-06-22T11:01:14"/>
    <n v="20"/>
    <m/>
    <m/>
    <n v="2"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24"/>
    <d v="2023-06-22T11:01:1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22"/>
    <d v="2023-06-22T11:01:14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25"/>
    <d v="2023-06-22T11:01:1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23"/>
    <d v="2023-06-22T11:01:14"/>
    <n v="10"/>
    <m/>
    <m/>
    <n v="7.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4"/>
    <d v="2023-06-22T11:01:1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5"/>
    <d v="2023-06-22T11:01:14"/>
    <n v="235"/>
    <n v="97"/>
    <n v="138"/>
    <n v="1"/>
    <n v="1"/>
    <n v="10"/>
    <n v="33"/>
    <n v="18"/>
    <n v="52"/>
    <n v="73"/>
    <n v="18"/>
    <m/>
    <n v="9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6"/>
    <d v="2023-06-22T11:01:14"/>
    <n v="12"/>
    <n v="8"/>
    <n v="4"/>
    <n v="1"/>
    <m/>
    <n v="1"/>
    <n v="1"/>
    <m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7"/>
    <d v="2023-06-22T11:0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8"/>
    <d v="2023-06-22T11:01:14"/>
    <n v="5"/>
    <n v="3"/>
    <n v="2"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9"/>
    <d v="2023-06-22T11:01:14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10"/>
    <d v="2023-06-22T11:01:1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11"/>
    <d v="2023-06-22T11:01:14"/>
    <n v="388"/>
    <n v="152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16"/>
    <x v="110"/>
    <x v="12"/>
    <d v="2023-06-22T11:01:14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4"/>
    <d v="2023-06-22T11:01:28"/>
    <n v="94"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5"/>
    <d v="2023-06-22T11:01:28"/>
    <n v="211"/>
    <m/>
    <m/>
    <m/>
    <m/>
    <n v="12"/>
    <n v="1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6"/>
    <d v="2023-06-22T11:01:28"/>
    <n v="44"/>
    <m/>
    <m/>
    <m/>
    <m/>
    <m/>
    <m/>
    <m/>
    <n v="29"/>
    <m/>
    <n v="2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0"/>
    <d v="2023-06-22T11:01:28"/>
    <n v="80.8"/>
    <n v="11.2"/>
    <n v="16.8"/>
    <n v="5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2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21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23"/>
    <d v="2023-06-22T11:01:2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4"/>
    <d v="2023-06-22T11:01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5"/>
    <d v="2023-06-22T11:01:28"/>
    <n v="230"/>
    <n v="102"/>
    <n v="128"/>
    <n v="4"/>
    <n v="9"/>
    <n v="22"/>
    <n v="27"/>
    <n v="26"/>
    <n v="59"/>
    <n v="40"/>
    <n v="29"/>
    <m/>
    <n v="1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6"/>
    <d v="2023-06-22T11:01:28"/>
    <n v="4"/>
    <n v="3"/>
    <n v="1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15"/>
    <d v="2023-04-19T15:25:17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16"/>
    <d v="2023-04-19T15:25:1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1"/>
    <d v="2023-04-19T15:25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3"/>
    <d v="2023-04-19T15:25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21"/>
    <d v="2023-04-19T15:25:1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5"/>
    <d v="2023-04-19T15:25:17"/>
    <n v="8"/>
    <n v="7"/>
    <n v="2"/>
    <m/>
    <m/>
    <m/>
    <n v="1"/>
    <n v="2"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6"/>
    <d v="2023-04-19T15:25:1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9"/>
    <d v="2023-04-19T15:25:1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13"/>
    <x v="85"/>
    <x v="11"/>
    <d v="2023-04-19T15:25:17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15"/>
    <d v="2023-04-19T15:25:3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16"/>
    <d v="2023-04-19T15:25:3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5"/>
    <d v="2023-04-19T15:25:39"/>
    <n v="8"/>
    <n v="4"/>
    <n v="4"/>
    <m/>
    <m/>
    <m/>
    <m/>
    <m/>
    <n v="1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9"/>
    <d v="2023-04-19T15:25:3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10"/>
    <d v="2023-04-19T15:2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11"/>
    <d v="2023-04-19T15:25:39"/>
    <n v="78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12"/>
    <d v="2023-04-19T15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3"/>
    <x v="139"/>
    <x v="20"/>
    <d v="2023-04-19T15:25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13"/>
    <d v="2023-04-19T15:2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15"/>
    <d v="2023-04-19T15:26:03"/>
    <n v="27"/>
    <m/>
    <m/>
    <m/>
    <m/>
    <n v="2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16"/>
    <d v="2023-04-19T15:26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5"/>
    <d v="2023-04-19T15:26:03"/>
    <n v="19"/>
    <n v="11"/>
    <n v="8"/>
    <m/>
    <m/>
    <m/>
    <n v="1"/>
    <n v="1"/>
    <n v="5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9"/>
    <d v="2023-04-19T15:26:0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10"/>
    <d v="2023-04-19T15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11"/>
    <d v="2023-04-19T15:26:0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3"/>
    <x v="127"/>
    <x v="12"/>
    <d v="2023-04-19T15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13"/>
    <d v="2023-04-19T15:26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15"/>
    <d v="2023-04-19T15:26:3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16"/>
    <d v="2023-04-19T15:26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5"/>
    <d v="2023-04-19T15:26:37"/>
    <n v="7"/>
    <n v="3"/>
    <n v="4"/>
    <m/>
    <m/>
    <m/>
    <n v="2"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9"/>
    <d v="2023-04-19T15:26:3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10"/>
    <d v="2023-04-19T15:26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11"/>
    <d v="2023-04-19T15:26:37"/>
    <n v="31"/>
    <n v="2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"/>
    <x v="122"/>
    <x v="12"/>
    <d v="2023-04-19T15:26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3"/>
    <d v="2023-04-19T15:50:51"/>
    <n v="192"/>
    <m/>
    <m/>
    <m/>
    <n v="144"/>
    <n v="40"/>
    <n v="0"/>
    <n v="0"/>
    <n v="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5"/>
    <d v="2023-04-19T15:50:51"/>
    <n v="482"/>
    <m/>
    <m/>
    <m/>
    <m/>
    <n v="102"/>
    <n v="20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6"/>
    <d v="2023-04-19T15:50:51"/>
    <n v="170"/>
    <m/>
    <m/>
    <m/>
    <m/>
    <m/>
    <m/>
    <m/>
    <n v="89"/>
    <m/>
    <n v="50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0"/>
    <d v="2023-04-19T15:50:51"/>
    <n v="131.9"/>
    <n v="18.899999999999999"/>
    <n v="33.299999999999997"/>
    <n v="7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"/>
    <d v="2023-04-19T15:50:51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3"/>
    <d v="2023-04-19T15:50:51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1"/>
    <d v="2023-04-19T15:50:51"/>
    <n v="21"/>
    <m/>
    <n v="1"/>
    <n v="8"/>
    <n v="6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2"/>
    <d v="2023-04-19T15:50:51"/>
    <n v="21.6"/>
    <n v="1.8"/>
    <n v="11.7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5"/>
    <d v="2023-04-19T15:50:5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39"/>
    <d v="2023-04-19T15:50:51"/>
    <n v="9.5"/>
    <n v="0"/>
    <n v="0"/>
    <n v="9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44"/>
    <d v="2023-04-19T15:50:51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3"/>
    <d v="2023-04-19T15:50:51"/>
    <n v="8"/>
    <n v="0"/>
    <n v="0"/>
    <n v="4.8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4"/>
    <d v="2023-04-19T15:50:51"/>
    <n v="8"/>
    <n v="4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5"/>
    <d v="2023-04-19T15:50:51"/>
    <n v="534"/>
    <n v="191"/>
    <n v="343"/>
    <n v="7"/>
    <n v="12"/>
    <n v="29"/>
    <n v="72"/>
    <n v="71"/>
    <n v="101"/>
    <n v="89"/>
    <n v="97"/>
    <m/>
    <n v="25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6"/>
    <d v="2023-04-19T15:50:51"/>
    <n v="17"/>
    <n v="5"/>
    <n v="12"/>
    <n v="1"/>
    <n v="6"/>
    <n v="4"/>
    <n v="3"/>
    <n v="1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7"/>
    <d v="2023-04-19T15:50:51"/>
    <n v="5"/>
    <n v="4"/>
    <n v="1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8"/>
    <d v="2023-04-19T15:50:51"/>
    <n v="5"/>
    <n v="3"/>
    <n v="2"/>
    <n v="1"/>
    <n v="0"/>
    <n v="3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6"/>
    <d v="2023-04-19T15:50:51"/>
    <n v="6"/>
    <n v="0"/>
    <n v="0"/>
    <n v="6"/>
    <n v="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8"/>
    <d v="2023-04-19T15:50:51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7"/>
    <d v="2023-04-19T15:50:51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9"/>
    <d v="2023-04-19T15:50:51"/>
    <n v="1.6"/>
    <n v="0"/>
    <n v="0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9"/>
    <d v="2023-04-19T15:50:51"/>
    <n v="6"/>
    <n v="1"/>
    <n v="5"/>
    <n v="0"/>
    <n v="0"/>
    <n v="3"/>
    <n v="0"/>
    <n v="0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32"/>
    <d v="2023-04-19T15:50:51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9"/>
    <d v="2023-04-19T15:50:51"/>
    <n v="481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0"/>
    <d v="2023-04-19T15:50:5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1"/>
    <d v="2023-04-19T15:50:51"/>
    <n v="481"/>
    <n v="188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12"/>
    <d v="2023-04-19T15:50:51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20"/>
    <d v="2023-04-19T15:50:51"/>
    <n v="36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8"/>
    <x v="20"/>
    <x v="40"/>
    <d v="2023-04-19T15:5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3"/>
    <d v="2023-04-19T15:51:10"/>
    <n v="208"/>
    <m/>
    <m/>
    <m/>
    <n v="166"/>
    <n v="4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5"/>
    <d v="2023-04-19T15:51:10"/>
    <n v="624"/>
    <m/>
    <m/>
    <m/>
    <m/>
    <n v="130"/>
    <n v="284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6"/>
    <d v="2023-04-19T15:51:10"/>
    <n v="214"/>
    <m/>
    <m/>
    <m/>
    <m/>
    <m/>
    <m/>
    <m/>
    <n v="104"/>
    <m/>
    <n v="78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0"/>
    <d v="2023-04-19T15:51:10"/>
    <n v="240.8"/>
    <n v="8"/>
    <n v="80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3"/>
    <d v="2023-04-19T15:51:10"/>
    <n v="20"/>
    <m/>
    <m/>
    <m/>
    <m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1"/>
    <d v="2023-04-19T15:51:10"/>
    <n v="20"/>
    <m/>
    <n v="0"/>
    <n v="0"/>
    <n v="0"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4"/>
    <d v="2023-04-19T15:51:1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5"/>
    <d v="2023-04-19T15:51:10"/>
    <n v="11.2"/>
    <n v="9.6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3"/>
    <d v="2023-04-19T15:51:10"/>
    <n v="10.4"/>
    <n v="0"/>
    <n v="0.4"/>
    <n v="5.2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4"/>
    <d v="2023-04-19T15:51:1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5"/>
    <d v="2023-04-19T15:51:10"/>
    <n v="674"/>
    <n v="308"/>
    <n v="366"/>
    <n v="4"/>
    <n v="21"/>
    <n v="58"/>
    <n v="83"/>
    <n v="86"/>
    <n v="142"/>
    <n v="105"/>
    <n v="104"/>
    <m/>
    <n v="39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6"/>
    <d v="2023-04-19T15:51:10"/>
    <n v="12"/>
    <n v="5"/>
    <n v="7"/>
    <n v="0"/>
    <n v="0"/>
    <n v="0"/>
    <n v="0"/>
    <n v="2"/>
    <n v="7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7"/>
    <d v="2023-04-19T15:51:10"/>
    <n v="4"/>
    <n v="3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8"/>
    <d v="2023-04-19T15:51:10"/>
    <n v="9"/>
    <n v="6"/>
    <n v="3"/>
    <n v="0"/>
    <n v="2"/>
    <n v="5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6"/>
    <d v="2023-04-19T15:51:10"/>
    <n v="10"/>
    <n v="0"/>
    <n v="2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8"/>
    <d v="2023-04-19T15:51:10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7"/>
    <d v="2023-04-19T15:51:1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9"/>
    <d v="2023-04-19T15:51:10"/>
    <n v="3.2"/>
    <n v="0"/>
    <n v="0"/>
    <n v="1.6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30"/>
    <d v="2023-04-19T15:51:10"/>
    <n v="4"/>
    <n v="0"/>
    <n v="0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9"/>
    <d v="2023-04-19T15:51:10"/>
    <n v="14"/>
    <n v="10"/>
    <n v="4"/>
    <n v="0"/>
    <n v="1"/>
    <n v="4"/>
    <n v="2"/>
    <n v="4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32"/>
    <d v="2023-04-19T15:51:10"/>
    <n v="3"/>
    <n v="2"/>
    <n v="1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9"/>
    <d v="2023-04-19T15:51:10"/>
    <n v="743"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5"/>
    <x v="12"/>
    <d v="2023-04-20T10:11:31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13"/>
    <d v="2023-04-20T10:11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15"/>
    <d v="2023-04-20T10:11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16"/>
    <d v="2023-04-20T10:11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19"/>
    <d v="2023-04-20T10:11:47"/>
    <n v="10"/>
    <n v="2"/>
    <n v="8"/>
    <m/>
    <m/>
    <m/>
    <n v="1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9"/>
    <d v="2023-04-20T10:11:4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10"/>
    <d v="2023-04-20T10:11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11"/>
    <d v="2023-04-20T10:11:47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5"/>
    <x v="78"/>
    <x v="12"/>
    <d v="2023-04-20T10:11:4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13"/>
    <d v="2023-04-20T10:12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15"/>
    <d v="2023-04-20T10:12:15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16"/>
    <d v="2023-04-20T10:12:15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0"/>
    <d v="2023-04-20T10:12:15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5"/>
    <d v="2023-04-20T10:12:15"/>
    <n v="15"/>
    <n v="10"/>
    <n v="5"/>
    <m/>
    <m/>
    <n v="1"/>
    <n v="1"/>
    <n v="1"/>
    <n v="7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8"/>
    <d v="2023-04-20T10:1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9"/>
    <d v="2023-04-20T10:12:1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10"/>
    <d v="2023-04-20T10:12:1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0"/>
    <d v="2023-04-19T15:51:1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1"/>
    <d v="2023-04-19T15:51:10"/>
    <n v="743"/>
    <n v="297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12"/>
    <d v="2023-04-19T15:51:10"/>
    <n v="80"/>
    <n v="2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8"/>
    <x v="23"/>
    <x v="20"/>
    <d v="2023-04-19T15:51:10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13"/>
    <d v="2023-04-19T15:51:2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15"/>
    <d v="2023-04-19T15:51:29"/>
    <n v="40"/>
    <m/>
    <m/>
    <m/>
    <m/>
    <n v="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16"/>
    <d v="2023-04-19T15:51:29"/>
    <n v="18"/>
    <m/>
    <m/>
    <m/>
    <m/>
    <m/>
    <m/>
    <m/>
    <n v="1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0"/>
    <d v="2023-04-19T15:51:2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0"/>
    <d v="2023-04-20T10:18:25"/>
    <n v="87.2"/>
    <n v="6.4"/>
    <n v="16"/>
    <n v="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15"/>
    <d v="2023-04-20T10:33:3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16"/>
    <d v="2023-04-20T10:33:31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0"/>
    <d v="2023-04-20T10:33:31"/>
    <n v="9"/>
    <n v="1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5"/>
    <d v="2023-04-20T10:33:31"/>
    <n v="15"/>
    <n v="6"/>
    <n v="9"/>
    <n v="1"/>
    <m/>
    <n v="3"/>
    <m/>
    <m/>
    <n v="5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21"/>
    <d v="2023-04-20T10:18:25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24"/>
    <d v="2023-04-20T10:18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25"/>
    <d v="2023-04-20T10:18:25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23"/>
    <d v="2023-04-20T10:18:25"/>
    <n v="3.6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5"/>
    <d v="2023-04-20T10:18:25"/>
    <n v="320"/>
    <n v="134"/>
    <n v="186"/>
    <n v="3"/>
    <n v="8"/>
    <n v="28"/>
    <n v="46"/>
    <n v="37"/>
    <n v="67"/>
    <n v="58"/>
    <n v="47"/>
    <m/>
    <n v="19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6"/>
    <d v="2023-04-20T10:18:25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7"/>
    <d v="2023-04-20T10:18:2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8"/>
    <d v="2023-04-20T10:18:25"/>
    <n v="1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26"/>
    <d v="2023-04-20T10:18:25"/>
    <n v="3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29"/>
    <d v="2023-04-20T10:18:25"/>
    <n v="11.2"/>
    <n v="0"/>
    <n v="4.4000000000000004"/>
    <n v="4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19"/>
    <d v="2023-04-20T10:18:25"/>
    <n v="3"/>
    <n v="2"/>
    <n v="1"/>
    <n v="0"/>
    <n v="0"/>
    <n v="3"/>
    <n v="0"/>
    <n v="0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32"/>
    <d v="2023-04-20T10:18:25"/>
    <n v="3"/>
    <n v="2"/>
    <n v="1"/>
    <n v="0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5"/>
    <d v="2023-05-16T14:40:38"/>
    <n v="199"/>
    <n v="84"/>
    <n v="115"/>
    <n v="4"/>
    <n v="4"/>
    <n v="24"/>
    <n v="20"/>
    <n v="20"/>
    <n v="52"/>
    <n v="26"/>
    <n v="27"/>
    <m/>
    <n v="15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6"/>
    <d v="2023-05-16T14:40:38"/>
    <n v="5"/>
    <n v="2"/>
    <n v="3"/>
    <n v="0"/>
    <n v="0"/>
    <n v="1"/>
    <n v="0"/>
    <n v="2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7"/>
    <d v="2023-05-16T14:40:38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8"/>
    <d v="2023-05-16T14:40:38"/>
    <n v="2"/>
    <n v="0"/>
    <n v="2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3"/>
    <d v="2023-04-20T08:01:37"/>
    <n v="34"/>
    <m/>
    <m/>
    <m/>
    <n v="3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9"/>
    <d v="2023-05-16T14:40:38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10"/>
    <d v="2023-05-16T14:40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11"/>
    <d v="2023-05-16T14:40:38"/>
    <n v="141"/>
    <n v="5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12"/>
    <d v="2023-05-16T14:40:3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3"/>
    <d v="2023-04-19T10:55:11"/>
    <n v="256"/>
    <m/>
    <m/>
    <m/>
    <n v="17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5"/>
    <d v="2023-04-19T10:55:11"/>
    <n v="526"/>
    <m/>
    <m/>
    <m/>
    <m/>
    <n v="76"/>
    <n v="248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6"/>
    <d v="2023-04-19T10:55:11"/>
    <n v="199"/>
    <m/>
    <m/>
    <m/>
    <m/>
    <m/>
    <m/>
    <m/>
    <n v="90"/>
    <m/>
    <n v="64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0"/>
    <d v="2023-04-19T10:55:11"/>
    <n v="112"/>
    <n v="4"/>
    <n v="2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1"/>
    <d v="2023-04-19T10:55:1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3"/>
    <d v="2023-04-19T10:55:11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21"/>
    <d v="2023-04-19T10:55:11"/>
    <n v="20"/>
    <m/>
    <m/>
    <m/>
    <n v="4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24"/>
    <d v="2023-04-19T10:55:11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22"/>
    <d v="2023-04-19T10:55:1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25"/>
    <d v="2023-04-19T10:55:11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23"/>
    <d v="2023-04-19T10:55:11"/>
    <n v="18"/>
    <n v="1.6"/>
    <n v="4.4000000000000004"/>
    <n v="3.2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4"/>
    <d v="2023-04-19T10:55:11"/>
    <n v="15.6"/>
    <m/>
    <m/>
    <n v="3.6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5"/>
    <d v="2023-04-19T10:55:11"/>
    <n v="622"/>
    <n v="235"/>
    <n v="387"/>
    <n v="3"/>
    <n v="15"/>
    <n v="46"/>
    <n v="86"/>
    <n v="80"/>
    <n v="124"/>
    <n v="101"/>
    <n v="90"/>
    <m/>
    <n v="32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6"/>
    <d v="2023-04-19T10:55:11"/>
    <n v="16"/>
    <n v="7"/>
    <n v="9"/>
    <m/>
    <n v="1"/>
    <m/>
    <n v="2"/>
    <n v="1"/>
    <n v="3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7"/>
    <d v="2023-04-19T10:55:11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8"/>
    <d v="2023-04-19T10:55:11"/>
    <n v="10"/>
    <n v="5"/>
    <n v="5"/>
    <n v="1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8"/>
    <x v="53"/>
    <x v="26"/>
    <d v="2023-04-19T10:55:1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6"/>
    <d v="2023-04-20T08:03:33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7"/>
    <d v="2023-04-20T08:03:33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26"/>
    <d v="2023-04-20T08:03:33"/>
    <n v="6"/>
    <n v="0"/>
    <n v="0"/>
    <n v="2"/>
    <n v="2"/>
    <n v="0"/>
    <n v="0"/>
    <n v="0"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27"/>
    <d v="2023-04-20T08:03:3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29"/>
    <d v="2023-04-20T08:03:33"/>
    <n v="4.4000000000000004"/>
    <n v="0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19"/>
    <d v="2023-04-20T08:03:33"/>
    <n v="3"/>
    <n v="1"/>
    <n v="4"/>
    <n v="0"/>
    <n v="0"/>
    <n v="1"/>
    <n v="1"/>
    <n v="0"/>
    <n v="0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32"/>
    <d v="2023-04-20T08:03:33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9"/>
    <d v="2023-04-20T08:03:33"/>
    <n v="392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10"/>
    <d v="2023-04-20T08:03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11"/>
    <d v="2023-04-20T08:03:33"/>
    <n v="392"/>
    <n v="22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17"/>
    <x v="114"/>
    <x v="12"/>
    <d v="2023-04-20T08:03:33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3"/>
    <d v="2023-04-20T08:04:11"/>
    <n v="238"/>
    <m/>
    <m/>
    <m/>
    <n v="164"/>
    <n v="7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5"/>
    <d v="2023-04-20T08:04:11"/>
    <n v="474"/>
    <m/>
    <m/>
    <m/>
    <m/>
    <n v="66"/>
    <n v="22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6"/>
    <d v="2023-04-20T08:04:11"/>
    <n v="162"/>
    <m/>
    <m/>
    <m/>
    <m/>
    <m/>
    <m/>
    <m/>
    <n v="78"/>
    <m/>
    <n v="48"/>
    <n v="2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0"/>
    <d v="2023-04-20T08:04:11"/>
    <n v="196.7"/>
    <n v="22.5"/>
    <n v="36"/>
    <n v="13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3"/>
    <d v="2023-04-20T08:04:11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21"/>
    <d v="2023-04-20T08:04:11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24"/>
    <d v="2023-04-20T08:04:1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22"/>
    <d v="2023-04-20T08:04:11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23"/>
    <d v="2023-04-20T08:04:11"/>
    <n v="7.2"/>
    <n v="0"/>
    <n v="0"/>
    <n v="7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5"/>
    <d v="2023-04-20T08:04:11"/>
    <n v="563"/>
    <n v="230"/>
    <n v="334"/>
    <n v="7"/>
    <n v="13"/>
    <n v="47"/>
    <n v="82"/>
    <n v="70"/>
    <n v="112"/>
    <n v="94"/>
    <n v="78"/>
    <m/>
    <n v="24"/>
    <n v="2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6"/>
    <d v="2023-04-20T08:04:11"/>
    <n v="3"/>
    <n v="1"/>
    <n v="2"/>
    <n v="0"/>
    <n v="0"/>
    <n v="1"/>
    <n v="0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8"/>
    <d v="2023-04-20T08:04:11"/>
    <n v="2"/>
    <n v="0"/>
    <n v="0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26"/>
    <d v="2023-04-20T08:04:11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8"/>
    <d v="2023-04-20T08:04:1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29"/>
    <d v="2023-04-20T08:04:11"/>
    <n v="2.4"/>
    <n v="2.4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30"/>
    <d v="2023-04-20T08:04:11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9"/>
    <d v="2023-04-20T08:04:11"/>
    <n v="12"/>
    <n v="5"/>
    <n v="7"/>
    <n v="0"/>
    <n v="0"/>
    <n v="0"/>
    <n v="3"/>
    <n v="3"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32"/>
    <d v="2023-04-20T08:04:11"/>
    <n v="2"/>
    <n v="1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9"/>
    <d v="2023-04-20T08:04:11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0"/>
    <d v="2023-04-20T08:04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1"/>
    <d v="2023-04-20T08:04:11"/>
    <n v="615"/>
    <n v="247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8"/>
    <x v="17"/>
    <x v="12"/>
    <d v="2023-04-20T08:04:11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3"/>
    <d v="2023-04-20T08:04:33"/>
    <n v="212"/>
    <m/>
    <m/>
    <m/>
    <n v="156"/>
    <n v="46"/>
    <n v="0"/>
    <n v="0"/>
    <n v="4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5"/>
    <d v="2023-04-20T08:04:33"/>
    <n v="480"/>
    <m/>
    <m/>
    <m/>
    <m/>
    <n v="84"/>
    <n v="196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6"/>
    <d v="2023-04-20T08:04:33"/>
    <n v="150"/>
    <m/>
    <m/>
    <m/>
    <m/>
    <m/>
    <m/>
    <m/>
    <n v="78"/>
    <m/>
    <n v="4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0"/>
    <d v="2023-04-20T08:04:33"/>
    <n v="124"/>
    <n v="9.6"/>
    <n v="46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"/>
    <d v="2023-04-20T08:04:33"/>
    <n v="6"/>
    <m/>
    <m/>
    <m/>
    <n v="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3"/>
    <d v="2023-04-20T08:04:33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1"/>
    <d v="2023-04-20T08:04:33"/>
    <n v="32"/>
    <m/>
    <n v="0"/>
    <n v="16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2"/>
    <d v="2023-04-20T08:04:33"/>
    <n v="19.2"/>
    <n v="0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5"/>
    <d v="2023-04-20T08:04:3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1"/>
    <d v="2023-04-19T15:01:21"/>
    <n v="318"/>
    <n v="141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2"/>
    <d v="2023-04-19T15:01:21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36"/>
    <d v="2023-04-19T15:0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38"/>
    <d v="2023-04-19T15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20"/>
    <d v="2023-04-19T15:01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13"/>
    <d v="2023-04-19T15:02:10"/>
    <n v="7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14"/>
    <d v="2023-04-19T15:02:10"/>
    <n v="75"/>
    <m/>
    <m/>
    <m/>
    <n v="4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15"/>
    <d v="2023-04-19T15:02:10"/>
    <n v="210"/>
    <m/>
    <m/>
    <m/>
    <m/>
    <n v="8"/>
    <n v="10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16"/>
    <d v="2023-04-19T15:02:10"/>
    <n v="78"/>
    <m/>
    <m/>
    <m/>
    <m/>
    <m/>
    <m/>
    <m/>
    <n v="35"/>
    <m/>
    <n v="32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0"/>
    <d v="2023-04-19T15:02:10"/>
    <n v="75.2"/>
    <n v="4.8"/>
    <n v="2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2"/>
    <d v="2023-04-19T15:02:1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3"/>
    <d v="2023-04-19T15:02:1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21"/>
    <d v="2023-04-19T15:02:10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22"/>
    <d v="2023-04-19T15:02:10"/>
    <n v="9.6"/>
    <n v="2.4"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4"/>
    <d v="2023-04-19T15:02:1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5"/>
    <d v="2023-04-19T15:02:10"/>
    <n v="211"/>
    <n v="68"/>
    <n v="143"/>
    <n v="2"/>
    <n v="1"/>
    <m/>
    <n v="28"/>
    <n v="16"/>
    <n v="52"/>
    <n v="50"/>
    <n v="35"/>
    <m/>
    <n v="16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6"/>
    <d v="2023-04-19T15:02:10"/>
    <n v="8"/>
    <n v="5"/>
    <n v="3"/>
    <n v="1"/>
    <n v="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8"/>
    <d v="2023-04-19T15:0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9"/>
    <d v="2023-04-19T15:02:10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10"/>
    <d v="2023-04-19T15:02:1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11"/>
    <d v="2023-04-19T15:02:10"/>
    <n v="280"/>
    <n v="129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3"/>
    <x v="126"/>
    <x v="12"/>
    <d v="2023-04-19T15:02:1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3"/>
    <d v="2023-04-19T15:02:34"/>
    <n v="117"/>
    <m/>
    <m/>
    <m/>
    <n v="7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4"/>
    <d v="2023-04-19T15:02:34"/>
    <n v="121"/>
    <m/>
    <m/>
    <m/>
    <n v="7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5"/>
    <d v="2023-04-19T15:02:34"/>
    <n v="545"/>
    <m/>
    <m/>
    <m/>
    <m/>
    <n v="40"/>
    <n v="266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6"/>
    <d v="2023-04-19T15:02:34"/>
    <n v="223"/>
    <m/>
    <m/>
    <m/>
    <m/>
    <m/>
    <m/>
    <m/>
    <n v="92"/>
    <m/>
    <n v="90"/>
    <n v="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1"/>
    <d v="2023-04-20T10:42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21"/>
    <d v="2023-04-20T10:42:55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22"/>
    <d v="2023-04-20T10:42:55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5"/>
    <d v="2023-04-20T10:42:55"/>
    <n v="14"/>
    <n v="2"/>
    <n v="12"/>
    <m/>
    <m/>
    <m/>
    <m/>
    <n v="1"/>
    <n v="6"/>
    <n v="2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6"/>
    <d v="2023-04-20T10:42:55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9"/>
    <d v="2023-04-20T10:42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10"/>
    <d v="2023-04-20T10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11"/>
    <d v="2023-04-20T10:42:55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7"/>
    <x v="14"/>
    <x v="12"/>
    <d v="2023-04-20T10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7"/>
    <x v="15"/>
    <x v="15"/>
    <d v="2023-04-20T10:43:15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7"/>
    <x v="15"/>
    <x v="0"/>
    <d v="2023-04-20T10:43:1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7"/>
    <x v="15"/>
    <x v="5"/>
    <d v="2023-04-20T10:43:15"/>
    <n v="7"/>
    <n v="2"/>
    <n v="5"/>
    <m/>
    <m/>
    <n v="2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7"/>
    <x v="15"/>
    <x v="9"/>
    <d v="2023-04-20T10:43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7"/>
    <x v="15"/>
    <x v="11"/>
    <d v="2023-04-20T10:43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13"/>
    <d v="2023-04-20T10:43:4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15"/>
    <d v="2023-04-20T10:43:4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16"/>
    <d v="2023-04-20T10:43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0"/>
    <d v="2023-04-20T10:43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3"/>
    <d v="2023-04-20T10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21"/>
    <d v="2023-04-20T10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5"/>
    <d v="2023-04-20T10:43:40"/>
    <n v="9"/>
    <n v="4"/>
    <n v="5"/>
    <m/>
    <m/>
    <n v="2"/>
    <n v="2"/>
    <n v="1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6"/>
    <d v="2023-04-20T10:43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9"/>
    <d v="2023-04-20T10:43:4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7"/>
    <x v="16"/>
    <x v="11"/>
    <d v="2023-04-20T10:43:40"/>
    <n v="71"/>
    <n v="2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3"/>
    <d v="2023-04-20T10:45:37"/>
    <n v="262"/>
    <m/>
    <m/>
    <m/>
    <n v="158"/>
    <n v="10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5"/>
    <d v="2023-04-20T10:45:37"/>
    <n v="511"/>
    <m/>
    <m/>
    <m/>
    <m/>
    <n v="40"/>
    <n v="25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6"/>
    <d v="2023-04-20T10:45:37"/>
    <n v="149"/>
    <m/>
    <m/>
    <m/>
    <m/>
    <m/>
    <m/>
    <m/>
    <n v="68"/>
    <m/>
    <n v="48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0"/>
    <d v="2023-04-20T10:45:37"/>
    <n v="210.6"/>
    <n v="16.2"/>
    <n v="27.9"/>
    <n v="166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"/>
    <d v="2023-04-20T10:45:37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3"/>
    <d v="2023-04-20T10:45:37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21"/>
    <d v="2023-04-20T10:45:37"/>
    <n v="10"/>
    <m/>
    <n v="0"/>
    <n v="4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24"/>
    <d v="2023-04-20T10:45:37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22"/>
    <d v="2023-04-20T10:45:37"/>
    <n v="5.4"/>
    <n v="0"/>
    <n v="0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23"/>
    <d v="2023-04-20T10:45:37"/>
    <n v="3.6"/>
    <n v="0"/>
    <n v="0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5"/>
    <d v="2023-04-20T10:45:37"/>
    <n v="580"/>
    <n v="250"/>
    <n v="330"/>
    <n v="7"/>
    <n v="9"/>
    <n v="52"/>
    <n v="79"/>
    <n v="72"/>
    <n v="125"/>
    <n v="111"/>
    <n v="68"/>
    <m/>
    <n v="24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6"/>
    <d v="2023-04-20T10:45:37"/>
    <n v="6"/>
    <n v="3"/>
    <n v="3"/>
    <n v="0"/>
    <n v="0"/>
    <n v="2"/>
    <n v="1"/>
    <n v="0"/>
    <n v="1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8"/>
    <d v="2023-04-20T10:45:37"/>
    <n v="1"/>
    <n v="0"/>
    <n v="1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26"/>
    <d v="2023-04-20T10:45:37"/>
    <n v="11"/>
    <n v="0"/>
    <n v="1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8"/>
    <d v="2023-04-20T10:45:37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27"/>
    <d v="2023-04-20T10:45:37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29"/>
    <d v="2023-04-20T10:45:37"/>
    <n v="2.8"/>
    <n v="0"/>
    <n v="0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30"/>
    <d v="2023-04-20T10:45:37"/>
    <n v="8.8000000000000007"/>
    <n v="0"/>
    <n v="0"/>
    <n v="0"/>
    <n v="0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9"/>
    <d v="2023-04-20T10:45:37"/>
    <n v="13"/>
    <n v="4"/>
    <n v="9"/>
    <n v="0"/>
    <n v="1"/>
    <n v="0"/>
    <n v="3"/>
    <n v="3"/>
    <n v="3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32"/>
    <d v="2023-04-20T10:45:37"/>
    <n v="3"/>
    <n v="2"/>
    <n v="1"/>
    <n v="0"/>
    <n v="0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9"/>
    <d v="2023-04-20T10:45:37"/>
    <n v="679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0"/>
    <d v="2023-04-20T10:45:3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1"/>
    <d v="2023-04-20T10:45:37"/>
    <n v="679"/>
    <n v="275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8"/>
    <x v="17"/>
    <x v="12"/>
    <d v="2023-04-20T10:45:37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3"/>
    <d v="2023-04-20T10:46:04"/>
    <n v="164"/>
    <m/>
    <m/>
    <m/>
    <n v="128"/>
    <n v="3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5"/>
    <d v="2023-04-20T10:46:04"/>
    <n v="456"/>
    <m/>
    <m/>
    <m/>
    <m/>
    <n v="94"/>
    <n v="17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6"/>
    <d v="2023-04-20T10:46:04"/>
    <n v="183"/>
    <m/>
    <m/>
    <m/>
    <m/>
    <m/>
    <m/>
    <m/>
    <n v="83"/>
    <m/>
    <n v="52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0"/>
    <d v="2023-04-20T10:46:04"/>
    <n v="206.3"/>
    <n v="13.5"/>
    <n v="64.599999999999994"/>
    <n v="12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"/>
    <d v="2023-04-20T10:46:0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3"/>
    <d v="2023-04-20T10:46:04"/>
    <n v="18"/>
    <m/>
    <m/>
    <m/>
    <m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21"/>
    <d v="2023-04-20T10:46:04"/>
    <n v="30"/>
    <m/>
    <n v="0"/>
    <n v="8"/>
    <n v="4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22"/>
    <d v="2023-04-20T10:46:04"/>
    <n v="11.1"/>
    <n v="0.9"/>
    <n v="0"/>
    <n v="10.1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25"/>
    <d v="2023-04-20T10:46:0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23"/>
    <d v="2023-04-20T10:46:04"/>
    <n v="17.600000000000001"/>
    <n v="0"/>
    <n v="7.2"/>
    <n v="7.2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4"/>
    <d v="2023-04-20T10:46:04"/>
    <n v="13.6"/>
    <n v="0"/>
    <n v="4"/>
    <n v="5.6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5"/>
    <d v="2023-04-20T10:46:04"/>
    <n v="544"/>
    <n v="212"/>
    <n v="332"/>
    <n v="6"/>
    <n v="24"/>
    <n v="46"/>
    <n v="64"/>
    <n v="65"/>
    <n v="89"/>
    <n v="93"/>
    <n v="83"/>
    <m/>
    <n v="26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6"/>
    <d v="2023-04-20T10:46:04"/>
    <n v="16"/>
    <n v="9"/>
    <n v="8"/>
    <n v="1"/>
    <n v="0"/>
    <n v="4"/>
    <n v="2"/>
    <n v="2"/>
    <n v="4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7"/>
    <d v="2023-04-20T10:46:0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8"/>
    <d v="2023-04-20T10:46:04"/>
    <n v="12"/>
    <n v="7"/>
    <n v="5"/>
    <n v="0"/>
    <n v="3"/>
    <n v="6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26"/>
    <d v="2023-04-20T10:46:04"/>
    <n v="12"/>
    <n v="0"/>
    <n v="0"/>
    <n v="8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8"/>
    <d v="2023-04-20T10:46:04"/>
    <n v="40"/>
    <m/>
    <m/>
    <m/>
    <m/>
    <n v="8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29"/>
    <d v="2023-04-20T10:46:04"/>
    <n v="9.1999999999999993"/>
    <n v="1.2"/>
    <n v="0.8"/>
    <n v="4.8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30"/>
    <d v="2023-04-20T10:46:04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9"/>
    <d v="2023-04-20T10:46:04"/>
    <n v="27"/>
    <n v="17"/>
    <n v="10"/>
    <n v="0"/>
    <n v="0"/>
    <n v="4"/>
    <n v="2"/>
    <n v="4"/>
    <n v="4"/>
    <n v="1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32"/>
    <d v="2023-04-20T10:46:04"/>
    <n v="7"/>
    <n v="7"/>
    <n v="0"/>
    <n v="1"/>
    <n v="1"/>
    <n v="4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9"/>
    <d v="2023-04-20T10:46:04"/>
    <n v="1017"/>
    <n v="1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0"/>
    <d v="2023-04-20T10:46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33"/>
    <d v="2023-04-20T10:4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1"/>
    <d v="2023-04-20T10:46:04"/>
    <n v="1017"/>
    <n v="386"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12"/>
    <d v="2023-04-20T10:46:04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34"/>
    <d v="2023-04-20T10:46:0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8"/>
    <x v="134"/>
    <x v="20"/>
    <d v="2023-04-20T10:46:04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21"/>
    <d v="2023-04-20T14:14:3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22"/>
    <d v="2023-04-20T14:14:31"/>
    <n v="7.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4"/>
    <d v="2023-04-20T14:14:3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5"/>
    <d v="2023-04-20T14:14:31"/>
    <n v="180"/>
    <n v="53"/>
    <n v="127"/>
    <m/>
    <n v="2"/>
    <n v="18"/>
    <n v="21"/>
    <n v="16"/>
    <n v="33"/>
    <n v="32"/>
    <n v="39"/>
    <m/>
    <n v="11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6"/>
    <d v="2023-04-20T14:14:31"/>
    <n v="5"/>
    <n v="3"/>
    <n v="2"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8"/>
    <d v="2023-04-20T14:14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9"/>
    <d v="2023-04-20T14:14:31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10"/>
    <d v="2023-04-20T14:14:3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11"/>
    <d v="2023-04-20T14:14:31"/>
    <n v="255"/>
    <n v="12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12"/>
    <d v="2023-04-20T14:14:31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3"/>
    <d v="2023-04-20T14:14:49"/>
    <n v="180"/>
    <m/>
    <m/>
    <m/>
    <n v="1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5"/>
    <d v="2023-04-20T14:14:49"/>
    <n v="544"/>
    <m/>
    <m/>
    <m/>
    <m/>
    <n v="56"/>
    <n v="27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6"/>
    <d v="2023-04-20T14:14:49"/>
    <n v="198"/>
    <m/>
    <m/>
    <m/>
    <m/>
    <m/>
    <m/>
    <m/>
    <n v="88"/>
    <m/>
    <n v="70"/>
    <n v="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0"/>
    <d v="2023-04-20T14:14:49"/>
    <n v="108.6"/>
    <n v="7.2"/>
    <n v="30.4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"/>
    <d v="2023-04-20T14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3"/>
    <d v="2023-04-20T14:14:49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21"/>
    <d v="2023-04-20T14:14:49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5"/>
    <d v="2023-04-20T11:07:52"/>
    <n v="27"/>
    <n v="8"/>
    <n v="19"/>
    <m/>
    <m/>
    <n v="2"/>
    <n v="2"/>
    <n v="3"/>
    <n v="3"/>
    <n v="6"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6"/>
    <d v="2023-04-20T11:07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8"/>
    <d v="2023-04-20T11:07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27"/>
    <d v="2023-04-20T11:07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19"/>
    <d v="2023-04-20T11:07:52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9"/>
    <d v="2023-04-20T11:07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5"/>
    <d v="2023-04-20T11:07:24"/>
    <n v="26"/>
    <n v="12"/>
    <n v="15"/>
    <m/>
    <m/>
    <n v="1"/>
    <n v="1"/>
    <n v="3"/>
    <n v="8"/>
    <n v="1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6"/>
    <d v="2023-04-20T11:07:2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11"/>
    <d v="2023-05-16T14:49:26"/>
    <n v="66"/>
    <n v="3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13"/>
    <d v="2023-05-16T14:49:42"/>
    <n v="34"/>
    <m/>
    <m/>
    <m/>
    <n v="1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15"/>
    <d v="2023-05-16T14:49:42"/>
    <n v="46"/>
    <m/>
    <m/>
    <m/>
    <m/>
    <n v="2"/>
    <n v="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16"/>
    <d v="2023-05-16T14:49:42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8"/>
    <d v="2023-04-20T11:07:24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9"/>
    <d v="2023-04-20T11:07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10"/>
    <d v="2023-04-20T11:07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11"/>
    <d v="2023-04-20T11:07:24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12"/>
    <d v="2023-04-20T11:07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8"/>
    <d v="2023-04-20T08:05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9"/>
    <d v="2023-04-20T08:05:0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10"/>
    <d v="2023-04-20T08:05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35"/>
    <d v="2023-04-20T08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11"/>
    <d v="2023-04-20T08:05:06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12"/>
    <d v="2023-04-20T08:05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7"/>
    <x v="26"/>
    <x v="36"/>
    <d v="2023-04-20T08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13"/>
    <d v="2023-05-16T14:48:35"/>
    <n v="74"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15"/>
    <d v="2023-05-16T14:48:35"/>
    <n v="92"/>
    <m/>
    <m/>
    <m/>
    <m/>
    <n v="10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16"/>
    <d v="2023-05-16T14:48:35"/>
    <n v="44"/>
    <m/>
    <m/>
    <m/>
    <m/>
    <m/>
    <m/>
    <m/>
    <n v="26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0"/>
    <d v="2023-05-16T14:48:35"/>
    <n v="104.3"/>
    <n v="8.8000000000000007"/>
    <n v="14.8"/>
    <n v="80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5"/>
    <d v="2023-05-16T16:00:16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7"/>
    <d v="2023-05-16T16:00:1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9"/>
    <d v="2023-05-16T16:00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10"/>
    <d v="2023-05-16T16:0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11"/>
    <d v="2023-05-16T16:00:16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13"/>
    <x v="41"/>
    <x v="12"/>
    <d v="2023-05-16T16:00:1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13"/>
    <d v="2023-05-16T16:00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"/>
    <x v="122"/>
    <x v="15"/>
    <d v="2023-05-16T16:00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3"/>
    <d v="2023-04-20T08:09:46"/>
    <n v="168"/>
    <m/>
    <m/>
    <m/>
    <n v="104"/>
    <n v="6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1"/>
    <d v="2023-05-16T14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3"/>
    <d v="2023-05-16T14:48:3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21"/>
    <d v="2023-05-16T14:48:35"/>
    <n v="14"/>
    <m/>
    <m/>
    <n v="6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24"/>
    <d v="2023-05-16T14:48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22"/>
    <d v="2023-05-16T14:48:35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25"/>
    <d v="2023-05-16T14:48:3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0"/>
    <d v="2023-04-19T15:02:34"/>
    <n v="129.19999999999999"/>
    <n v="6.4"/>
    <n v="24.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2"/>
    <d v="2023-04-19T15:02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3"/>
    <d v="2023-04-19T15:02:3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21"/>
    <d v="2023-04-19T15:02:34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24"/>
    <d v="2023-04-19T15:02:3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25"/>
    <d v="2023-04-19T15:02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39"/>
    <d v="2023-04-19T15:02:34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23"/>
    <d v="2023-04-19T15:02:34"/>
    <n v="44.8"/>
    <m/>
    <n v="8.8000000000000007"/>
    <n v="7.2"/>
    <n v="16.8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4"/>
    <d v="2023-04-19T15:02:34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5"/>
    <d v="2023-04-19T15:02:34"/>
    <n v="626"/>
    <n v="221"/>
    <n v="412"/>
    <n v="2"/>
    <n v="9"/>
    <n v="43"/>
    <n v="74"/>
    <n v="65"/>
    <n v="133"/>
    <n v="122"/>
    <n v="92"/>
    <m/>
    <n v="45"/>
    <n v="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6"/>
    <d v="2023-04-19T15:02:34"/>
    <n v="10"/>
    <n v="5"/>
    <n v="5"/>
    <m/>
    <m/>
    <m/>
    <m/>
    <n v="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7"/>
    <d v="2023-04-19T15:02:34"/>
    <n v="4"/>
    <n v="4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8"/>
    <d v="2023-04-19T15:02:34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26"/>
    <d v="2023-04-19T15:02:3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7"/>
    <d v="2023-04-19T15:02:3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8"/>
    <d v="2023-04-19T15:02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3"/>
    <x v="3"/>
    <x v="19"/>
    <d v="2023-04-19T15:02:34"/>
    <n v="8"/>
    <n v="4"/>
    <n v="5"/>
    <m/>
    <m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21"/>
    <d v="2023-04-20T08:14:23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22"/>
    <d v="2023-04-20T08:14:2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5"/>
    <d v="2023-04-20T08:14:23"/>
    <n v="3"/>
    <m/>
    <n v="3"/>
    <m/>
    <m/>
    <m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6"/>
    <d v="2023-04-20T08:14:23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9"/>
    <d v="2023-04-20T08:14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11"/>
    <d v="2023-04-20T08:14:23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7"/>
    <x v="15"/>
    <x v="13"/>
    <d v="2023-04-20T08:14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7"/>
    <x v="15"/>
    <x v="15"/>
    <d v="2023-04-20T08:14:41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39"/>
    <d v="2023-04-20T08:04:33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3"/>
    <d v="2023-04-20T08:04:33"/>
    <n v="9.6"/>
    <n v="0"/>
    <n v="0"/>
    <n v="4.8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4"/>
    <d v="2023-04-20T08:04:33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5"/>
    <d v="2023-04-20T08:04:33"/>
    <n v="527"/>
    <n v="187"/>
    <n v="340"/>
    <n v="6"/>
    <n v="16"/>
    <n v="28"/>
    <n v="78"/>
    <n v="65"/>
    <n v="98"/>
    <n v="100"/>
    <n v="82"/>
    <m/>
    <n v="24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6"/>
    <d v="2023-04-20T08:04:33"/>
    <n v="17"/>
    <n v="12"/>
    <n v="5"/>
    <n v="0"/>
    <n v="1"/>
    <n v="8"/>
    <n v="2"/>
    <n v="1"/>
    <n v="2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7"/>
    <d v="2023-04-20T08:04:33"/>
    <n v="4"/>
    <n v="2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8"/>
    <d v="2023-04-20T08:04:33"/>
    <n v="5"/>
    <n v="4"/>
    <n v="1"/>
    <n v="0"/>
    <n v="0"/>
    <n v="3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6"/>
    <d v="2023-04-20T08:04:33"/>
    <n v="14"/>
    <n v="2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8"/>
    <d v="2023-04-20T08:04:33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7"/>
    <d v="2023-04-20T08:04:33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9"/>
    <d v="2023-04-20T08:04:33"/>
    <n v="3.2"/>
    <n v="0"/>
    <n v="0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9"/>
    <d v="2023-04-20T08:04:33"/>
    <n v="14"/>
    <n v="1"/>
    <n v="13"/>
    <n v="2"/>
    <n v="0"/>
    <n v="3"/>
    <n v="3"/>
    <n v="0"/>
    <n v="4"/>
    <n v="0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32"/>
    <d v="2023-04-20T08:04:33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9"/>
    <d v="2023-04-20T08:04:33"/>
    <n v="474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0"/>
    <d v="2023-04-20T08:04:3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1"/>
    <d v="2023-04-20T08:04:33"/>
    <n v="474"/>
    <n v="171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12"/>
    <d v="2023-04-20T08:04:33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20"/>
    <d v="2023-04-20T08:04:33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8"/>
    <x v="20"/>
    <x v="40"/>
    <d v="2023-04-20T08:04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3"/>
    <d v="2023-04-20T08:04:50"/>
    <n v="208"/>
    <m/>
    <m/>
    <m/>
    <n v="154"/>
    <n v="52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5"/>
    <d v="2023-04-20T08:04:50"/>
    <n v="521"/>
    <m/>
    <m/>
    <m/>
    <m/>
    <n v="134"/>
    <n v="22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6"/>
    <d v="2023-04-20T08:04:50"/>
    <n v="181"/>
    <m/>
    <m/>
    <m/>
    <m/>
    <m/>
    <m/>
    <m/>
    <n v="93"/>
    <m/>
    <n v="5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3"/>
    <d v="2023-04-20T08:04:50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1"/>
    <d v="2023-04-20T08:04:50"/>
    <n v="16"/>
    <m/>
    <n v="0"/>
    <n v="0"/>
    <n v="0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4"/>
    <d v="2023-04-20T08:04:50"/>
    <n v="12"/>
    <m/>
    <m/>
    <m/>
    <m/>
    <m/>
    <m/>
    <m/>
    <m/>
    <n v="1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5"/>
    <d v="2023-04-20T08:04:50"/>
    <n v="1.6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39"/>
    <d v="2023-04-20T08:04:50"/>
    <n v="1.6"/>
    <n v="0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3"/>
    <d v="2023-04-20T08:04:50"/>
    <n v="17.2"/>
    <n v="0"/>
    <n v="0.4"/>
    <n v="11.6"/>
    <n v="2.8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5"/>
    <d v="2023-04-20T08:04:50"/>
    <n v="617"/>
    <n v="207"/>
    <n v="410"/>
    <n v="4"/>
    <n v="33"/>
    <n v="62"/>
    <n v="77"/>
    <n v="93"/>
    <n v="110"/>
    <n v="83"/>
    <n v="95"/>
    <m/>
    <n v="2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6"/>
    <d v="2023-04-20T08:04:50"/>
    <n v="12"/>
    <n v="4"/>
    <n v="8"/>
    <n v="0"/>
    <n v="0"/>
    <n v="0"/>
    <n v="0"/>
    <n v="1"/>
    <n v="5"/>
    <n v="2"/>
    <m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7"/>
    <d v="2023-04-20T08:04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8"/>
    <d v="2023-04-20T08:04:50"/>
    <n v="8"/>
    <n v="3"/>
    <n v="5"/>
    <n v="0"/>
    <n v="1"/>
    <n v="5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6"/>
    <d v="2023-04-20T08:04:50"/>
    <n v="8"/>
    <n v="0"/>
    <n v="2"/>
    <n v="4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8"/>
    <d v="2023-04-20T08:04:50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7"/>
    <x v="15"/>
    <x v="5"/>
    <d v="2023-04-20T08:14:41"/>
    <n v="6"/>
    <n v="3"/>
    <n v="3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7"/>
    <x v="15"/>
    <x v="9"/>
    <d v="2023-04-20T08:14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7"/>
    <x v="15"/>
    <x v="11"/>
    <d v="2023-04-20T08:14:4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7"/>
    <x v="16"/>
    <x v="13"/>
    <d v="2023-04-20T08:15:0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24"/>
    <d v="2023-04-20T10:06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4"/>
    <d v="2023-04-20T10:06:5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5"/>
    <d v="2023-04-20T10:06:50"/>
    <n v="7"/>
    <n v="6"/>
    <n v="1"/>
    <m/>
    <m/>
    <m/>
    <n v="2"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6"/>
    <d v="2023-04-20T10:06:5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8"/>
    <d v="2023-04-20T10:06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9"/>
    <d v="2023-04-20T10:06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10"/>
    <d v="2023-04-20T10:06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11"/>
    <d v="2023-04-20T10:06:50"/>
    <n v="79"/>
    <n v="4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12"/>
    <d v="2023-04-20T10:06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13"/>
    <d v="2023-04-20T10:07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15"/>
    <d v="2023-04-20T10:07:09"/>
    <n v="25"/>
    <m/>
    <m/>
    <m/>
    <m/>
    <n v="2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16"/>
    <d v="2023-04-20T10:07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0"/>
    <d v="2023-04-20T10:07:0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21"/>
    <d v="2023-04-20T10:07:0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5"/>
    <d v="2023-04-20T10:07:09"/>
    <n v="19"/>
    <n v="8"/>
    <n v="11"/>
    <m/>
    <n v="1"/>
    <m/>
    <n v="1"/>
    <n v="1"/>
    <n v="7"/>
    <n v="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6"/>
    <d v="2023-04-20T10:07:09"/>
    <n v="1"/>
    <m/>
    <m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9"/>
    <d v="2023-04-20T10:07:0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10"/>
    <d v="2023-04-20T10:07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11"/>
    <d v="2023-04-20T10:07:09"/>
    <n v="59"/>
    <n v="2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5"/>
    <x v="129"/>
    <x v="12"/>
    <d v="2023-04-20T10:07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13"/>
    <d v="2023-04-20T10:07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15"/>
    <d v="2023-04-20T10:07:44"/>
    <n v="28"/>
    <m/>
    <m/>
    <m/>
    <m/>
    <n v="2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16"/>
    <d v="2023-04-20T10:07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5"/>
    <d v="2023-04-20T10:07:44"/>
    <n v="18"/>
    <n v="7"/>
    <n v="11"/>
    <m/>
    <m/>
    <m/>
    <n v="1"/>
    <n v="2"/>
    <n v="4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7"/>
    <x v="16"/>
    <x v="15"/>
    <d v="2023-04-20T08:15:0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7"/>
    <x v="16"/>
    <x v="0"/>
    <d v="2023-04-20T08:15:02"/>
    <n v="0.9"/>
    <m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7"/>
    <x v="16"/>
    <x v="5"/>
    <d v="2023-04-20T08:15:02"/>
    <n v="11"/>
    <n v="5"/>
    <n v="6"/>
    <m/>
    <m/>
    <n v="1"/>
    <n v="4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7"/>
    <x v="16"/>
    <x v="9"/>
    <d v="2023-04-20T08:15:02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7"/>
    <x v="16"/>
    <x v="11"/>
    <d v="2023-04-20T08:15:02"/>
    <n v="75"/>
    <n v="3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13"/>
    <d v="2023-04-20T10:06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15"/>
    <d v="2023-04-20T10:06:50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5"/>
    <x v="40"/>
    <x v="16"/>
    <d v="2023-04-20T10:06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9"/>
    <d v="2023-04-20T10:0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10"/>
    <d v="2023-04-20T10:07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11"/>
    <d v="2023-04-20T10:0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5"/>
    <x v="130"/>
    <x v="12"/>
    <d v="2023-04-20T10:07:4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131"/>
    <x v="15"/>
    <d v="2023-04-20T10:08:0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131"/>
    <x v="5"/>
    <d v="2023-04-20T10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131"/>
    <x v="19"/>
    <d v="2023-04-20T10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131"/>
    <x v="9"/>
    <d v="2023-04-20T10:08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131"/>
    <x v="10"/>
    <d v="2023-04-20T10:08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131"/>
    <x v="11"/>
    <d v="2023-04-20T10:08:0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0"/>
    <d v="2023-04-20T11:51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1"/>
    <d v="2023-04-20T11:51:47"/>
    <n v="420"/>
    <n v="24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3"/>
    <x v="87"/>
    <x v="12"/>
    <d v="2023-04-20T11:5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08"/>
    <x v="13"/>
    <d v="2023-04-20T12:04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08"/>
    <x v="15"/>
    <d v="2023-04-20T12:04:12"/>
    <n v="24"/>
    <m/>
    <m/>
    <m/>
    <m/>
    <n v="4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08"/>
    <x v="16"/>
    <d v="2023-04-20T12:04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08"/>
    <x v="0"/>
    <d v="2023-04-20T12:04:1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08"/>
    <x v="5"/>
    <d v="2023-04-20T12:04:12"/>
    <n v="16"/>
    <n v="7"/>
    <n v="9"/>
    <m/>
    <m/>
    <n v="1"/>
    <n v="1"/>
    <n v="3"/>
    <n v="7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08"/>
    <x v="9"/>
    <d v="2023-04-20T12:04:1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5"/>
    <x v="108"/>
    <x v="11"/>
    <d v="2023-04-20T12:04:12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13"/>
    <d v="2023-04-20T12:08:2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15"/>
    <d v="2023-04-20T12:08:2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16"/>
    <d v="2023-04-20T12:08:2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3"/>
    <d v="2023-04-20T12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21"/>
    <d v="2023-04-20T12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5"/>
    <d v="2023-04-20T12:08:27"/>
    <n v="10"/>
    <n v="3"/>
    <n v="7"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6"/>
    <d v="2023-04-20T12:08:2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9"/>
    <d v="2023-04-20T12:08:27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10"/>
    <d v="2023-04-20T12:08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11"/>
    <d v="2023-04-20T12:08:27"/>
    <n v="109"/>
    <n v="5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12"/>
    <d v="2023-04-20T12:08:27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3"/>
    <x v="99"/>
    <x v="20"/>
    <d v="2023-04-20T12:08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15"/>
    <d v="2023-04-20T12:08:5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16"/>
    <d v="2023-04-20T12:08:5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5"/>
    <d v="2023-04-20T12:08:50"/>
    <n v="7"/>
    <n v="1"/>
    <n v="6"/>
    <m/>
    <m/>
    <m/>
    <m/>
    <m/>
    <n v="5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9"/>
    <d v="2023-04-20T12:08:5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0"/>
    <x v="63"/>
    <x v="5"/>
    <d v="2023-04-20T10:29:34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0"/>
    <x v="63"/>
    <x v="9"/>
    <d v="2023-04-20T10:29:3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0"/>
    <x v="63"/>
    <x v="10"/>
    <d v="2023-04-20T10:2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0"/>
    <x v="63"/>
    <x v="11"/>
    <d v="2023-04-20T10:29:34"/>
    <n v="81"/>
    <n v="4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0"/>
    <x v="63"/>
    <x v="12"/>
    <d v="2023-04-20T10:2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70"/>
    <x v="13"/>
    <d v="2023-04-20T10:30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70"/>
    <x v="15"/>
    <d v="2023-04-20T10:30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70"/>
    <x v="5"/>
    <d v="2023-04-20T10:30:19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70"/>
    <x v="9"/>
    <d v="2023-04-20T10:30:1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70"/>
    <x v="10"/>
    <d v="2023-04-20T10:3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70"/>
    <x v="11"/>
    <d v="2023-04-20T10:30:19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70"/>
    <x v="12"/>
    <d v="2023-04-20T10:3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13"/>
    <d v="2023-04-20T10:31:22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15"/>
    <d v="2023-04-20T10:31:22"/>
    <n v="38"/>
    <m/>
    <m/>
    <m/>
    <m/>
    <n v="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16"/>
    <d v="2023-04-20T10:31:2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0"/>
    <d v="2023-04-20T10:31:2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1"/>
    <d v="2023-04-20T10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21"/>
    <d v="2023-04-20T10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5"/>
    <d v="2023-04-20T10:31:22"/>
    <n v="32"/>
    <n v="15"/>
    <n v="17"/>
    <m/>
    <m/>
    <n v="1"/>
    <n v="6"/>
    <n v="4"/>
    <n v="6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6"/>
    <d v="2023-04-20T10:31:2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9"/>
    <d v="2023-04-20T10:31:2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10"/>
    <d v="2023-04-20T10:3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11"/>
    <d v="2023-04-20T10:31:22"/>
    <n v="109"/>
    <n v="4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4"/>
    <x v="77"/>
    <x v="12"/>
    <d v="2023-04-20T10:3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3"/>
    <d v="2023-04-20T10:3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21"/>
    <d v="2023-04-20T10:33:14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5"/>
    <d v="2023-04-20T10:33:14"/>
    <n v="59"/>
    <n v="28"/>
    <n v="31"/>
    <m/>
    <m/>
    <n v="2"/>
    <n v="5"/>
    <n v="3"/>
    <n v="17"/>
    <n v="20"/>
    <n v="6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6"/>
    <d v="2023-04-20T10:33:14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9"/>
    <d v="2023-04-20T10:33:1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10"/>
    <d v="2023-04-20T10:33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11"/>
    <d v="2023-04-20T10:33:14"/>
    <n v="130"/>
    <n v="73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"/>
    <x v="72"/>
    <x v="5"/>
    <d v="2023-04-20T10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"/>
    <x v="72"/>
    <x v="9"/>
    <d v="2023-04-20T10:28:4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"/>
    <x v="72"/>
    <x v="10"/>
    <d v="2023-04-20T10:28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"/>
    <x v="72"/>
    <x v="11"/>
    <d v="2023-04-20T10:28:41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"/>
    <x v="72"/>
    <x v="12"/>
    <d v="2023-04-20T10:28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"/>
    <x v="72"/>
    <x v="20"/>
    <d v="2023-04-20T10:28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13"/>
    <d v="2023-04-20T10:29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15"/>
    <d v="2023-04-20T10:29:06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12"/>
    <d v="2023-04-20T10:33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3"/>
    <d v="2023-04-20T10:39:17"/>
    <n v="96"/>
    <m/>
    <m/>
    <m/>
    <n v="8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5"/>
    <d v="2023-04-20T10:39:17"/>
    <n v="270"/>
    <m/>
    <m/>
    <m/>
    <m/>
    <n v="50"/>
    <n v="12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6"/>
    <d v="2023-04-20T10:39:17"/>
    <n v="84"/>
    <m/>
    <m/>
    <m/>
    <m/>
    <m/>
    <m/>
    <m/>
    <n v="40"/>
    <m/>
    <n v="4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0"/>
    <d v="2023-04-20T10:39:17"/>
    <n v="90"/>
    <n v="6.3"/>
    <n v="29.7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3"/>
    <d v="2023-04-20T10:39:17"/>
    <n v="4"/>
    <m/>
    <m/>
    <m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21"/>
    <d v="2023-04-20T10:39:17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5"/>
    <d v="2023-04-20T10:39:17"/>
    <n v="276"/>
    <n v="122"/>
    <n v="154"/>
    <n v="2"/>
    <n v="9"/>
    <n v="19"/>
    <n v="44"/>
    <n v="29"/>
    <n v="62"/>
    <n v="48"/>
    <n v="40"/>
    <m/>
    <n v="2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6"/>
    <d v="2023-04-20T10:39:17"/>
    <n v="2"/>
    <n v="2"/>
    <n v="0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26"/>
    <d v="2023-04-20T10:39:17"/>
    <n v="6"/>
    <n v="1"/>
    <n v="1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18"/>
    <d v="2023-04-20T10:39:17"/>
    <n v="8"/>
    <m/>
    <m/>
    <m/>
    <m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17"/>
    <x v="114"/>
    <x v="27"/>
    <d v="2023-04-20T10:39:17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9"/>
    <d v="2023-04-20T10:18:25"/>
    <n v="44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10"/>
    <d v="2023-04-20T10:1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11"/>
    <d v="2023-04-20T10:18:25"/>
    <n v="440"/>
    <n v="189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12"/>
    <d v="2023-04-20T10:1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13"/>
    <d v="2023-04-20T10:19:31"/>
    <n v="146"/>
    <m/>
    <m/>
    <m/>
    <n v="9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15"/>
    <d v="2023-04-20T10:19:31"/>
    <n v="294"/>
    <m/>
    <m/>
    <m/>
    <m/>
    <n v="50"/>
    <n v="13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16"/>
    <d v="2023-04-20T10:19:31"/>
    <n v="106"/>
    <m/>
    <m/>
    <m/>
    <m/>
    <m/>
    <m/>
    <m/>
    <n v="52"/>
    <m/>
    <n v="3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0"/>
    <d v="2023-04-20T10:19:31"/>
    <n v="179.2"/>
    <n v="11.2"/>
    <n v="61.6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1"/>
    <d v="2023-04-20T10:19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3"/>
    <d v="2023-04-20T10:19:3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21"/>
    <d v="2023-04-20T10:19:31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25"/>
    <d v="2023-04-20T10:19:31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23"/>
    <d v="2023-04-20T10:19:31"/>
    <n v="17.600000000000001"/>
    <n v="4"/>
    <m/>
    <n v="12.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4"/>
    <d v="2023-04-20T10:19:31"/>
    <n v="4.8"/>
    <m/>
    <m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5"/>
    <d v="2023-04-20T10:19:31"/>
    <n v="373"/>
    <n v="161"/>
    <n v="212"/>
    <n v="6"/>
    <n v="21"/>
    <n v="37"/>
    <n v="47"/>
    <n v="51"/>
    <n v="65"/>
    <n v="57"/>
    <n v="52"/>
    <m/>
    <n v="17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6"/>
    <d v="2023-04-20T10:19:31"/>
    <n v="7"/>
    <n v="3"/>
    <n v="4"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7"/>
    <d v="2023-04-20T10:19:31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8"/>
    <d v="2023-04-20T10:19:31"/>
    <n v="9"/>
    <n v="6"/>
    <n v="3"/>
    <n v="2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9"/>
    <d v="2023-04-20T10:19:31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10"/>
    <d v="2023-04-20T10:1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15"/>
    <d v="2023-04-20T10:33:14"/>
    <n v="78"/>
    <m/>
    <m/>
    <m/>
    <m/>
    <n v="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16"/>
    <d v="2023-04-20T10:33:14"/>
    <n v="14"/>
    <m/>
    <m/>
    <m/>
    <m/>
    <m/>
    <m/>
    <m/>
    <n v="6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0"/>
    <d v="2023-04-20T10:33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1"/>
    <d v="2023-04-20T10:33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9"/>
    <d v="2023-04-20T10:33:3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10"/>
    <d v="2023-04-20T10:33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0"/>
    <d v="2023-04-20T12:11:24"/>
    <n v="11.5"/>
    <m/>
    <m/>
    <n v="1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3"/>
    <d v="2023-04-20T12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21"/>
    <d v="2023-04-20T12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5"/>
    <d v="2023-04-20T12:11:24"/>
    <n v="56"/>
    <n v="20"/>
    <n v="36"/>
    <m/>
    <m/>
    <n v="4"/>
    <n v="6"/>
    <n v="8"/>
    <n v="15"/>
    <n v="14"/>
    <n v="5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6"/>
    <d v="2023-04-20T12:11:2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26"/>
    <d v="2023-04-20T12:11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19"/>
    <d v="2023-04-20T12:11:2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9"/>
    <d v="2023-04-20T12:11:24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10"/>
    <d v="2023-04-20T12:11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11"/>
    <d v="2023-04-20T12:11:24"/>
    <n v="155"/>
    <n v="7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12"/>
    <d v="2023-04-20T12:11:2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3"/>
    <x v="111"/>
    <x v="20"/>
    <d v="2023-04-20T12:11:2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13"/>
    <d v="2023-04-20T12:11:46"/>
    <n v="202"/>
    <m/>
    <m/>
    <m/>
    <n v="17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15"/>
    <d v="2023-04-20T12:11:46"/>
    <n v="519"/>
    <m/>
    <m/>
    <m/>
    <m/>
    <n v="88"/>
    <n v="236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16"/>
    <d v="2023-04-20T12:11:46"/>
    <n v="175"/>
    <m/>
    <m/>
    <m/>
    <m/>
    <m/>
    <m/>
    <m/>
    <n v="67"/>
    <m/>
    <n v="66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0"/>
    <d v="2023-04-20T12:11:46"/>
    <n v="148.1"/>
    <n v="30.4"/>
    <n v="28.8"/>
    <n v="8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1"/>
    <d v="2023-04-20T12:11:4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3"/>
    <d v="2023-04-20T12:11:46"/>
    <n v="22"/>
    <m/>
    <m/>
    <m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21"/>
    <d v="2023-04-20T12:11:46"/>
    <n v="30"/>
    <m/>
    <m/>
    <n v="2"/>
    <n v="6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24"/>
    <d v="2023-04-20T12:11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22"/>
    <d v="2023-04-20T12:11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25"/>
    <d v="2023-04-20T12:11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23"/>
    <d v="2023-04-20T12:11:46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4"/>
    <d v="2023-04-20T12:11:4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5"/>
    <d v="2023-04-20T12:11:46"/>
    <n v="562"/>
    <n v="206"/>
    <n v="356"/>
    <n v="12"/>
    <n v="9"/>
    <n v="38"/>
    <n v="85"/>
    <n v="60"/>
    <n v="118"/>
    <n v="98"/>
    <n v="67"/>
    <m/>
    <n v="33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6"/>
    <d v="2023-04-20T12:11:46"/>
    <n v="16"/>
    <n v="12"/>
    <n v="4"/>
    <m/>
    <m/>
    <n v="1"/>
    <n v="3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7"/>
    <d v="2023-04-20T12:11:46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8"/>
    <d v="2023-04-20T12:11:46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29"/>
    <d v="2023-04-20T12:11:46"/>
    <n v="17.600000000000001"/>
    <m/>
    <m/>
    <n v="5.6"/>
    <n v="5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30"/>
    <d v="2023-04-20T12:11:4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32"/>
    <d v="2023-04-20T12:11:46"/>
    <n v="10"/>
    <n v="4"/>
    <n v="6"/>
    <n v="0"/>
    <n v="0"/>
    <n v="3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9"/>
    <d v="2023-04-20T12:11:46"/>
    <n v="459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10"/>
    <d v="2023-04-20T12:11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11"/>
    <d v="2023-04-20T12:11:46"/>
    <n v="459"/>
    <n v="283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3"/>
    <x v="87"/>
    <x v="12"/>
    <d v="2023-04-20T12:11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13"/>
    <d v="2023-04-20T12:12:24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15"/>
    <d v="2023-04-20T12:12:24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16"/>
    <d v="2023-04-20T12:12:24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0"/>
    <d v="2023-04-20T12:12:2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5"/>
    <d v="2023-04-20T12:12:24"/>
    <n v="8"/>
    <n v="3"/>
    <n v="5"/>
    <n v="0"/>
    <n v="0"/>
    <n v="1"/>
    <n v="3"/>
    <n v="1"/>
    <n v="1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9"/>
    <d v="2023-04-20T12:12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10"/>
    <d v="2023-04-20T12:1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11"/>
    <d v="2023-04-20T12:12:24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8"/>
    <x v="116"/>
    <x v="12"/>
    <d v="2023-04-20T12:12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13"/>
    <d v="2023-04-20T12:13:34"/>
    <n v="41"/>
    <m/>
    <m/>
    <m/>
    <n v="26"/>
    <n v="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15"/>
    <d v="2023-04-20T12:13:34"/>
    <n v="226"/>
    <m/>
    <m/>
    <m/>
    <m/>
    <n v="30"/>
    <n v="10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16"/>
    <d v="2023-04-20T12:13:34"/>
    <n v="68"/>
    <m/>
    <m/>
    <m/>
    <m/>
    <m/>
    <m/>
    <m/>
    <n v="24"/>
    <m/>
    <n v="28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0"/>
    <d v="2023-04-20T12:13:34"/>
    <n v="18.5"/>
    <n v="0.8"/>
    <n v="3.4"/>
    <n v="14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1"/>
    <d v="2023-04-20T12:1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3"/>
    <d v="2023-04-20T12:13:34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21"/>
    <d v="2023-04-20T12:13:34"/>
    <n v="18"/>
    <m/>
    <m/>
    <n v="4"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15"/>
    <d v="2023-04-21T08:05:32"/>
    <n v="352"/>
    <m/>
    <m/>
    <m/>
    <m/>
    <n v="58"/>
    <n v="126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16"/>
    <d v="2023-04-21T08:05:32"/>
    <n v="116"/>
    <m/>
    <m/>
    <m/>
    <m/>
    <m/>
    <m/>
    <m/>
    <n v="48"/>
    <m/>
    <n v="5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0"/>
    <d v="2023-04-21T08:05:32"/>
    <n v="94.4"/>
    <n v="3.6"/>
    <n v="13.5"/>
    <n v="77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1"/>
    <d v="2023-04-21T08:05:32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3"/>
    <d v="2023-04-21T08:05:3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21"/>
    <d v="2023-04-21T08:05:32"/>
    <n v="14"/>
    <m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25"/>
    <d v="2023-04-21T08:05:32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23"/>
    <d v="2023-04-21T08:05:3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5"/>
    <d v="2023-04-21T08:05:32"/>
    <n v="353"/>
    <n v="141"/>
    <n v="212"/>
    <n v="1"/>
    <n v="9"/>
    <n v="26"/>
    <n v="44"/>
    <n v="39"/>
    <n v="63"/>
    <n v="83"/>
    <n v="48"/>
    <m/>
    <n v="28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6"/>
    <d v="2023-04-21T08:05:32"/>
    <n v="7"/>
    <n v="3"/>
    <n v="4"/>
    <m/>
    <m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7"/>
    <d v="2023-04-21T08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8"/>
    <d v="2023-04-21T08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9"/>
    <d v="2023-04-21T08:05:32"/>
    <n v="47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10"/>
    <d v="2023-04-21T08:05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11"/>
    <d v="2023-04-21T08:05:32"/>
    <n v="470"/>
    <n v="196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12"/>
    <d v="2023-04-21T08:05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2"/>
    <x v="35"/>
    <x v="15"/>
    <d v="2023-04-21T08:06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2"/>
    <x v="35"/>
    <x v="5"/>
    <d v="2023-04-21T08:06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2"/>
    <x v="35"/>
    <x v="9"/>
    <d v="2023-04-21T08:06:2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12"/>
    <x v="35"/>
    <x v="11"/>
    <d v="2023-04-21T08:06:21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2"/>
    <x v="37"/>
    <x v="15"/>
    <d v="2023-04-21T08:09:1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2"/>
    <x v="37"/>
    <x v="5"/>
    <d v="2023-04-21T08:09:17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2"/>
    <x v="37"/>
    <x v="9"/>
    <d v="2023-04-21T08:09:1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12"/>
    <x v="37"/>
    <x v="11"/>
    <d v="2023-04-21T08:09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13"/>
    <d v="2023-04-21T09:56:03"/>
    <n v="108"/>
    <m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15"/>
    <d v="2023-04-21T09:56:03"/>
    <n v="303"/>
    <m/>
    <m/>
    <m/>
    <m/>
    <n v="66"/>
    <n v="13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16"/>
    <d v="2023-04-21T09:56:03"/>
    <n v="88"/>
    <m/>
    <m/>
    <m/>
    <m/>
    <m/>
    <m/>
    <m/>
    <n v="45"/>
    <m/>
    <n v="34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0"/>
    <d v="2023-04-21T09:56:03"/>
    <n v="156.4"/>
    <n v="19.2"/>
    <n v="53"/>
    <n v="84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1"/>
    <d v="2023-04-21T09:5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3"/>
    <d v="2023-04-21T09:56:0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21"/>
    <d v="2023-04-21T09:56:03"/>
    <n v="6"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24"/>
    <d v="2023-04-21T09:56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25"/>
    <d v="2023-04-21T09:56:03"/>
    <n v="4"/>
    <n v="3.2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23"/>
    <d v="2023-04-21T09:56:03"/>
    <n v="8"/>
    <m/>
    <n v="7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4"/>
    <d v="2023-04-21T09:56:03"/>
    <n v="8"/>
    <m/>
    <m/>
    <n v="7.6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5"/>
    <d v="2023-04-21T09:56:03"/>
    <n v="337"/>
    <n v="115"/>
    <n v="222"/>
    <n v="9"/>
    <n v="20"/>
    <n v="31"/>
    <n v="54"/>
    <n v="33"/>
    <n v="68"/>
    <n v="51"/>
    <n v="45"/>
    <m/>
    <n v="17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6"/>
    <d v="2023-04-21T09:56:03"/>
    <n v="4"/>
    <n v="2"/>
    <n v="2"/>
    <m/>
    <m/>
    <m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7"/>
    <d v="2023-04-21T09:56:0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8"/>
    <d v="2023-04-21T09:56:03"/>
    <n v="7"/>
    <n v="4"/>
    <n v="3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9"/>
    <d v="2023-04-21T09:56:03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1"/>
    <x v="1"/>
    <x v="11"/>
    <d v="2023-04-21T09:56:03"/>
    <n v="296"/>
    <n v="137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13"/>
    <d v="2023-04-21T09:56:46"/>
    <n v="120"/>
    <m/>
    <m/>
    <m/>
    <n v="9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15"/>
    <d v="2023-04-21T09:56:46"/>
    <n v="292"/>
    <m/>
    <m/>
    <m/>
    <m/>
    <n v="52"/>
    <n v="15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16"/>
    <d v="2023-04-21T09:56:46"/>
    <n v="80"/>
    <m/>
    <m/>
    <m/>
    <m/>
    <m/>
    <m/>
    <m/>
    <n v="46"/>
    <m/>
    <n v="2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0"/>
    <d v="2023-04-21T09:56:46"/>
    <n v="140"/>
    <n v="6.4"/>
    <n v="71.2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3"/>
    <d v="2023-04-21T09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21"/>
    <d v="2023-04-21T09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24"/>
    <d v="2023-04-21T09:56:4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25"/>
    <d v="2023-04-21T09:56:46"/>
    <n v="8.8000000000000007"/>
    <n v="4"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23"/>
    <d v="2023-04-21T09:56:46"/>
    <n v="14.4"/>
    <m/>
    <n v="8.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4"/>
    <d v="2023-04-21T09:56:46"/>
    <n v="5.2"/>
    <m/>
    <m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5"/>
    <d v="2023-04-21T09:56:46"/>
    <n v="325"/>
    <m/>
    <m/>
    <n v="5"/>
    <n v="23"/>
    <n v="23"/>
    <n v="46"/>
    <n v="40"/>
    <n v="76"/>
    <n v="44"/>
    <n v="46"/>
    <m/>
    <n v="1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6"/>
    <d v="2023-04-21T09:56:46"/>
    <n v="7"/>
    <m/>
    <m/>
    <m/>
    <m/>
    <m/>
    <m/>
    <m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9"/>
    <d v="2023-04-21T09:56:46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1"/>
    <x v="1"/>
    <x v="11"/>
    <d v="2023-04-21T09:56:46"/>
    <n v="303"/>
    <n v="125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3"/>
    <d v="2023-04-21T10:14:19"/>
    <n v="220"/>
    <m/>
    <m/>
    <m/>
    <n v="16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5"/>
    <d v="2023-04-21T10:14:19"/>
    <n v="551"/>
    <m/>
    <m/>
    <m/>
    <m/>
    <n v="62"/>
    <n v="264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6"/>
    <d v="2023-04-21T10:14:19"/>
    <n v="239"/>
    <m/>
    <m/>
    <m/>
    <m/>
    <m/>
    <m/>
    <m/>
    <n v="91"/>
    <m/>
    <n v="76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0"/>
    <d v="2023-04-21T10:14:19"/>
    <n v="228.1"/>
    <n v="23.1"/>
    <n v="76.099999999999994"/>
    <n v="12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0"/>
    <d v="2023-04-20T12:10:00"/>
    <n v="10.3"/>
    <m/>
    <n v="4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5"/>
    <d v="2023-04-20T12:10:00"/>
    <n v="23"/>
    <n v="9"/>
    <n v="14"/>
    <m/>
    <n v="1"/>
    <n v="2"/>
    <n v="6"/>
    <n v="1"/>
    <n v="8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9"/>
    <d v="2023-04-20T12:10:0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10"/>
    <d v="2023-04-20T12:10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11"/>
    <d v="2023-04-20T12:10:00"/>
    <n v="88"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12"/>
    <d v="2023-04-20T12:10:0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20"/>
    <d v="2023-04-20T12:10:0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13"/>
    <d v="2023-04-20T12:10:20"/>
    <n v="34"/>
    <m/>
    <m/>
    <m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15"/>
    <d v="2023-04-20T12:10:20"/>
    <n v="152"/>
    <m/>
    <m/>
    <m/>
    <m/>
    <n v="28"/>
    <n v="6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24"/>
    <d v="2023-04-20T12:13:3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22"/>
    <d v="2023-04-20T12:1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23"/>
    <d v="2023-04-20T12:13:3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4"/>
    <d v="2023-04-20T12:13:3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5"/>
    <d v="2023-04-20T12:13:34"/>
    <n v="199"/>
    <n v="73"/>
    <n v="126"/>
    <n v="1"/>
    <n v="2"/>
    <n v="8"/>
    <n v="13"/>
    <n v="22"/>
    <n v="54"/>
    <n v="44"/>
    <n v="25"/>
    <m/>
    <n v="14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6"/>
    <d v="2023-04-20T12:13:34"/>
    <n v="10"/>
    <n v="5"/>
    <n v="5"/>
    <m/>
    <m/>
    <n v="2"/>
    <n v="1"/>
    <m/>
    <n v="6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8"/>
    <d v="2023-04-20T12:13:34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9"/>
    <d v="2023-04-20T12:13:34"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10"/>
    <d v="2023-04-20T12:13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11"/>
    <d v="2023-04-20T12:13:34"/>
    <n v="364"/>
    <n v="141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16"/>
    <x v="110"/>
    <x v="12"/>
    <d v="2023-04-20T12:13:34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13"/>
    <d v="2023-04-20T14:00:49"/>
    <n v="64"/>
    <m/>
    <m/>
    <m/>
    <n v="5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15"/>
    <d v="2023-04-20T14:00:49"/>
    <n v="194"/>
    <m/>
    <m/>
    <m/>
    <m/>
    <n v="24"/>
    <n v="9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16"/>
    <d v="2023-04-20T14:00:49"/>
    <n v="63"/>
    <m/>
    <m/>
    <m/>
    <m/>
    <m/>
    <m/>
    <m/>
    <n v="35"/>
    <m/>
    <n v="2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0"/>
    <d v="2023-04-20T14:00:49"/>
    <n v="64"/>
    <m/>
    <n v="10.8"/>
    <n v="5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1"/>
    <d v="2023-04-20T14:00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3"/>
    <d v="2023-04-20T14:00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21"/>
    <d v="2023-04-20T14:00:4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24"/>
    <d v="2023-04-20T14:00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4"/>
    <d v="2023-04-20T14:00:4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5"/>
    <d v="2023-04-20T14:00:49"/>
    <n v="201"/>
    <n v="56"/>
    <n v="145"/>
    <m/>
    <n v="3"/>
    <n v="17"/>
    <n v="29"/>
    <n v="15"/>
    <n v="49"/>
    <n v="36"/>
    <n v="35"/>
    <m/>
    <n v="1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6"/>
    <d v="2023-04-20T14:00:49"/>
    <n v="4"/>
    <n v="2"/>
    <n v="2"/>
    <m/>
    <m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8"/>
    <d v="2023-04-20T14:00:4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9"/>
    <d v="2023-04-20T14:00:49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10"/>
    <d v="2023-04-20T14:00:4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"/>
    <d v="2023-04-21T10:14:1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3"/>
    <d v="2023-04-21T10:14:1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1"/>
    <d v="2023-04-21T10:14:19"/>
    <n v="24"/>
    <m/>
    <m/>
    <n v="6"/>
    <n v="2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4"/>
    <d v="2023-04-21T10:14:1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2"/>
    <d v="2023-04-21T10:14:19"/>
    <n v="8.5"/>
    <n v="1.6"/>
    <n v="4.5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48"/>
    <d v="2023-04-21T10:21:11"/>
    <n v="1"/>
    <m/>
    <m/>
    <m/>
    <m/>
    <m/>
    <m/>
    <m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9"/>
    <d v="2023-04-21T10:21:11"/>
    <n v="4"/>
    <n v="2"/>
    <n v="2"/>
    <n v="0"/>
    <n v="0"/>
    <n v="0"/>
    <n v="0"/>
    <n v="0"/>
    <n v="1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9"/>
    <d v="2023-04-21T10:21:1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0"/>
    <d v="2023-04-21T10:21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1"/>
    <d v="2023-04-21T10:21:11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2"/>
    <d v="2023-04-21T10:21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3"/>
    <d v="2023-04-21T10:21:41"/>
    <n v="212"/>
    <m/>
    <m/>
    <m/>
    <n v="158"/>
    <n v="5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5"/>
    <d v="2023-04-21T10:21:41"/>
    <n v="476"/>
    <m/>
    <m/>
    <m/>
    <m/>
    <n v="74"/>
    <n v="248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6"/>
    <d v="2023-04-21T10:21:41"/>
    <n v="149"/>
    <m/>
    <m/>
    <m/>
    <m/>
    <m/>
    <m/>
    <m/>
    <n v="71"/>
    <m/>
    <n v="4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0"/>
    <d v="2023-04-21T10:21:41"/>
    <n v="103.2"/>
    <n v="9.4"/>
    <n v="21.2"/>
    <n v="72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"/>
    <d v="2023-04-21T10:21:41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3"/>
    <d v="2023-04-21T10:21:4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26"/>
    <d v="2023-04-20T14:01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8"/>
    <d v="2023-04-20T14:01:13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9"/>
    <d v="2023-04-20T14:01:13"/>
    <n v="5"/>
    <n v="1"/>
    <n v="4"/>
    <m/>
    <m/>
    <m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9"/>
    <d v="2023-04-20T14:01:13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0"/>
    <d v="2023-04-20T14:01:13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1"/>
    <d v="2023-04-20T14:01:13"/>
    <n v="621"/>
    <n v="274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2"/>
    <d v="2023-04-20T14:01:13"/>
    <n v="73"/>
    <n v="2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20"/>
    <d v="2023-04-20T14:01:13"/>
    <n v="47"/>
    <n v="3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40"/>
    <d v="2023-04-20T14:0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3"/>
    <d v="2023-04-20T14:01:32"/>
    <n v="130"/>
    <m/>
    <m/>
    <m/>
    <n v="1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5"/>
    <d v="2023-04-20T14:01:32"/>
    <n v="427"/>
    <m/>
    <m/>
    <m/>
    <m/>
    <m/>
    <n v="219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6"/>
    <d v="2023-04-20T14:01:32"/>
    <n v="101"/>
    <m/>
    <m/>
    <m/>
    <m/>
    <m/>
    <m/>
    <m/>
    <n v="62"/>
    <m/>
    <n v="2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0"/>
    <d v="2023-04-20T14:01:32"/>
    <n v="150.30000000000001"/>
    <n v="25.2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2"/>
    <d v="2023-04-20T14:01:32"/>
    <n v="6"/>
    <m/>
    <m/>
    <m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21"/>
    <d v="2023-04-20T14:01:32"/>
    <n v="8"/>
    <m/>
    <n v="0"/>
    <n v="2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22"/>
    <d v="2023-04-20T14:01:32"/>
    <n v="1.8"/>
    <n v="0"/>
    <n v="0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25"/>
    <d v="2023-04-20T14:01:32"/>
    <n v="15.6"/>
    <n v="2.8"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23"/>
    <d v="2023-04-20T14:01:32"/>
    <n v="18.399999999999999"/>
    <n v="0.8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4"/>
    <d v="2023-04-20T14:01:32"/>
    <n v="21.2"/>
    <n v="0"/>
    <n v="4.4000000000000004"/>
    <n v="8"/>
    <n v="8.80000000000000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5"/>
    <d v="2023-04-20T14:01:32"/>
    <n v="436"/>
    <n v="161"/>
    <n v="288"/>
    <n v="8"/>
    <n v="12"/>
    <n v="26"/>
    <n v="65"/>
    <n v="23"/>
    <n v="110"/>
    <n v="105"/>
    <n v="62"/>
    <m/>
    <n v="14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6"/>
    <d v="2023-04-20T14:01:32"/>
    <n v="4"/>
    <n v="1"/>
    <n v="3"/>
    <n v="0"/>
    <n v="0"/>
    <n v="1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7"/>
    <d v="2023-04-20T14:01:32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8"/>
    <d v="2023-04-20T14:01:32"/>
    <n v="10"/>
    <n v="7"/>
    <n v="3"/>
    <n v="1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26"/>
    <d v="2023-04-20T14:01:32"/>
    <n v="8"/>
    <n v="0"/>
    <n v="0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8"/>
    <d v="2023-04-20T14:01:3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27"/>
    <d v="2023-04-20T14:01:3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41"/>
    <d v="2023-04-20T14:01:32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42"/>
    <d v="2023-04-20T14:01:32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9"/>
    <d v="2023-04-20T14:01:32"/>
    <n v="12"/>
    <n v="5"/>
    <n v="7"/>
    <n v="0"/>
    <n v="0"/>
    <n v="0"/>
    <n v="4"/>
    <n v="0"/>
    <n v="5"/>
    <n v="2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43"/>
    <d v="2023-04-20T14:01:32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9"/>
    <d v="2023-04-20T14:01:32"/>
    <n v="745"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0"/>
    <d v="2023-04-20T14:01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33"/>
    <d v="2023-04-20T14:01:3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1"/>
    <d v="2023-04-20T14:01:32"/>
    <n v="745"/>
    <n v="271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12"/>
    <d v="2023-04-20T14:01:32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"/>
    <x v="68"/>
    <x v="34"/>
    <d v="2023-04-20T14:01:32"/>
    <n v="37"/>
    <n v="1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13"/>
    <d v="2023-04-20T14:02:02"/>
    <n v="52"/>
    <m/>
    <m/>
    <m/>
    <n v="4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15"/>
    <d v="2023-04-20T14:02:02"/>
    <n v="122"/>
    <m/>
    <m/>
    <m/>
    <m/>
    <n v="18"/>
    <n v="5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16"/>
    <d v="2023-04-20T14:02:02"/>
    <n v="58"/>
    <m/>
    <m/>
    <m/>
    <m/>
    <m/>
    <m/>
    <m/>
    <n v="22"/>
    <m/>
    <n v="2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0"/>
    <d v="2023-04-20T14:02:02"/>
    <n v="39.6"/>
    <m/>
    <n v="3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3"/>
    <d v="2023-04-20T14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21"/>
    <d v="2023-04-20T14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25"/>
    <d v="2023-04-20T14:02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1"/>
    <x v="31"/>
    <x v="5"/>
    <d v="2023-04-20T11:24:34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1"/>
    <x v="31"/>
    <x v="9"/>
    <d v="2023-04-20T11:24:3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1"/>
    <x v="31"/>
    <x v="10"/>
    <d v="2023-04-20T11:24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1"/>
    <x v="31"/>
    <x v="11"/>
    <d v="2023-04-20T11:24:34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11"/>
    <x v="31"/>
    <x v="12"/>
    <d v="2023-04-20T11:24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15"/>
    <d v="2023-04-20T11:24:53"/>
    <n v="32"/>
    <m/>
    <m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16"/>
    <d v="2023-04-20T11:24:53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0"/>
    <d v="2023-04-20T11:24:5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42"/>
    <x v="10"/>
    <d v="2023-04-20T10:09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42"/>
    <x v="11"/>
    <d v="2023-04-20T10:09:3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42"/>
    <x v="12"/>
    <d v="2023-04-20T10:09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5"/>
    <x v="15"/>
    <d v="2023-04-20T10:11:31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5"/>
    <x v="16"/>
    <d v="2023-04-20T10:11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5"/>
    <x v="5"/>
    <d v="2023-04-20T10:11:31"/>
    <n v="11"/>
    <n v="5"/>
    <n v="6"/>
    <m/>
    <m/>
    <m/>
    <m/>
    <n v="2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5"/>
    <x v="9"/>
    <d v="2023-04-20T10:11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5"/>
    <x v="10"/>
    <d v="2023-04-20T10:11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5"/>
    <x v="5"/>
    <x v="11"/>
    <d v="2023-04-20T10:11:3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11"/>
    <d v="2023-04-20T14:05:22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3"/>
    <x v="113"/>
    <x v="12"/>
    <d v="2023-04-20T14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13"/>
    <d v="2023-04-20T14:14:31"/>
    <n v="56"/>
    <m/>
    <m/>
    <m/>
    <n v="4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15"/>
    <d v="2023-04-20T14:14:31"/>
    <n v="147"/>
    <m/>
    <m/>
    <m/>
    <m/>
    <n v="18"/>
    <n v="6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16"/>
    <d v="2023-04-20T14:14:31"/>
    <n v="69"/>
    <m/>
    <m/>
    <m/>
    <m/>
    <m/>
    <m/>
    <m/>
    <n v="39"/>
    <m/>
    <n v="2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0"/>
    <d v="2023-04-20T14:14:31"/>
    <n v="63.2"/>
    <m/>
    <n v="8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1"/>
    <d v="2023-04-20T14:14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3"/>
    <x v="126"/>
    <x v="3"/>
    <d v="2023-04-20T14:1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11"/>
    <d v="2023-04-20T11:47:12"/>
    <n v="91"/>
    <n v="4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12"/>
    <d v="2023-04-20T11:47:12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20"/>
    <d v="2023-04-20T11:4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13"/>
    <d v="2023-04-20T11:48:46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15"/>
    <d v="2023-04-20T11:48:46"/>
    <n v="26"/>
    <m/>
    <m/>
    <m/>
    <m/>
    <n v="4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16"/>
    <d v="2023-04-20T11:48:46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0"/>
    <d v="2023-04-20T11:48:4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5"/>
    <d v="2023-04-20T11:48:46"/>
    <n v="27"/>
    <n v="10"/>
    <n v="17"/>
    <m/>
    <m/>
    <n v="2"/>
    <n v="4"/>
    <n v="4"/>
    <n v="2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9"/>
    <d v="2023-04-20T11:48:46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0"/>
    <d v="2023-04-21T10:24:54"/>
    <n v="108.9"/>
    <n v="8.1"/>
    <n v="14.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"/>
    <d v="2023-04-21T10:24:5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3"/>
    <d v="2023-04-21T10:24:54"/>
    <n v="12"/>
    <m/>
    <m/>
    <m/>
    <m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21"/>
    <d v="2023-04-21T10:24:54"/>
    <n v="20"/>
    <m/>
    <n v="0"/>
    <n v="4"/>
    <n v="4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24"/>
    <d v="2023-04-21T10:24:54"/>
    <n v="6"/>
    <m/>
    <m/>
    <m/>
    <m/>
    <m/>
    <m/>
    <m/>
    <m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22"/>
    <d v="2023-04-21T10:24:5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25"/>
    <d v="2023-04-21T10:24:54"/>
    <n v="5.2"/>
    <n v="0"/>
    <n v="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23"/>
    <d v="2023-04-21T10:24:54"/>
    <n v="14.8"/>
    <n v="3.2"/>
    <n v="0"/>
    <n v="6"/>
    <n v="2.4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21"/>
    <d v="2023-04-21T10:21:41"/>
    <n v="20"/>
    <m/>
    <n v="0"/>
    <n v="2"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24"/>
    <d v="2023-04-21T10:21:41"/>
    <n v="16"/>
    <m/>
    <m/>
    <m/>
    <m/>
    <m/>
    <m/>
    <m/>
    <m/>
    <n v="12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22"/>
    <d v="2023-04-21T10:21:41"/>
    <n v="5.0999999999999996"/>
    <n v="2.7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25"/>
    <d v="2023-04-21T10:21:41"/>
    <n v="5.2"/>
    <n v="0"/>
    <n v="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23"/>
    <d v="2023-04-21T10:21:41"/>
    <n v="14"/>
    <n v="0"/>
    <n v="3.6"/>
    <n v="0.4"/>
    <n v="3.6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4"/>
    <d v="2023-04-21T10:21:41"/>
    <n v="10"/>
    <n v="0"/>
    <n v="0"/>
    <n v="7.6"/>
    <n v="0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5"/>
    <d v="2023-04-21T10:21:41"/>
    <n v="528"/>
    <n v="209"/>
    <n v="319"/>
    <n v="6"/>
    <n v="13"/>
    <n v="37"/>
    <n v="79"/>
    <n v="64"/>
    <n v="124"/>
    <n v="77"/>
    <n v="71"/>
    <m/>
    <n v="21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6"/>
    <d v="2023-04-21T10:21:41"/>
    <n v="17"/>
    <n v="6"/>
    <n v="11"/>
    <n v="1"/>
    <n v="0"/>
    <n v="1"/>
    <n v="2"/>
    <n v="1"/>
    <n v="4"/>
    <n v="2"/>
    <m/>
    <n v="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7"/>
    <d v="2023-04-21T10:21:41"/>
    <n v="2"/>
    <n v="1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8"/>
    <d v="2023-04-21T10:21:41"/>
    <n v="8"/>
    <n v="4"/>
    <n v="4"/>
    <n v="0"/>
    <n v="1"/>
    <n v="3"/>
    <n v="1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26"/>
    <d v="2023-04-21T10:21:41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8"/>
    <d v="2023-04-21T10:21:41"/>
    <n v="8"/>
    <m/>
    <m/>
    <m/>
    <m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9"/>
    <d v="2023-04-21T10:21:41"/>
    <n v="5"/>
    <n v="4"/>
    <n v="1"/>
    <n v="0"/>
    <n v="0"/>
    <n v="0"/>
    <n v="1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9"/>
    <d v="2023-04-21T10:21:41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0"/>
    <d v="2023-04-21T10:21:4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1"/>
    <d v="2023-04-21T10:21:41"/>
    <n v="272"/>
    <n v="11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12"/>
    <d v="2023-04-21T10:21:4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8"/>
    <x v="53"/>
    <x v="20"/>
    <d v="2023-04-21T10:21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13"/>
    <d v="2023-04-21T10:21:59"/>
    <n v="110"/>
    <m/>
    <m/>
    <m/>
    <n v="90"/>
    <n v="2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15"/>
    <d v="2023-04-21T10:21:59"/>
    <n v="290"/>
    <m/>
    <m/>
    <m/>
    <m/>
    <n v="46"/>
    <n v="14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16"/>
    <d v="2023-04-21T10:21:59"/>
    <n v="81"/>
    <m/>
    <m/>
    <m/>
    <m/>
    <m/>
    <m/>
    <m/>
    <n v="47"/>
    <m/>
    <n v="16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0"/>
    <d v="2023-04-21T10:21:59"/>
    <n v="118.1"/>
    <n v="13.8"/>
    <n v="19.3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3"/>
    <d v="2023-04-21T10:21:59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21"/>
    <d v="2023-04-21T10:21:59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22"/>
    <d v="2023-04-21T10:21:59"/>
    <n v="6.4"/>
    <n v="3.2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23"/>
    <d v="2023-04-21T10:21:59"/>
    <n v="11.6"/>
    <n v="4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4"/>
    <d v="2023-04-21T10:21:59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5"/>
    <d v="2023-04-21T10:21:59"/>
    <n v="316"/>
    <n v="128"/>
    <n v="188"/>
    <n v="6"/>
    <n v="8"/>
    <n v="29"/>
    <n v="45"/>
    <n v="33"/>
    <n v="74"/>
    <n v="48"/>
    <n v="47"/>
    <m/>
    <n v="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6"/>
    <d v="2023-04-21T10:21:59"/>
    <n v="3"/>
    <n v="1"/>
    <n v="1"/>
    <n v="1"/>
    <n v="0"/>
    <n v="1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8"/>
    <d v="2023-04-21T10:21:59"/>
    <n v="4"/>
    <n v="2"/>
    <n v="2"/>
    <n v="1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9"/>
    <d v="2023-04-21T10:21:59"/>
    <n v="344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10"/>
    <d v="2023-04-21T10:21:5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11"/>
    <d v="2023-04-21T10:21:59"/>
    <n v="344"/>
    <n v="155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8"/>
    <x v="54"/>
    <x v="12"/>
    <d v="2023-04-21T10:21:5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3"/>
    <d v="2023-04-21T10:23:24"/>
    <n v="228"/>
    <m/>
    <m/>
    <m/>
    <n v="170"/>
    <n v="56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5"/>
    <d v="2023-04-21T10:23:24"/>
    <n v="520"/>
    <m/>
    <m/>
    <m/>
    <m/>
    <n v="100"/>
    <n v="24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6"/>
    <d v="2023-04-21T10:23:24"/>
    <n v="195"/>
    <m/>
    <m/>
    <m/>
    <m/>
    <m/>
    <m/>
    <m/>
    <n v="106"/>
    <m/>
    <n v="84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0"/>
    <d v="2023-04-21T10:23:24"/>
    <n v="272"/>
    <n v="17.600000000000001"/>
    <n v="56.8"/>
    <n v="19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"/>
    <d v="2023-04-21T10:23:24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3"/>
    <d v="2023-04-21T10:23:24"/>
    <n v="16"/>
    <m/>
    <m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1"/>
    <d v="2023-04-21T10:23:24"/>
    <n v="30"/>
    <m/>
    <n v="0"/>
    <n v="6"/>
    <n v="4"/>
    <n v="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4"/>
    <d v="2023-04-21T10:23:2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2"/>
    <d v="2023-04-21T10:23:24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5"/>
    <d v="2023-04-21T10:23:24"/>
    <n v="10.4"/>
    <n v="3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39"/>
    <d v="2023-04-21T10:23:24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3"/>
    <d v="2023-04-21T10:23:24"/>
    <n v="12.8"/>
    <n v="0"/>
    <n v="0"/>
    <n v="4.8"/>
    <n v="6.4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4"/>
    <d v="2023-04-21T10:23:24"/>
    <n v="6.8"/>
    <n v="0"/>
    <n v="0"/>
    <n v="0"/>
    <n v="3.2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5"/>
    <d v="2023-04-21T10:23:24"/>
    <n v="637"/>
    <n v="234"/>
    <n v="403"/>
    <n v="9"/>
    <n v="23"/>
    <n v="77"/>
    <n v="85"/>
    <n v="78"/>
    <n v="120"/>
    <n v="90"/>
    <n v="108"/>
    <m/>
    <n v="4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6"/>
    <d v="2023-04-21T10:23:24"/>
    <n v="21"/>
    <n v="9"/>
    <n v="8"/>
    <n v="0"/>
    <n v="5"/>
    <n v="3"/>
    <n v="2"/>
    <n v="4"/>
    <n v="3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8"/>
    <d v="2023-04-21T10:23:24"/>
    <n v="6"/>
    <n v="0"/>
    <n v="0"/>
    <n v="0"/>
    <n v="0"/>
    <n v="1"/>
    <n v="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6"/>
    <d v="2023-04-21T10:23:24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"/>
    <d v="2023-04-21T10:27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3"/>
    <d v="2023-04-21T10:27:5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21"/>
    <d v="2023-04-21T10:27:50"/>
    <n v="28"/>
    <m/>
    <n v="2"/>
    <n v="6"/>
    <n v="2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22"/>
    <d v="2023-04-21T10:27:5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23"/>
    <d v="2023-04-21T10:27:50"/>
    <n v="14"/>
    <m/>
    <n v="3.2"/>
    <n v="3.2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5"/>
    <d v="2023-04-21T10:27:50"/>
    <n v="322"/>
    <n v="137"/>
    <n v="185"/>
    <n v="1"/>
    <n v="4"/>
    <n v="14"/>
    <n v="41"/>
    <n v="50"/>
    <n v="91"/>
    <n v="75"/>
    <n v="33"/>
    <m/>
    <n v="4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6"/>
    <d v="2023-04-21T10:27:50"/>
    <n v="15"/>
    <n v="9"/>
    <n v="6"/>
    <m/>
    <n v="2"/>
    <n v="3"/>
    <n v="1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8"/>
    <d v="2023-04-21T10:27:50"/>
    <n v="4"/>
    <n v="3"/>
    <n v="1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8"/>
    <d v="2023-04-21T10:27:50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28"/>
    <d v="2023-04-21T10:27:50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29"/>
    <d v="2023-04-21T10:27:5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9"/>
    <d v="2023-04-21T10:27:50"/>
    <n v="12"/>
    <n v="6"/>
    <n v="6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31"/>
    <d v="2023-04-21T10:27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32"/>
    <d v="2023-04-21T10:27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9"/>
    <d v="2023-04-21T10:27:50"/>
    <n v="644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0"/>
    <d v="2023-04-21T10:27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33"/>
    <d v="2023-04-21T10:2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32"/>
    <d v="2023-04-21T10:35:0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9"/>
    <d v="2023-04-21T10:35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0"/>
    <d v="2023-04-21T10:35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1"/>
    <d v="2023-04-21T10:35:07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2"/>
    <d v="2023-04-21T10:35:07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3"/>
    <d v="2023-04-21T10:35:36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5"/>
    <d v="2023-04-21T10:35:36"/>
    <n v="70"/>
    <m/>
    <m/>
    <m/>
    <m/>
    <n v="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6"/>
    <d v="2023-04-21T10:35:36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0"/>
    <d v="2023-04-21T10:35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23"/>
    <d v="2023-04-20T14:15:13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4"/>
    <d v="2023-04-20T14:15:13"/>
    <n v="14.4"/>
    <m/>
    <n v="3.6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5"/>
    <d v="2023-04-20T14:15:13"/>
    <n v="384"/>
    <n v="146"/>
    <n v="238"/>
    <n v="6"/>
    <n v="12"/>
    <n v="26"/>
    <n v="51"/>
    <n v="41"/>
    <n v="79"/>
    <n v="92"/>
    <n v="43"/>
    <m/>
    <n v="23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6"/>
    <d v="2023-04-20T14:15:13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7"/>
    <d v="2023-04-20T14:15:13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8"/>
    <d v="2023-04-20T14:15:13"/>
    <n v="5"/>
    <n v="4"/>
    <n v="1"/>
    <m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26"/>
    <d v="2023-04-20T14:15:1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8"/>
    <d v="2023-04-20T14:15:13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5"/>
    <d v="2023-04-21T10:18:38"/>
    <n v="52"/>
    <n v="24"/>
    <n v="28"/>
    <m/>
    <m/>
    <n v="2"/>
    <n v="6"/>
    <n v="4"/>
    <n v="11"/>
    <n v="19"/>
    <n v="4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6"/>
    <d v="2023-04-21T10:18:3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9"/>
    <d v="2023-04-21T10:18:38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10"/>
    <d v="2023-04-21T10:1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11"/>
    <d v="2023-04-21T10:18:38"/>
    <n v="123"/>
    <n v="7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12"/>
    <d v="2023-04-21T10:1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13"/>
    <d v="2023-04-21T10:19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15"/>
    <d v="2023-04-21T10:19:00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16"/>
    <d v="2023-04-21T10:19:00"/>
    <n v="4"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0"/>
    <d v="2023-04-21T10:19:00"/>
    <n v="7.9"/>
    <n v="1.6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5"/>
    <d v="2023-04-21T10:19:00"/>
    <n v="17"/>
    <n v="10"/>
    <n v="7"/>
    <n v="1"/>
    <m/>
    <n v="2"/>
    <n v="1"/>
    <m/>
    <n v="4"/>
    <n v="6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9"/>
    <d v="2023-04-21T10:19:0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10"/>
    <d v="2023-04-21T10:1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11"/>
    <d v="2023-04-21T10:19:00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4"/>
    <x v="105"/>
    <x v="12"/>
    <d v="2023-04-21T10:19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3"/>
    <d v="2023-04-21T10:21:11"/>
    <n v="12"/>
    <m/>
    <m/>
    <m/>
    <n v="1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5"/>
    <d v="2023-04-21T10:21:11"/>
    <n v="82"/>
    <m/>
    <m/>
    <m/>
    <m/>
    <n v="6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8"/>
    <d v="2023-04-21T10:23:24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7"/>
    <d v="2023-04-21T10:23:24"/>
    <n v="3"/>
    <m/>
    <m/>
    <m/>
    <m/>
    <m/>
    <m/>
    <m/>
    <n v="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9"/>
    <d v="2023-04-21T10:23:24"/>
    <n v="6.4"/>
    <n v="0"/>
    <n v="0"/>
    <n v="0"/>
    <n v="6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9"/>
    <d v="2023-04-21T10:23:24"/>
    <n v="11"/>
    <n v="4"/>
    <n v="7"/>
    <n v="0"/>
    <n v="0"/>
    <n v="0"/>
    <n v="3"/>
    <n v="2"/>
    <n v="4"/>
    <n v="0"/>
    <n v="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32"/>
    <d v="2023-04-21T10:23:24"/>
    <n v="2"/>
    <n v="0"/>
    <n v="0"/>
    <n v="0"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9"/>
    <d v="2023-04-21T10:23:24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0"/>
    <d v="2023-04-21T10:23:2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1"/>
    <d v="2023-04-21T10:23:24"/>
    <n v="218"/>
    <n v="91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12"/>
    <d v="2023-04-21T10:23:24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3"/>
    <d v="2023-04-21T10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21"/>
    <d v="2023-04-21T10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5"/>
    <d v="2023-04-21T10:35:36"/>
    <n v="61"/>
    <n v="25"/>
    <n v="36"/>
    <m/>
    <m/>
    <n v="5"/>
    <n v="7"/>
    <n v="6"/>
    <n v="17"/>
    <n v="17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6"/>
    <d v="2023-04-21T10:35:36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26"/>
    <d v="2023-04-21T10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8"/>
    <d v="2023-04-21T10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9"/>
    <d v="2023-04-21T10:35:36"/>
    <n v="2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9"/>
    <d v="2023-04-21T10:35:36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41"/>
    <d v="2023-04-20T14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42"/>
    <d v="2023-04-20T14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9"/>
    <d v="2023-04-20T14:15:13"/>
    <n v="11"/>
    <n v="6"/>
    <n v="6"/>
    <m/>
    <m/>
    <n v="2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43"/>
    <d v="2023-04-20T14:1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9"/>
    <d v="2023-04-20T14:15:13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0"/>
    <d v="2023-04-20T14:15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35"/>
    <d v="2023-04-20T14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1"/>
    <d v="2023-04-20T14:15:13"/>
    <n v="795"/>
    <n v="293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2"/>
    <d v="2023-04-20T14:15:1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36"/>
    <d v="2023-04-20T14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20"/>
    <d v="2023-04-20T14:15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13"/>
    <d v="2023-04-20T14:15:36"/>
    <n v="63"/>
    <m/>
    <m/>
    <m/>
    <n v="46"/>
    <n v="16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15"/>
    <d v="2023-04-20T14:15:36"/>
    <n v="159"/>
    <m/>
    <m/>
    <m/>
    <m/>
    <n v="10"/>
    <n v="72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16"/>
    <d v="2023-04-20T14:15:36"/>
    <n v="52"/>
    <m/>
    <m/>
    <m/>
    <m/>
    <m/>
    <m/>
    <m/>
    <n v="17"/>
    <m/>
    <n v="2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0"/>
    <d v="2023-04-20T14:15:36"/>
    <n v="35"/>
    <m/>
    <n v="5.4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3"/>
    <d v="2023-04-20T14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21"/>
    <d v="2023-04-20T14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24"/>
    <d v="2023-04-20T14:15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25"/>
    <d v="2023-04-20T14:15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23"/>
    <d v="2023-04-20T14:15:36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5"/>
    <d v="2023-04-20T14:15:36"/>
    <n v="163"/>
    <n v="64"/>
    <n v="99"/>
    <m/>
    <n v="3"/>
    <n v="10"/>
    <n v="23"/>
    <n v="13"/>
    <n v="36"/>
    <n v="39"/>
    <n v="17"/>
    <m/>
    <n v="1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6"/>
    <d v="2023-04-20T14:15:36"/>
    <n v="6"/>
    <n v="2"/>
    <n v="4"/>
    <m/>
    <m/>
    <m/>
    <m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7"/>
    <d v="2023-04-20T14:15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8"/>
    <d v="2023-04-20T14:15:3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29"/>
    <d v="2023-04-20T14:15:36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32"/>
    <d v="2023-04-20T14:15:3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9"/>
    <d v="2023-04-20T14:15:36"/>
    <n v="253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10"/>
    <d v="2023-04-20T14:15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11"/>
    <d v="2023-04-20T14:15:36"/>
    <n v="253"/>
    <n v="105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12"/>
    <d v="2023-04-20T14:1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"/>
    <x v="69"/>
    <x v="20"/>
    <d v="2023-04-20T14:15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13"/>
    <d v="2023-04-20T14:16:3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15"/>
    <d v="2023-04-20T14:16:39"/>
    <n v="22"/>
    <m/>
    <m/>
    <m/>
    <m/>
    <n v="4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16"/>
    <d v="2023-04-20T14:16:39"/>
    <n v="7"/>
    <m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5"/>
    <d v="2023-04-20T14:16:39"/>
    <n v="22"/>
    <n v="8"/>
    <n v="14"/>
    <m/>
    <m/>
    <m/>
    <n v="2"/>
    <n v="4"/>
    <n v="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9"/>
    <d v="2023-04-20T14:16:39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10"/>
    <d v="2023-04-20T14:16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11"/>
    <d v="2023-04-20T14:16:39"/>
    <n v="171"/>
    <n v="72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"/>
    <x v="140"/>
    <x v="12"/>
    <d v="2023-04-20T14:16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13"/>
    <d v="2023-04-20T14:16:5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15"/>
    <d v="2023-04-20T14:16:53"/>
    <n v="32"/>
    <m/>
    <m/>
    <m/>
    <m/>
    <n v="2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16"/>
    <d v="2023-04-20T14:16:53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0"/>
    <d v="2023-04-20T14:16:53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10"/>
    <d v="2023-04-20T11:48:4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11"/>
    <d v="2023-04-20T11:48:46"/>
    <n v="98"/>
    <n v="3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12"/>
    <d v="2023-04-20T11:48:46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3"/>
    <x v="73"/>
    <x v="20"/>
    <d v="2023-04-20T11:48:4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13"/>
    <d v="2023-04-20T11:49:1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15"/>
    <d v="2023-04-20T11:49:17"/>
    <n v="26"/>
    <m/>
    <m/>
    <m/>
    <m/>
    <n v="2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16"/>
    <d v="2023-04-20T11:49:17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3"/>
    <x v="100"/>
    <x v="0"/>
    <d v="2023-04-20T11:49:17"/>
    <n v="7.5"/>
    <m/>
    <n v="2.4"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21"/>
    <d v="2023-04-20T11:24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22"/>
    <d v="2023-04-20T11:24:5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5"/>
    <d v="2023-04-20T11:24:53"/>
    <n v="21"/>
    <n v="9"/>
    <n v="12"/>
    <m/>
    <n v="1"/>
    <m/>
    <m/>
    <m/>
    <n v="4"/>
    <n v="1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6"/>
    <d v="2023-04-20T11:24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9"/>
    <d v="2023-04-20T11:24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10"/>
    <d v="2023-04-20T11:24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11"/>
    <d v="2023-04-20T11:24:53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12"/>
    <d v="2023-04-20T11:24:5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11"/>
    <x v="32"/>
    <x v="20"/>
    <d v="2023-04-20T11:24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10"/>
    <d v="2023-04-20T14:35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11"/>
    <d v="2023-04-20T14:35:11"/>
    <n v="362"/>
    <n v="139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16"/>
    <x v="110"/>
    <x v="12"/>
    <d v="2023-04-20T14:35:11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2"/>
    <x v="49"/>
    <x v="13"/>
    <d v="2023-04-21T08:05:32"/>
    <n v="108"/>
    <m/>
    <m/>
    <m/>
    <n v="8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5"/>
    <d v="2023-04-21T10:14:19"/>
    <n v="5.2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3"/>
    <d v="2023-04-21T10:14:19"/>
    <n v="29.2"/>
    <n v="1.2"/>
    <n v="2.4"/>
    <n v="2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4"/>
    <d v="2023-04-21T10:14:19"/>
    <n v="21.6"/>
    <m/>
    <n v="4.8"/>
    <n v="1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5"/>
    <d v="2023-04-21T10:14:19"/>
    <n v="674"/>
    <n v="244"/>
    <n v="433"/>
    <n v="9"/>
    <n v="26"/>
    <n v="52"/>
    <n v="81"/>
    <n v="60"/>
    <n v="132"/>
    <n v="113"/>
    <n v="91"/>
    <m/>
    <n v="38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24"/>
    <d v="2023-04-20T14:14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25"/>
    <d v="2023-04-20T14:14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39"/>
    <d v="2023-04-20T14:14:49"/>
    <n v="12.3"/>
    <m/>
    <n v="6.4"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23"/>
    <d v="2023-04-20T14:14:49"/>
    <n v="36.4"/>
    <m/>
    <n v="3.2"/>
    <n v="6.4"/>
    <n v="18.399999999999999"/>
    <n v="5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4"/>
    <d v="2023-04-20T14:14:49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5"/>
    <d v="2023-04-20T14:14:49"/>
    <n v="569"/>
    <n v="195"/>
    <n v="383"/>
    <n v="3"/>
    <n v="11"/>
    <n v="28"/>
    <n v="64"/>
    <n v="54"/>
    <n v="135"/>
    <n v="111"/>
    <n v="88"/>
    <m/>
    <n v="35"/>
    <n v="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6"/>
    <d v="2023-04-20T14:14:49"/>
    <n v="9"/>
    <m/>
    <n v="1"/>
    <m/>
    <m/>
    <m/>
    <m/>
    <n v="1"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7"/>
    <d v="2023-04-20T14:14:49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8"/>
    <d v="2023-04-20T14:14:49"/>
    <n v="13"/>
    <n v="7"/>
    <n v="6"/>
    <m/>
    <n v="2"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26"/>
    <d v="2023-04-20T14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8"/>
    <d v="2023-04-20T14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9"/>
    <d v="2023-04-20T14:14:49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9"/>
    <d v="2023-04-20T14:14:49"/>
    <n v="61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0"/>
    <d v="2023-04-20T14:14:4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1"/>
    <d v="2023-04-20T14:14:49"/>
    <n v="610"/>
    <n v="254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12"/>
    <d v="2023-04-20T14:14:49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3"/>
    <x v="3"/>
    <x v="20"/>
    <d v="2023-04-20T14:14:49"/>
    <n v="46"/>
    <n v="3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6"/>
    <d v="2023-04-21T10:14:19"/>
    <n v="18"/>
    <n v="8"/>
    <n v="11"/>
    <n v="2"/>
    <n v="1"/>
    <n v="3"/>
    <n v="1"/>
    <n v="1"/>
    <n v="3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7"/>
    <d v="2023-04-21T10:14:19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8"/>
    <d v="2023-04-21T10:14:19"/>
    <n v="15"/>
    <n v="6"/>
    <n v="9"/>
    <n v="1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6"/>
    <d v="2023-04-21T10:14:19"/>
    <n v="11"/>
    <n v="1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8"/>
    <d v="2023-04-21T10:14:1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7"/>
    <d v="2023-04-21T10:14:19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29"/>
    <d v="2023-04-21T10:14:19"/>
    <n v="7.2"/>
    <m/>
    <m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30"/>
    <d v="2023-04-21T10:14:19"/>
    <n v="22.8"/>
    <m/>
    <m/>
    <n v="14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9"/>
    <d v="2023-04-21T10:14:19"/>
    <n v="20"/>
    <n v="13"/>
    <n v="7"/>
    <n v="1"/>
    <m/>
    <n v="1"/>
    <n v="3"/>
    <n v="1"/>
    <n v="5"/>
    <n v="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32"/>
    <d v="2023-04-21T10:14:19"/>
    <n v="8"/>
    <n v="6"/>
    <n v="2"/>
    <m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9"/>
    <d v="2023-04-21T10:14:19"/>
    <n v="656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0"/>
    <d v="2023-04-21T10:14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1"/>
    <d v="2023-04-21T10:14:19"/>
    <n v="656"/>
    <n v="254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2"/>
    <x v="8"/>
    <x v="12"/>
    <d v="2023-04-21T10:14:1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13"/>
    <d v="2023-04-21T10:15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15"/>
    <d v="2023-04-21T10:15:5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16"/>
    <d v="2023-04-21T10:15:54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0"/>
    <d v="2023-04-21T10:15:5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3"/>
    <d v="2023-04-21T10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21"/>
    <d v="2023-04-21T10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5"/>
    <d v="2023-04-21T10:15:54"/>
    <n v="19"/>
    <n v="9"/>
    <n v="10"/>
    <m/>
    <m/>
    <n v="1"/>
    <n v="2"/>
    <n v="1"/>
    <n v="4"/>
    <n v="7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6"/>
    <d v="2023-04-21T10:15:5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9"/>
    <d v="2023-04-21T10:15:54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10"/>
    <d v="2023-04-21T10:15:5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35"/>
    <d v="2023-04-21T10:15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11"/>
    <d v="2023-04-21T10:15:54"/>
    <n v="126"/>
    <n v="4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16"/>
    <d v="2023-04-19T10:14:37"/>
    <n v="171"/>
    <m/>
    <m/>
    <m/>
    <m/>
    <m/>
    <m/>
    <m/>
    <n v="114"/>
    <m/>
    <n v="44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0"/>
    <d v="2023-04-19T10:14:37"/>
    <n v="256"/>
    <n v="28"/>
    <n v="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3"/>
    <d v="2023-04-19T10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12"/>
    <d v="2023-04-19T10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6"/>
    <x v="7"/>
    <x v="36"/>
    <d v="2023-04-19T10:0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16"/>
    <x v="110"/>
    <x v="13"/>
    <d v="2023-04-19T10:04:55"/>
    <n v="48"/>
    <m/>
    <m/>
    <m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5"/>
    <d v="2023-04-19T10:07:49"/>
    <n v="496"/>
    <m/>
    <m/>
    <m/>
    <m/>
    <n v="54"/>
    <n v="234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6"/>
    <d v="2023-04-19T10:07:49"/>
    <n v="155"/>
    <m/>
    <m/>
    <m/>
    <m/>
    <m/>
    <m/>
    <m/>
    <n v="77"/>
    <m/>
    <n v="4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0"/>
    <d v="2023-04-19T10:07:49"/>
    <n v="155.19999999999999"/>
    <n v="13.6"/>
    <n v="54.4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"/>
    <d v="2023-04-19T10:07:4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3"/>
    <d v="2023-04-19T10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21"/>
    <d v="2023-04-19T10:07:49"/>
    <n v="28"/>
    <m/>
    <n v="0"/>
    <n v="14"/>
    <n v="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24"/>
    <d v="2023-04-19T10:07:4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22"/>
    <d v="2023-04-19T10:07:49"/>
    <n v="16"/>
    <n v="0.8"/>
    <n v="0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39"/>
    <d v="2023-04-19T10:07:49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6"/>
    <d v="2023-04-19T15:19:56"/>
    <n v="216"/>
    <m/>
    <m/>
    <m/>
    <m/>
    <m/>
    <m/>
    <m/>
    <n v="85"/>
    <m/>
    <n v="86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0"/>
    <d v="2023-04-19T15:19:56"/>
    <n v="173"/>
    <n v="24.9"/>
    <n v="65.599999999999994"/>
    <n v="8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"/>
    <d v="2023-04-19T15:19:5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3"/>
    <d v="2023-04-19T15:19:5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21"/>
    <d v="2023-04-19T15:19:56"/>
    <n v="30"/>
    <m/>
    <m/>
    <n v="2"/>
    <n v="8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24"/>
    <d v="2023-04-19T15:19:5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22"/>
    <d v="2023-04-19T15:19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25"/>
    <d v="2023-04-19T15:19:56"/>
    <n v="16.8"/>
    <n v="7.2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23"/>
    <d v="2023-04-19T15:51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5"/>
    <d v="2023-04-19T15:51:29"/>
    <n v="42"/>
    <n v="13"/>
    <n v="30"/>
    <m/>
    <n v="1"/>
    <m/>
    <n v="4"/>
    <n v="6"/>
    <n v="8"/>
    <n v="8"/>
    <n v="1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8"/>
    <d v="2023-04-19T15:51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9"/>
    <d v="2023-04-19T15:51:2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21"/>
    <d v="2023-04-19T10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24"/>
    <d v="2023-04-19T10:14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25"/>
    <d v="2023-04-19T10:14:37"/>
    <n v="8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23"/>
    <d v="2023-04-19T10:14:37"/>
    <n v="42"/>
    <m/>
    <n v="6.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"/>
    <x v="107"/>
    <x v="4"/>
    <d v="2023-04-19T10:14:37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116"/>
    <x v="15"/>
    <d v="2023-04-19T10:21:38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116"/>
    <x v="5"/>
    <d v="2023-04-19T10:21:38"/>
    <n v="12"/>
    <n v="5"/>
    <n v="7"/>
    <n v="0"/>
    <n v="0"/>
    <n v="0"/>
    <n v="5"/>
    <n v="1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116"/>
    <x v="9"/>
    <d v="2023-04-19T10:21:3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13"/>
    <d v="2023-05-16T14:49:57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15"/>
    <d v="2023-05-16T14:49:57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16"/>
    <d v="2023-05-16T14:49:57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116"/>
    <x v="10"/>
    <d v="2023-04-19T10:2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116"/>
    <x v="11"/>
    <d v="2023-04-19T10:21:38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116"/>
    <x v="12"/>
    <d v="2023-04-19T10:21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15"/>
    <d v="2023-04-19T10:24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16"/>
    <d v="2023-04-19T10:24:47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0"/>
    <d v="2023-04-19T10:24:4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5"/>
    <d v="2023-04-19T10:24:47"/>
    <n v="14"/>
    <n v="7"/>
    <n v="7"/>
    <m/>
    <n v="1"/>
    <m/>
    <m/>
    <m/>
    <n v="5"/>
    <n v="3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9"/>
    <d v="2023-04-19T10:24:4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10"/>
    <d v="2023-04-19T10:24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11"/>
    <d v="2023-04-19T10:24:47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4"/>
    <x v="79"/>
    <x v="12"/>
    <d v="2023-04-19T10:2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131"/>
    <x v="5"/>
    <d v="2023-04-19T10:30:39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131"/>
    <x v="9"/>
    <d v="2023-04-19T10:30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10"/>
    <d v="2023-04-19T15:51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35"/>
    <d v="2023-04-19T15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11"/>
    <d v="2023-04-19T15:51:29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12"/>
    <d v="2023-04-19T15:5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7"/>
    <x v="26"/>
    <x v="36"/>
    <d v="2023-04-19T15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0"/>
    <d v="2023-05-16T14:40:38"/>
    <n v="84.6"/>
    <n v="9.1"/>
    <n v="4.2"/>
    <n v="71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1"/>
    <d v="2023-05-16T14:40:38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3"/>
    <d v="2023-05-16T14:40:38"/>
    <n v="6"/>
    <m/>
    <m/>
    <m/>
    <m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21"/>
    <d v="2023-05-16T14:40:38"/>
    <n v="10"/>
    <m/>
    <n v="0"/>
    <n v="2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22"/>
    <d v="2023-05-16T14:40:38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7"/>
    <d v="2023-04-20T08:04:5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29"/>
    <d v="2023-04-20T08:04:50"/>
    <n v="1.2"/>
    <n v="0"/>
    <n v="0"/>
    <n v="0"/>
    <n v="1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30"/>
    <d v="2023-04-20T08:04:5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9"/>
    <d v="2023-04-20T08:04:50"/>
    <n v="11"/>
    <n v="4"/>
    <n v="7"/>
    <n v="0"/>
    <n v="1"/>
    <n v="2"/>
    <n v="1"/>
    <n v="1"/>
    <n v="2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32"/>
    <d v="2023-04-20T08:04:50"/>
    <n v="3"/>
    <n v="0"/>
    <n v="0"/>
    <n v="0"/>
    <n v="1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25"/>
    <d v="2023-05-16T14:40:38"/>
    <n v="8.8000000000000007"/>
    <n v="3.2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23"/>
    <d v="2023-05-16T14:40:38"/>
    <n v="3.2"/>
    <n v="0"/>
    <n v="0"/>
    <n v="3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4"/>
    <d v="2023-05-16T14:40:38"/>
    <n v="3.2"/>
    <n v="0"/>
    <n v="3.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9"/>
    <d v="2023-04-20T08:04:50"/>
    <n v="718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0"/>
    <d v="2023-04-20T08:04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1"/>
    <d v="2023-04-20T08:04:50"/>
    <n v="718"/>
    <n v="296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8"/>
    <x v="23"/>
    <x v="12"/>
    <d v="2023-04-20T08:04:50"/>
    <n v="79"/>
    <n v="2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20"/>
    <d v="2023-04-21T10:23:24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131"/>
    <x v="10"/>
    <d v="2023-04-19T10:3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131"/>
    <x v="11"/>
    <d v="2023-04-19T10:30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131"/>
    <x v="12"/>
    <d v="2023-04-19T10:30:3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08"/>
    <x v="13"/>
    <d v="2023-04-19T10:30:5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08"/>
    <x v="15"/>
    <d v="2023-04-19T10:30:53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08"/>
    <x v="16"/>
    <d v="2023-04-19T10:30:53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08"/>
    <x v="0"/>
    <d v="2023-04-19T10:30:5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08"/>
    <x v="5"/>
    <d v="2023-04-19T10:30:53"/>
    <n v="27"/>
    <n v="11"/>
    <n v="16"/>
    <m/>
    <m/>
    <n v="1"/>
    <n v="5"/>
    <n v="1"/>
    <n v="8"/>
    <n v="7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08"/>
    <x v="9"/>
    <d v="2023-04-19T10:30:5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5"/>
    <x v="108"/>
    <x v="11"/>
    <d v="2023-04-19T10:30:53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13"/>
    <d v="2023-04-19T10:31:0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15"/>
    <d v="2023-04-19T10:31:09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16"/>
    <d v="2023-04-19T10:31:09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0"/>
    <d v="2023-04-19T10:31:0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5"/>
    <x v="109"/>
    <x v="23"/>
    <d v="2023-04-19T10:31:0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13"/>
    <d v="2023-04-19T10:36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15"/>
    <d v="2023-04-19T10:36:05"/>
    <n v="14"/>
    <m/>
    <m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16"/>
    <d v="2023-04-19T10:36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5"/>
    <d v="2023-04-19T10:36:05"/>
    <n v="10"/>
    <n v="4"/>
    <n v="6"/>
    <m/>
    <m/>
    <m/>
    <n v="1"/>
    <n v="3"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9"/>
    <d v="2023-04-19T10:36:0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10"/>
    <d v="2023-04-19T10:36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11"/>
    <d v="2023-04-19T10:36:05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1"/>
    <x v="97"/>
    <x v="12"/>
    <d v="2023-04-19T10:36:05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13"/>
    <d v="2023-04-19T10:36:3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15"/>
    <d v="2023-04-19T10:36:34"/>
    <n v="31"/>
    <m/>
    <m/>
    <m/>
    <m/>
    <n v="6"/>
    <n v="2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16"/>
    <d v="2023-04-19T10:36:34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1"/>
    <d v="2023-04-19T10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21"/>
    <d v="2023-04-19T10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5"/>
    <d v="2023-04-19T10:36:34"/>
    <n v="25"/>
    <n v="11"/>
    <n v="14"/>
    <m/>
    <m/>
    <m/>
    <n v="3"/>
    <n v="4"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6"/>
    <d v="2023-04-19T10:36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9"/>
    <d v="2023-04-19T10:36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10"/>
    <d v="2023-04-19T10:36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0"/>
    <d v="2023-04-19T10:42:28"/>
    <n v="1.7"/>
    <m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5"/>
    <d v="2023-04-19T10:42:28"/>
    <n v="15"/>
    <n v="6"/>
    <n v="9"/>
    <m/>
    <n v="1"/>
    <m/>
    <n v="4"/>
    <n v="2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9"/>
    <d v="2023-04-19T10:42:2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11"/>
    <d v="2023-04-19T10:42:28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1"/>
    <x v="98"/>
    <x v="15"/>
    <d v="2023-04-19T10:42:4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1"/>
    <x v="98"/>
    <x v="16"/>
    <d v="2023-04-19T10:42:42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1"/>
    <x v="98"/>
    <x v="5"/>
    <d v="2023-04-19T10:42:42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1"/>
    <x v="98"/>
    <x v="9"/>
    <d v="2023-04-19T10:42:4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1"/>
    <x v="98"/>
    <x v="10"/>
    <d v="2023-04-19T10:42:4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1"/>
    <x v="98"/>
    <x v="11"/>
    <d v="2023-04-19T10:42:42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1"/>
    <x v="98"/>
    <x v="12"/>
    <d v="2023-04-19T10:42:4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13"/>
    <d v="2023-04-19T10:42:57"/>
    <n v="19"/>
    <m/>
    <m/>
    <m/>
    <n v="10"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15"/>
    <d v="2023-04-19T10:42:57"/>
    <n v="78"/>
    <m/>
    <m/>
    <m/>
    <m/>
    <n v="2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16"/>
    <d v="2023-04-19T10:42:57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0"/>
    <d v="2023-04-19T10:42:57"/>
    <n v="8.6"/>
    <m/>
    <n v="1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3"/>
    <d v="2023-04-19T10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21"/>
    <d v="2023-04-19T10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7"/>
    <d v="2023-04-19T10:5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9"/>
    <d v="2023-04-19T10:53:37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10"/>
    <d v="2023-04-19T10:5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11"/>
    <d v="2023-04-19T10:53:37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2"/>
    <x v="82"/>
    <x v="12"/>
    <d v="2023-04-19T10:53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13"/>
    <d v="2023-04-19T10:54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15"/>
    <d v="2023-04-19T10:54:10"/>
    <n v="65"/>
    <m/>
    <m/>
    <m/>
    <m/>
    <n v="10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16"/>
    <d v="2023-04-19T10:54:10"/>
    <n v="23"/>
    <m/>
    <m/>
    <m/>
    <m/>
    <m/>
    <m/>
    <m/>
    <n v="8"/>
    <m/>
    <n v="1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0"/>
    <d v="2023-04-19T10:54:10"/>
    <n v="14.1"/>
    <n v="2.4"/>
    <n v="0.8"/>
    <n v="1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1"/>
    <d v="2023-04-19T10:54:10"/>
    <n v="2"/>
    <m/>
    <m/>
    <m/>
    <n v="2"/>
    <n v="0"/>
    <m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3"/>
    <d v="2023-04-19T10:54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21"/>
    <d v="2023-04-19T10:54:10"/>
    <n v="6"/>
    <m/>
    <n v="0"/>
    <n v="0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5"/>
    <d v="2023-04-19T10:54:10"/>
    <n v="65"/>
    <n v="25"/>
    <n v="40"/>
    <n v="1"/>
    <n v="1"/>
    <n v="6"/>
    <n v="2"/>
    <n v="10"/>
    <n v="12"/>
    <n v="16"/>
    <n v="8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6"/>
    <d v="2023-04-19T10:54:10"/>
    <n v="3"/>
    <n v="2"/>
    <n v="1"/>
    <n v="0"/>
    <n v="0"/>
    <n v="0"/>
    <n v="1"/>
    <m/>
    <n v="0"/>
    <n v="2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18"/>
    <d v="2023-04-19T10:54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27"/>
    <d v="2023-04-19T10:54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8"/>
    <x v="74"/>
    <x v="19"/>
    <d v="2023-04-19T10:54:10"/>
    <n v="4"/>
    <n v="2"/>
    <n v="2"/>
    <n v="0"/>
    <n v="0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"/>
    <x v="19"/>
    <x v="9"/>
    <d v="2023-04-19T08:43:42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"/>
    <x v="19"/>
    <x v="11"/>
    <d v="2023-04-19T08:43:42"/>
    <n v="59"/>
    <n v="2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13"/>
    <d v="2023-04-19T08:43:57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15"/>
    <d v="2023-04-19T08:43:57"/>
    <n v="42"/>
    <m/>
    <m/>
    <m/>
    <m/>
    <n v="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16"/>
    <d v="2023-04-19T08:43:57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0"/>
    <d v="2023-04-19T08:43:57"/>
    <n v="24"/>
    <n v="0.8"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3"/>
    <d v="2023-04-19T08:43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5"/>
    <d v="2023-04-19T08:43:57"/>
    <n v="46"/>
    <n v="23"/>
    <n v="23"/>
    <n v="1"/>
    <m/>
    <n v="10"/>
    <n v="4"/>
    <n v="5"/>
    <n v="10"/>
    <n v="10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6"/>
    <d v="2023-04-19T08:43:5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9"/>
    <d v="2023-04-19T08:43:5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10"/>
    <d v="2023-04-19T08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11"/>
    <d v="2023-04-19T08:43:57"/>
    <n v="51"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"/>
    <x v="21"/>
    <x v="12"/>
    <d v="2023-04-19T08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13"/>
    <d v="2023-04-19T08:44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15"/>
    <d v="2023-04-19T08:44:1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16"/>
    <d v="2023-04-19T08:44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4"/>
    <d v="2023-04-19T08:44:1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23"/>
    <d v="2023-04-19T09:01:56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5"/>
    <d v="2023-04-19T09:01:56"/>
    <n v="36"/>
    <n v="15"/>
    <n v="21"/>
    <m/>
    <n v="2"/>
    <m/>
    <n v="3"/>
    <n v="4"/>
    <n v="9"/>
    <n v="6"/>
    <n v="5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8"/>
    <d v="2023-04-19T09:01:56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9"/>
    <d v="2023-04-19T09:01:56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10"/>
    <d v="2023-04-19T09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11"/>
    <d v="2023-04-19T09:01:56"/>
    <n v="78"/>
    <n v="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12"/>
    <d v="2023-04-19T09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13"/>
    <d v="2023-04-19T09:03:18"/>
    <n v="3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14"/>
    <d v="2023-04-19T09:03:18"/>
    <n v="14"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16"/>
    <d v="2023-04-19T09:03:18"/>
    <n v="16"/>
    <m/>
    <m/>
    <m/>
    <m/>
    <m/>
    <m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0"/>
    <d v="2023-04-19T09:03:18"/>
    <n v="12.6"/>
    <n v="2.7"/>
    <m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21"/>
    <d v="2023-04-19T09:03:1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5"/>
    <d v="2023-04-19T09:03:18"/>
    <n v="62"/>
    <n v="30"/>
    <n v="32"/>
    <n v="1"/>
    <m/>
    <n v="3"/>
    <n v="15"/>
    <n v="7"/>
    <n v="11"/>
    <n v="13"/>
    <n v="8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6"/>
    <d v="2023-04-19T09:03:1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8"/>
    <d v="2023-04-19T09:03:18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9"/>
    <d v="2023-04-19T09:03:1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35"/>
    <d v="2023-04-19T09:03:1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2"/>
    <d v="2023-04-19T09:11:45"/>
    <n v="17.600000000000001"/>
    <n v="2.4"/>
    <n v="8.8000000000000007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5"/>
    <d v="2023-04-19T09:1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3"/>
    <d v="2023-04-19T09:11:45"/>
    <n v="14.4"/>
    <n v="2.4"/>
    <m/>
    <n v="6.4"/>
    <n v="4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4"/>
    <d v="2023-04-19T09:11:45"/>
    <n v="24.4"/>
    <n v="3.2"/>
    <m/>
    <n v="17.600000000000001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5"/>
    <d v="2023-04-19T09:11:45"/>
    <n v="592"/>
    <n v="209"/>
    <n v="384"/>
    <n v="10"/>
    <n v="19"/>
    <n v="55"/>
    <n v="73"/>
    <n v="53"/>
    <n v="118"/>
    <n v="87"/>
    <n v="85"/>
    <m/>
    <n v="3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6"/>
    <d v="2023-04-19T09:11:45"/>
    <n v="13"/>
    <n v="6"/>
    <n v="6"/>
    <n v="1"/>
    <n v="3"/>
    <n v="3"/>
    <m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7"/>
    <d v="2023-04-19T09:11:45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8"/>
    <d v="2023-04-19T09:11:45"/>
    <n v="14"/>
    <n v="5"/>
    <n v="7"/>
    <n v="2"/>
    <m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6"/>
    <d v="2023-04-19T09:11:45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8"/>
    <d v="2023-04-19T09:11:45"/>
    <n v="20"/>
    <m/>
    <m/>
    <m/>
    <m/>
    <n v="2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9"/>
    <d v="2023-04-19T09:11:45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30"/>
    <d v="2023-04-19T09:11:45"/>
    <n v="22.4"/>
    <m/>
    <m/>
    <n v="9.1999999999999993"/>
    <n v="4.8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9"/>
    <d v="2023-04-19T09:11:45"/>
    <n v="14"/>
    <n v="8"/>
    <n v="6"/>
    <m/>
    <m/>
    <n v="1"/>
    <n v="3"/>
    <n v="1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32"/>
    <d v="2023-04-19T09:11:45"/>
    <n v="8"/>
    <n v="7"/>
    <n v="1"/>
    <m/>
    <m/>
    <n v="5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9"/>
    <d v="2023-04-19T09:11:45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0"/>
    <d v="2023-04-19T09:11:4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1"/>
    <d v="2023-04-19T09:11:45"/>
    <n v="657"/>
    <n v="254"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33"/>
    <d v="2023-04-19T09:15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1"/>
    <d v="2023-04-19T09:15:29"/>
    <n v="648"/>
    <n v="301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2"/>
    <d v="2023-04-19T09:15:29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34"/>
    <d v="2023-04-19T09:15:2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3"/>
    <d v="2023-04-19T09:15:46"/>
    <n v="224"/>
    <m/>
    <m/>
    <m/>
    <n v="15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5"/>
    <d v="2023-04-19T09:15:46"/>
    <n v="454"/>
    <m/>
    <m/>
    <m/>
    <m/>
    <n v="46"/>
    <n v="225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6"/>
    <d v="2023-04-19T09:15:46"/>
    <n v="197"/>
    <m/>
    <m/>
    <m/>
    <m/>
    <m/>
    <m/>
    <m/>
    <n v="115"/>
    <m/>
    <n v="48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0"/>
    <d v="2023-04-19T09:15:46"/>
    <n v="220.8"/>
    <n v="18.399999999999999"/>
    <n v="53.6"/>
    <n v="14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1"/>
    <d v="2023-04-19T09:15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2"/>
    <d v="2023-04-19T09:15:46"/>
    <n v="26"/>
    <m/>
    <m/>
    <m/>
    <n v="0"/>
    <n v="0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21"/>
    <d v="2023-04-19T09:15:46"/>
    <n v="30"/>
    <m/>
    <n v="0"/>
    <n v="0"/>
    <n v="2"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22"/>
    <d v="2023-04-19T09:15:46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39"/>
    <d v="2023-04-19T09:15:4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23"/>
    <d v="2023-04-19T09:15:46"/>
    <n v="24"/>
    <n v="0"/>
    <n v="0"/>
    <n v="4.4000000000000004"/>
    <n v="7.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4"/>
    <d v="2023-04-19T09:15:46"/>
    <n v="8"/>
    <n v="0"/>
    <n v="0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5"/>
    <d v="2023-04-19T09:15:46"/>
    <n v="623"/>
    <n v="211"/>
    <n v="412"/>
    <n v="8"/>
    <n v="18"/>
    <n v="48"/>
    <n v="75"/>
    <n v="60"/>
    <n v="136"/>
    <n v="105"/>
    <n v="115"/>
    <m/>
    <n v="2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2"/>
    <x v="28"/>
    <x v="6"/>
    <d v="2023-04-19T09:15:46"/>
    <n v="15"/>
    <n v="6"/>
    <n v="8"/>
    <n v="0"/>
    <n v="1"/>
    <n v="0"/>
    <n v="1"/>
    <n v="0"/>
    <n v="7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5"/>
    <d v="2023-04-19T09:22:01"/>
    <n v="9"/>
    <n v="5"/>
    <n v="4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9"/>
    <d v="2023-04-19T09:22:0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10"/>
    <d v="2023-04-19T09:22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11"/>
    <d v="2023-04-19T09:22:01"/>
    <n v="66"/>
    <n v="3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4"/>
    <x v="30"/>
    <x v="12"/>
    <d v="2023-04-19T09:22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13"/>
    <d v="2023-04-19T09:22:2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15"/>
    <d v="2023-04-19T09:22:20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16"/>
    <d v="2023-04-19T09:22:20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0"/>
    <d v="2023-04-19T09:22:2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5"/>
    <d v="2023-04-19T09:22:20"/>
    <n v="13"/>
    <n v="5"/>
    <n v="8"/>
    <n v="0"/>
    <n v="0"/>
    <n v="1"/>
    <n v="3"/>
    <n v="3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9"/>
    <d v="2023-04-19T09:22:2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10"/>
    <d v="2023-04-19T09:22:2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11"/>
    <d v="2023-04-19T09:22:20"/>
    <n v="36"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4"/>
    <x v="95"/>
    <x v="12"/>
    <d v="2023-04-19T09:22:20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"/>
    <x v="96"/>
    <x v="15"/>
    <d v="2023-04-19T09:22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"/>
    <x v="96"/>
    <x v="16"/>
    <d v="2023-04-19T09:22:3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4"/>
    <x v="96"/>
    <x v="5"/>
    <d v="2023-04-19T09:22:38"/>
    <n v="5"/>
    <n v="3"/>
    <n v="2"/>
    <m/>
    <m/>
    <m/>
    <m/>
    <m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10"/>
    <d v="2023-04-19T09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11"/>
    <d v="2023-04-19T09:36:02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14"/>
    <x v="43"/>
    <x v="12"/>
    <d v="2023-04-19T09:36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13"/>
    <d v="2023-04-19T09:36:2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15"/>
    <d v="2023-04-19T09:36:25"/>
    <n v="54"/>
    <m/>
    <m/>
    <m/>
    <m/>
    <n v="4"/>
    <n v="1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16"/>
    <d v="2023-04-19T09:36:25"/>
    <n v="10"/>
    <m/>
    <m/>
    <m/>
    <m/>
    <m/>
    <m/>
    <m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0"/>
    <d v="2023-04-19T09:36:2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14"/>
    <x v="44"/>
    <x v="3"/>
    <d v="2023-04-19T09:36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14"/>
    <x v="48"/>
    <x v="10"/>
    <d v="2023-04-19T09:3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1"/>
    <d v="2023-05-16T14:39:48"/>
    <n v="258"/>
    <n v="15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2"/>
    <d v="2023-05-16T14:39:48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20"/>
    <d v="2023-05-16T14:39:48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40"/>
    <d v="2023-05-16T14:39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3"/>
    <d v="2023-05-16T14:40:12"/>
    <n v="112"/>
    <m/>
    <m/>
    <m/>
    <n v="7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5"/>
    <d v="2023-05-16T14:40:12"/>
    <n v="230"/>
    <m/>
    <m/>
    <m/>
    <m/>
    <n v="18"/>
    <n v="11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6"/>
    <d v="2023-05-16T14:40:12"/>
    <n v="47"/>
    <m/>
    <m/>
    <m/>
    <m/>
    <m/>
    <m/>
    <m/>
    <n v="36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8"/>
    <d v="2023-05-16T14:40:12"/>
    <n v="5"/>
    <n v="3"/>
    <n v="2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9"/>
    <d v="2023-05-16T14:40:1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0"/>
    <d v="2023-05-16T14:40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1"/>
    <d v="2023-05-16T14:40:12"/>
    <n v="379"/>
    <n v="16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0"/>
    <x v="0"/>
    <x v="12"/>
    <d v="2023-05-16T14:40:12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13"/>
    <d v="2023-05-16T14:40:38"/>
    <n v="62"/>
    <m/>
    <m/>
    <m/>
    <n v="40"/>
    <n v="2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15"/>
    <d v="2023-05-16T14:40:38"/>
    <n v="171"/>
    <m/>
    <m/>
    <m/>
    <m/>
    <n v="18"/>
    <n v="10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8"/>
    <x v="133"/>
    <x v="16"/>
    <d v="2023-05-16T14:40:38"/>
    <n v="64"/>
    <m/>
    <m/>
    <m/>
    <m/>
    <m/>
    <m/>
    <m/>
    <n v="27"/>
    <m/>
    <n v="3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8"/>
    <d v="2023-05-16T14:48:35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9"/>
    <d v="2023-05-16T14:48:35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10"/>
    <d v="2023-05-16T14:48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11"/>
    <d v="2023-05-16T14:48:35"/>
    <n v="145"/>
    <n v="62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12"/>
    <d v="2023-05-16T14:48:3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13"/>
    <d v="2023-05-16T14:48:55"/>
    <n v="82"/>
    <m/>
    <m/>
    <m/>
    <n v="4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15"/>
    <d v="2023-05-16T14:48:55"/>
    <n v="169"/>
    <m/>
    <m/>
    <m/>
    <m/>
    <n v="16"/>
    <n v="9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16"/>
    <d v="2023-05-16T14:48:55"/>
    <n v="61"/>
    <m/>
    <m/>
    <m/>
    <m/>
    <m/>
    <m/>
    <m/>
    <n v="26"/>
    <m/>
    <n v="3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21"/>
    <d v="2023-05-16T14:48:55"/>
    <n v="12"/>
    <m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24"/>
    <d v="2023-05-16T14:48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22"/>
    <d v="2023-05-16T14:48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25"/>
    <d v="2023-05-16T14:48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23"/>
    <d v="2023-05-16T14:48:5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5"/>
    <d v="2023-05-16T14:48:55"/>
    <n v="205"/>
    <n v="91"/>
    <n v="114"/>
    <n v="1"/>
    <n v="7"/>
    <n v="26"/>
    <n v="21"/>
    <n v="28"/>
    <n v="46"/>
    <n v="31"/>
    <n v="26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6"/>
    <d v="2023-05-16T14:48:55"/>
    <n v="7"/>
    <n v="3"/>
    <n v="4"/>
    <m/>
    <m/>
    <n v="2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7"/>
    <d v="2023-05-16T14:48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8"/>
    <d v="2023-05-16T14:48:5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9"/>
    <d v="2023-05-16T14:48:55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10"/>
    <d v="2023-05-16T14:48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6"/>
    <d v="2023-05-16T14:37:58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7"/>
    <d v="2023-05-16T14:37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8"/>
    <d v="2023-05-16T14:37:58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9"/>
    <d v="2023-05-16T14:37:58"/>
    <n v="3"/>
    <n v="2"/>
    <n v="1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9"/>
    <d v="2023-05-16T14:37:58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0"/>
    <d v="2023-05-16T14:37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1"/>
    <d v="2023-05-16T14:37:58"/>
    <n v="162"/>
    <n v="7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12"/>
    <d v="2023-05-16T14:37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1"/>
    <d v="2023-05-16T14:38:35"/>
    <n v="55"/>
    <n v="2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2"/>
    <d v="2023-05-16T14:38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3"/>
    <d v="2023-05-16T14:38:49"/>
    <n v="50"/>
    <m/>
    <m/>
    <m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4"/>
    <d v="2023-05-16T14:38:49"/>
    <n v="190"/>
    <m/>
    <m/>
    <m/>
    <n v="11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5"/>
    <d v="2023-05-16T14:38:49"/>
    <n v="438"/>
    <m/>
    <m/>
    <m/>
    <m/>
    <n v="42"/>
    <n v="242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6"/>
    <d v="2023-05-16T14:38:49"/>
    <n v="181"/>
    <m/>
    <m/>
    <m/>
    <m/>
    <m/>
    <m/>
    <m/>
    <n v="84"/>
    <m/>
    <n v="66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0"/>
    <d v="2023-05-16T14:38:49"/>
    <n v="109.6"/>
    <n v="11.2"/>
    <n v="25.6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"/>
    <d v="2023-05-16T14:38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2"/>
    <d v="2023-05-16T14:38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3"/>
    <d v="2023-05-16T14:38:4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21"/>
    <d v="2023-05-16T14:38:49"/>
    <n v="20"/>
    <m/>
    <m/>
    <m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24"/>
    <d v="2023-05-16T14:38:49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25"/>
    <d v="2023-05-16T14:38:49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23"/>
    <d v="2023-05-16T14:38:49"/>
    <n v="14.4"/>
    <m/>
    <n v="4"/>
    <n v="4.8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4"/>
    <d v="2023-05-16T14:38:49"/>
    <n v="12.8"/>
    <m/>
    <n v="4.400000000000000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5"/>
    <d v="2023-05-16T14:38:49"/>
    <n v="549"/>
    <n v="214"/>
    <n v="335"/>
    <n v="7"/>
    <n v="16"/>
    <n v="39"/>
    <n v="72"/>
    <n v="69"/>
    <n v="121"/>
    <n v="77"/>
    <n v="84"/>
    <m/>
    <n v="33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6"/>
    <d v="2023-05-16T14:38:49"/>
    <n v="14"/>
    <n v="7"/>
    <n v="7"/>
    <m/>
    <m/>
    <m/>
    <n v="5"/>
    <n v="1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7"/>
    <d v="2023-05-16T14:38:49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8"/>
    <d v="2023-05-16T14:38:49"/>
    <n v="8"/>
    <n v="3"/>
    <n v="5"/>
    <m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26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7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8"/>
    <d v="2023-05-16T14:38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9"/>
    <d v="2023-05-16T14:38:49"/>
    <n v="8"/>
    <n v="5"/>
    <n v="3"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9"/>
    <d v="2023-05-16T14:38:49"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0"/>
    <d v="2023-05-16T14:38:4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1"/>
    <d v="2023-05-16T14:38:49"/>
    <n v="332"/>
    <n v="13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8"/>
    <x v="53"/>
    <x v="12"/>
    <d v="2023-05-16T14:38:49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13"/>
    <d v="2023-05-16T14:39:04"/>
    <n v="72"/>
    <m/>
    <m/>
    <m/>
    <n v="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14"/>
    <d v="2023-05-16T14:39:04"/>
    <n v="70"/>
    <m/>
    <m/>
    <m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15"/>
    <d v="2023-05-16T14:39:04"/>
    <n v="282"/>
    <m/>
    <m/>
    <m/>
    <m/>
    <n v="14"/>
    <n v="17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16"/>
    <d v="2023-05-16T14:39:04"/>
    <n v="106"/>
    <m/>
    <m/>
    <m/>
    <m/>
    <m/>
    <m/>
    <m/>
    <n v="49"/>
    <m/>
    <n v="30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0"/>
    <d v="2023-05-16T14:39:04"/>
    <n v="121.6"/>
    <n v="5.6"/>
    <n v="36.799999999999997"/>
    <n v="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2"/>
    <d v="2023-05-16T14:39:04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3"/>
    <d v="2023-05-16T14:39:0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21"/>
    <d v="2023-05-16T14:39:04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24"/>
    <d v="2023-05-16T14:39:0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22"/>
    <d v="2023-05-16T14:39:04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23"/>
    <d v="2023-05-16T14:39:04"/>
    <n v="8.8000000000000007"/>
    <n v="0"/>
    <n v="4.4000000000000004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4"/>
    <d v="2023-05-16T14:39:0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5"/>
    <d v="2023-05-16T14:39:04"/>
    <n v="347"/>
    <n v="153"/>
    <n v="194"/>
    <n v="2"/>
    <n v="11"/>
    <n v="30"/>
    <n v="40"/>
    <n v="39"/>
    <n v="85"/>
    <n v="49"/>
    <n v="49"/>
    <m/>
    <n v="15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6"/>
    <d v="2023-05-16T14:39:04"/>
    <n v="5"/>
    <n v="2"/>
    <n v="3"/>
    <n v="1"/>
    <n v="0"/>
    <n v="1"/>
    <n v="1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8"/>
    <d v="2023-05-16T14:39:04"/>
    <n v="4"/>
    <n v="1"/>
    <n v="3"/>
    <n v="0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9"/>
    <d v="2023-05-16T14:39:04"/>
    <n v="409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10"/>
    <d v="2023-05-16T14:39:0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11"/>
    <d v="2023-05-16T14:39:04"/>
    <n v="409"/>
    <n v="188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8"/>
    <x v="54"/>
    <x v="12"/>
    <d v="2023-05-16T14:39:0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13"/>
    <d v="2023-05-16T14:39:18"/>
    <n v="37"/>
    <m/>
    <m/>
    <m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14"/>
    <d v="2023-05-16T14:39:18"/>
    <n v="26"/>
    <m/>
    <m/>
    <m/>
    <n v="8"/>
    <n v="1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15"/>
    <d v="2023-05-16T14:39:18"/>
    <n v="64"/>
    <m/>
    <m/>
    <m/>
    <m/>
    <n v="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16"/>
    <d v="2023-05-16T14:39:18"/>
    <n v="17"/>
    <m/>
    <m/>
    <m/>
    <m/>
    <m/>
    <m/>
    <m/>
    <n v="8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0"/>
    <d v="2023-05-16T14:39:18"/>
    <n v="27.2"/>
    <m/>
    <n v="3.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2"/>
    <d v="2023-05-16T14:39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3"/>
    <d v="2023-05-16T14:39:1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21"/>
    <d v="2023-05-16T14:39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23"/>
    <d v="2023-05-16T14:39:18"/>
    <n v="7.6"/>
    <m/>
    <n v="2.8"/>
    <m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5"/>
    <d v="2023-05-16T14:39:18"/>
    <n v="88"/>
    <n v="43"/>
    <n v="45"/>
    <m/>
    <n v="1"/>
    <n v="8"/>
    <n v="11"/>
    <n v="21"/>
    <n v="16"/>
    <n v="15"/>
    <n v="9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6"/>
    <d v="2023-05-16T14:39:18"/>
    <n v="3"/>
    <n v="3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8"/>
    <d v="2023-05-16T14:39:18"/>
    <n v="3"/>
    <n v="1"/>
    <n v="2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9"/>
    <d v="2023-05-16T14:39:18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10"/>
    <d v="2023-05-16T14:39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11"/>
    <d v="2023-05-16T14:48:55"/>
    <n v="152"/>
    <n v="55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8"/>
    <x v="133"/>
    <x v="12"/>
    <d v="2023-05-16T14:48:5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13"/>
    <d v="2023-05-16T14:49:26"/>
    <n v="34"/>
    <m/>
    <m/>
    <m/>
    <n v="32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15"/>
    <d v="2023-05-16T14:49:26"/>
    <n v="52"/>
    <m/>
    <m/>
    <m/>
    <m/>
    <n v="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16"/>
    <d v="2023-05-16T14:49:26"/>
    <n v="8"/>
    <m/>
    <m/>
    <m/>
    <m/>
    <m/>
    <m/>
    <m/>
    <n v="4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35"/>
    <d v="2023-04-19T08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1"/>
    <d v="2023-04-19T08:04:05"/>
    <n v="595"/>
    <n v="251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2"/>
    <d v="2023-04-19T08:04:05"/>
    <n v="98"/>
    <n v="27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36"/>
    <d v="2023-04-19T08:0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13"/>
    <d v="2023-04-19T08:04:40"/>
    <n v="102"/>
    <m/>
    <m/>
    <m/>
    <n v="8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16"/>
    <d v="2023-04-19T08:05:38"/>
    <n v="44"/>
    <m/>
    <m/>
    <m/>
    <m/>
    <m/>
    <m/>
    <m/>
    <n v="17"/>
    <m/>
    <n v="20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0"/>
    <d v="2023-04-19T08:05:38"/>
    <n v="61.8"/>
    <n v="11.7"/>
    <n v="17.10000000000000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21"/>
    <d v="2023-04-19T08:05:3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22"/>
    <d v="2023-04-19T08:05:3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23"/>
    <d v="2023-04-19T08:05:38"/>
    <n v="5.6"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5"/>
    <d v="2023-04-19T08:05:38"/>
    <n v="184"/>
    <n v="76"/>
    <n v="108"/>
    <n v="5"/>
    <n v="5"/>
    <n v="10"/>
    <n v="17"/>
    <n v="20"/>
    <n v="51"/>
    <n v="41"/>
    <n v="18"/>
    <m/>
    <n v="10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6"/>
    <d v="2023-04-19T08:05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8"/>
    <d v="2023-04-19T08:05:38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9"/>
    <d v="2023-04-19T08:05:38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10"/>
    <d v="2023-04-19T08:05:3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35"/>
    <d v="2023-04-19T08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37"/>
    <d v="2023-04-19T08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11"/>
    <d v="2023-04-19T08:05:38"/>
    <n v="273"/>
    <n v="11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12"/>
    <d v="2023-04-19T08:05:38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36"/>
    <d v="2023-04-19T08:0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38"/>
    <d v="2023-04-19T08:05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20"/>
    <d v="2023-04-19T08:05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13"/>
    <d v="2023-04-19T08:05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15"/>
    <d v="2023-04-19T08:05:58"/>
    <n v="28"/>
    <m/>
    <m/>
    <m/>
    <m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16"/>
    <d v="2023-04-19T08:05:58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0"/>
    <d v="2023-04-19T08:05:58"/>
    <n v="7.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3"/>
    <d v="2023-04-19T08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21"/>
    <d v="2023-04-19T08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4"/>
    <d v="2023-04-19T08:05:5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5"/>
    <d v="2023-04-19T08:05:58"/>
    <n v="25"/>
    <n v="8"/>
    <n v="18"/>
    <n v="1"/>
    <m/>
    <n v="1"/>
    <n v="3"/>
    <n v="1"/>
    <n v="7"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6"/>
    <d v="2023-04-19T08:05:58"/>
    <n v="3"/>
    <m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8"/>
    <d v="2023-04-19T08:05:5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9"/>
    <d v="2023-04-19T08:05:5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10"/>
    <d v="2023-04-19T08:05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11"/>
    <d v="2023-04-19T08:05:58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3"/>
    <x v="83"/>
    <x v="12"/>
    <d v="2023-04-19T08:05:5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13"/>
    <d v="2023-04-19T08:06:21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15"/>
    <d v="2023-04-19T08:06:21"/>
    <n v="108"/>
    <m/>
    <m/>
    <m/>
    <m/>
    <n v="6"/>
    <n v="4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16"/>
    <d v="2023-04-19T08:06:21"/>
    <n v="31"/>
    <m/>
    <m/>
    <m/>
    <m/>
    <m/>
    <m/>
    <m/>
    <n v="19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0"/>
    <d v="2023-04-19T08:06:21"/>
    <n v="19.5"/>
    <m/>
    <n v="9"/>
    <n v="10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1"/>
    <d v="2023-04-19T08:06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3"/>
    <d v="2023-04-19T08:06:2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21"/>
    <d v="2023-04-19T08:06:21"/>
    <n v="10"/>
    <m/>
    <m/>
    <n v="4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11"/>
    <d v="2023-04-19T08:16:30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12"/>
    <d v="2023-04-19T08:16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13"/>
    <d v="2023-04-19T08:16:48"/>
    <n v="22"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15"/>
    <d v="2023-04-19T08:16:48"/>
    <n v="42"/>
    <m/>
    <m/>
    <m/>
    <m/>
    <n v="8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16"/>
    <d v="2023-04-19T08:16:4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0"/>
    <d v="2023-04-19T08:16:48"/>
    <n v="29.7"/>
    <m/>
    <n v="8.1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2"/>
    <d v="2023-04-19T08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21"/>
    <d v="2023-04-19T08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5"/>
    <d v="2023-04-19T08:16:48"/>
    <n v="47"/>
    <n v="30"/>
    <n v="17"/>
    <m/>
    <n v="2"/>
    <n v="8"/>
    <n v="9"/>
    <n v="6"/>
    <n v="9"/>
    <n v="8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6"/>
    <d v="2023-04-19T08:16:4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9"/>
    <d v="2023-04-19T08:16:4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"/>
    <x v="39"/>
    <x v="11"/>
    <d v="2023-04-19T08:16:48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13"/>
    <x v="84"/>
    <x v="15"/>
    <d v="2023-04-19T08:17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13"/>
    <x v="84"/>
    <x v="5"/>
    <d v="2023-04-19T08:17:2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13"/>
    <x v="84"/>
    <x v="9"/>
    <d v="2023-04-19T08:17:2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13"/>
    <x v="84"/>
    <x v="10"/>
    <d v="2023-04-19T08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13"/>
    <x v="84"/>
    <x v="11"/>
    <d v="2023-04-19T08:17:2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24"/>
    <d v="2023-04-19T08:06:2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22"/>
    <d v="2023-04-19T08:06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23"/>
    <d v="2023-04-19T08:06:21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4"/>
    <d v="2023-04-19T08:06:21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14"/>
    <d v="2023-06-22T11:43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15"/>
    <d v="2023-06-22T11:43:52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2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21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5"/>
    <d v="2023-06-22T11:43:52"/>
    <n v="8"/>
    <n v="2"/>
    <n v="6"/>
    <m/>
    <m/>
    <m/>
    <n v="1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6"/>
    <d v="2023-06-22T11:43:5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9"/>
    <d v="2023-06-22T11:43:5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10"/>
    <d v="2023-06-22T11:4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11"/>
    <d v="2023-06-22T11:43:52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"/>
    <x v="66"/>
    <x v="12"/>
    <d v="2023-06-22T11:43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13"/>
    <d v="2023-06-22T11:44:1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14"/>
    <d v="2023-06-22T11:44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15"/>
    <d v="2023-06-22T11:44:11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16"/>
    <d v="2023-06-22T11:44:11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0"/>
    <d v="2023-06-22T11:44:11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25"/>
    <d v="2023-06-22T11:44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5"/>
    <d v="2023-06-22T11:44:11"/>
    <n v="19"/>
    <n v="7"/>
    <n v="12"/>
    <n v="1"/>
    <m/>
    <m/>
    <n v="2"/>
    <n v="4"/>
    <n v="3"/>
    <n v="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7"/>
    <d v="2023-06-22T11:44:1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9"/>
    <d v="2023-06-22T11:44:1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10"/>
    <d v="2023-06-22T11:44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11"/>
    <d v="2023-06-22T11:44:11"/>
    <n v="66"/>
    <n v="2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5"/>
    <x v="58"/>
    <x v="12"/>
    <d v="2023-06-22T11:44:1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13"/>
    <d v="2023-06-22T11:44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15"/>
    <d v="2023-06-22T11:44:29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16"/>
    <d v="2023-06-22T11:44:2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0"/>
    <d v="2023-06-22T11:44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5"/>
    <d v="2023-06-22T11:44:29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19"/>
    <d v="2023-06-22T11:44:29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9"/>
    <d v="2023-06-22T11:44:2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10"/>
    <d v="2023-06-22T11:44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11"/>
    <d v="2023-06-22T11:44:29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59"/>
    <x v="12"/>
    <d v="2023-06-22T11:44:29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13"/>
    <d v="2023-06-22T11:44:4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14"/>
    <d v="2023-06-22T11:44:43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15"/>
    <d v="2023-06-22T11:44:43"/>
    <n v="52"/>
    <m/>
    <m/>
    <m/>
    <m/>
    <n v="0"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16"/>
    <d v="2023-06-22T11:44:43"/>
    <n v="13"/>
    <m/>
    <m/>
    <m/>
    <m/>
    <m/>
    <m/>
    <m/>
    <n v="6"/>
    <m/>
    <n v="2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24"/>
    <d v="2023-06-22T11:44:4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23"/>
    <d v="2023-06-22T11:44:43"/>
    <n v="1.6"/>
    <m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5"/>
    <d v="2023-06-22T11:44:43"/>
    <n v="51"/>
    <n v="17"/>
    <n v="34"/>
    <m/>
    <n v="0"/>
    <n v="0"/>
    <n v="12"/>
    <n v="1"/>
    <n v="14"/>
    <n v="12"/>
    <n v="6"/>
    <m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6"/>
    <d v="2023-06-22T11:44:4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8"/>
    <d v="2023-06-22T11:44:4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9"/>
    <d v="2023-06-22T11:44:43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10"/>
    <d v="2023-06-22T11:44:4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11"/>
    <d v="2023-06-22T11:44:43"/>
    <n v="145"/>
    <n v="6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5"/>
    <x v="60"/>
    <x v="12"/>
    <d v="2023-06-22T11:44:43"/>
    <n v="43"/>
    <n v="1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"/>
    <x v="67"/>
    <x v="9"/>
    <d v="2023-06-22T11:44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"/>
    <x v="67"/>
    <x v="11"/>
    <d v="2023-06-22T11:44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4"/>
    <x v="94"/>
    <x v="14"/>
    <d v="2023-06-22T11:45:10"/>
    <n v="12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4"/>
    <x v="94"/>
    <x v="15"/>
    <d v="2023-06-22T11:45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4"/>
    <x v="94"/>
    <x v="16"/>
    <d v="2023-06-22T11:45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4"/>
    <x v="94"/>
    <x v="0"/>
    <d v="2023-06-22T11:45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4"/>
    <x v="94"/>
    <x v="5"/>
    <d v="2023-06-22T11:45:10"/>
    <n v="12"/>
    <n v="2"/>
    <n v="10"/>
    <m/>
    <m/>
    <n v="1"/>
    <m/>
    <n v="6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4"/>
    <x v="94"/>
    <x v="9"/>
    <d v="2023-06-22T11:45:1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4"/>
    <x v="94"/>
    <x v="11"/>
    <d v="2023-06-22T11:45:10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1"/>
    <x v="98"/>
    <x v="15"/>
    <d v="2023-06-22T11:45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1"/>
    <x v="98"/>
    <x v="16"/>
    <d v="2023-06-22T11:45:26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1"/>
    <x v="98"/>
    <x v="5"/>
    <d v="2023-06-22T11:45:26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1"/>
    <x v="98"/>
    <x v="9"/>
    <d v="2023-06-22T11:45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1"/>
    <x v="98"/>
    <x v="10"/>
    <d v="2023-06-22T11:45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1"/>
    <x v="98"/>
    <x v="11"/>
    <d v="2023-06-22T11:45:2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1"/>
    <x v="98"/>
    <x v="12"/>
    <d v="2023-06-22T11:45:2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14"/>
    <d v="2023-06-22T11:45:41"/>
    <n v="22"/>
    <m/>
    <m/>
    <m/>
    <n v="12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15"/>
    <d v="2023-06-22T11:45:41"/>
    <n v="78"/>
    <m/>
    <m/>
    <m/>
    <m/>
    <m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16"/>
    <d v="2023-06-22T11:45:41"/>
    <n v="17"/>
    <m/>
    <m/>
    <m/>
    <m/>
    <m/>
    <m/>
    <m/>
    <n v="3"/>
    <m/>
    <n v="8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0"/>
    <d v="2023-06-22T11:45:41"/>
    <n v="9.6"/>
    <m/>
    <n v="6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2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21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5"/>
    <d v="2023-06-22T11:45:41"/>
    <n v="67"/>
    <n v="28"/>
    <n v="39"/>
    <m/>
    <n v="2"/>
    <n v="1"/>
    <n v="6"/>
    <n v="4"/>
    <n v="16"/>
    <n v="23"/>
    <n v="5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6"/>
    <d v="2023-06-22T11:45:41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9"/>
    <d v="2023-06-22T11:45:41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10"/>
    <d v="2023-06-22T11:4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11"/>
    <d v="2023-06-22T11:45:41"/>
    <n v="138"/>
    <n v="7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4"/>
    <x v="104"/>
    <x v="12"/>
    <d v="2023-06-22T11:45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14"/>
    <d v="2023-06-22T11:4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15"/>
    <d v="2023-06-22T11:45:55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16"/>
    <d v="2023-06-22T11:45:55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0"/>
    <d v="2023-06-22T11:45:5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5"/>
    <d v="2023-06-22T11:45:55"/>
    <n v="17"/>
    <n v="7"/>
    <n v="10"/>
    <m/>
    <n v="1"/>
    <m/>
    <n v="2"/>
    <m/>
    <n v="7"/>
    <n v="3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9"/>
    <d v="2023-06-22T11:45:5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10"/>
    <d v="2023-06-22T11:4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11"/>
    <d v="2023-06-22T11:45:5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4"/>
    <x v="105"/>
    <x v="12"/>
    <d v="2023-06-22T11:45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70"/>
    <x v="14"/>
    <d v="2023-06-22T11:46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70"/>
    <x v="5"/>
    <d v="2023-06-22T11:46:06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70"/>
    <x v="9"/>
    <d v="2023-06-22T11:4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70"/>
    <x v="10"/>
    <d v="2023-06-22T11:4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70"/>
    <x v="11"/>
    <d v="2023-06-22T11:46:0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70"/>
    <x v="12"/>
    <d v="2023-06-22T11:4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15"/>
    <d v="2023-06-22T11:46:28"/>
    <n v="13"/>
    <m/>
    <m/>
    <m/>
    <m/>
    <n v="0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21"/>
    <d v="2023-06-22T11:46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22"/>
    <d v="2023-06-22T11:46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5"/>
    <d v="2023-06-22T11:46:28"/>
    <n v="7"/>
    <n v="4"/>
    <n v="3"/>
    <m/>
    <m/>
    <m/>
    <m/>
    <n v="0"/>
    <n v="2"/>
    <n v="5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6"/>
    <d v="2023-06-22T11:46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9"/>
    <d v="2023-06-22T11:46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10"/>
    <d v="2023-06-22T11:46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11"/>
    <d v="2023-06-22T11:46:28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5"/>
    <x v="5"/>
    <x v="12"/>
    <d v="2023-06-22T11:46:28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"/>
    <x v="71"/>
    <x v="14"/>
    <d v="2023-06-22T11:46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"/>
    <x v="71"/>
    <x v="5"/>
    <d v="2023-06-22T11:46:44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"/>
    <x v="71"/>
    <x v="9"/>
    <d v="2023-06-22T11:46:4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"/>
    <x v="71"/>
    <x v="10"/>
    <d v="2023-06-22T11:46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"/>
    <x v="71"/>
    <x v="11"/>
    <d v="2023-06-22T11:46:44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0"/>
    <x v="71"/>
    <x v="12"/>
    <d v="2023-06-22T11:46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"/>
    <x v="72"/>
    <x v="15"/>
    <d v="2023-06-22T11:46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"/>
    <x v="72"/>
    <x v="5"/>
    <d v="2023-06-22T11:46:5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"/>
    <x v="72"/>
    <x v="9"/>
    <d v="2023-06-22T11:46:5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"/>
    <x v="72"/>
    <x v="10"/>
    <d v="2023-06-22T11:46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"/>
    <x v="72"/>
    <x v="11"/>
    <d v="2023-06-22T11:46:5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"/>
    <x v="72"/>
    <x v="12"/>
    <d v="2023-06-22T11:46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0"/>
    <x v="72"/>
    <x v="20"/>
    <d v="2023-06-22T11:46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2"/>
    <x v="6"/>
    <x v="13"/>
    <d v="2023-06-22T11:47:1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2"/>
    <x v="6"/>
    <x v="15"/>
    <d v="2023-06-22T11:47:10"/>
    <n v="26"/>
    <m/>
    <m/>
    <m/>
    <m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2"/>
    <x v="6"/>
    <x v="16"/>
    <d v="2023-06-22T11:47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2"/>
    <x v="6"/>
    <x v="0"/>
    <d v="2023-06-22T11:47:10"/>
    <n v="19.2"/>
    <m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2"/>
    <x v="6"/>
    <x v="5"/>
    <d v="2023-06-22T11:47:10"/>
    <n v="26"/>
    <n v="10"/>
    <n v="16"/>
    <m/>
    <n v="1"/>
    <n v="7"/>
    <n v="1"/>
    <n v="2"/>
    <n v="6"/>
    <n v="6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2"/>
    <x v="6"/>
    <x v="9"/>
    <d v="2023-06-22T11:47:1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2"/>
    <x v="6"/>
    <x v="11"/>
    <d v="2023-06-22T11:47:10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13"/>
    <d v="2023-07-19T15:2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14"/>
    <d v="2023-07-19T15:27:48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15"/>
    <d v="2023-07-19T15:27:48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16"/>
    <d v="2023-07-19T15:27:48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0"/>
    <d v="2023-07-19T15:28:1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5"/>
    <d v="2023-07-19T15:28:10"/>
    <n v="15"/>
    <n v="10"/>
    <n v="5"/>
    <m/>
    <n v="1"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9"/>
    <d v="2023-07-19T15:28:1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10"/>
    <d v="2023-07-19T15:2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11"/>
    <d v="2023-07-19T15:28:1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5"/>
    <x v="124"/>
    <x v="12"/>
    <d v="2023-07-19T15:28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3"/>
    <d v="2023-07-19T15:2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4"/>
    <d v="2023-07-19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14"/>
    <d v="2023-06-22T11:47:40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15"/>
    <d v="2023-06-22T11:47:40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16"/>
    <d v="2023-06-22T11:47:40"/>
    <n v="4"/>
    <m/>
    <m/>
    <m/>
    <m/>
    <m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0"/>
    <d v="2023-06-22T11:47:40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5"/>
    <d v="2023-06-22T11:47:40"/>
    <n v="43"/>
    <n v="27"/>
    <n v="16"/>
    <m/>
    <n v="4"/>
    <n v="1"/>
    <n v="4"/>
    <n v="5"/>
    <n v="11"/>
    <n v="14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9"/>
    <d v="2023-06-22T11:47:40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10"/>
    <d v="2023-06-22T11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11"/>
    <d v="2023-06-22T11:47:40"/>
    <n v="121"/>
    <n v="6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4"/>
    <x v="77"/>
    <x v="12"/>
    <d v="2023-06-22T11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"/>
    <x v="122"/>
    <x v="13"/>
    <d v="2023-06-22T11:47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"/>
    <x v="122"/>
    <x v="15"/>
    <d v="2023-06-22T11:47:5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"/>
    <x v="122"/>
    <x v="5"/>
    <d v="2023-06-22T11:47:53"/>
    <n v="5"/>
    <n v="2"/>
    <n v="3"/>
    <m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"/>
    <x v="122"/>
    <x v="9"/>
    <d v="2023-06-22T11:47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"/>
    <x v="122"/>
    <x v="10"/>
    <d v="2023-06-22T11:47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"/>
    <x v="122"/>
    <x v="11"/>
    <d v="2023-06-22T11:47:53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"/>
    <x v="122"/>
    <x v="12"/>
    <d v="2023-06-22T11:47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14"/>
    <d v="2023-06-22T11:48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15"/>
    <d v="2023-06-22T11:48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16"/>
    <d v="2023-06-22T11:48:05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5"/>
    <d v="2023-06-22T11:48:05"/>
    <n v="10"/>
    <n v="3"/>
    <n v="7"/>
    <m/>
    <m/>
    <m/>
    <n v="1"/>
    <m/>
    <n v="3"/>
    <n v="5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9"/>
    <d v="2023-06-22T11:48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10"/>
    <d v="2023-06-22T11:48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11"/>
    <d v="2023-06-22T11:48:0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5"/>
    <x v="78"/>
    <x v="12"/>
    <d v="2023-06-22T11:48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9"/>
    <d v="2023-07-19T15:28:5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9"/>
    <d v="2023-07-19T15:28:51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0"/>
    <d v="2023-07-19T15:2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1"/>
    <d v="2023-07-19T15:28:51"/>
    <n v="160"/>
    <n v="73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2"/>
    <d v="2023-07-19T15:28:5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20"/>
    <d v="2023-07-19T15:28:51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4"/>
    <d v="2023-07-19T15:47:29"/>
    <n v="365"/>
    <m/>
    <m/>
    <m/>
    <n v="188"/>
    <n v="17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5"/>
    <d v="2023-07-19T15:47:29"/>
    <n v="487"/>
    <m/>
    <m/>
    <m/>
    <m/>
    <m/>
    <n v="314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6"/>
    <d v="2023-07-19T15:47:29"/>
    <n v="116"/>
    <m/>
    <m/>
    <m/>
    <m/>
    <m/>
    <m/>
    <m/>
    <n v="76"/>
    <m/>
    <n v="26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0"/>
    <d v="2023-07-19T15:47:29"/>
    <n v="213.6"/>
    <n v="18.399999999999999"/>
    <n v="67.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2"/>
    <d v="2023-07-19T15:47:2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3"/>
    <d v="2023-07-19T15:47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21"/>
    <d v="2023-07-19T15:47:2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24"/>
    <d v="2023-07-19T15:47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23"/>
    <d v="2023-07-19T15:47:29"/>
    <n v="28"/>
    <m/>
    <m/>
    <n v="24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4"/>
    <d v="2023-07-19T15:47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13"/>
    <d v="2023-06-22T11:48:3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14"/>
    <d v="2023-06-22T11:48:3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15"/>
    <d v="2023-06-22T11:48:39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16"/>
    <d v="2023-06-22T11:48:39"/>
    <n v="5"/>
    <m/>
    <m/>
    <m/>
    <m/>
    <m/>
    <m/>
    <m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5"/>
    <d v="2023-07-19T15:28:28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6"/>
    <d v="2023-07-19T15:28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21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0"/>
    <d v="2023-06-22T11:48:39"/>
    <n v="1.8"/>
    <m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5"/>
    <d v="2023-06-22T11:48:39"/>
    <n v="31"/>
    <n v="11"/>
    <n v="20"/>
    <m/>
    <n v="1"/>
    <n v="1"/>
    <n v="4"/>
    <n v="4"/>
    <n v="10"/>
    <n v="6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9"/>
    <d v="2023-06-22T11:48:39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10"/>
    <d v="2023-06-22T11:48:3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11"/>
    <d v="2023-06-22T11:48:39"/>
    <n v="120"/>
    <n v="4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12"/>
    <d v="2023-06-22T11:48:39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3"/>
    <x v="73"/>
    <x v="20"/>
    <d v="2023-06-22T11:48:3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"/>
    <x v="135"/>
    <x v="15"/>
    <d v="2023-06-22T11:48:5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"/>
    <x v="135"/>
    <x v="5"/>
    <d v="2023-06-22T11:48:54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"/>
    <x v="135"/>
    <x v="9"/>
    <d v="2023-06-22T11:4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"/>
    <x v="135"/>
    <x v="11"/>
    <d v="2023-06-22T11:48:54"/>
    <n v="51"/>
    <n v="2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6"/>
    <x v="138"/>
    <x v="13"/>
    <d v="2023-06-22T11:49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6"/>
    <x v="138"/>
    <x v="15"/>
    <d v="2023-06-22T11:49:0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6"/>
    <x v="138"/>
    <x v="16"/>
    <d v="2023-06-22T11:49:0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6"/>
    <x v="138"/>
    <x v="5"/>
    <d v="2023-06-22T11:49:05"/>
    <n v="7"/>
    <n v="1"/>
    <n v="6"/>
    <m/>
    <m/>
    <m/>
    <m/>
    <n v="1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6"/>
    <x v="138"/>
    <x v="9"/>
    <d v="2023-06-22T11:49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6"/>
    <x v="138"/>
    <x v="11"/>
    <d v="2023-06-22T11:49:05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13"/>
    <d v="2023-06-22T11:49:19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14"/>
    <d v="2023-06-22T11:49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15"/>
    <d v="2023-06-22T11:49:19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16"/>
    <d v="2023-06-22T11:49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0"/>
    <d v="2023-06-22T11:49:19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5"/>
    <d v="2023-06-22T11:49:19"/>
    <n v="29"/>
    <n v="12"/>
    <n v="17"/>
    <m/>
    <m/>
    <n v="2"/>
    <n v="3"/>
    <n v="5"/>
    <n v="9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9"/>
    <d v="2023-06-22T11:49:1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10"/>
    <d v="2023-06-22T11:49:1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11"/>
    <d v="2023-06-22T11:49:19"/>
    <n v="107"/>
    <n v="5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3"/>
    <x v="100"/>
    <x v="12"/>
    <d v="2023-06-22T11:49:1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13"/>
    <d v="2023-06-22T11:49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14"/>
    <d v="2023-06-22T11:49:31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15"/>
    <d v="2023-06-22T11:49:31"/>
    <n v="68"/>
    <m/>
    <m/>
    <m/>
    <m/>
    <n v="2"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16"/>
    <d v="2023-06-22T11:49:31"/>
    <n v="10"/>
    <m/>
    <m/>
    <m/>
    <m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0"/>
    <d v="2023-06-22T11:49:31"/>
    <n v="14.4"/>
    <n v="1.6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2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21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5"/>
    <d v="2023-06-22T11:49:31"/>
    <n v="59"/>
    <n v="24"/>
    <n v="35"/>
    <n v="1"/>
    <m/>
    <n v="5"/>
    <n v="5"/>
    <n v="7"/>
    <n v="16"/>
    <n v="17"/>
    <n v="3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6"/>
    <d v="2023-06-22T11:49:3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9"/>
    <d v="2023-06-22T11:49:3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10"/>
    <d v="2023-06-22T11:4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35"/>
    <d v="2023-06-22T11:4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37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11"/>
    <d v="2023-06-22T11:49:31"/>
    <n v="75"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12"/>
    <d v="2023-06-22T11:49:3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36"/>
    <d v="2023-06-22T11:4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9"/>
    <x v="118"/>
    <x v="38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13"/>
    <d v="2023-06-22T11:50:18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15"/>
    <d v="2023-06-22T11:50:18"/>
    <n v="28"/>
    <m/>
    <m/>
    <m/>
    <m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16"/>
    <d v="2023-06-22T11:50:18"/>
    <n v="17"/>
    <m/>
    <m/>
    <m/>
    <m/>
    <m/>
    <m/>
    <m/>
    <n v="7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0"/>
    <d v="2023-06-22T11:50:18"/>
    <n v="9.6999999999999993"/>
    <m/>
    <n v="0.8"/>
    <n v="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5"/>
    <d v="2023-06-22T11:50:18"/>
    <n v="38"/>
    <n v="12"/>
    <n v="26"/>
    <m/>
    <n v="1"/>
    <n v="3"/>
    <n v="7"/>
    <n v="1"/>
    <n v="6"/>
    <n v="7"/>
    <n v="7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9"/>
    <d v="2023-06-22T11:50:1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10"/>
    <d v="2023-06-22T11:50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11"/>
    <d v="2023-06-22T11:50:18"/>
    <n v="99"/>
    <n v="4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2"/>
    <x v="80"/>
    <x v="12"/>
    <d v="2023-06-22T11:50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13"/>
    <d v="2023-06-22T11:50:3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14"/>
    <d v="2023-06-22T11:50:30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15"/>
    <d v="2023-06-22T11:50:30"/>
    <n v="62"/>
    <m/>
    <m/>
    <m/>
    <m/>
    <m/>
    <n v="3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16"/>
    <d v="2023-06-22T11:50:30"/>
    <n v="17"/>
    <m/>
    <m/>
    <m/>
    <m/>
    <m/>
    <m/>
    <m/>
    <n v="8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0"/>
    <d v="2023-06-22T11:50:30"/>
    <n v="7.2"/>
    <n v="1.8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3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21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5"/>
    <d v="2023-06-22T11:50:30"/>
    <n v="71"/>
    <n v="30"/>
    <n v="41"/>
    <n v="1"/>
    <m/>
    <n v="3"/>
    <n v="10"/>
    <n v="12"/>
    <n v="19"/>
    <n v="12"/>
    <n v="8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6"/>
    <d v="2023-06-22T11:50:3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9"/>
    <d v="2023-06-22T11:50:3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10"/>
    <d v="2023-06-22T11:50:3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11"/>
    <d v="2023-06-22T11:50:30"/>
    <n v="49"/>
    <n v="3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2"/>
    <x v="81"/>
    <x v="12"/>
    <d v="2023-06-22T11:50:3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14"/>
    <d v="2023-06-22T11:50:44"/>
    <n v="40"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15"/>
    <d v="2023-06-22T11:50:44"/>
    <n v="80"/>
    <m/>
    <m/>
    <m/>
    <m/>
    <n v="2"/>
    <n v="5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16"/>
    <d v="2023-06-22T11:50:44"/>
    <n v="26"/>
    <m/>
    <m/>
    <m/>
    <m/>
    <m/>
    <m/>
    <m/>
    <n v="12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0"/>
    <d v="2023-06-22T11:50:44"/>
    <n v="8.8000000000000007"/>
    <m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3"/>
    <d v="2023-06-22T11:50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21"/>
    <d v="2023-06-22T11:50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24"/>
    <d v="2023-06-22T11:50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22"/>
    <d v="2023-06-22T11:50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4"/>
    <d v="2023-06-22T11:50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5"/>
    <d v="2023-06-22T11:50:44"/>
    <n v="85"/>
    <n v="26"/>
    <n v="59"/>
    <m/>
    <n v="1"/>
    <n v="3"/>
    <n v="8"/>
    <n v="13"/>
    <n v="25"/>
    <n v="14"/>
    <n v="12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6"/>
    <d v="2023-06-22T11:50:44"/>
    <n v="2"/>
    <n v="1"/>
    <n v="1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7"/>
    <d v="2023-06-22T11:50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8"/>
    <d v="2023-06-22T11:50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9"/>
    <d v="2023-06-22T11:50:4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2"/>
    <x v="82"/>
    <x v="11"/>
    <d v="2023-06-22T11:50:44"/>
    <n v="60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13"/>
    <d v="2023-06-22T11:51:52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15"/>
    <d v="2023-06-22T11:51:52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16"/>
    <d v="2023-06-22T11:51:52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0"/>
    <d v="2023-06-22T11:51:52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1"/>
    <d v="2023-06-22T11:51:5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3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21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22"/>
    <d v="2023-06-22T11:51:5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4"/>
    <d v="2023-06-22T11:51:52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5"/>
    <d v="2023-06-22T11:51:52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6"/>
    <d v="2023-06-22T11:51:52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8"/>
    <d v="2023-06-22T11:51:5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9"/>
    <d v="2023-06-22T11:51:52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10"/>
    <d v="2023-06-22T11:51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11"/>
    <d v="2023-06-22T11:51:52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3"/>
    <x v="101"/>
    <x v="12"/>
    <d v="2023-06-22T11:51:52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14"/>
    <d v="2023-06-22T11:52:10"/>
    <n v="48"/>
    <m/>
    <m/>
    <m/>
    <n v="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15"/>
    <d v="2023-06-22T11:52:10"/>
    <n v="80"/>
    <m/>
    <m/>
    <m/>
    <m/>
    <m/>
    <n v="3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16"/>
    <d v="2023-06-22T11:52:10"/>
    <n v="18"/>
    <m/>
    <m/>
    <m/>
    <m/>
    <m/>
    <m/>
    <m/>
    <n v="1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0"/>
    <d v="2023-06-22T11:52:10"/>
    <n v="22.4"/>
    <m/>
    <m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2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21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4"/>
    <d v="2023-06-22T11:52:1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5"/>
    <d v="2023-06-22T11:52:10"/>
    <n v="91"/>
    <n v="42"/>
    <n v="49"/>
    <m/>
    <m/>
    <n v="9"/>
    <n v="16"/>
    <n v="8"/>
    <n v="16"/>
    <n v="25"/>
    <n v="1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6"/>
    <d v="2023-06-22T11:52:10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8"/>
    <d v="2023-06-22T11:5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9"/>
    <d v="2023-06-22T11:52:1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10"/>
    <d v="2023-06-22T11:52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11"/>
    <d v="2023-06-22T11:52:10"/>
    <n v="273"/>
    <n v="93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12"/>
    <d v="2023-06-22T11:52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3"/>
    <x v="92"/>
    <x v="20"/>
    <d v="2023-06-22T11:52:10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3"/>
    <d v="2023-06-22T11:52:54"/>
    <n v="27"/>
    <m/>
    <m/>
    <m/>
    <n v="12"/>
    <n v="1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4"/>
    <d v="2023-06-22T11:52:54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5"/>
    <d v="2023-06-22T11:52:54"/>
    <n v="71"/>
    <m/>
    <m/>
    <m/>
    <m/>
    <m/>
    <n v="4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6"/>
    <d v="2023-06-22T11:52:54"/>
    <n v="21"/>
    <m/>
    <m/>
    <m/>
    <m/>
    <m/>
    <m/>
    <m/>
    <n v="1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0"/>
    <d v="2023-06-22T11:52:54"/>
    <n v="30.4"/>
    <n v="0"/>
    <n v="5.6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2"/>
    <d v="2023-06-22T11:52:54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21"/>
    <d v="2023-06-22T11:52:54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5"/>
    <d v="2023-06-22T11:52:54"/>
    <n v="91"/>
    <n v="39"/>
    <n v="52"/>
    <n v="0"/>
    <n v="2"/>
    <n v="11"/>
    <n v="11"/>
    <n v="11"/>
    <n v="22"/>
    <n v="14"/>
    <n v="1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6"/>
    <d v="2023-06-22T11:52:54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8"/>
    <d v="2023-06-22T11:52:54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29"/>
    <d v="2023-06-22T11:52:5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9"/>
    <d v="2023-06-22T11:52:54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32"/>
    <d v="2023-06-22T11:52:54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9"/>
    <d v="2023-06-22T11:52:54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0"/>
    <d v="2023-06-22T11:52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1"/>
    <d v="2023-06-22T11:52:54"/>
    <n v="133"/>
    <n v="52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3"/>
    <x v="86"/>
    <x v="12"/>
    <d v="2023-06-22T11:52:54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13"/>
    <d v="2023-06-22T11:53:10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14"/>
    <d v="2023-06-22T11:53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15"/>
    <d v="2023-06-22T11:53:10"/>
    <n v="60"/>
    <m/>
    <m/>
    <m/>
    <m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16"/>
    <d v="2023-06-22T11:53:10"/>
    <n v="21"/>
    <m/>
    <m/>
    <m/>
    <m/>
    <m/>
    <m/>
    <m/>
    <n v="8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0"/>
    <d v="2023-06-22T11:53:10"/>
    <n v="15.2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2"/>
    <d v="2023-06-22T11:53:10"/>
    <n v="4"/>
    <m/>
    <m/>
    <m/>
    <m/>
    <m/>
    <n v="2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3"/>
    <d v="2023-06-22T11:53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21"/>
    <d v="2023-06-22T11:53:10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5"/>
    <d v="2023-06-22T11:53:10"/>
    <n v="65"/>
    <n v="39"/>
    <n v="37"/>
    <n v="0"/>
    <n v="2"/>
    <n v="6"/>
    <n v="4"/>
    <n v="7"/>
    <n v="15"/>
    <n v="15"/>
    <n v="8"/>
    <m/>
    <n v="5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6"/>
    <d v="2023-06-22T11:53:10"/>
    <n v="3"/>
    <n v="2"/>
    <n v="1"/>
    <n v="0"/>
    <n v="0"/>
    <n v="0"/>
    <n v="0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27"/>
    <d v="2023-06-22T11:53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19"/>
    <d v="2023-06-22T11:53:10"/>
    <n v="1"/>
    <n v="0"/>
    <n v="1"/>
    <n v="0"/>
    <n v="0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9"/>
    <d v="2023-06-22T11:53:10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8"/>
    <x v="74"/>
    <x v="11"/>
    <d v="2023-06-22T11:53:10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4"/>
    <d v="2023-06-22T11:53:26"/>
    <n v="203"/>
    <m/>
    <m/>
    <m/>
    <n v="88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5"/>
    <d v="2023-06-22T11:53:26"/>
    <n v="359"/>
    <m/>
    <m/>
    <m/>
    <m/>
    <m/>
    <n v="19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6"/>
    <d v="2023-06-22T11:53:26"/>
    <n v="64"/>
    <m/>
    <m/>
    <m/>
    <m/>
    <m/>
    <m/>
    <m/>
    <n v="48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0"/>
    <d v="2023-06-22T11:53:26"/>
    <n v="48.8"/>
    <n v="9.6"/>
    <n v="8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"/>
    <d v="2023-06-22T11:53:26"/>
    <n v="14"/>
    <m/>
    <m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3"/>
    <d v="2023-06-22T11:53:2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1"/>
    <d v="2023-06-22T11:53:26"/>
    <n v="30"/>
    <m/>
    <m/>
    <n v="8"/>
    <n v="6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4"/>
    <d v="2023-06-22T11:53:2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2"/>
    <d v="2023-06-22T11:53:26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5"/>
    <d v="2023-06-22T11:53:2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3"/>
    <d v="2023-06-22T11:53:26"/>
    <n v="20.8"/>
    <m/>
    <m/>
    <n v="9.6"/>
    <n v="8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5"/>
    <d v="2023-06-22T11:53:26"/>
    <n v="360"/>
    <n v="145"/>
    <n v="215"/>
    <n v="3"/>
    <n v="3"/>
    <n v="12"/>
    <n v="44"/>
    <n v="57"/>
    <n v="95"/>
    <n v="85"/>
    <n v="49"/>
    <m/>
    <n v="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6"/>
    <d v="2023-06-22T11:53:26"/>
    <n v="17"/>
    <n v="7"/>
    <n v="10"/>
    <m/>
    <m/>
    <n v="3"/>
    <n v="4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7"/>
    <d v="2023-06-22T11:53:26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8"/>
    <d v="2023-06-22T11:53:26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7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8"/>
    <d v="2023-06-22T11:53:26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9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9"/>
    <d v="2023-06-22T11:53:26"/>
    <n v="6"/>
    <n v="4"/>
    <n v="2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32"/>
    <d v="2023-06-22T11:53:26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9"/>
    <d v="2023-06-22T11:53:26"/>
    <n v="722"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0"/>
    <d v="2023-06-22T11:53:2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33"/>
    <d v="2023-06-22T11:53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1"/>
    <d v="2023-06-22T11:53:26"/>
    <n v="722"/>
    <n v="256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12"/>
    <d v="2023-06-22T11:53:2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34"/>
    <d v="2023-06-22T11:53:2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5"/>
    <x v="75"/>
    <x v="20"/>
    <d v="2023-06-22T11:53:26"/>
    <n v="30"/>
    <n v="2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4"/>
    <d v="2023-07-19T15:28:51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5"/>
    <d v="2023-07-19T15:28:51"/>
    <n v="63"/>
    <m/>
    <m/>
    <m/>
    <m/>
    <m/>
    <n v="3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6"/>
    <d v="2023-07-19T15:28:51"/>
    <n v="13"/>
    <m/>
    <m/>
    <m/>
    <m/>
    <m/>
    <m/>
    <m/>
    <n v="8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0"/>
    <d v="2023-07-19T15:28:5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2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21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5"/>
    <d v="2023-07-19T15:47:29"/>
    <n v="615"/>
    <n v="301"/>
    <n v="314"/>
    <n v="10"/>
    <n v="26"/>
    <n v="48"/>
    <n v="94"/>
    <n v="88"/>
    <n v="157"/>
    <n v="89"/>
    <n v="76"/>
    <m/>
    <n v="13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6"/>
    <d v="2023-07-19T15:47:29"/>
    <n v="6"/>
    <n v="2"/>
    <n v="4"/>
    <m/>
    <m/>
    <m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8"/>
    <d v="2023-07-19T15:47:29"/>
    <n v="8"/>
    <n v="5"/>
    <n v="3"/>
    <m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8"/>
    <d v="2023-07-19T15:4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9"/>
    <d v="2023-07-19T15:47:2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9"/>
    <d v="2023-07-19T15:47:29"/>
    <n v="731"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0"/>
    <d v="2023-07-19T15:47:2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33"/>
    <d v="2023-07-19T15:47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14"/>
    <d v="2023-06-22T11:53:53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15"/>
    <d v="2023-06-22T11:53:53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16"/>
    <d v="2023-06-22T11:53:53"/>
    <n v="23"/>
    <m/>
    <m/>
    <m/>
    <m/>
    <m/>
    <m/>
    <m/>
    <n v="10"/>
    <m/>
    <n v="6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0"/>
    <d v="2023-06-22T11:53:53"/>
    <n v="26.4"/>
    <n v="7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2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21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25"/>
    <d v="2023-06-22T11:53:5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5"/>
    <d v="2023-07-19T15:28:51"/>
    <n v="60"/>
    <n v="26"/>
    <n v="34"/>
    <m/>
    <m/>
    <n v="2"/>
    <n v="6"/>
    <n v="9"/>
    <n v="16"/>
    <n v="16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23"/>
    <d v="2023-06-22T11:53:53"/>
    <n v="8"/>
    <n v="3.2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4"/>
    <d v="2023-06-22T11:53:53"/>
    <n v="11.6"/>
    <n v="3.2"/>
    <n v="4.400000000000000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5"/>
    <d v="2023-06-22T11:53:53"/>
    <n v="93"/>
    <n v="45"/>
    <n v="48"/>
    <n v="4"/>
    <n v="1"/>
    <n v="6"/>
    <n v="13"/>
    <n v="10"/>
    <n v="20"/>
    <n v="21"/>
    <n v="10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6"/>
    <d v="2023-06-22T11:53:53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7"/>
    <d v="2023-06-22T11:53:5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8"/>
    <d v="2023-06-22T11:53:53"/>
    <n v="6"/>
    <n v="3"/>
    <n v="3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9"/>
    <d v="2023-06-22T11:53:5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10"/>
    <d v="2023-06-22T11:53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11"/>
    <d v="2023-06-22T11:53:53"/>
    <n v="63"/>
    <n v="3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"/>
    <x v="76"/>
    <x v="12"/>
    <d v="2023-06-22T11:53:5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4"/>
    <d v="2023-06-22T11:54:06"/>
    <n v="324"/>
    <m/>
    <m/>
    <m/>
    <n v="17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5"/>
    <d v="2023-06-22T11:54:06"/>
    <n v="478"/>
    <m/>
    <m/>
    <m/>
    <m/>
    <m/>
    <n v="28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6"/>
    <d v="2023-06-22T11:54:06"/>
    <n v="186"/>
    <m/>
    <m/>
    <m/>
    <m/>
    <m/>
    <m/>
    <m/>
    <n v="94"/>
    <m/>
    <n v="58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2"/>
    <d v="2023-06-22T11:54:0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3"/>
    <d v="2023-06-22T11:54:0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21"/>
    <d v="2023-06-22T11:54:06"/>
    <n v="19"/>
    <m/>
    <n v="1"/>
    <m/>
    <n v="1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24"/>
    <d v="2023-06-22T11:54:0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22"/>
    <d v="2023-06-22T11:54:0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25"/>
    <d v="2023-06-22T11:54:06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23"/>
    <d v="2023-06-22T11:54:06"/>
    <n v="16"/>
    <m/>
    <n v="1.6"/>
    <n v="8.8000000000000007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4"/>
    <d v="2023-06-22T11:54:06"/>
    <n v="16"/>
    <m/>
    <m/>
    <n v="8.4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5"/>
    <d v="2023-06-22T11:54:06"/>
    <n v="622"/>
    <n v="235"/>
    <n v="387"/>
    <n v="2"/>
    <n v="14"/>
    <n v="48"/>
    <n v="89"/>
    <n v="73"/>
    <n v="140"/>
    <n v="99"/>
    <n v="94"/>
    <m/>
    <n v="29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6"/>
    <d v="2023-06-22T11:54:06"/>
    <n v="13"/>
    <n v="7"/>
    <n v="6"/>
    <m/>
    <n v="1"/>
    <m/>
    <n v="6"/>
    <m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7"/>
    <d v="2023-06-22T11:54:06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8"/>
    <d v="2023-06-22T11:54:06"/>
    <n v="10"/>
    <n v="5"/>
    <n v="5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7"/>
    <d v="2023-06-22T11:54:0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8"/>
    <d v="2023-06-22T11:54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9"/>
    <d v="2023-06-22T11:54:06"/>
    <n v="11"/>
    <n v="5"/>
    <n v="7"/>
    <m/>
    <m/>
    <m/>
    <n v="4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9"/>
    <d v="2023-06-22T11:54:06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0"/>
    <d v="2023-06-22T11:54:0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1"/>
    <d v="2023-06-22T11:54:06"/>
    <n v="347"/>
    <n v="135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8"/>
    <x v="53"/>
    <x v="12"/>
    <d v="2023-06-22T11:54:06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13"/>
    <d v="2023-06-22T11:54:18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14"/>
    <d v="2023-06-22T11:54:18"/>
    <n v="170"/>
    <m/>
    <m/>
    <m/>
    <n v="76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15"/>
    <d v="2023-06-22T11:54:18"/>
    <n v="285"/>
    <m/>
    <m/>
    <m/>
    <m/>
    <n v="2"/>
    <n v="15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16"/>
    <d v="2023-06-22T11:54:18"/>
    <n v="100"/>
    <m/>
    <m/>
    <m/>
    <m/>
    <m/>
    <m/>
    <m/>
    <n v="44"/>
    <m/>
    <n v="3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0"/>
    <d v="2023-06-22T11:54:18"/>
    <n v="158.4"/>
    <n v="13.6"/>
    <n v="40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2"/>
    <d v="2023-06-22T11:54:18"/>
    <n v="6"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21"/>
    <d v="2023-06-22T11:54:18"/>
    <n v="6"/>
    <m/>
    <n v="0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24"/>
    <d v="2023-06-22T11:54:18"/>
    <n v="3"/>
    <m/>
    <m/>
    <m/>
    <m/>
    <m/>
    <m/>
    <m/>
    <m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23"/>
    <d v="2023-06-22T11:54:18"/>
    <n v="12.4"/>
    <n v="0"/>
    <n v="4.4000000000000004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4"/>
    <d v="2023-06-22T11:54:18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5"/>
    <d v="2023-06-22T11:54:18"/>
    <n v="378"/>
    <n v="152"/>
    <n v="228"/>
    <n v="5"/>
    <n v="12"/>
    <n v="39"/>
    <n v="44"/>
    <n v="52"/>
    <n v="77"/>
    <n v="65"/>
    <n v="44"/>
    <m/>
    <n v="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6"/>
    <d v="2023-06-22T11:54:18"/>
    <n v="4"/>
    <n v="2"/>
    <n v="2"/>
    <n v="0"/>
    <n v="0"/>
    <n v="0"/>
    <n v="0"/>
    <n v="1"/>
    <n v="2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8"/>
    <d v="2023-06-22T11:54:18"/>
    <n v="4"/>
    <n v="2"/>
    <n v="2"/>
    <n v="0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9"/>
    <d v="2023-06-22T11:54:18"/>
    <n v="412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10"/>
    <d v="2023-06-22T11:54:1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11"/>
    <d v="2023-06-22T11:54:18"/>
    <n v="412"/>
    <n v="192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8"/>
    <x v="54"/>
    <x v="12"/>
    <d v="2023-06-22T11:54:18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14"/>
    <d v="2023-06-22T11:54:34"/>
    <n v="73"/>
    <m/>
    <m/>
    <m/>
    <n v="34"/>
    <n v="3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15"/>
    <d v="2023-06-22T11:54:34"/>
    <n v="92"/>
    <m/>
    <m/>
    <m/>
    <m/>
    <m/>
    <n v="5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16"/>
    <d v="2023-06-22T11:54:34"/>
    <n v="24"/>
    <m/>
    <m/>
    <m/>
    <m/>
    <m/>
    <m/>
    <m/>
    <n v="9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0"/>
    <d v="2023-06-22T11:54:34"/>
    <n v="28.8"/>
    <m/>
    <n v="5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2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21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22"/>
    <d v="2023-06-22T11:54:3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23"/>
    <d v="2023-06-22T11:54:3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5"/>
    <d v="2023-06-22T11:54:34"/>
    <n v="112"/>
    <n v="52"/>
    <n v="60"/>
    <m/>
    <n v="2"/>
    <n v="8"/>
    <n v="17"/>
    <n v="19"/>
    <n v="25"/>
    <n v="21"/>
    <n v="10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6"/>
    <d v="2023-06-22T11:54:34"/>
    <n v="5"/>
    <n v="3"/>
    <n v="2"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8"/>
    <d v="2023-06-22T11:54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9"/>
    <d v="2023-06-22T11:54:3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10"/>
    <d v="2023-06-22T11:54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35"/>
    <d v="2023-06-22T11:54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11"/>
    <d v="2023-06-22T11:54:34"/>
    <n v="130"/>
    <n v="5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12"/>
    <d v="2023-06-22T11:54:3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6"/>
    <x v="7"/>
    <x v="36"/>
    <d v="2023-06-22T11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3"/>
    <d v="2023-06-22T11:54:50"/>
    <n v="29"/>
    <m/>
    <m/>
    <m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4"/>
    <d v="2023-06-22T11:54:50"/>
    <n v="328"/>
    <m/>
    <m/>
    <m/>
    <n v="215"/>
    <n v="11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5"/>
    <d v="2023-06-22T11:54:50"/>
    <n v="559"/>
    <m/>
    <m/>
    <m/>
    <m/>
    <n v="22"/>
    <n v="288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6"/>
    <d v="2023-06-22T11:54:50"/>
    <n v="216"/>
    <m/>
    <m/>
    <m/>
    <m/>
    <m/>
    <m/>
    <m/>
    <n v="121"/>
    <m/>
    <n v="76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0"/>
    <d v="2023-06-22T11:54:50"/>
    <n v="264"/>
    <n v="28.8"/>
    <n v="35.200000000000003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"/>
    <d v="2023-06-22T11:54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2"/>
    <d v="2023-06-22T11:54:5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3"/>
    <d v="2023-06-22T11:54:5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21"/>
    <d v="2023-06-22T11:54:50"/>
    <n v="20"/>
    <m/>
    <m/>
    <n v="4"/>
    <n v="2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22"/>
    <d v="2023-06-22T11:54:50"/>
    <n v="9.6"/>
    <m/>
    <n v="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25"/>
    <d v="2023-06-22T11:54:50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23"/>
    <d v="2023-06-22T11:54:50"/>
    <n v="26.4"/>
    <n v="6.4"/>
    <m/>
    <n v="5.2"/>
    <n v="1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4"/>
    <d v="2023-06-22T11:54:50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5"/>
    <d v="2023-06-22T11:54:50"/>
    <n v="960"/>
    <n v="298"/>
    <n v="662"/>
    <n v="26"/>
    <n v="42"/>
    <n v="94"/>
    <n v="116"/>
    <n v="148"/>
    <n v="145"/>
    <n v="127"/>
    <n v="121"/>
    <m/>
    <n v="122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6"/>
    <d v="2023-06-22T11:54:50"/>
    <n v="11"/>
    <n v="8"/>
    <n v="3"/>
    <m/>
    <n v="1"/>
    <n v="2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7"/>
    <d v="2023-06-22T11:54:50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8"/>
    <d v="2023-06-22T11:54:50"/>
    <n v="10"/>
    <n v="5"/>
    <n v="5"/>
    <n v="2"/>
    <m/>
    <n v="2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7"/>
    <d v="2023-06-22T11:54:50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8"/>
    <d v="2023-06-22T11:54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27"/>
    <d v="2023-06-22T11:54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9"/>
    <d v="2023-06-22T11:54:50"/>
    <n v="5"/>
    <n v="2"/>
    <n v="3"/>
    <m/>
    <m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9"/>
    <d v="2023-06-22T11:54:50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0"/>
    <d v="2023-06-22T11:54:5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1"/>
    <d v="2023-06-22T11:54:50"/>
    <n v="282"/>
    <n v="11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12"/>
    <d v="2023-06-22T11:54:50"/>
    <n v="72"/>
    <n v="2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20"/>
    <d v="2023-06-22T11:54:50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8"/>
    <x v="55"/>
    <x v="40"/>
    <d v="2023-06-22T11:54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13"/>
    <d v="2023-06-22T11:5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14"/>
    <d v="2023-06-22T11:57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15"/>
    <d v="2023-06-22T11:57:25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16"/>
    <d v="2023-06-22T11:57:25"/>
    <n v="9"/>
    <m/>
    <m/>
    <m/>
    <m/>
    <m/>
    <m/>
    <m/>
    <n v="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0"/>
    <d v="2023-06-22T11:57:25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21"/>
    <d v="2023-06-22T11:57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22"/>
    <d v="2023-06-22T11:57:25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5"/>
    <d v="2023-06-22T11:57:25"/>
    <n v="25"/>
    <n v="9"/>
    <n v="16"/>
    <m/>
    <n v="2"/>
    <n v="1"/>
    <n v="4"/>
    <m/>
    <n v="3"/>
    <n v="7"/>
    <n v="4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6"/>
    <d v="2023-06-22T11:57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9"/>
    <d v="2023-06-22T11:57:25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10"/>
    <d v="2023-06-22T11:57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11"/>
    <d v="2023-06-22T11:57:25"/>
    <n v="103"/>
    <n v="51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12"/>
    <d v="2023-06-22T11:57:2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3"/>
    <x v="112"/>
    <x v="20"/>
    <d v="2023-06-22T11:57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14"/>
    <d v="2023-06-22T12:07:03"/>
    <n v="398"/>
    <m/>
    <m/>
    <m/>
    <n v="19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15"/>
    <d v="2023-06-22T12:07:03"/>
    <n v="594"/>
    <m/>
    <m/>
    <m/>
    <m/>
    <n v="2"/>
    <n v="274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16"/>
    <d v="2023-06-22T12:07:03"/>
    <n v="155"/>
    <m/>
    <m/>
    <m/>
    <m/>
    <m/>
    <m/>
    <m/>
    <n v="113"/>
    <m/>
    <n v="22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0"/>
    <d v="2023-06-22T12:07:03"/>
    <n v="274.39999999999998"/>
    <n v="23.2"/>
    <n v="85.6"/>
    <n v="16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23"/>
    <d v="2023-06-22T12:07:03"/>
    <n v="28.4"/>
    <m/>
    <n v="2.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5"/>
    <d v="2023-06-22T12:07:03"/>
    <n v="756"/>
    <n v="370"/>
    <n v="386"/>
    <n v="11"/>
    <n v="34"/>
    <n v="72"/>
    <n v="97"/>
    <n v="103"/>
    <n v="137"/>
    <n v="158"/>
    <n v="113"/>
    <m/>
    <n v="11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9"/>
    <d v="2023-06-22T12:07:03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10"/>
    <d v="2023-06-22T12:07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33"/>
    <d v="2023-06-22T12:07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11"/>
    <d v="2023-06-22T12:07:03"/>
    <n v="703"/>
    <n v="363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12"/>
    <d v="2023-06-22T12:07:03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"/>
    <x v="107"/>
    <x v="34"/>
    <d v="2023-06-22T12:07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5"/>
    <d v="2023-04-19T08:23:57"/>
    <n v="32"/>
    <n v="16"/>
    <n v="16"/>
    <m/>
    <m/>
    <m/>
    <n v="2"/>
    <n v="2"/>
    <n v="13"/>
    <n v="1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6"/>
    <d v="2023-04-19T08:23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9"/>
    <d v="2023-04-19T08:23:5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11"/>
    <d v="2023-04-19T08:23:57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13"/>
    <d v="2023-04-19T08:25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9"/>
    <d v="2023-04-19T07:58:38"/>
    <n v="23"/>
    <n v="10"/>
    <n v="13"/>
    <m/>
    <m/>
    <n v="3"/>
    <n v="9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32"/>
    <d v="2023-04-19T07:58:38"/>
    <n v="27"/>
    <n v="20"/>
    <n v="7"/>
    <m/>
    <n v="7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9"/>
    <d v="2023-04-19T07:58:38"/>
    <n v="1061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0"/>
    <d v="2023-04-19T07:58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33"/>
    <d v="2023-04-19T07:5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1"/>
    <d v="2023-04-19T07:58:38"/>
    <n v="1061"/>
    <n v="435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2"/>
    <d v="2023-04-19T07:58:38"/>
    <n v="25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34"/>
    <d v="2023-04-19T07:5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3"/>
    <d v="2023-04-19T08:04:05"/>
    <n v="140"/>
    <m/>
    <m/>
    <m/>
    <n v="1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5"/>
    <d v="2023-04-19T08:04:05"/>
    <n v="416"/>
    <m/>
    <m/>
    <m/>
    <m/>
    <n v="64"/>
    <n v="20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6"/>
    <d v="2023-04-19T08:04:05"/>
    <n v="120"/>
    <m/>
    <m/>
    <m/>
    <m/>
    <m/>
    <m/>
    <m/>
    <n v="49"/>
    <m/>
    <n v="38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0"/>
    <d v="2023-04-19T08:04:05"/>
    <n v="154.69999999999999"/>
    <n v="9.6"/>
    <n v="38.4"/>
    <n v="106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1"/>
    <d v="2023-04-19T08:04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3"/>
    <d v="2023-04-19T08:04:05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21"/>
    <d v="2023-04-19T08:04:05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15"/>
    <d v="2023-04-19T08:04:40"/>
    <n v="240"/>
    <m/>
    <m/>
    <m/>
    <m/>
    <n v="26"/>
    <n v="12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16"/>
    <d v="2023-04-19T08:04:40"/>
    <n v="110"/>
    <m/>
    <m/>
    <m/>
    <m/>
    <m/>
    <m/>
    <m/>
    <n v="35"/>
    <m/>
    <n v="54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0"/>
    <d v="2023-04-19T08:04:40"/>
    <n v="82.4"/>
    <n v="14.8"/>
    <n v="29.2"/>
    <n v="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1"/>
    <d v="2023-04-19T08:04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3"/>
    <d v="2023-04-19T08:04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21"/>
    <d v="2023-04-19T08:04:40"/>
    <n v="12"/>
    <m/>
    <m/>
    <n v="2"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24"/>
    <d v="2023-04-19T08:04:4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5"/>
    <d v="2023-04-19T08:04:40"/>
    <n v="388"/>
    <n v="188"/>
    <n v="200"/>
    <n v="5"/>
    <n v="8"/>
    <n v="14"/>
    <n v="43"/>
    <n v="21"/>
    <n v="122"/>
    <n v="92"/>
    <n v="35"/>
    <m/>
    <n v="27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6"/>
    <d v="2023-04-19T08:04:40"/>
    <n v="9"/>
    <n v="5"/>
    <n v="4"/>
    <m/>
    <m/>
    <n v="1"/>
    <n v="2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9"/>
    <d v="2023-04-19T08:04:40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10"/>
    <d v="2023-04-19T08:04:4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11"/>
    <d v="2023-04-19T08:04:40"/>
    <n v="259"/>
    <n v="117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12"/>
    <d v="2023-04-19T08:04:4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4"/>
    <x v="27"/>
    <x v="20"/>
    <d v="2023-04-19T08:04:4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13"/>
    <d v="2023-04-19T08:05:38"/>
    <n v="57"/>
    <m/>
    <m/>
    <m/>
    <n v="34"/>
    <n v="2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0"/>
    <x v="50"/>
    <x v="15"/>
    <d v="2023-04-19T08:05:38"/>
    <n v="200"/>
    <m/>
    <m/>
    <m/>
    <m/>
    <n v="18"/>
    <n v="10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22"/>
    <d v="2023-04-19T08:04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25"/>
    <d v="2023-04-19T08:04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9"/>
    <x v="23"/>
    <d v="2023-04-19T08:04:05"/>
    <n v="26.4"/>
    <n v="4.4000000000000004"/>
    <n v="6.8"/>
    <n v="1.2"/>
    <n v="7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15"/>
    <d v="2023-04-19T08:25:14"/>
    <n v="10"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16"/>
    <d v="2023-04-19T08:25:1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5"/>
    <d v="2023-04-19T08:25:14"/>
    <n v="8"/>
    <n v="4"/>
    <n v="4"/>
    <m/>
    <m/>
    <m/>
    <n v="1"/>
    <n v="2"/>
    <m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9"/>
    <d v="2023-04-19T08:25:1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10"/>
    <d v="2023-04-19T08:2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11"/>
    <d v="2023-04-19T08:25:1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"/>
    <x v="34"/>
    <x v="12"/>
    <d v="2023-04-19T08:25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15"/>
    <d v="2023-04-19T08:25:4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16"/>
    <d v="2023-04-19T08:25:49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0"/>
    <d v="2023-04-19T08:25:4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5"/>
    <d v="2023-04-19T08:25:49"/>
    <n v="11"/>
    <n v="7"/>
    <n v="4"/>
    <m/>
    <m/>
    <n v="1"/>
    <m/>
    <m/>
    <n v="4"/>
    <n v="4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9"/>
    <d v="2023-04-19T08:25:49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10"/>
    <d v="2023-04-19T08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11"/>
    <d v="2023-04-19T08:25:49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12"/>
    <d v="2023-04-19T08:25:4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1"/>
    <x v="36"/>
    <x v="20"/>
    <d v="2023-04-19T08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"/>
    <x v="62"/>
    <x v="13"/>
    <d v="2023-04-19T08:32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"/>
    <x v="62"/>
    <x v="15"/>
    <d v="2023-04-19T08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"/>
    <x v="62"/>
    <x v="5"/>
    <d v="2023-04-19T08:32:05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"/>
    <x v="62"/>
    <x v="9"/>
    <d v="2023-04-19T08:32:05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"/>
    <x v="62"/>
    <x v="10"/>
    <d v="2023-04-19T08:32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"/>
    <x v="62"/>
    <x v="11"/>
    <d v="2023-04-19T08:32:05"/>
    <n v="225"/>
    <n v="107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"/>
    <x v="62"/>
    <x v="12"/>
    <d v="2023-04-19T08:32:0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0"/>
    <x v="63"/>
    <x v="13"/>
    <d v="2023-04-19T08:32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0"/>
    <x v="63"/>
    <x v="15"/>
    <d v="2023-04-19T08:3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0"/>
    <x v="63"/>
    <x v="5"/>
    <d v="2023-04-19T08:32:2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0"/>
    <x v="63"/>
    <x v="9"/>
    <d v="2023-04-19T08:32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0"/>
    <x v="63"/>
    <x v="10"/>
    <d v="2023-04-19T08:32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0"/>
    <x v="63"/>
    <x v="11"/>
    <d v="2023-04-19T08:32:23"/>
    <n v="83"/>
    <n v="4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10"/>
    <x v="63"/>
    <x v="12"/>
    <d v="2023-04-19T08:32:2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13"/>
    <d v="2023-04-19T08:32:3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15"/>
    <d v="2023-04-19T08:32:3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16"/>
    <d v="2023-04-19T08:32:39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10"/>
    <d v="2023-04-19T08:22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3"/>
    <d v="2023-04-19T08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21"/>
    <d v="2023-04-19T08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5"/>
    <d v="2023-04-19T08:32:39"/>
    <n v="20"/>
    <n v="8"/>
    <n v="12"/>
    <m/>
    <m/>
    <n v="2"/>
    <n v="3"/>
    <m/>
    <n v="5"/>
    <n v="8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6"/>
    <d v="2023-04-19T08:32:3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9"/>
    <d v="2023-04-19T08:32:3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10"/>
    <d v="2023-04-19T08:3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11"/>
    <d v="2023-04-19T08:32:39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14"/>
    <x v="43"/>
    <x v="12"/>
    <d v="2023-04-19T08:32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13"/>
    <d v="2023-04-19T08:32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15"/>
    <d v="2023-04-19T08:32:57"/>
    <n v="61"/>
    <m/>
    <m/>
    <m/>
    <m/>
    <n v="6"/>
    <n v="3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16"/>
    <d v="2023-04-19T08:32:5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3"/>
    <d v="2023-04-19T08:32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21"/>
    <d v="2023-04-19T08:32:57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22"/>
    <d v="2023-04-19T08:32:5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5"/>
    <d v="2023-04-19T08:32:57"/>
    <n v="36"/>
    <n v="16"/>
    <n v="20"/>
    <m/>
    <m/>
    <m/>
    <m/>
    <n v="3"/>
    <n v="18"/>
    <n v="10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6"/>
    <d v="2023-04-19T08:32:57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9"/>
    <d v="2023-04-19T08:32:57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10"/>
    <d v="2023-04-19T08:3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11"/>
    <d v="2023-04-19T08:32:57"/>
    <n v="78"/>
    <n v="4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14"/>
    <x v="44"/>
    <x v="12"/>
    <d v="2023-04-19T08:32:5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4"/>
    <x v="45"/>
    <x v="15"/>
    <d v="2023-04-19T08:33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4"/>
    <x v="45"/>
    <x v="5"/>
    <d v="2023-04-19T08:33:1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4"/>
    <x v="45"/>
    <x v="9"/>
    <d v="2023-04-19T08:33:1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4"/>
    <x v="45"/>
    <x v="10"/>
    <d v="2023-04-19T08:33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4"/>
    <x v="45"/>
    <x v="11"/>
    <d v="2023-04-19T08:33:11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4"/>
    <x v="45"/>
    <x v="12"/>
    <d v="2023-04-19T08:33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13"/>
    <d v="2023-04-19T08:33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15"/>
    <d v="2023-04-19T08:33:43"/>
    <n v="24"/>
    <m/>
    <m/>
    <m/>
    <m/>
    <n v="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16"/>
    <d v="2023-04-19T08:33:43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0"/>
    <d v="2023-04-19T08:33:43"/>
    <n v="7.9"/>
    <m/>
    <n v="4.3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3"/>
    <d v="2023-04-19T08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21"/>
    <d v="2023-04-19T08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5"/>
    <d v="2023-04-19T08:33:43"/>
    <n v="18"/>
    <n v="7"/>
    <n v="11"/>
    <m/>
    <n v="1"/>
    <n v="1"/>
    <n v="2"/>
    <n v="1"/>
    <n v="3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6"/>
    <d v="2023-04-19T08:33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16"/>
    <d v="2023-07-19T15:05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0"/>
    <d v="2023-07-19T15:05:2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3"/>
    <d v="2023-07-19T15:05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21"/>
    <d v="2023-07-19T15:05:2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22"/>
    <d v="2023-07-19T15:05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5"/>
    <d v="2023-07-19T15:05:23"/>
    <n v="19"/>
    <n v="11"/>
    <n v="8"/>
    <m/>
    <m/>
    <n v="3"/>
    <n v="5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6"/>
    <x v="138"/>
    <x v="15"/>
    <d v="2023-04-19T09:00:47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6"/>
    <x v="138"/>
    <x v="16"/>
    <d v="2023-04-19T09:00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6"/>
    <x v="138"/>
    <x v="5"/>
    <d v="2023-04-19T09:00:47"/>
    <n v="7"/>
    <n v="3"/>
    <n v="4"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6"/>
    <d v="2023-07-19T15:05:23"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9"/>
    <d v="2023-07-19T15:05:2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10"/>
    <d v="2023-07-19T15:0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11"/>
    <d v="2023-07-19T15:05:23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5"/>
    <x v="132"/>
    <x v="12"/>
    <d v="2023-07-19T15:0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6"/>
    <x v="138"/>
    <x v="9"/>
    <d v="2023-04-19T09:00:4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6"/>
    <x v="138"/>
    <x v="11"/>
    <d v="2023-04-19T09:00:4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13"/>
    <d v="2023-04-19T09:01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11"/>
    <d v="2023-04-19T08:18:28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12"/>
    <d v="2023-04-19T08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15"/>
    <d v="2023-04-19T08:18:4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16"/>
    <d v="2023-04-19T08:18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5"/>
    <d v="2023-04-19T08:18:44"/>
    <n v="7"/>
    <n v="3"/>
    <n v="4"/>
    <m/>
    <m/>
    <m/>
    <m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9"/>
    <d v="2023-04-19T08:18:4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10"/>
    <d v="2023-04-19T08:1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11"/>
    <d v="2023-04-19T08:18:44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12"/>
    <d v="2023-04-19T08:18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3"/>
    <x v="139"/>
    <x v="20"/>
    <d v="2023-04-19T08:1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3"/>
    <x v="127"/>
    <x v="15"/>
    <d v="2023-04-19T08:18:57"/>
    <n v="28"/>
    <m/>
    <m/>
    <m/>
    <m/>
    <n v="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3"/>
    <x v="127"/>
    <x v="16"/>
    <d v="2023-04-19T08:18:5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3"/>
    <x v="127"/>
    <x v="5"/>
    <d v="2023-04-19T08:18:57"/>
    <n v="17"/>
    <n v="6"/>
    <n v="11"/>
    <m/>
    <m/>
    <m/>
    <m/>
    <n v="2"/>
    <n v="5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3"/>
    <x v="127"/>
    <x v="9"/>
    <d v="2023-04-19T08:18:5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3"/>
    <x v="127"/>
    <x v="10"/>
    <d v="2023-04-19T08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3"/>
    <x v="127"/>
    <x v="11"/>
    <d v="2023-04-19T08:18:57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3"/>
    <x v="127"/>
    <x v="12"/>
    <d v="2023-04-19T08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3"/>
    <d v="2023-04-19T07:58:38"/>
    <n v="160"/>
    <m/>
    <m/>
    <m/>
    <n v="14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5"/>
    <d v="2023-04-19T07:58:38"/>
    <n v="376"/>
    <m/>
    <m/>
    <m/>
    <m/>
    <n v="42"/>
    <n v="20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6"/>
    <d v="2023-04-19T07:58:38"/>
    <n v="211"/>
    <m/>
    <m/>
    <m/>
    <m/>
    <m/>
    <m/>
    <m/>
    <n v="87"/>
    <m/>
    <n v="84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0"/>
    <d v="2023-04-19T07:58:38"/>
    <n v="225.7"/>
    <n v="9"/>
    <n v="51.3"/>
    <n v="16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"/>
    <d v="2023-04-19T07:58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21"/>
    <d v="2023-04-19T07:58:38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25"/>
    <d v="2023-04-19T07:58:38"/>
    <n v="19.2"/>
    <n v="15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23"/>
    <d v="2023-04-19T07:58:38"/>
    <n v="5.2"/>
    <n v="3.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4"/>
    <d v="2023-04-19T07:58:38"/>
    <n v="8"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5"/>
    <d v="2023-04-19T07:58:38"/>
    <n v="509"/>
    <n v="195"/>
    <n v="314"/>
    <n v="3"/>
    <n v="16"/>
    <n v="53"/>
    <n v="74"/>
    <n v="27"/>
    <n v="100"/>
    <n v="67"/>
    <n v="87"/>
    <m/>
    <n v="42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6"/>
    <d v="2023-04-19T07:58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7"/>
    <d v="2023-04-19T07:58:38"/>
    <n v="5"/>
    <n v="3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8"/>
    <d v="2023-04-19T07:58:38"/>
    <n v="3"/>
    <n v="1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26"/>
    <d v="2023-04-19T07:58:38"/>
    <n v="24"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18"/>
    <d v="2023-04-19T07:58:38"/>
    <n v="22"/>
    <m/>
    <m/>
    <m/>
    <m/>
    <n v="8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29"/>
    <d v="2023-04-19T07:58:38"/>
    <n v="61.6"/>
    <m/>
    <n v="15.2"/>
    <n v="17.600000000000001"/>
    <n v="10.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2"/>
    <x v="2"/>
    <x v="30"/>
    <d v="2023-04-19T07:58:38"/>
    <n v="29.6"/>
    <m/>
    <n v="10.4"/>
    <n v="12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1"/>
    <d v="2023-04-19T09:13:37"/>
    <n v="921"/>
    <n v="347"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2"/>
    <d v="2023-04-19T09:13:37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34"/>
    <d v="2023-04-19T09:13:37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13"/>
    <d v="2023-07-19T15:12:41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15"/>
    <d v="2023-07-19T15:12:41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16"/>
    <d v="2023-07-19T15:12:41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0"/>
    <d v="2023-07-19T15:12:41"/>
    <n v="31.6"/>
    <n v="2.4"/>
    <n v="7.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21"/>
    <d v="2023-07-19T15:12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22"/>
    <d v="2023-07-19T15:12:4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5"/>
    <d v="2023-07-19T15:12:41"/>
    <n v="42"/>
    <n v="15"/>
    <n v="27"/>
    <n v="1"/>
    <n v="2"/>
    <n v="7"/>
    <n v="5"/>
    <n v="3"/>
    <n v="7"/>
    <n v="8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6"/>
    <d v="2023-07-19T15:12:4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13"/>
    <d v="2023-04-19T09:15:05"/>
    <n v="92"/>
    <m/>
    <m/>
    <m/>
    <n v="6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15"/>
    <d v="2023-04-19T09:15:05"/>
    <n v="271"/>
    <m/>
    <m/>
    <m/>
    <m/>
    <n v="28"/>
    <n v="136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16"/>
    <d v="2023-04-19T08:37:3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0"/>
    <d v="2023-04-19T08:37:3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9"/>
    <d v="2023-07-19T15:12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10"/>
    <d v="2023-07-19T15:1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11"/>
    <d v="2023-07-19T15:12:41"/>
    <n v="40"/>
    <n v="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5"/>
    <x v="106"/>
    <x v="12"/>
    <d v="2023-07-19T15:12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5"/>
    <d v="2023-04-19T08:37:35"/>
    <n v="12"/>
    <n v="7"/>
    <n v="5"/>
    <m/>
    <n v="1"/>
    <m/>
    <n v="1"/>
    <m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9"/>
    <d v="2023-04-19T08:37:3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10"/>
    <d v="2023-04-19T08:37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11"/>
    <d v="2023-04-19T08:37:35"/>
    <n v="107"/>
    <n v="4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12"/>
    <d v="2023-04-19T08:37:35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13"/>
    <d v="2023-04-19T08:37:5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15"/>
    <d v="2023-04-19T08:37:5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16"/>
    <d v="2023-04-19T08:37:5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5"/>
    <d v="2023-04-19T08:37:53"/>
    <n v="11"/>
    <n v="5"/>
    <n v="6"/>
    <m/>
    <m/>
    <m/>
    <n v="2"/>
    <n v="1"/>
    <n v="3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9"/>
    <d v="2023-04-19T08:37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10"/>
    <d v="2023-04-19T08:37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35"/>
    <d v="2023-04-19T08:37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11"/>
    <d v="2023-04-19T08:37:53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12"/>
    <d v="2023-04-19T08:37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"/>
    <x v="56"/>
    <x v="36"/>
    <d v="2023-04-19T08:3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9"/>
    <d v="2023-04-19T08:12:12"/>
    <n v="592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10"/>
    <d v="2023-04-19T08:12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33"/>
    <d v="2023-04-19T08:12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11"/>
    <d v="2023-04-19T08:12:12"/>
    <n v="592"/>
    <n v="28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12"/>
    <d v="2023-04-19T08:12:1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34"/>
    <d v="2023-04-19T08:12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3"/>
    <d v="2023-04-19T08:13:29"/>
    <n v="200"/>
    <m/>
    <m/>
    <m/>
    <n v="16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5"/>
    <d v="2023-04-19T08:13:29"/>
    <n v="458"/>
    <m/>
    <m/>
    <m/>
    <m/>
    <n v="50"/>
    <n v="22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6"/>
    <d v="2023-04-19T08:13:29"/>
    <n v="166"/>
    <m/>
    <m/>
    <m/>
    <m/>
    <m/>
    <m/>
    <m/>
    <n v="89"/>
    <m/>
    <n v="5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0"/>
    <d v="2023-04-19T08:13:29"/>
    <n v="225"/>
    <n v="6.3"/>
    <n v="82.8"/>
    <n v="13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"/>
    <d v="2023-04-19T08:13:29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3"/>
    <d v="2023-04-19T08:13:29"/>
    <n v="20"/>
    <m/>
    <m/>
    <m/>
    <m/>
    <m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21"/>
    <d v="2023-04-19T08:13:29"/>
    <n v="26"/>
    <m/>
    <n v="0"/>
    <n v="0"/>
    <n v="6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22"/>
    <d v="2023-04-19T08:13:29"/>
    <n v="4.5"/>
    <n v="0"/>
    <n v="4.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25"/>
    <d v="2023-04-19T08:13:29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39"/>
    <d v="2023-04-19T08:13:29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23"/>
    <d v="2023-04-19T08:13:29"/>
    <n v="9.1999999999999993"/>
    <n v="0"/>
    <n v="0"/>
    <n v="2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4"/>
    <d v="2023-04-19T08:13:29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5"/>
    <d v="2023-04-19T08:13:29"/>
    <n v="564"/>
    <n v="228"/>
    <n v="336"/>
    <n v="2"/>
    <n v="22"/>
    <n v="43"/>
    <n v="83"/>
    <n v="42"/>
    <n v="117"/>
    <n v="114"/>
    <n v="89"/>
    <m/>
    <n v="25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6"/>
    <d v="2023-04-19T08:13:29"/>
    <n v="14"/>
    <n v="7"/>
    <n v="7"/>
    <n v="0"/>
    <n v="1"/>
    <n v="0"/>
    <n v="3"/>
    <n v="0"/>
    <n v="1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7"/>
    <d v="2023-04-19T08:13:29"/>
    <n v="2"/>
    <n v="0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8"/>
    <d v="2023-04-19T08:13:29"/>
    <n v="4"/>
    <n v="3"/>
    <n v="1"/>
    <n v="0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26"/>
    <d v="2023-04-19T08:13:29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8"/>
    <d v="2023-04-19T08:13:29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9"/>
    <d v="2023-04-19T08:13:29"/>
    <n v="4"/>
    <n v="3"/>
    <n v="1"/>
    <n v="0"/>
    <n v="0"/>
    <n v="0"/>
    <n v="2"/>
    <n v="0"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9"/>
    <d v="2023-04-19T08:13:29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0"/>
    <d v="2023-04-19T08:13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1"/>
    <d v="2023-04-19T08:13:29"/>
    <n v="232"/>
    <n v="8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12"/>
    <d v="2023-04-19T08:13:2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2"/>
    <x v="28"/>
    <x v="20"/>
    <d v="2023-04-19T08:13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13"/>
    <d v="2023-04-19T08:15:55"/>
    <n v="80"/>
    <m/>
    <m/>
    <m/>
    <n v="6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15"/>
    <d v="2023-04-19T08:15:55"/>
    <n v="189"/>
    <m/>
    <m/>
    <m/>
    <m/>
    <n v="24"/>
    <n v="98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16"/>
    <d v="2023-04-19T08:15:55"/>
    <n v="50"/>
    <m/>
    <m/>
    <m/>
    <m/>
    <m/>
    <m/>
    <m/>
    <n v="18"/>
    <m/>
    <n v="2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0"/>
    <d v="2023-04-19T08:15:55"/>
    <n v="52.3"/>
    <n v="8"/>
    <n v="3.2"/>
    <n v="41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3"/>
    <d v="2023-04-19T08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21"/>
    <d v="2023-04-19T08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25"/>
    <d v="2023-04-19T08:15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5"/>
    <d v="2023-04-19T08:15:55"/>
    <n v="190"/>
    <n v="92"/>
    <n v="98"/>
    <n v="2"/>
    <n v="1"/>
    <n v="14"/>
    <n v="33"/>
    <n v="19"/>
    <n v="49"/>
    <n v="34"/>
    <n v="18"/>
    <m/>
    <n v="1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6"/>
    <d v="2023-04-19T08:15:55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7"/>
    <d v="2023-04-19T08:15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18"/>
    <d v="2023-04-19T08:15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30"/>
    <d v="2023-04-19T08:15:5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19"/>
    <d v="2023-04-19T08:15:5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32"/>
    <d v="2023-04-19T08:15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9"/>
    <d v="2023-04-19T08:15:55"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35"/>
    <d v="2023-04-19T08:15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11"/>
    <d v="2023-04-19T08:15:55"/>
    <n v="204"/>
    <n v="8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"/>
    <x v="136"/>
    <x v="36"/>
    <d v="2023-04-19T08:15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13"/>
    <d v="2023-04-19T08:16:1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15"/>
    <d v="2023-04-19T08:16:13"/>
    <n v="92"/>
    <m/>
    <m/>
    <m/>
    <m/>
    <n v="14"/>
    <n v="4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16"/>
    <d v="2023-04-19T08:16:13"/>
    <n v="15"/>
    <m/>
    <m/>
    <m/>
    <m/>
    <m/>
    <m/>
    <m/>
    <n v="7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4"/>
    <d v="2023-04-21T10:24:54"/>
    <n v="6.4"/>
    <n v="0"/>
    <n v="3.6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5"/>
    <d v="2023-04-21T10:24:54"/>
    <n v="559"/>
    <n v="210"/>
    <n v="349"/>
    <n v="7"/>
    <n v="9"/>
    <n v="43"/>
    <n v="75"/>
    <n v="65"/>
    <n v="119"/>
    <n v="99"/>
    <n v="88"/>
    <m/>
    <n v="24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6"/>
    <d v="2023-04-21T10:24:54"/>
    <n v="12"/>
    <n v="6"/>
    <n v="6"/>
    <n v="0"/>
    <n v="0"/>
    <n v="2"/>
    <n v="2"/>
    <n v="0"/>
    <n v="4"/>
    <n v="2"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7"/>
    <d v="2023-04-21T10:24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8"/>
    <d v="2023-04-21T10:24:54"/>
    <n v="7"/>
    <n v="3"/>
    <n v="4"/>
    <n v="1"/>
    <n v="1"/>
    <n v="2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26"/>
    <d v="2023-04-21T10:24:54"/>
    <n v="4"/>
    <n v="0"/>
    <n v="0"/>
    <n v="0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8"/>
    <d v="2023-04-21T10:24:54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9"/>
    <d v="2023-04-21T10:24:54"/>
    <n v="3"/>
    <n v="0"/>
    <n v="3"/>
    <n v="0"/>
    <n v="0"/>
    <n v="0"/>
    <n v="2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9"/>
    <d v="2023-04-21T10:24:54"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0"/>
    <d v="2023-04-21T10:24:5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1"/>
    <d v="2023-04-21T10:24:54"/>
    <n v="313"/>
    <n v="126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12"/>
    <d v="2023-04-21T10:24:54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20"/>
    <d v="2023-04-21T10:24:5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8"/>
    <x v="53"/>
    <x v="40"/>
    <d v="2023-04-21T10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13"/>
    <d v="2023-04-21T10:26:12"/>
    <n v="16"/>
    <m/>
    <m/>
    <m/>
    <n v="1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15"/>
    <d v="2023-04-21T10:26:12"/>
    <n v="70"/>
    <m/>
    <m/>
    <m/>
    <m/>
    <n v="12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16"/>
    <d v="2023-04-21T10:26:12"/>
    <n v="19"/>
    <m/>
    <m/>
    <m/>
    <m/>
    <m/>
    <m/>
    <m/>
    <n v="1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0"/>
    <d v="2023-04-21T10:26:12"/>
    <n v="10.8"/>
    <n v="0.9"/>
    <n v="3.6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3"/>
    <d v="2023-04-21T10:26:12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21"/>
    <d v="2023-04-21T10:26:12"/>
    <n v="6"/>
    <m/>
    <n v="0"/>
    <n v="0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5"/>
    <d v="2023-04-21T10:26:12"/>
    <n v="63"/>
    <n v="25"/>
    <n v="38"/>
    <n v="1"/>
    <n v="1"/>
    <n v="2"/>
    <n v="7"/>
    <n v="7"/>
    <n v="14"/>
    <n v="15"/>
    <n v="1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6"/>
    <d v="2023-04-21T10:26:12"/>
    <n v="3"/>
    <n v="2"/>
    <n v="1"/>
    <n v="0"/>
    <n v="0"/>
    <n v="0"/>
    <n v="0"/>
    <n v="0"/>
    <n v="2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18"/>
    <d v="2023-04-21T10:26:12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27"/>
    <d v="2023-04-21T10:26:1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19"/>
    <d v="2023-04-21T10:26:12"/>
    <n v="4"/>
    <n v="2"/>
    <n v="2"/>
    <n v="0"/>
    <n v="0"/>
    <n v="0"/>
    <n v="0"/>
    <n v="0"/>
    <n v="0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9"/>
    <d v="2023-04-21T10:26:1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35"/>
    <d v="2023-04-21T10:26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11"/>
    <d v="2023-04-21T10:26:12"/>
    <n v="60"/>
    <n v="2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36"/>
    <d v="2023-04-21T10:26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8"/>
    <x v="74"/>
    <x v="20"/>
    <d v="2023-04-21T10:26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3"/>
    <d v="2023-04-21T10:27:50"/>
    <n v="138"/>
    <m/>
    <m/>
    <m/>
    <n v="8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5"/>
    <d v="2023-04-21T10:27:50"/>
    <n v="374"/>
    <m/>
    <m/>
    <m/>
    <m/>
    <n v="44"/>
    <n v="18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6"/>
    <d v="2023-04-21T10:27:50"/>
    <n v="50"/>
    <m/>
    <m/>
    <m/>
    <m/>
    <m/>
    <m/>
    <m/>
    <n v="33"/>
    <m/>
    <n v="8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0"/>
    <d v="2023-04-21T10:27:50"/>
    <n v="58.5"/>
    <n v="2.7"/>
    <n v="12.6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1"/>
    <d v="2023-04-21T10:27:50"/>
    <n v="644"/>
    <n v="215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12"/>
    <d v="2023-04-21T10:27:50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34"/>
    <d v="2023-04-21T10:27:5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20"/>
    <d v="2023-04-21T10:27:50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5"/>
    <x v="75"/>
    <x v="40"/>
    <d v="2023-04-21T10:27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"/>
    <x v="135"/>
    <x v="18"/>
    <d v="2023-04-21T10:28:5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"/>
    <x v="135"/>
    <x v="19"/>
    <d v="2023-04-21T10:28:54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"/>
    <x v="135"/>
    <x v="9"/>
    <d v="2023-04-21T10:2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"/>
    <x v="135"/>
    <x v="11"/>
    <d v="2023-04-21T10:28:54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13"/>
    <d v="2023-04-21T10:33:5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15"/>
    <d v="2023-04-21T10:33:54"/>
    <n v="156"/>
    <m/>
    <m/>
    <m/>
    <m/>
    <n v="14"/>
    <n v="7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16"/>
    <d v="2023-04-21T10:33:54"/>
    <n v="34"/>
    <m/>
    <m/>
    <m/>
    <m/>
    <m/>
    <m/>
    <m/>
    <n v="12"/>
    <m/>
    <n v="2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0"/>
    <d v="2023-04-21T10:33:54"/>
    <n v="38.700000000000003"/>
    <m/>
    <n v="9"/>
    <n v="2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3"/>
    <d v="2023-04-21T10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21"/>
    <d v="2023-04-21T10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24"/>
    <d v="2023-04-21T10:33:5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22"/>
    <d v="2023-04-21T10:33:5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4"/>
    <d v="2023-04-21T10:33:5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5"/>
    <d v="2023-04-21T10:33:54"/>
    <n v="138"/>
    <n v="44"/>
    <n v="94"/>
    <m/>
    <n v="3"/>
    <n v="12"/>
    <n v="15"/>
    <n v="13"/>
    <n v="37"/>
    <n v="34"/>
    <n v="12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6"/>
    <d v="2023-04-21T10:33:54"/>
    <n v="8"/>
    <n v="4"/>
    <n v="4"/>
    <m/>
    <m/>
    <n v="1"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8"/>
    <d v="2023-04-21T10:33:54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9"/>
    <d v="2023-04-21T10:33:54"/>
    <n v="179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10"/>
    <d v="2023-04-21T10:33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11"/>
    <d v="2023-04-21T10:33:54"/>
    <n v="179"/>
    <n v="7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3"/>
    <x v="101"/>
    <x v="12"/>
    <d v="2023-04-21T10:33:54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13"/>
    <d v="2023-04-21T10:34:3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14"/>
    <d v="2023-04-21T10:34:36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15"/>
    <d v="2023-04-21T10:34:36"/>
    <n v="81"/>
    <m/>
    <m/>
    <m/>
    <m/>
    <n v="2"/>
    <n v="2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16"/>
    <d v="2023-04-21T10:34:36"/>
    <n v="15"/>
    <m/>
    <m/>
    <m/>
    <m/>
    <m/>
    <m/>
    <m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0"/>
    <d v="2023-04-21T10:34:36"/>
    <n v="21.6"/>
    <m/>
    <n v="10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3"/>
    <d v="2023-04-21T10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21"/>
    <d v="2023-04-21T10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4"/>
    <d v="2023-04-21T10:34:36"/>
    <n v="5.6"/>
    <m/>
    <m/>
    <m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5"/>
    <d v="2023-04-21T10:34:36"/>
    <n v="83"/>
    <n v="35"/>
    <n v="48"/>
    <m/>
    <n v="5"/>
    <n v="6"/>
    <n v="11"/>
    <n v="9"/>
    <n v="13"/>
    <n v="27"/>
    <n v="6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3"/>
    <d v="2023-05-16T11:48:59"/>
    <n v="77"/>
    <m/>
    <m/>
    <m/>
    <n v="5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4"/>
    <d v="2023-05-16T11:48:59"/>
    <n v="51"/>
    <m/>
    <m/>
    <m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5"/>
    <d v="2023-05-16T11:48:59"/>
    <n v="240"/>
    <m/>
    <m/>
    <m/>
    <m/>
    <n v="30"/>
    <n v="11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17"/>
    <x v="114"/>
    <x v="16"/>
    <d v="2023-05-16T11:48:59"/>
    <n v="87"/>
    <m/>
    <m/>
    <m/>
    <m/>
    <m/>
    <m/>
    <m/>
    <n v="54"/>
    <m/>
    <n v="3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1"/>
    <d v="2023-05-16T11:49:59"/>
    <n v="24"/>
    <m/>
    <m/>
    <n v="4"/>
    <n v="6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2"/>
    <d v="2023-05-16T11:49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5"/>
    <d v="2023-05-16T11:4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23"/>
    <d v="2023-05-16T11:49:59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5"/>
    <d v="2023-05-16T11:49:59"/>
    <n v="226"/>
    <n v="85"/>
    <n v="141"/>
    <m/>
    <n v="4"/>
    <n v="25"/>
    <n v="32"/>
    <n v="24"/>
    <n v="58"/>
    <n v="37"/>
    <n v="39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6"/>
    <d v="2023-05-16T11:49:59"/>
    <n v="12"/>
    <n v="5"/>
    <n v="7"/>
    <m/>
    <m/>
    <n v="2"/>
    <n v="3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7"/>
    <d v="2023-05-16T11:49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8"/>
    <d v="2023-05-16T11:49:59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9"/>
    <d v="2023-05-16T11:49:59"/>
    <n v="381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0"/>
    <d v="2023-05-16T11:49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1"/>
    <d v="2023-05-16T11:49:59"/>
    <n v="381"/>
    <n v="15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0"/>
    <x v="0"/>
    <x v="12"/>
    <d v="2023-05-16T11:49:5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13"/>
    <d v="2023-05-16T11:50:20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14"/>
    <d v="2023-05-16T11:50:20"/>
    <n v="120"/>
    <m/>
    <m/>
    <m/>
    <n v="8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15"/>
    <d v="2023-05-16T11:50:20"/>
    <n v="288"/>
    <m/>
    <m/>
    <m/>
    <m/>
    <n v="20"/>
    <n v="17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16"/>
    <d v="2023-05-16T11:50:20"/>
    <n v="98"/>
    <m/>
    <m/>
    <m/>
    <m/>
    <m/>
    <m/>
    <m/>
    <n v="49"/>
    <m/>
    <n v="18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0"/>
    <d v="2023-05-16T11:50:20"/>
    <n v="172"/>
    <n v="12.8"/>
    <n v="49.6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2"/>
    <d v="2023-05-16T11:50:20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3"/>
    <d v="2023-05-16T11:50:2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21"/>
    <d v="2023-05-16T11:50:20"/>
    <n v="12"/>
    <m/>
    <m/>
    <n v="2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24"/>
    <d v="2023-05-16T11:5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22"/>
    <d v="2023-05-16T11:50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25"/>
    <d v="2023-05-16T11:50:20"/>
    <n v="7.2"/>
    <n v="6.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1"/>
    <x v="1"/>
    <x v="23"/>
    <d v="2023-05-16T11:50:20"/>
    <n v="20"/>
    <m/>
    <n v="9.6"/>
    <n v="8.8000000000000007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1"/>
    <d v="2023-05-16T11:52:31"/>
    <n v="759"/>
    <n v="294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2"/>
    <d v="2023-05-16T11:52:31"/>
    <n v="85"/>
    <n v="2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0"/>
    <d v="2023-05-16T11:52:3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40"/>
    <d v="2023-05-16T11:52:3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3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4"/>
    <d v="2023-05-16T11:52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5"/>
    <d v="2023-05-16T11:52:43"/>
    <n v="27"/>
    <m/>
    <m/>
    <m/>
    <m/>
    <m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6"/>
    <d v="2023-05-16T11:52:43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0"/>
    <d v="2023-05-16T11:52:43"/>
    <n v="12.8"/>
    <n v="2.4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2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21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5"/>
    <d v="2023-05-16T11:52:43"/>
    <n v="38"/>
    <n v="16"/>
    <n v="23"/>
    <n v="1"/>
    <m/>
    <n v="4"/>
    <n v="3"/>
    <n v="2"/>
    <n v="8"/>
    <n v="6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6"/>
    <d v="2023-05-16T11:52:43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29"/>
    <d v="2023-05-16T11:52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5"/>
    <d v="2023-05-16T12:14:12"/>
    <n v="158"/>
    <n v="60"/>
    <n v="98"/>
    <n v="1"/>
    <n v="3"/>
    <n v="12"/>
    <n v="24"/>
    <n v="10"/>
    <n v="29"/>
    <n v="39"/>
    <n v="17"/>
    <m/>
    <n v="12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6"/>
    <d v="2023-05-16T12:14:12"/>
    <n v="8"/>
    <n v="2"/>
    <n v="6"/>
    <m/>
    <m/>
    <m/>
    <m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8"/>
    <d v="2023-05-16T12:14:1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7"/>
    <d v="2023-05-16T12:14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29"/>
    <d v="2023-05-16T12:14:1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9"/>
    <d v="2023-05-16T12:14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32"/>
    <d v="2023-05-16T12:1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9"/>
    <d v="2023-05-16T12:14:12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0"/>
    <d v="2023-05-16T12:14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1"/>
    <d v="2023-05-16T12:14:12"/>
    <n v="262"/>
    <n v="10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2"/>
    <d v="2023-05-16T12:14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3"/>
    <d v="2023-05-16T12:14:24"/>
    <n v="228"/>
    <m/>
    <m/>
    <m/>
    <n v="120"/>
    <n v="10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4"/>
    <d v="2023-05-16T12:14:2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5"/>
    <d v="2023-05-16T12:14:24"/>
    <n v="378"/>
    <m/>
    <m/>
    <m/>
    <m/>
    <n v="22"/>
    <n v="20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6"/>
    <d v="2023-05-16T12:14:24"/>
    <n v="177"/>
    <m/>
    <m/>
    <m/>
    <m/>
    <m/>
    <m/>
    <m/>
    <n v="90"/>
    <m/>
    <n v="50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0"/>
    <d v="2023-05-16T12:14:24"/>
    <n v="224"/>
    <n v="17.600000000000001"/>
    <n v="54.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1"/>
    <d v="2023-05-16T12:14:24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10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11"/>
    <d v="2023-05-16T12:25:3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12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20"/>
    <d v="2023-05-16T12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13"/>
    <d v="2023-05-16T12:25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15"/>
    <d v="2023-05-16T12:25:48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16"/>
    <d v="2023-05-16T12:25:48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0"/>
    <d v="2023-05-16T12:25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5"/>
    <d v="2023-05-16T12:25:48"/>
    <n v="12"/>
    <n v="4"/>
    <n v="8"/>
    <m/>
    <m/>
    <n v="1"/>
    <n v="1"/>
    <m/>
    <n v="6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9"/>
    <d v="2023-05-16T12:25:4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10"/>
    <d v="2023-05-16T12:25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11"/>
    <d v="2023-05-16T12:25:48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4"/>
    <x v="79"/>
    <x v="12"/>
    <d v="2023-05-16T12:25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13"/>
    <d v="2023-05-16T12:26:0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15"/>
    <d v="2023-05-16T12:26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16"/>
    <d v="2023-05-16T12:26:03"/>
    <n v="7"/>
    <m/>
    <m/>
    <m/>
    <m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4"/>
    <x v="29"/>
    <x v="0"/>
    <d v="2023-05-16T12:26:03"/>
    <n v="5.4"/>
    <m/>
    <n v="4.5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11"/>
    <d v="2023-05-16T14:18:33"/>
    <n v="230"/>
    <n v="108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12"/>
    <d v="2023-05-16T14:18:33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38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0"/>
    <x v="63"/>
    <x v="14"/>
    <d v="2023-05-16T14:18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0"/>
    <x v="63"/>
    <x v="15"/>
    <d v="2023-05-16T14:18:4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0"/>
    <x v="63"/>
    <x v="5"/>
    <d v="2023-05-16T14:18:49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0"/>
    <x v="63"/>
    <x v="9"/>
    <d v="2023-05-16T14:18:4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0"/>
    <x v="63"/>
    <x v="10"/>
    <d v="2023-05-16T14:1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0"/>
    <x v="63"/>
    <x v="11"/>
    <d v="2023-05-16T14:18:49"/>
    <n v="7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10"/>
    <x v="63"/>
    <x v="12"/>
    <d v="2023-05-16T14:18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13"/>
    <d v="2023-05-16T14:19:0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14"/>
    <d v="2023-05-16T14:19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15"/>
    <d v="2023-05-16T14:19:07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16"/>
    <d v="2023-05-16T14:19:07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0"/>
    <d v="2023-05-16T14:19:07"/>
    <n v="10.4"/>
    <m/>
    <n v="4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3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14"/>
    <x v="43"/>
    <x v="21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9"/>
    <d v="2023-05-16T11:52:4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9"/>
    <d v="2023-05-16T11:52:43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0"/>
    <d v="2023-05-16T11:52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1"/>
    <d v="2023-05-16T11:52:43"/>
    <n v="62"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7"/>
    <x v="26"/>
    <x v="12"/>
    <d v="2023-05-16T11:52:4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3"/>
    <d v="2023-05-16T11:5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4"/>
    <d v="2023-05-16T11:53:00"/>
    <n v="140"/>
    <m/>
    <m/>
    <m/>
    <n v="8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5"/>
    <d v="2023-05-16T11:53:00"/>
    <n v="209"/>
    <m/>
    <m/>
    <m/>
    <m/>
    <n v="6"/>
    <n v="118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6"/>
    <d v="2023-05-16T11:53:00"/>
    <n v="77"/>
    <m/>
    <m/>
    <m/>
    <m/>
    <m/>
    <m/>
    <m/>
    <n v="29"/>
    <m/>
    <n v="3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0"/>
    <d v="2023-05-16T11:53:00"/>
    <n v="58.4"/>
    <n v="4"/>
    <n v="32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2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21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4"/>
    <d v="2023-05-16T11:53:0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5"/>
    <d v="2023-05-16T11:53:00"/>
    <n v="260"/>
    <n v="99"/>
    <n v="161"/>
    <n v="2"/>
    <n v="10"/>
    <n v="10"/>
    <n v="45"/>
    <n v="29"/>
    <n v="59"/>
    <n v="43"/>
    <n v="29"/>
    <m/>
    <n v="15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6"/>
    <d v="2023-05-16T11:53:00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8"/>
    <d v="2023-05-16T11:53:0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8"/>
    <d v="2023-05-16T11:5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10"/>
    <d v="2023-05-16T14:23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11"/>
    <d v="2023-05-16T14:23:03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12"/>
    <d v="2023-05-16T14:2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13"/>
    <d v="2023-05-16T14:23:14"/>
    <n v="7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14"/>
    <d v="2023-05-16T14:23:14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15"/>
    <d v="2023-05-16T14:23:14"/>
    <n v="26"/>
    <m/>
    <m/>
    <m/>
    <m/>
    <n v="2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16"/>
    <d v="2023-05-16T14:23:14"/>
    <n v="9"/>
    <m/>
    <m/>
    <m/>
    <m/>
    <m/>
    <m/>
    <m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0"/>
    <d v="2023-05-16T14:23:14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3"/>
    <d v="2023-05-16T14:23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21"/>
    <d v="2023-05-16T14:23:1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22"/>
    <d v="2023-05-16T14:2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5"/>
    <d v="2023-05-16T14:23:14"/>
    <n v="31"/>
    <n v="13"/>
    <n v="18"/>
    <m/>
    <n v="1"/>
    <n v="3"/>
    <n v="1"/>
    <n v="5"/>
    <n v="4"/>
    <n v="8"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6"/>
    <d v="2023-05-16T14:23:14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9"/>
    <d v="2023-05-16T14:23:1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10"/>
    <d v="2023-05-16T14:2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35"/>
    <d v="2023-05-16T14:23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6"/>
    <x v="102"/>
    <x v="11"/>
    <d v="2023-05-16T14:23:14"/>
    <n v="46"/>
    <n v="1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5"/>
    <d v="2023-05-16T14:27:44"/>
    <n v="54"/>
    <n v="23"/>
    <n v="31"/>
    <m/>
    <n v="1"/>
    <n v="1"/>
    <n v="6"/>
    <n v="4"/>
    <n v="22"/>
    <n v="7"/>
    <n v="6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6"/>
    <d v="2023-05-16T14:27:44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8"/>
    <x v="55"/>
    <x v="40"/>
    <d v="2023-04-21T10:23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3"/>
    <d v="2023-04-21T10:24:10"/>
    <n v="214"/>
    <m/>
    <m/>
    <m/>
    <n v="174"/>
    <n v="38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5"/>
    <d v="2023-04-21T10:24:10"/>
    <n v="635"/>
    <m/>
    <m/>
    <m/>
    <m/>
    <n v="128"/>
    <n v="286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6"/>
    <d v="2023-04-21T10:24:10"/>
    <n v="201"/>
    <m/>
    <m/>
    <m/>
    <m/>
    <m/>
    <m/>
    <m/>
    <n v="115"/>
    <m/>
    <n v="7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0"/>
    <d v="2023-04-21T10:24:10"/>
    <n v="288"/>
    <n v="31.2"/>
    <n v="58.5"/>
    <n v="19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"/>
    <d v="2023-04-21T10:24:10"/>
    <n v="8"/>
    <m/>
    <m/>
    <m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3"/>
    <d v="2023-04-21T10:24:10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1"/>
    <d v="2023-04-21T10:24:10"/>
    <n v="24"/>
    <m/>
    <n v="0"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4"/>
    <d v="2023-04-21T10:24:10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2"/>
    <d v="2023-04-21T10:24:10"/>
    <n v="2.7"/>
    <n v="0"/>
    <n v="0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5"/>
    <d v="2023-04-21T10:24:10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39"/>
    <d v="2023-04-21T10:24:10"/>
    <n v="1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3"/>
    <d v="2023-04-21T10:24:10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4"/>
    <d v="2023-04-21T10:24:10"/>
    <n v="7.2"/>
    <n v="0"/>
    <n v="0"/>
    <n v="3.6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3"/>
    <d v="2023-04-19T15:01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21"/>
    <d v="2023-04-19T15:01:2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23"/>
    <d v="2023-04-19T15:01:2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5"/>
    <d v="2023-04-19T15:01:21"/>
    <n v="206"/>
    <n v="82"/>
    <n v="124"/>
    <n v="5"/>
    <n v="6"/>
    <n v="12"/>
    <n v="26"/>
    <n v="23"/>
    <n v="44"/>
    <n v="50"/>
    <n v="25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6"/>
    <d v="2023-04-19T15:01:21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8"/>
    <d v="2023-04-19T15:01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9"/>
    <d v="2023-04-19T15:01:21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0"/>
    <d v="2023-04-19T15:01:2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35"/>
    <d v="2023-04-19T15:01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8"/>
    <d v="2023-05-16T14:27:44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9"/>
    <d v="2023-05-16T14:27:44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10"/>
    <d v="2023-05-16T14:2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11"/>
    <d v="2023-05-16T14:27:44"/>
    <n v="135"/>
    <n v="6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12"/>
    <d v="2023-05-16T14:2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4"/>
    <x v="94"/>
    <x v="11"/>
    <d v="2023-05-16T14:28:1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1"/>
    <x v="98"/>
    <x v="15"/>
    <d v="2023-05-16T14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1"/>
    <x v="98"/>
    <x v="16"/>
    <d v="2023-05-16T14:28:21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1"/>
    <x v="98"/>
    <x v="5"/>
    <d v="2023-05-16T14:28:21"/>
    <n v="10"/>
    <n v="4"/>
    <n v="6"/>
    <m/>
    <m/>
    <m/>
    <m/>
    <m/>
    <n v="1"/>
    <n v="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1"/>
    <x v="98"/>
    <x v="9"/>
    <d v="2023-05-16T14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1"/>
    <x v="98"/>
    <x v="10"/>
    <d v="2023-05-16T14:28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1"/>
    <x v="98"/>
    <x v="11"/>
    <d v="2023-05-16T14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1"/>
    <x v="98"/>
    <x v="12"/>
    <d v="2023-05-16T14:28:21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13"/>
    <d v="2023-05-16T14:28:54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4"/>
    <x v="104"/>
    <x v="14"/>
    <d v="2023-05-16T14:28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9"/>
    <d v="2023-05-16T11:53:0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9"/>
    <d v="2023-05-16T11:53:0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0"/>
    <d v="2023-05-16T11:53:0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1"/>
    <d v="2023-05-16T11:53:00"/>
    <n v="273"/>
    <n v="123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12"/>
    <d v="2023-05-16T11:53:0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4"/>
    <x v="27"/>
    <x v="20"/>
    <d v="2023-05-16T11:53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14"/>
    <d v="2023-05-16T11:53:32"/>
    <n v="82"/>
    <m/>
    <m/>
    <m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15"/>
    <d v="2023-05-16T11:53:32"/>
    <n v="138"/>
    <m/>
    <m/>
    <m/>
    <m/>
    <n v="2"/>
    <n v="7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16"/>
    <d v="2023-05-16T11:53:32"/>
    <n v="38"/>
    <m/>
    <m/>
    <m/>
    <m/>
    <m/>
    <m/>
    <m/>
    <n v="19"/>
    <m/>
    <n v="1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36"/>
    <d v="2023-06-22T11:0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0"/>
    <x v="50"/>
    <x v="20"/>
    <d v="2023-06-22T11:05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14"/>
    <d v="2023-06-22T11:05:41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15"/>
    <d v="2023-06-22T11:05:41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16"/>
    <d v="2023-06-22T11:05:41"/>
    <n v="11"/>
    <m/>
    <m/>
    <m/>
    <m/>
    <m/>
    <m/>
    <m/>
    <n v="3"/>
    <m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2"/>
    <d v="2023-06-22T11:05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3"/>
    <d v="2023-06-22T11:0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21"/>
    <d v="2023-06-22T11:05:41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24"/>
    <d v="2023-06-22T11:05:4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25"/>
    <d v="2023-06-22T11:05:4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4"/>
    <d v="2023-06-22T11:05:4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5"/>
    <d v="2023-06-22T11:05:41"/>
    <n v="28"/>
    <n v="6"/>
    <n v="23"/>
    <m/>
    <m/>
    <m/>
    <n v="7"/>
    <m/>
    <n v="7"/>
    <n v="6"/>
    <n v="3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6"/>
    <d v="2023-06-22T11:05:41"/>
    <n v="3"/>
    <n v="2"/>
    <n v="1"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7"/>
    <d v="2023-06-22T11:0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8"/>
    <d v="2023-06-22T11:05:4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9"/>
    <d v="2023-06-22T11:05:4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10"/>
    <d v="2023-06-22T11:05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11"/>
    <d v="2023-06-22T11:05:41"/>
    <n v="116"/>
    <n v="5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3"/>
    <x v="83"/>
    <x v="12"/>
    <d v="2023-06-22T11:05:41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3"/>
    <d v="2023-06-22T11:05:55"/>
    <n v="31"/>
    <m/>
    <m/>
    <m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4"/>
    <d v="2023-06-22T11:05:55"/>
    <n v="17"/>
    <m/>
    <m/>
    <m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5"/>
    <d v="2023-06-22T11:05:55"/>
    <n v="91"/>
    <m/>
    <m/>
    <m/>
    <m/>
    <m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6"/>
    <d v="2023-06-22T11:05:55"/>
    <n v="44"/>
    <m/>
    <m/>
    <m/>
    <m/>
    <m/>
    <m/>
    <m/>
    <n v="21"/>
    <m/>
    <n v="1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0"/>
    <d v="2023-06-22T11:05:55"/>
    <n v="26.4"/>
    <m/>
    <m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2"/>
    <d v="2023-06-22T11:05:5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21"/>
    <d v="2023-06-22T11:05:55"/>
    <n v="10"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24"/>
    <d v="2023-06-22T11:05:5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23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4"/>
    <d v="2023-06-22T11:05:5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5"/>
    <d v="2023-06-22T11:05:55"/>
    <n v="117"/>
    <n v="41"/>
    <n v="77"/>
    <m/>
    <m/>
    <n v="10"/>
    <n v="10"/>
    <n v="15"/>
    <n v="22"/>
    <n v="24"/>
    <n v="21"/>
    <m/>
    <n v="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6"/>
    <d v="2023-06-22T11:05:55"/>
    <n v="6"/>
    <n v="2"/>
    <n v="3"/>
    <m/>
    <m/>
    <m/>
    <n v="2"/>
    <n v="1"/>
    <n v="2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8"/>
    <d v="2023-06-22T11:05:55"/>
    <n v="4"/>
    <n v="2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9"/>
    <d v="2023-06-22T11:05:55"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0"/>
    <d v="2023-06-22T11:05:5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1"/>
    <d v="2023-06-22T11:05:55"/>
    <n v="269"/>
    <n v="12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4"/>
    <x v="61"/>
    <x v="12"/>
    <d v="2023-06-22T11:05:55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14"/>
    <d v="2023-06-22T11:06:10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15"/>
    <d v="2023-06-22T11:06:10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16"/>
    <d v="2023-06-22T11:06:10"/>
    <n v="20"/>
    <m/>
    <m/>
    <m/>
    <m/>
    <m/>
    <m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0"/>
    <d v="2023-06-22T11:06:10"/>
    <n v="14.4"/>
    <m/>
    <n v="9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2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21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23"/>
    <d v="2023-06-22T11:06:10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5"/>
    <d v="2023-06-22T11:06:10"/>
    <n v="52"/>
    <n v="18"/>
    <n v="34"/>
    <m/>
    <n v="4"/>
    <n v="2"/>
    <n v="4"/>
    <n v="8"/>
    <n v="11"/>
    <n v="8"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6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8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9"/>
    <d v="2023-06-22T11:06:1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10"/>
    <d v="2023-06-22T11:06:1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11"/>
    <d v="2023-06-22T11:06:10"/>
    <n v="166"/>
    <n v="79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12"/>
    <d v="2023-06-22T11:06:1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"/>
    <x v="125"/>
    <x v="20"/>
    <d v="2023-06-22T11:06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4"/>
    <d v="2023-06-22T11:06:23"/>
    <n v="376"/>
    <m/>
    <m/>
    <m/>
    <n v="188"/>
    <n v="170"/>
    <m/>
    <m/>
    <n v="7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5"/>
    <d v="2023-06-22T11:06:23"/>
    <n v="499"/>
    <m/>
    <m/>
    <m/>
    <m/>
    <n v="16"/>
    <n v="286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6"/>
    <d v="2023-06-22T11:06:23"/>
    <n v="303"/>
    <m/>
    <m/>
    <m/>
    <m/>
    <m/>
    <m/>
    <m/>
    <n v="141"/>
    <m/>
    <n v="94"/>
    <n v="2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0"/>
    <d v="2023-06-22T11:06:23"/>
    <n v="347.2"/>
    <n v="28.8"/>
    <n v="78.400000000000006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2"/>
    <d v="2023-06-22T11:06:23"/>
    <n v="23"/>
    <m/>
    <m/>
    <m/>
    <n v="2"/>
    <n v="2"/>
    <n v="4"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21"/>
    <d v="2023-06-22T11:06:23"/>
    <n v="20"/>
    <m/>
    <m/>
    <m/>
    <n v="2"/>
    <n v="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24"/>
    <d v="2023-06-22T11:06:23"/>
    <n v="5"/>
    <m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25"/>
    <d v="2023-06-22T11:06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9"/>
    <d v="2023-06-22T11:06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23"/>
    <d v="2023-06-22T11:06:23"/>
    <n v="34.4"/>
    <m/>
    <m/>
    <n v="9.1999999999999993"/>
    <n v="15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4"/>
    <d v="2023-06-22T11:06:23"/>
    <n v="12.8"/>
    <m/>
    <n v="8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5"/>
    <d v="2023-06-22T11:06:23"/>
    <n v="834"/>
    <n v="310"/>
    <n v="524"/>
    <n v="11"/>
    <n v="30"/>
    <n v="92"/>
    <n v="94"/>
    <n v="93"/>
    <n v="143"/>
    <n v="102"/>
    <n v="148"/>
    <m/>
    <n v="52"/>
    <n v="21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6"/>
    <d v="2023-06-22T11:06:23"/>
    <n v="13"/>
    <n v="4"/>
    <n v="9"/>
    <m/>
    <m/>
    <m/>
    <n v="1"/>
    <n v="1"/>
    <n v="2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7"/>
    <d v="2023-06-22T11:06:23"/>
    <n v="5"/>
    <n v="2"/>
    <n v="3"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8"/>
    <d v="2023-06-22T11:06:23"/>
    <n v="12"/>
    <n v="7"/>
    <n v="5"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7"/>
    <d v="2023-06-22T11:06:23"/>
    <n v="14"/>
    <n v="4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8"/>
    <d v="2023-06-22T11:06:2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29"/>
    <d v="2023-06-22T11:06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0"/>
    <d v="2023-06-22T11:06:23"/>
    <n v="20.399999999999999"/>
    <m/>
    <n v="2"/>
    <n v="10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9"/>
    <d v="2023-06-22T11:06:23"/>
    <n v="12"/>
    <n v="8"/>
    <n v="4"/>
    <n v="2"/>
    <m/>
    <n v="2"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2"/>
    <d v="2023-06-22T11:06:23"/>
    <n v="6"/>
    <n v="3"/>
    <n v="3"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9"/>
    <d v="2023-06-22T11:06:23"/>
    <n v="1039"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0"/>
    <d v="2023-06-22T11:06:23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5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7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3"/>
    <d v="2023-06-22T11:06:2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1"/>
    <d v="2023-06-22T11:06:23"/>
    <n v="1039"/>
    <n v="448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12"/>
    <d v="2023-06-22T11:06:23"/>
    <n v="90"/>
    <n v="3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6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8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"/>
    <x v="91"/>
    <x v="34"/>
    <d v="2023-06-22T11:06:23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13"/>
    <d v="2023-07-19T15:27:21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14"/>
    <d v="2023-07-19T15:27:21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15"/>
    <d v="2023-07-19T15:27:21"/>
    <n v="42"/>
    <m/>
    <m/>
    <m/>
    <m/>
    <m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16"/>
    <d v="2023-07-19T15:27:21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0"/>
    <d v="2023-07-19T15:27:21"/>
    <n v="35.200000000000003"/>
    <n v="5.6"/>
    <n v="13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2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21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14"/>
    <d v="2023-06-22T11:06:47"/>
    <n v="92"/>
    <m/>
    <m/>
    <m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15"/>
    <d v="2023-06-22T11:06:47"/>
    <n v="182"/>
    <m/>
    <m/>
    <m/>
    <m/>
    <n v="2"/>
    <n v="10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5"/>
    <d v="2023-07-19T15:27:21"/>
    <n v="50"/>
    <n v="24"/>
    <n v="27"/>
    <n v="2"/>
    <n v="4"/>
    <n v="5"/>
    <n v="6"/>
    <n v="4"/>
    <n v="16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6"/>
    <d v="2023-07-19T15:27:2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9"/>
    <d v="2023-07-19T15:27:2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10"/>
    <d v="2023-07-19T15:2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11"/>
    <d v="2023-07-19T15:27:21"/>
    <n v="47"/>
    <n v="2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5"/>
    <x v="106"/>
    <x v="12"/>
    <d v="2023-07-19T15:2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16"/>
    <d v="2023-06-22T11:06:47"/>
    <n v="81"/>
    <m/>
    <m/>
    <m/>
    <m/>
    <m/>
    <m/>
    <m/>
    <n v="32"/>
    <m/>
    <n v="38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0"/>
    <d v="2023-06-22T11:06:47"/>
    <n v="76.8"/>
    <n v="8.8000000000000007"/>
    <n v="1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2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21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24"/>
    <d v="2023-06-22T11:06:47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22"/>
    <d v="2023-06-22T11:06:47"/>
    <n v="7.2"/>
    <n v="2.4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4"/>
    <d v="2023-06-22T11:06:4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5"/>
    <d v="2023-06-22T11:06:47"/>
    <n v="226"/>
    <n v="67"/>
    <n v="159"/>
    <n v="3"/>
    <n v="5"/>
    <n v="19"/>
    <n v="30"/>
    <n v="17"/>
    <n v="51"/>
    <n v="39"/>
    <n v="32"/>
    <m/>
    <n v="19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6"/>
    <d v="2023-06-22T11:06:47"/>
    <n v="6"/>
    <n v="4"/>
    <n v="2"/>
    <n v="1"/>
    <n v="1"/>
    <n v="1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8"/>
    <d v="2023-06-22T11:06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9"/>
    <d v="2023-06-22T11:06:47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10"/>
    <d v="2023-06-22T11:06:4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11"/>
    <d v="2023-06-22T11:06:47"/>
    <n v="280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3"/>
    <x v="126"/>
    <x v="12"/>
    <d v="2023-06-22T11:06:4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4"/>
    <d v="2023-06-22T11:07:00"/>
    <n v="272"/>
    <m/>
    <m/>
    <m/>
    <n v="15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5"/>
    <d v="2023-06-22T11:07:00"/>
    <n v="539"/>
    <m/>
    <m/>
    <m/>
    <m/>
    <n v="4"/>
    <n v="278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6"/>
    <d v="2023-06-22T11:07:00"/>
    <n v="251"/>
    <m/>
    <m/>
    <m/>
    <m/>
    <m/>
    <m/>
    <m/>
    <n v="95"/>
    <m/>
    <n v="110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0"/>
    <d v="2023-06-22T11:07:00"/>
    <n v="108.8"/>
    <n v="3.2"/>
    <n v="24.8"/>
    <n v="8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2"/>
    <d v="2023-06-22T11:07:00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21"/>
    <d v="2023-06-22T11:07:00"/>
    <n v="20"/>
    <m/>
    <m/>
    <n v="2"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24"/>
    <d v="2023-06-22T11:07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22"/>
    <d v="2023-06-22T11:07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25"/>
    <d v="2023-06-22T11:07:0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39"/>
    <d v="2023-06-22T11:07:00"/>
    <n v="10.4"/>
    <n v="2.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23"/>
    <d v="2023-06-22T11:07:00"/>
    <n v="33.6"/>
    <m/>
    <n v="5.6"/>
    <n v="3.2"/>
    <n v="10"/>
    <n v="1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4"/>
    <d v="2023-06-22T11:07:00"/>
    <n v="15.6"/>
    <m/>
    <n v="2.4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5"/>
    <d v="2023-06-22T11:07:00"/>
    <n v="655"/>
    <n v="211"/>
    <n v="444"/>
    <n v="3"/>
    <n v="10"/>
    <n v="39"/>
    <n v="79"/>
    <n v="59"/>
    <n v="139"/>
    <n v="130"/>
    <n v="95"/>
    <m/>
    <n v="55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6"/>
    <d v="2023-06-22T11:07:00"/>
    <n v="11"/>
    <n v="6"/>
    <n v="5"/>
    <m/>
    <m/>
    <n v="1"/>
    <n v="1"/>
    <n v="1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7"/>
    <d v="2023-06-22T11:07:00"/>
    <n v="7"/>
    <n v="5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8"/>
    <d v="2023-06-22T11:07:00"/>
    <n v="15"/>
    <n v="9"/>
    <n v="6"/>
    <m/>
    <n v="3"/>
    <n v="4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7"/>
    <d v="2023-06-22T11:07:00"/>
    <n v="10"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8"/>
    <d v="2023-06-22T11:07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9"/>
    <d v="2023-06-22T11:07:00"/>
    <n v="6"/>
    <n v="3"/>
    <n v="3"/>
    <m/>
    <n v="1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9"/>
    <d v="2023-06-22T11:07:00"/>
    <n v="691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0"/>
    <d v="2023-06-22T11:07:0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1"/>
    <d v="2023-06-22T11:07:00"/>
    <n v="691"/>
    <n v="291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12"/>
    <d v="2023-06-22T11:07:00"/>
    <n v="78"/>
    <n v="2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3"/>
    <x v="3"/>
    <x v="20"/>
    <d v="2023-06-22T11:07:00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4"/>
    <d v="2023-06-22T11:07:13"/>
    <n v="128"/>
    <m/>
    <m/>
    <m/>
    <n v="8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5"/>
    <d v="2023-06-22T11:07:13"/>
    <n v="276"/>
    <m/>
    <m/>
    <m/>
    <m/>
    <n v="4"/>
    <n v="14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6"/>
    <d v="2023-06-22T11:07:13"/>
    <n v="84"/>
    <m/>
    <m/>
    <m/>
    <m/>
    <m/>
    <m/>
    <m/>
    <n v="38"/>
    <m/>
    <n v="26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0"/>
    <d v="2023-06-22T11:07:13"/>
    <n v="34.4"/>
    <m/>
    <m/>
    <n v="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2"/>
    <d v="2023-06-22T11:07:1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21"/>
    <d v="2023-06-22T11:07:13"/>
    <n v="22"/>
    <m/>
    <m/>
    <n v="8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24"/>
    <d v="2023-06-22T11:07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22"/>
    <d v="2023-06-22T11:07:13"/>
    <n v="12"/>
    <n v="1.6"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23"/>
    <d v="2023-06-22T11:07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4"/>
    <d v="2023-06-22T11:07:13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5"/>
    <d v="2023-06-22T11:07:13"/>
    <n v="287"/>
    <n v="77"/>
    <n v="210"/>
    <m/>
    <m/>
    <n v="13"/>
    <n v="44"/>
    <n v="22"/>
    <n v="70"/>
    <n v="67"/>
    <n v="38"/>
    <m/>
    <n v="13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6"/>
    <d v="2023-06-22T11:07:13"/>
    <n v="14"/>
    <n v="9"/>
    <n v="5"/>
    <n v="1"/>
    <n v="1"/>
    <n v="4"/>
    <n v="3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8"/>
    <d v="2023-06-22T11:07:13"/>
    <n v="3"/>
    <n v="1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8"/>
    <d v="2023-06-22T11:07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9"/>
    <d v="2023-06-22T11:07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9"/>
    <d v="2023-06-22T11:07:13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0"/>
    <d v="2023-06-22T11:07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35"/>
    <d v="2023-06-22T11:07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1"/>
    <d v="2023-06-22T11:07:13"/>
    <n v="300"/>
    <n v="12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12"/>
    <d v="2023-06-22T11:07:13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36"/>
    <d v="2023-06-22T11:07:1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"/>
    <x v="4"/>
    <x v="20"/>
    <d v="2023-06-22T11:07:1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14"/>
    <d v="2023-06-22T11:15:15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15"/>
    <d v="2023-06-22T11:15:15"/>
    <n v="166"/>
    <m/>
    <m/>
    <m/>
    <m/>
    <n v="2"/>
    <n v="9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16"/>
    <d v="2023-06-22T11:15:15"/>
    <n v="52"/>
    <m/>
    <m/>
    <m/>
    <m/>
    <m/>
    <m/>
    <m/>
    <n v="29"/>
    <m/>
    <n v="1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0"/>
    <d v="2023-06-22T11:15:15"/>
    <n v="80.8"/>
    <n v="11.2"/>
    <n v="19.2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2"/>
    <d v="2023-06-22T11:15:1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21"/>
    <d v="2023-06-22T11:15:15"/>
    <n v="8"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24"/>
    <d v="2023-06-22T11:15:1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22"/>
    <d v="2023-06-22T11:15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0"/>
    <d v="2023-05-16T12:12:43"/>
    <n v="231.2"/>
    <n v="12.8"/>
    <n v="72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2"/>
    <d v="2023-05-16T12:12:43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3"/>
    <d v="2023-05-16T12:12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21"/>
    <d v="2023-05-16T12:12:43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23"/>
    <d v="2023-05-16T12:12:43"/>
    <n v="50"/>
    <m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5"/>
    <d v="2023-05-16T12:12:43"/>
    <n v="581"/>
    <n v="350"/>
    <n v="231"/>
    <n v="5"/>
    <n v="27"/>
    <n v="52"/>
    <n v="93"/>
    <n v="62"/>
    <n v="130"/>
    <n v="96"/>
    <n v="89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6"/>
    <d v="2023-05-16T12:12:43"/>
    <n v="4"/>
    <n v="2"/>
    <n v="2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8"/>
    <d v="2023-05-16T12:12:43"/>
    <n v="16"/>
    <n v="10"/>
    <n v="3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8"/>
    <d v="2023-05-16T12:12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9"/>
    <d v="2023-05-16T12:12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9"/>
    <d v="2023-05-16T12:12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0"/>
    <d v="2023-05-16T12:12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33"/>
    <d v="2023-05-16T12:12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1"/>
    <d v="2023-05-16T12:12:43"/>
    <n v="663"/>
    <n v="32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2"/>
    <d v="2023-05-16T12:12:43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34"/>
    <d v="2023-05-16T12:12:4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13"/>
    <d v="2023-05-16T12:13:28"/>
    <n v="54"/>
    <m/>
    <m/>
    <m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5"/>
    <d v="2023-04-21T10:24:10"/>
    <n v="707"/>
    <n v="256"/>
    <n v="451"/>
    <n v="15"/>
    <n v="23"/>
    <n v="76"/>
    <n v="87"/>
    <n v="83"/>
    <n v="143"/>
    <n v="113"/>
    <n v="117"/>
    <m/>
    <n v="37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6"/>
    <d v="2023-04-21T10:24:10"/>
    <n v="15"/>
    <n v="9"/>
    <n v="6"/>
    <n v="0"/>
    <n v="0"/>
    <n v="1"/>
    <n v="4"/>
    <n v="1"/>
    <n v="4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7"/>
    <d v="2023-04-21T10:24:10"/>
    <n v="5"/>
    <n v="2"/>
    <n v="3"/>
    <n v="1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8"/>
    <d v="2023-04-21T10:24:10"/>
    <n v="3"/>
    <n v="1"/>
    <n v="2"/>
    <n v="0"/>
    <n v="0"/>
    <n v="2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6"/>
    <d v="2023-04-21T10:24:10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8"/>
    <d v="2023-04-21T10:24:10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25"/>
    <d v="2023-06-22T11:15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23"/>
    <d v="2023-06-22T11:15:1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5"/>
    <d v="2023-06-22T11:15:15"/>
    <n v="208"/>
    <n v="102"/>
    <n v="106"/>
    <n v="4"/>
    <n v="7"/>
    <n v="22"/>
    <n v="29"/>
    <n v="21"/>
    <n v="45"/>
    <n v="37"/>
    <n v="29"/>
    <m/>
    <n v="9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6"/>
    <d v="2023-06-22T11:15:15"/>
    <n v="4"/>
    <n v="1"/>
    <n v="3"/>
    <m/>
    <m/>
    <n v="1"/>
    <m/>
    <n v="1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7"/>
    <d v="2023-06-22T11:15:1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8"/>
    <d v="2023-06-22T11:15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9"/>
    <d v="2023-06-22T11:15:15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10"/>
    <d v="2023-06-22T11:15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11"/>
    <d v="2023-06-22T11:15:15"/>
    <n v="160"/>
    <n v="6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8"/>
    <x v="133"/>
    <x v="12"/>
    <d v="2023-06-22T11:15:1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4"/>
    <d v="2023-06-22T11:15:30"/>
    <n v="258"/>
    <m/>
    <m/>
    <m/>
    <n v="120"/>
    <n v="13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5"/>
    <d v="2023-06-22T11:15:30"/>
    <n v="427"/>
    <m/>
    <m/>
    <m/>
    <m/>
    <n v="2"/>
    <n v="224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6"/>
    <d v="2023-06-22T11:15:30"/>
    <n v="118"/>
    <m/>
    <m/>
    <m/>
    <m/>
    <m/>
    <m/>
    <m/>
    <n v="55"/>
    <m/>
    <n v="46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0"/>
    <d v="2023-06-22T11:15:30"/>
    <n v="142.4"/>
    <n v="3.2"/>
    <n v="44.8"/>
    <n v="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2"/>
    <d v="2023-06-22T11:15:30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3"/>
    <d v="2023-06-22T11:1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21"/>
    <d v="2023-06-22T11:15:30"/>
    <n v="8"/>
    <m/>
    <n v="0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24"/>
    <d v="2023-06-22T11:15:3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25"/>
    <d v="2023-06-22T11:15:30"/>
    <n v="11.2"/>
    <n v="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23"/>
    <d v="2023-06-22T11:15:30"/>
    <n v="16"/>
    <n v="4"/>
    <n v="0"/>
    <n v="1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4"/>
    <d v="2023-06-22T11:15:30"/>
    <n v="12.8"/>
    <n v="0"/>
    <n v="0"/>
    <n v="2.4"/>
    <n v="7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5"/>
    <d v="2023-06-22T11:15:30"/>
    <n v="490"/>
    <n v="297"/>
    <n v="297"/>
    <n v="1"/>
    <n v="17"/>
    <n v="34"/>
    <n v="60"/>
    <n v="70"/>
    <n v="112"/>
    <n v="101"/>
    <n v="55"/>
    <m/>
    <n v="23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6"/>
    <d v="2023-06-22T11:15:30"/>
    <n v="9"/>
    <n v="2"/>
    <n v="4"/>
    <n v="0"/>
    <n v="0"/>
    <n v="0"/>
    <n v="1"/>
    <m/>
    <n v="4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9"/>
    <d v="2023-04-21T10:24:10"/>
    <n v="19.600000000000001"/>
    <n v="0"/>
    <n v="4.4000000000000004"/>
    <n v="8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30"/>
    <d v="2023-04-21T10:24:10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9"/>
    <d v="2023-04-21T10:24:10"/>
    <n v="3"/>
    <n v="1"/>
    <n v="2"/>
    <n v="0"/>
    <n v="0"/>
    <n v="0"/>
    <n v="1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32"/>
    <d v="2023-04-21T10:24:10"/>
    <n v="6"/>
    <n v="5"/>
    <n v="1"/>
    <n v="0"/>
    <n v="1"/>
    <n v="2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9"/>
    <d v="2023-04-21T10:24:10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0"/>
    <d v="2023-04-21T10:24:1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1"/>
    <d v="2023-04-21T10:24:10"/>
    <n v="233"/>
    <n v="97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12"/>
    <d v="2023-04-21T10:24:10"/>
    <n v="58"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20"/>
    <d v="2023-04-21T10:24:1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8"/>
    <x v="55"/>
    <x v="40"/>
    <d v="2023-04-21T10:24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13"/>
    <d v="2023-04-21T10:24:32"/>
    <n v="120"/>
    <m/>
    <m/>
    <m/>
    <n v="106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15"/>
    <d v="2023-04-21T10:24:32"/>
    <n v="290"/>
    <m/>
    <m/>
    <m/>
    <m/>
    <n v="68"/>
    <n v="14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8"/>
    <x v="54"/>
    <x v="16"/>
    <d v="2023-04-21T10:24:32"/>
    <n v="107"/>
    <m/>
    <m/>
    <m/>
    <m/>
    <m/>
    <m/>
    <m/>
    <n v="60"/>
    <m/>
    <n v="26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3"/>
    <d v="2023-04-20T14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21"/>
    <d v="2023-04-20T14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5"/>
    <d v="2023-04-20T14:16:53"/>
    <n v="23"/>
    <n v="9"/>
    <n v="14"/>
    <m/>
    <n v="1"/>
    <m/>
    <n v="1"/>
    <n v="2"/>
    <n v="4"/>
    <n v="1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6"/>
    <d v="2023-04-20T14:16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9"/>
    <d v="2023-04-20T14:16:53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10"/>
    <d v="2023-04-20T14:16:5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11"/>
    <d v="2023-04-20T14:16:53"/>
    <n v="86"/>
    <n v="4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12"/>
    <d v="2023-04-20T14:16:53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"/>
    <x v="128"/>
    <x v="20"/>
    <d v="2023-04-20T14:16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13"/>
    <d v="2023-04-20T14:17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7"/>
    <d v="2023-06-22T11:15:30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8"/>
    <d v="2023-06-22T11:15:30"/>
    <n v="8"/>
    <n v="3"/>
    <n v="5"/>
    <n v="1"/>
    <n v="0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7"/>
    <d v="2023-06-22T11:15:30"/>
    <n v="8"/>
    <n v="0"/>
    <n v="0"/>
    <n v="4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8"/>
    <d v="2023-06-22T11:15:30"/>
    <n v="10"/>
    <m/>
    <m/>
    <m/>
    <m/>
    <n v="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41"/>
    <d v="2023-06-22T11:15:30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42"/>
    <d v="2023-06-22T11:15:30"/>
    <n v="4"/>
    <m/>
    <n v="0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9"/>
    <d v="2023-06-22T11:15:30"/>
    <n v="9"/>
    <n v="6"/>
    <n v="3"/>
    <n v="0"/>
    <n v="0"/>
    <n v="2"/>
    <n v="2"/>
    <n v="0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43"/>
    <d v="2023-06-22T11:15:30"/>
    <n v="2"/>
    <n v="1"/>
    <n v="1"/>
    <n v="0"/>
    <n v="0"/>
    <n v="0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9"/>
    <d v="2023-06-22T11:15:30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0"/>
    <d v="2023-06-22T11:15:3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35"/>
    <d v="2023-06-22T11:15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33"/>
    <d v="2023-06-22T11:15:3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1"/>
    <d v="2023-06-22T11:15:30"/>
    <n v="832"/>
    <n v="251"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12"/>
    <d v="2023-06-22T11:15:30"/>
    <n v="46"/>
    <n v="2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36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34"/>
    <d v="2023-06-22T11:15:30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"/>
    <x v="68"/>
    <x v="20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4"/>
    <d v="2023-06-22T11:15:42"/>
    <n v="290"/>
    <m/>
    <m/>
    <m/>
    <n v="14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5"/>
    <d v="2023-06-22T11:15:42"/>
    <n v="420"/>
    <m/>
    <m/>
    <m/>
    <m/>
    <n v="16"/>
    <n v="21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6"/>
    <d v="2023-06-22T11:15:42"/>
    <n v="211"/>
    <m/>
    <m/>
    <m/>
    <m/>
    <m/>
    <m/>
    <m/>
    <n v="90"/>
    <m/>
    <n v="48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0"/>
    <d v="2023-06-22T11:15:42"/>
    <n v="276.8"/>
    <n v="24"/>
    <n v="77.599999999999994"/>
    <n v="17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2"/>
    <d v="2023-06-22T11:15:42"/>
    <n v="30"/>
    <m/>
    <m/>
    <m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21"/>
    <d v="2023-06-22T11:15:42"/>
    <n v="48"/>
    <m/>
    <m/>
    <n v="18"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22"/>
    <d v="2023-06-22T11:15:42"/>
    <n v="28.8"/>
    <m/>
    <n v="8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39"/>
    <d v="2023-06-22T11:15:42"/>
    <n v="9.3000000000000007"/>
    <m/>
    <n v="4.5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23"/>
    <d v="2023-06-22T11:15:42"/>
    <n v="26.8"/>
    <m/>
    <n v="7.2"/>
    <n v="1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4"/>
    <d v="2023-06-22T11:15:4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5"/>
    <d v="2023-06-22T11:15:42"/>
    <n v="647"/>
    <n v="255"/>
    <n v="392"/>
    <n v="10"/>
    <n v="28"/>
    <n v="64"/>
    <n v="71"/>
    <n v="82"/>
    <n v="108"/>
    <n v="97"/>
    <n v="90"/>
    <m/>
    <n v="24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6"/>
    <d v="2023-06-22T11:15:42"/>
    <n v="25"/>
    <n v="17"/>
    <n v="8"/>
    <m/>
    <n v="2"/>
    <n v="8"/>
    <n v="1"/>
    <n v="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7"/>
    <d v="2023-06-22T11:15:4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8"/>
    <d v="2023-06-22T11:15:42"/>
    <n v="7"/>
    <n v="4"/>
    <n v="3"/>
    <m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7"/>
    <d v="2023-06-22T11:15:42"/>
    <n v="26"/>
    <m/>
    <n v="6"/>
    <n v="8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8"/>
    <d v="2023-06-22T11:15:42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28"/>
    <d v="2023-06-22T11:15:4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29"/>
    <d v="2023-06-22T11:15:42"/>
    <n v="12"/>
    <n v="2.4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30"/>
    <d v="2023-06-22T11:15:42"/>
    <n v="16.8"/>
    <m/>
    <m/>
    <n v="1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9"/>
    <d v="2023-06-22T11:15:42"/>
    <n v="26"/>
    <n v="16"/>
    <n v="10"/>
    <m/>
    <n v="3"/>
    <n v="4"/>
    <n v="4"/>
    <n v="3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31"/>
    <d v="2023-06-22T11:15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32"/>
    <d v="2023-06-22T11:15:42"/>
    <n v="7"/>
    <n v="5"/>
    <n v="2"/>
    <n v="1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9"/>
    <d v="2023-06-22T11:15:42"/>
    <n v="1079"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0"/>
    <d v="2023-06-22T11:15:4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33"/>
    <d v="2023-06-22T11:1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1"/>
    <d v="2023-06-22T11:15:42"/>
    <n v="1079"/>
    <n v="407"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12"/>
    <d v="2023-06-22T11:15:42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34"/>
    <d v="2023-06-22T11:15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8"/>
    <x v="134"/>
    <x v="20"/>
    <d v="2023-06-22T11:15:42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15"/>
    <d v="2023-04-20T14:17:08"/>
    <n v="22"/>
    <m/>
    <m/>
    <m/>
    <m/>
    <n v="2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16"/>
    <d v="2023-04-20T14:17:08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0"/>
    <d v="2023-04-20T14:1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22"/>
    <d v="2023-04-20T14:17:0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5"/>
    <d v="2023-04-20T14:17:08"/>
    <n v="18"/>
    <n v="6"/>
    <n v="12"/>
    <m/>
    <m/>
    <n v="1"/>
    <n v="1"/>
    <n v="1"/>
    <n v="7"/>
    <n v="3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6"/>
    <d v="2023-04-20T14:17:0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9"/>
    <d v="2023-04-20T14:17:08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10"/>
    <d v="2023-04-20T14:17:0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11"/>
    <d v="2023-04-20T14:17:08"/>
    <n v="8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3"/>
    <x v="112"/>
    <x v="12"/>
    <d v="2023-04-20T14:17:08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"/>
    <x v="65"/>
    <x v="15"/>
    <d v="2023-04-20T14:17:2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"/>
    <x v="65"/>
    <x v="5"/>
    <d v="2023-04-20T14:17:2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"/>
    <x v="65"/>
    <x v="9"/>
    <d v="2023-04-20T14:17:2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3"/>
    <x v="65"/>
    <x v="11"/>
    <d v="2023-04-20T14:17:25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"/>
    <x v="113"/>
    <x v="16"/>
    <d v="2023-04-20T14:18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"/>
    <x v="113"/>
    <x v="5"/>
    <d v="2023-04-20T14:18:01"/>
    <n v="2"/>
    <m/>
    <n v="2"/>
    <m/>
    <m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"/>
    <x v="113"/>
    <x v="9"/>
    <d v="2023-04-20T14:18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"/>
    <x v="113"/>
    <x v="10"/>
    <d v="2023-04-20T14:18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"/>
    <x v="113"/>
    <x v="11"/>
    <d v="2023-04-20T14:18:01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"/>
    <x v="113"/>
    <x v="12"/>
    <d v="2023-04-20T14:18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3"/>
    <x v="113"/>
    <x v="20"/>
    <d v="2023-04-20T14:1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"/>
    <x v="22"/>
    <x v="13"/>
    <d v="2023-04-20T14:18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12"/>
    <d v="2023-04-19T10:30:0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13"/>
    <d v="2023-04-19T10:30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14"/>
    <d v="2023-06-22T11:15:56"/>
    <n v="91"/>
    <m/>
    <m/>
    <m/>
    <n v="56"/>
    <n v="3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15"/>
    <d v="2023-06-22T11:15:56"/>
    <n v="127"/>
    <m/>
    <m/>
    <m/>
    <m/>
    <n v="2"/>
    <n v="6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16"/>
    <d v="2023-06-22T11:15:56"/>
    <n v="60"/>
    <m/>
    <m/>
    <m/>
    <m/>
    <m/>
    <m/>
    <m/>
    <n v="16"/>
    <m/>
    <n v="3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0"/>
    <d v="2023-06-22T11:15:56"/>
    <n v="32"/>
    <n v="0.8"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2"/>
    <d v="2023-06-22T11:15:56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21"/>
    <d v="2023-06-22T11:15:56"/>
    <n v="18"/>
    <m/>
    <m/>
    <n v="2"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24"/>
    <d v="2023-06-22T11:15:5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22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25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5"/>
    <d v="2023-06-22T11:15:56"/>
    <n v="166"/>
    <n v="63"/>
    <n v="103"/>
    <n v="1"/>
    <n v="2"/>
    <n v="10"/>
    <n v="28"/>
    <n v="18"/>
    <n v="30"/>
    <n v="33"/>
    <n v="16"/>
    <m/>
    <n v="17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6"/>
    <d v="2023-06-22T11:15:56"/>
    <n v="10"/>
    <n v="5"/>
    <n v="5"/>
    <m/>
    <m/>
    <n v="1"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7"/>
    <d v="2023-06-22T11:15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8"/>
    <d v="2023-06-22T11:15:56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29"/>
    <d v="2023-06-22T11:15:5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32"/>
    <d v="2023-06-22T11:15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9"/>
    <d v="2023-06-22T11:15:5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10"/>
    <d v="2023-06-22T11:15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11"/>
    <d v="2023-06-22T11:15:56"/>
    <n v="307"/>
    <n v="121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"/>
    <x v="69"/>
    <x v="12"/>
    <d v="2023-06-22T11:15:5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3"/>
    <d v="2023-06-22T11:16:28"/>
    <n v="1"/>
    <m/>
    <m/>
    <m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4"/>
    <d v="2023-06-22T11:16:28"/>
    <n v="359"/>
    <m/>
    <m/>
    <m/>
    <n v="178"/>
    <n v="176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5"/>
    <d v="2023-06-22T11:16:28"/>
    <n v="567"/>
    <m/>
    <m/>
    <m/>
    <m/>
    <m/>
    <n v="292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6"/>
    <d v="2023-06-22T11:16:28"/>
    <n v="218"/>
    <m/>
    <m/>
    <m/>
    <m/>
    <m/>
    <m/>
    <m/>
    <n v="119"/>
    <m/>
    <n v="58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0"/>
    <d v="2023-06-22T11:16:28"/>
    <n v="321.60000000000002"/>
    <n v="28"/>
    <n v="80.8"/>
    <n v="2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15"/>
    <d v="2023-04-19T10:30:21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16"/>
    <d v="2023-04-19T10:30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5"/>
    <d v="2023-04-19T10:30:21"/>
    <n v="14"/>
    <n v="5"/>
    <n v="9"/>
    <m/>
    <m/>
    <m/>
    <n v="1"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9"/>
    <d v="2023-04-19T10:30:2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10"/>
    <d v="2023-04-19T10:30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11"/>
    <d v="2023-04-19T10:30:21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5"/>
    <x v="130"/>
    <x v="12"/>
    <d v="2023-04-19T10:30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5"/>
    <x v="131"/>
    <x v="15"/>
    <d v="2023-04-19T10:30:3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16"/>
    <d v="2023-07-19T15:16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5"/>
    <d v="2023-07-19T15:28:28"/>
    <n v="18"/>
    <n v="7"/>
    <n v="11"/>
    <m/>
    <m/>
    <m/>
    <n v="2"/>
    <n v="4"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6"/>
    <d v="2023-07-19T15:28:2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9"/>
    <d v="2023-07-19T15:28:2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0"/>
    <d v="2023-07-19T15:28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1"/>
    <d v="2023-07-19T15:28:2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5"/>
    <x v="132"/>
    <x v="12"/>
    <d v="2023-07-19T15:2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6"/>
    <d v="2023-07-19T15:28:5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3"/>
    <x v="111"/>
    <x v="17"/>
    <d v="2023-07-19T15:28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22"/>
    <d v="2023-04-19T10:10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23"/>
    <d v="2023-04-19T10:10:58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4"/>
    <d v="2023-04-19T10:10:58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5"/>
    <d v="2023-04-19T10:10:58"/>
    <n v="127"/>
    <n v="56"/>
    <n v="71"/>
    <m/>
    <n v="3"/>
    <n v="8"/>
    <n v="12"/>
    <n v="16"/>
    <n v="27"/>
    <n v="29"/>
    <n v="22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6"/>
    <d v="2023-04-19T10:10:58"/>
    <n v="7"/>
    <n v="3"/>
    <n v="4"/>
    <m/>
    <m/>
    <n v="1"/>
    <n v="2"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8"/>
    <d v="2023-04-19T10:10:58"/>
    <n v="4"/>
    <n v="2"/>
    <n v="2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9"/>
    <d v="2023-04-19T10:10:58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10"/>
    <d v="2023-04-19T10:10:5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11"/>
    <d v="2023-04-19T10:10:58"/>
    <n v="243"/>
    <n v="11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4"/>
    <x v="61"/>
    <x v="12"/>
    <d v="2023-04-19T10:10:58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13"/>
    <d v="2023-04-19T10:11:18"/>
    <n v="13"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14"/>
    <d v="2023-04-19T10:11:18"/>
    <n v="17"/>
    <m/>
    <m/>
    <m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15"/>
    <d v="2023-04-19T10:11:18"/>
    <n v="50"/>
    <m/>
    <m/>
    <m/>
    <m/>
    <n v="4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16"/>
    <d v="2023-04-19T10:11:18"/>
    <n v="23"/>
    <m/>
    <m/>
    <m/>
    <m/>
    <m/>
    <m/>
    <m/>
    <n v="12"/>
    <m/>
    <n v="1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0"/>
    <d v="2023-04-19T10:11:18"/>
    <n v="10.4"/>
    <n v="0.8"/>
    <n v="0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5"/>
    <d v="2023-04-19T10:11:18"/>
    <n v="64"/>
    <n v="17"/>
    <n v="47"/>
    <n v="1"/>
    <n v="1"/>
    <n v="4"/>
    <n v="8"/>
    <n v="9"/>
    <n v="14"/>
    <n v="9"/>
    <n v="12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9"/>
    <d v="2023-04-19T10:11:1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10"/>
    <d v="2023-04-19T10:11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11"/>
    <d v="2023-04-19T10:11:18"/>
    <n v="149"/>
    <n v="62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"/>
    <x v="125"/>
    <x v="12"/>
    <d v="2023-04-19T10:11:1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3"/>
    <d v="2023-04-19T10:11:35"/>
    <n v="303"/>
    <m/>
    <m/>
    <m/>
    <n v="162"/>
    <n v="122"/>
    <m/>
    <m/>
    <n v="2"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5"/>
    <d v="2023-04-19T10:11:35"/>
    <n v="488"/>
    <m/>
    <m/>
    <m/>
    <m/>
    <n v="46"/>
    <n v="26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6"/>
    <d v="2023-04-19T10:11:35"/>
    <n v="287"/>
    <m/>
    <m/>
    <m/>
    <m/>
    <m/>
    <m/>
    <m/>
    <n v="121"/>
    <m/>
    <n v="94"/>
    <n v="2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0"/>
    <d v="2023-04-19T10:11:35"/>
    <n v="335.2"/>
    <n v="34.4"/>
    <n v="56"/>
    <n v="2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1"/>
    <d v="2023-04-19T10:11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"/>
    <d v="2023-04-19T10:11:35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21"/>
    <d v="2023-04-19T10:11:35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24"/>
    <d v="2023-04-19T10:11:3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25"/>
    <d v="2023-04-19T10:11:35"/>
    <n v="19.2"/>
    <n v="7.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39"/>
    <d v="2023-04-19T10:11:3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23"/>
    <d v="2023-04-19T10:11:35"/>
    <n v="57.6"/>
    <m/>
    <m/>
    <n v="32.799999999999997"/>
    <n v="20.399999999999999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4"/>
    <d v="2023-04-19T10:11:35"/>
    <n v="22.4"/>
    <m/>
    <n v="11.6"/>
    <n v="7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25"/>
    <d v="2023-04-19T09:11:3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23"/>
    <d v="2023-04-19T09:11:32"/>
    <n v="12.4"/>
    <n v="0"/>
    <n v="2.8"/>
    <n v="0.8"/>
    <n v="7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4"/>
    <d v="2023-04-19T09:11:32"/>
    <n v="17.600000000000001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5"/>
    <d v="2023-04-19T09:11:32"/>
    <n v="341"/>
    <n v="114"/>
    <n v="227"/>
    <n v="2"/>
    <n v="12"/>
    <n v="32"/>
    <n v="43"/>
    <n v="36"/>
    <n v="67"/>
    <n v="47"/>
    <n v="61"/>
    <m/>
    <n v="17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6"/>
    <d v="2023-04-19T09:11:32"/>
    <n v="5"/>
    <n v="3"/>
    <n v="2"/>
    <m/>
    <m/>
    <n v="1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7"/>
    <d v="2023-04-19T09:11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8"/>
    <d v="2023-04-19T09:11:32"/>
    <n v="11"/>
    <n v="6"/>
    <n v="5"/>
    <m/>
    <n v="2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26"/>
    <d v="2023-04-19T09:11:32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8"/>
    <d v="2023-04-19T09:11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12"/>
    <d v="2023-04-19T09:30:4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13"/>
    <d v="2023-04-19T09:31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15"/>
    <d v="2023-04-19T09:31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16"/>
    <d v="2023-04-19T09:31:37"/>
    <n v="5"/>
    <m/>
    <m/>
    <m/>
    <m/>
    <m/>
    <m/>
    <m/>
    <m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0"/>
    <d v="2023-04-19T09:31:37"/>
    <n v="5.4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21"/>
    <d v="2023-04-19T09:3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22"/>
    <d v="2023-04-19T09:31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5"/>
    <d v="2023-04-19T09:31:37"/>
    <n v="11"/>
    <n v="5"/>
    <n v="6"/>
    <m/>
    <n v="2"/>
    <m/>
    <n v="1"/>
    <m/>
    <n v="2"/>
    <n v="2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6"/>
    <d v="2023-04-19T09:3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9"/>
    <d v="2023-04-19T09:31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10"/>
    <d v="2023-04-19T09:31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11"/>
    <d v="2023-04-19T09:31:37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5"/>
    <x v="129"/>
    <x v="12"/>
    <d v="2023-04-19T09:31:3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13"/>
    <d v="2023-04-19T09:31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15"/>
    <d v="2023-04-19T09:31:56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16"/>
    <d v="2023-04-19T09:31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5"/>
    <d v="2023-04-19T09:31:56"/>
    <n v="15"/>
    <n v="8"/>
    <n v="7"/>
    <m/>
    <m/>
    <m/>
    <n v="1"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9"/>
    <d v="2023-04-19T09:31:5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10"/>
    <d v="2023-04-19T09:31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11"/>
    <d v="2023-04-19T09:31:56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5"/>
    <x v="130"/>
    <x v="12"/>
    <d v="2023-04-19T09:31:56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131"/>
    <x v="15"/>
    <d v="2023-04-19T09:32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131"/>
    <x v="5"/>
    <d v="2023-04-19T09:32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131"/>
    <x v="9"/>
    <d v="2023-04-19T09:32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131"/>
    <x v="10"/>
    <d v="2023-04-19T09:32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131"/>
    <x v="11"/>
    <d v="2023-04-19T09:32:1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5"/>
    <x v="131"/>
    <x v="12"/>
    <d v="2023-04-19T09:32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13"/>
    <d v="2023-04-19T09:34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15"/>
    <d v="2023-04-19T09:34:31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5"/>
    <x v="109"/>
    <x v="16"/>
    <d v="2023-04-19T09:34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21"/>
    <d v="2023-04-19T09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5"/>
    <d v="2023-04-19T09:28:57"/>
    <n v="9"/>
    <n v="3"/>
    <n v="6"/>
    <m/>
    <m/>
    <m/>
    <n v="2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6"/>
    <d v="2023-04-19T09:28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9"/>
    <d v="2023-04-19T09:28:5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2"/>
    <d v="2023-04-19T09:11:45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0"/>
    <d v="2023-04-19T09:11:45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3"/>
    <d v="2023-04-19T09:12:29"/>
    <n v="124"/>
    <m/>
    <m/>
    <m/>
    <n v="9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5"/>
    <d v="2023-04-19T09:12:29"/>
    <n v="226"/>
    <m/>
    <m/>
    <m/>
    <m/>
    <n v="24"/>
    <n v="11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6"/>
    <d v="2023-04-19T09:12:29"/>
    <n v="93"/>
    <m/>
    <m/>
    <m/>
    <m/>
    <m/>
    <m/>
    <m/>
    <n v="40"/>
    <m/>
    <n v="42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0"/>
    <d v="2023-04-19T09:12:29"/>
    <n v="88"/>
    <n v="5.9"/>
    <n v="30.6"/>
    <n v="5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1"/>
    <d v="2023-04-19T09:12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3"/>
    <d v="2023-04-19T09:12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"/>
    <x v="124"/>
    <x v="13"/>
    <d v="2023-07-19T15:05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"/>
    <x v="124"/>
    <x v="15"/>
    <d v="2023-07-19T15:05:50"/>
    <n v="22"/>
    <m/>
    <m/>
    <m/>
    <m/>
    <n v="4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"/>
    <x v="124"/>
    <x v="5"/>
    <d v="2023-07-19T15:05:50"/>
    <n v="12"/>
    <n v="7"/>
    <n v="6"/>
    <m/>
    <m/>
    <m/>
    <n v="1"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"/>
    <x v="124"/>
    <x v="9"/>
    <d v="2023-07-19T15:05:5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"/>
    <x v="124"/>
    <x v="10"/>
    <d v="2023-07-19T15:0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11"/>
    <d v="2023-04-19T08:22:55"/>
    <n v="107"/>
    <n v="4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12"/>
    <d v="2023-04-19T08:22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20"/>
    <d v="2023-04-19T08:2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15"/>
    <d v="2023-04-19T08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"/>
    <x v="124"/>
    <x v="11"/>
    <d v="2023-07-19T15:05:50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5"/>
    <x v="124"/>
    <x v="12"/>
    <d v="2023-07-19T15:05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13"/>
    <d v="2023-07-19T15:06:23"/>
    <n v="18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15"/>
    <d v="2023-07-19T15:06:23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3"/>
    <d v="2023-04-19T08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21"/>
    <d v="2023-04-19T08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5"/>
    <d v="2023-04-19T08:23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6"/>
    <d v="2023-04-19T08:23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9"/>
    <d v="2023-04-19T08:23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10"/>
    <d v="2023-04-19T08:23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11"/>
    <d v="2023-04-19T08:23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11"/>
    <x v="31"/>
    <x v="12"/>
    <d v="2023-04-19T08:23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15"/>
    <d v="2023-04-19T08:23:4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16"/>
    <d v="2023-04-19T08:23:40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0"/>
    <d v="2023-04-19T08:23:4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21"/>
    <d v="2023-04-19T08:23:4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22"/>
    <d v="2023-04-19T08:23:4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0"/>
    <d v="2023-04-19T08:16:13"/>
    <n v="8.1"/>
    <m/>
    <n v="4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3"/>
    <d v="2023-04-19T08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21"/>
    <d v="2023-04-19T08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5"/>
    <d v="2023-04-19T08:16:13"/>
    <n v="67"/>
    <n v="18"/>
    <n v="49"/>
    <m/>
    <n v="1"/>
    <n v="2"/>
    <n v="4"/>
    <n v="9"/>
    <n v="20"/>
    <n v="19"/>
    <n v="7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6"/>
    <d v="2023-04-19T08:16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9"/>
    <d v="2023-04-19T08:16:13"/>
    <n v="20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"/>
    <x v="121"/>
    <x v="11"/>
    <d v="2023-04-19T08:16:13"/>
    <n v="202"/>
    <n v="8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13"/>
    <d v="2023-04-19T08:16:3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15"/>
    <d v="2023-04-19T08:16:30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16"/>
    <d v="2023-04-19T08:16:30"/>
    <n v="12"/>
    <m/>
    <m/>
    <m/>
    <m/>
    <m/>
    <m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0"/>
    <d v="2023-04-19T08:16:3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3"/>
    <d v="2023-04-19T08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21"/>
    <d v="2023-04-19T08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5"/>
    <d v="2023-04-19T08:16:30"/>
    <n v="25"/>
    <n v="8"/>
    <n v="17"/>
    <m/>
    <n v="1"/>
    <n v="3"/>
    <n v="2"/>
    <n v="1"/>
    <n v="5"/>
    <n v="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6"/>
    <d v="2023-04-19T08:16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9"/>
    <d v="2023-04-19T08:16:3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"/>
    <x v="38"/>
    <x v="10"/>
    <d v="2023-04-19T08:16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13"/>
    <x v="84"/>
    <x v="12"/>
    <d v="2023-04-19T08:17:2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22"/>
    <d v="2023-04-19T10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25"/>
    <d v="2023-04-19T10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23"/>
    <d v="2023-04-19T10:07:01"/>
    <n v="21.6"/>
    <m/>
    <m/>
    <n v="2.4"/>
    <n v="13.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4"/>
    <d v="2023-04-19T10:07:01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5"/>
    <d v="2023-04-19T10:07:01"/>
    <n v="460"/>
    <n v="173"/>
    <n v="287"/>
    <n v="2"/>
    <n v="12"/>
    <n v="47"/>
    <n v="39"/>
    <n v="61"/>
    <n v="104"/>
    <n v="88"/>
    <n v="53"/>
    <m/>
    <n v="21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6"/>
    <d v="2023-04-19T10:07:01"/>
    <n v="7"/>
    <n v="7"/>
    <m/>
    <m/>
    <m/>
    <n v="2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7"/>
    <d v="2023-04-19T10:07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8"/>
    <d v="2023-04-19T10:07:01"/>
    <n v="7"/>
    <n v="3"/>
    <n v="5"/>
    <m/>
    <m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26"/>
    <d v="2023-04-19T10:07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8"/>
    <d v="2023-04-19T10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9"/>
    <d v="2023-04-19T10:07:01"/>
    <n v="3"/>
    <n v="2"/>
    <n v="1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9"/>
    <d v="2023-04-19T10:07:01"/>
    <n v="568"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10"/>
    <d v="2023-04-19T10:07:0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9"/>
    <x v="35"/>
    <d v="2023-04-19T10:0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13"/>
    <d v="2023-04-19T10:2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15"/>
    <d v="2023-04-19T10:25:26"/>
    <n v="16"/>
    <m/>
    <m/>
    <m/>
    <m/>
    <n v="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16"/>
    <d v="2023-04-19T10:25:2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5"/>
    <d v="2023-04-19T10:25:26"/>
    <n v="13"/>
    <n v="3"/>
    <n v="10"/>
    <m/>
    <m/>
    <m/>
    <n v="2"/>
    <n v="2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9"/>
    <d v="2023-04-19T10:25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10"/>
    <d v="2023-04-19T10:25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11"/>
    <d v="2023-04-19T10:25:26"/>
    <n v="63"/>
    <n v="3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4"/>
    <x v="30"/>
    <x v="12"/>
    <d v="2023-04-19T10:25:2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13"/>
    <d v="2023-04-19T10:25:42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21"/>
    <d v="2023-05-16T14:49:57"/>
    <n v="8"/>
    <m/>
    <m/>
    <m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13"/>
    <x v="41"/>
    <x v="13"/>
    <d v="2023-04-19T08:18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13"/>
    <x v="41"/>
    <x v="15"/>
    <d v="2023-04-19T08:18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13"/>
    <x v="41"/>
    <x v="5"/>
    <d v="2023-04-19T08:18:12"/>
    <n v="6"/>
    <n v="2"/>
    <n v="4"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13"/>
    <x v="41"/>
    <x v="9"/>
    <d v="2023-04-19T08:18:1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13"/>
    <x v="41"/>
    <x v="10"/>
    <d v="2023-04-19T08:18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13"/>
    <x v="41"/>
    <x v="11"/>
    <d v="2023-04-19T08:18:12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13"/>
    <x v="41"/>
    <x v="12"/>
    <d v="2023-04-19T08:1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26"/>
    <d v="2023-04-19T09:13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8"/>
    <d v="2023-04-19T09:13:37"/>
    <n v="13"/>
    <m/>
    <m/>
    <m/>
    <m/>
    <n v="4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29"/>
    <d v="2023-04-19T09:13:37"/>
    <n v="13.6"/>
    <m/>
    <n v="2.4"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30"/>
    <d v="2023-04-19T09:13:37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9"/>
    <d v="2023-04-19T09:13:37"/>
    <n v="9"/>
    <n v="5"/>
    <n v="4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32"/>
    <d v="2023-04-19T09:13:37"/>
    <n v="6"/>
    <n v="4"/>
    <n v="2"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9"/>
    <d v="2023-04-19T09:13:37"/>
    <n v="921"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0"/>
    <d v="2023-04-19T09:13:3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33"/>
    <d v="2023-04-19T09:13:3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"/>
    <x v="66"/>
    <x v="5"/>
    <d v="2023-04-19T08:46:00"/>
    <n v="9"/>
    <n v="5"/>
    <n v="4"/>
    <m/>
    <m/>
    <m/>
    <m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"/>
    <x v="66"/>
    <x v="9"/>
    <d v="2023-04-19T08:46:0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"/>
    <x v="66"/>
    <x v="11"/>
    <d v="2023-04-19T08:46:00"/>
    <n v="40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"/>
    <x v="67"/>
    <x v="13"/>
    <d v="2023-04-19T08:4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"/>
    <x v="67"/>
    <x v="5"/>
    <d v="2023-04-19T08:47:3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"/>
    <x v="67"/>
    <x v="9"/>
    <d v="2023-04-19T08:47:3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"/>
    <x v="67"/>
    <x v="11"/>
    <d v="2023-04-19T08:47:32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4"/>
    <x v="94"/>
    <x v="13"/>
    <d v="2023-04-19T08:47:4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5"/>
    <d v="2023-05-16T14:49:57"/>
    <n v="67"/>
    <n v="32"/>
    <n v="35"/>
    <m/>
    <n v="1"/>
    <n v="15"/>
    <n v="13"/>
    <n v="6"/>
    <n v="16"/>
    <n v="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8"/>
    <x v="116"/>
    <x v="13"/>
    <d v="2023-04-19T10:21:38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15"/>
    <d v="2023-04-19T10:25:4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16"/>
    <d v="2023-04-19T10:25:42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6"/>
    <d v="2023-05-16T14:49:57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9"/>
    <d v="2023-05-16T14:49:5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10"/>
    <d v="2023-05-16T14:49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11"/>
    <d v="2023-05-16T14:49:57"/>
    <n v="69"/>
    <n v="3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8"/>
    <x v="115"/>
    <x v="12"/>
    <d v="2023-05-16T14:4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0"/>
    <d v="2023-04-19T10:25:42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5"/>
    <d v="2023-04-19T10:25:42"/>
    <n v="13"/>
    <n v="4"/>
    <n v="9"/>
    <m/>
    <m/>
    <n v="1"/>
    <n v="4"/>
    <m/>
    <n v="1"/>
    <n v="3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9"/>
    <d v="2023-04-19T10:25:4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10"/>
    <d v="2023-04-19T10:2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11"/>
    <d v="2023-04-19T10:25:42"/>
    <n v="25"/>
    <n v="1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4"/>
    <x v="95"/>
    <x v="12"/>
    <d v="2023-04-19T10:25:4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"/>
    <x v="96"/>
    <x v="15"/>
    <d v="2023-04-19T10:25:59"/>
    <n v="15"/>
    <m/>
    <m/>
    <m/>
    <m/>
    <n v="4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"/>
    <x v="96"/>
    <x v="16"/>
    <d v="2023-04-19T10:25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"/>
    <x v="96"/>
    <x v="5"/>
    <d v="2023-04-19T10:25:59"/>
    <n v="9"/>
    <n v="3"/>
    <n v="6"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"/>
    <x v="96"/>
    <x v="9"/>
    <d v="2023-04-19T10:25:5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4"/>
    <x v="96"/>
    <x v="11"/>
    <d v="2023-04-19T10:25:59"/>
    <n v="66"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13"/>
    <d v="2023-04-19T10:26:1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15"/>
    <d v="2023-04-19T10:26:17"/>
    <n v="23"/>
    <m/>
    <m/>
    <m/>
    <m/>
    <m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16"/>
    <d v="2023-04-19T10:26:17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0"/>
    <d v="2023-04-19T10:26:1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16"/>
    <d v="2023-04-20T08:10:36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5"/>
    <d v="2023-04-20T08:10:36"/>
    <n v="11"/>
    <n v="4"/>
    <n v="7"/>
    <n v="0"/>
    <n v="0"/>
    <n v="0"/>
    <n v="1"/>
    <n v="2"/>
    <n v="0"/>
    <n v="4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9"/>
    <d v="2023-04-20T08:10:3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10"/>
    <d v="2023-04-20T08:10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11"/>
    <d v="2023-04-20T08:10:36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12"/>
    <d v="2023-04-20T08:10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46"/>
    <d v="2023-04-20T08:14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16"/>
    <d v="2023-04-20T08:14:2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7"/>
    <x v="14"/>
    <x v="1"/>
    <d v="2023-04-20T08:14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32"/>
    <d v="2023-04-19T15:19:56"/>
    <n v="5"/>
    <n v="1"/>
    <n v="4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9"/>
    <d v="2023-04-19T15:19:56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0"/>
    <d v="2023-04-19T15:19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1"/>
    <d v="2023-04-19T15:19:56"/>
    <n v="482"/>
    <n v="28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2"/>
    <d v="2023-04-19T15:19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13"/>
    <d v="2023-04-19T15:23:3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15"/>
    <d v="2023-04-19T15:23:34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3"/>
    <x v="83"/>
    <x v="16"/>
    <d v="2023-04-19T15:23:3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9"/>
    <d v="2023-04-20T14:04:13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10"/>
    <d v="2023-04-20T14:04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11"/>
    <d v="2023-04-20T14:04:13"/>
    <n v="168"/>
    <n v="6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12"/>
    <d v="2023-04-20T14:04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13"/>
    <d v="2023-04-20T14:04:2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15"/>
    <d v="2023-04-20T14:04:29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16"/>
    <d v="2023-04-20T14:04:2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3"/>
    <d v="2023-04-20T14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21"/>
    <d v="2023-04-20T14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5"/>
    <d v="2023-04-20T14:04:29"/>
    <n v="26"/>
    <n v="8"/>
    <n v="18"/>
    <m/>
    <m/>
    <m/>
    <n v="2"/>
    <m/>
    <n v="10"/>
    <n v="1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6"/>
    <d v="2023-04-20T14:04:2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9"/>
    <d v="2023-04-20T14:04:2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10"/>
    <d v="2023-04-20T14:04:2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11"/>
    <d v="2023-04-20T14:04:29"/>
    <n v="90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12"/>
    <d v="2023-04-20T14:04:29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"/>
    <x v="128"/>
    <x v="20"/>
    <d v="2023-04-20T14:0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13"/>
    <d v="2023-04-20T14:0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5"/>
    <d v="2023-04-19T10:11:35"/>
    <n v="874"/>
    <n v="380"/>
    <n v="494"/>
    <n v="18"/>
    <n v="22"/>
    <n v="95"/>
    <n v="81"/>
    <n v="184"/>
    <n v="131"/>
    <n v="91"/>
    <n v="123"/>
    <m/>
    <n v="47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"/>
    <x v="91"/>
    <x v="6"/>
    <d v="2023-04-19T10:11:35"/>
    <n v="10"/>
    <n v="4"/>
    <n v="6"/>
    <m/>
    <m/>
    <m/>
    <n v="1"/>
    <n v="1"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5"/>
    <x v="124"/>
    <x v="11"/>
    <d v="2023-07-19T15:14:29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13"/>
    <d v="2023-07-19T15:14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15"/>
    <d v="2023-07-19T15:14:59"/>
    <n v="12"/>
    <m/>
    <m/>
    <m/>
    <m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0"/>
    <d v="2023-07-19T15:14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5"/>
    <d v="2023-07-19T15:14:59"/>
    <n v="10"/>
    <n v="7"/>
    <n v="3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6"/>
    <x v="138"/>
    <x v="15"/>
    <d v="2023-04-19T10:00:27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6"/>
    <x v="138"/>
    <x v="16"/>
    <d v="2023-04-19T10:00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6"/>
    <x v="138"/>
    <x v="5"/>
    <d v="2023-04-19T10:00:27"/>
    <n v="9"/>
    <n v="4"/>
    <n v="5"/>
    <m/>
    <m/>
    <m/>
    <m/>
    <n v="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70"/>
    <x v="11"/>
    <d v="2023-04-19T08:48:2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9"/>
    <d v="2023-07-19T15:14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10"/>
    <d v="2023-07-19T15:1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11"/>
    <d v="2023-07-19T15:14:59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5"/>
    <x v="132"/>
    <x v="12"/>
    <d v="2023-07-19T15:1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70"/>
    <x v="12"/>
    <d v="2023-04-19T08:4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"/>
    <x v="71"/>
    <x v="13"/>
    <d v="2023-04-19T08:48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"/>
    <x v="71"/>
    <x v="5"/>
    <d v="2023-04-19T08:48:5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"/>
    <x v="71"/>
    <x v="9"/>
    <d v="2023-04-19T08:48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"/>
    <x v="71"/>
    <x v="10"/>
    <d v="2023-04-19T08:48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"/>
    <x v="71"/>
    <x v="11"/>
    <d v="2023-04-19T08:48:50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0"/>
    <x v="71"/>
    <x v="12"/>
    <d v="2023-04-19T08:48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"/>
    <x v="72"/>
    <x v="15"/>
    <d v="2023-04-19T08:49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5"/>
    <d v="2023-04-19T08:44:16"/>
    <n v="8"/>
    <n v="2"/>
    <n v="6"/>
    <m/>
    <m/>
    <m/>
    <n v="2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8"/>
    <d v="2023-04-19T08:44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9"/>
    <d v="2023-04-19T08:44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10"/>
    <d v="2023-04-19T08:4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11"/>
    <d v="2023-04-19T08:44:1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"/>
    <x v="22"/>
    <x v="12"/>
    <d v="2023-04-19T08:44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0"/>
    <x v="24"/>
    <x v="9"/>
    <d v="2023-04-19T08:45:34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0"/>
    <x v="24"/>
    <x v="10"/>
    <d v="2023-04-19T08:45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0"/>
    <x v="24"/>
    <x v="11"/>
    <d v="2023-04-19T08:45:34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10"/>
    <x v="24"/>
    <x v="12"/>
    <d v="2023-04-19T08:45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"/>
    <x v="25"/>
    <x v="15"/>
    <d v="2023-04-19T08:45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"/>
    <x v="25"/>
    <x v="5"/>
    <d v="2023-04-19T08:45:47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"/>
    <x v="25"/>
    <x v="9"/>
    <d v="2023-04-19T08:45:4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"/>
    <x v="25"/>
    <x v="10"/>
    <d v="2023-04-19T08:45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"/>
    <x v="25"/>
    <x v="11"/>
    <d v="2023-04-19T08:45:47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"/>
    <x v="25"/>
    <x v="12"/>
    <d v="2023-04-19T08:45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"/>
    <x v="66"/>
    <x v="15"/>
    <d v="2023-04-19T08:46:0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"/>
    <x v="72"/>
    <x v="5"/>
    <d v="2023-04-19T08:49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"/>
    <x v="72"/>
    <x v="9"/>
    <d v="2023-04-19T08:4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"/>
    <x v="72"/>
    <x v="10"/>
    <d v="2023-04-19T08:49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"/>
    <x v="72"/>
    <x v="11"/>
    <d v="2023-04-19T08:49:10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"/>
    <x v="72"/>
    <x v="12"/>
    <d v="2023-04-19T08:49:1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0"/>
    <x v="72"/>
    <x v="20"/>
    <d v="2023-04-19T08:4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2"/>
    <x v="6"/>
    <x v="13"/>
    <d v="2023-04-19T08:49:2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2"/>
    <x v="6"/>
    <x v="15"/>
    <d v="2023-04-19T08:49:25"/>
    <n v="18"/>
    <m/>
    <m/>
    <m/>
    <m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2"/>
    <x v="6"/>
    <x v="16"/>
    <d v="2023-04-19T08:49:25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2"/>
    <x v="6"/>
    <x v="0"/>
    <d v="2023-04-19T08:49:25"/>
    <n v="17.100000000000001"/>
    <m/>
    <n v="13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2"/>
    <x v="6"/>
    <x v="5"/>
    <d v="2023-04-19T08:49:25"/>
    <n v="22"/>
    <n v="9"/>
    <n v="13"/>
    <m/>
    <n v="5"/>
    <n v="1"/>
    <n v="1"/>
    <n v="2"/>
    <n v="3"/>
    <n v="5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2"/>
    <x v="6"/>
    <x v="9"/>
    <d v="2023-04-19T08:49:2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2"/>
    <x v="6"/>
    <x v="11"/>
    <d v="2023-04-19T08:49:25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16"/>
    <d v="2023-07-19T15:06:2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0"/>
    <d v="2023-07-19T15:06:23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5"/>
    <x v="131"/>
    <x v="12"/>
    <d v="2023-04-20T10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23"/>
    <d v="2023-07-19T15:06:23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5"/>
    <d v="2023-07-19T15:06:23"/>
    <n v="29"/>
    <n v="17"/>
    <n v="12"/>
    <m/>
    <n v="2"/>
    <n v="4"/>
    <n v="9"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8"/>
    <d v="2023-07-19T15:06:23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9"/>
    <d v="2023-07-19T15:06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5"/>
    <x v="119"/>
    <x v="11"/>
    <d v="2023-07-19T15:06:23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13"/>
    <d v="2023-07-19T15:06:49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15"/>
    <d v="2023-07-19T15:06:49"/>
    <n v="26"/>
    <m/>
    <m/>
    <m/>
    <m/>
    <n v="6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08"/>
    <x v="13"/>
    <d v="2023-04-20T10:0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08"/>
    <x v="15"/>
    <d v="2023-04-20T10:08:46"/>
    <n v="36"/>
    <m/>
    <m/>
    <m/>
    <m/>
    <n v="6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08"/>
    <x v="16"/>
    <d v="2023-04-20T10:08:46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5"/>
    <x v="108"/>
    <x v="0"/>
    <d v="2023-04-20T10:08:46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14"/>
    <d v="2023-05-16T12:13:28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15"/>
    <d v="2023-05-16T12:13:28"/>
    <n v="118"/>
    <m/>
    <m/>
    <m/>
    <m/>
    <n v="4"/>
    <n v="6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16"/>
    <d v="2023-05-16T12:13:28"/>
    <n v="45"/>
    <m/>
    <m/>
    <m/>
    <m/>
    <m/>
    <m/>
    <m/>
    <n v="21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0"/>
    <d v="2023-05-16T12:13:28"/>
    <n v="79.2"/>
    <n v="9.6"/>
    <n v="18.399999999999999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2"/>
    <d v="2023-05-16T12:13:28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21"/>
    <d v="2023-05-16T12:13:28"/>
    <n v="12"/>
    <m/>
    <m/>
    <n v="4"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24"/>
    <d v="2023-05-16T12:13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22"/>
    <d v="2023-05-16T12:13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25"/>
    <d v="2023-05-16T12:13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23"/>
    <d v="2023-05-16T12:13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5"/>
    <d v="2023-05-16T12:13:28"/>
    <n v="167"/>
    <n v="90"/>
    <n v="77"/>
    <n v="3"/>
    <n v="6"/>
    <n v="21"/>
    <n v="25"/>
    <n v="21"/>
    <n v="34"/>
    <n v="23"/>
    <n v="21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6"/>
    <d v="2023-05-16T12:13:28"/>
    <n v="7"/>
    <n v="2"/>
    <n v="5"/>
    <m/>
    <m/>
    <n v="2"/>
    <m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7"/>
    <d v="2023-05-16T12:13:28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8"/>
    <d v="2023-05-16T12:1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9"/>
    <d v="2023-05-16T12:13:2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10"/>
    <d v="2023-05-16T12:13:2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11"/>
    <d v="2023-05-16T12:13:28"/>
    <n v="149"/>
    <n v="6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26"/>
    <d v="2023-05-16T12:13:43"/>
    <n v="14"/>
    <n v="0"/>
    <n v="0"/>
    <n v="4"/>
    <n v="1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8"/>
    <d v="2023-05-16T12:13:43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13"/>
    <d v="2023-04-19T08:50:5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15"/>
    <d v="2023-04-19T08:50:51"/>
    <n v="60"/>
    <m/>
    <m/>
    <m/>
    <m/>
    <n v="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16"/>
    <d v="2023-04-19T08:50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0"/>
    <d v="2023-04-19T08:50:51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1"/>
    <d v="2023-04-19T08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21"/>
    <d v="2023-04-19T08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5"/>
    <d v="2023-04-19T08:50:51"/>
    <n v="41"/>
    <n v="21"/>
    <n v="20"/>
    <m/>
    <m/>
    <n v="1"/>
    <n v="7"/>
    <n v="5"/>
    <n v="13"/>
    <n v="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6"/>
    <d v="2023-04-19T08:50:5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9"/>
    <d v="2023-04-19T08:50:5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10"/>
    <d v="2023-04-19T08:5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11"/>
    <d v="2023-04-19T08:50:51"/>
    <n v="107"/>
    <n v="44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4"/>
    <x v="77"/>
    <x v="12"/>
    <d v="2023-04-19T08:5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15"/>
    <d v="2023-04-19T08:52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16"/>
    <d v="2023-04-19T08:52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0"/>
    <d v="2023-04-19T08:52:3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5"/>
    <d v="2023-04-19T08:52:37"/>
    <n v="7"/>
    <n v="5"/>
    <n v="2"/>
    <m/>
    <m/>
    <n v="1"/>
    <m/>
    <m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9"/>
    <d v="2023-04-19T08:52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10"/>
    <d v="2023-04-19T08:5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11"/>
    <d v="2023-04-19T08:52:37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"/>
    <x v="122"/>
    <x v="12"/>
    <d v="2023-04-19T08:5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13"/>
    <d v="2023-04-19T08:1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15"/>
    <d v="2023-04-19T08:18:2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1"/>
    <d v="2023-04-19T08:1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3"/>
    <d v="2023-04-19T08:1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41"/>
    <d v="2023-05-16T12:13:43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42"/>
    <d v="2023-05-16T12:13:43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9"/>
    <d v="2023-05-16T12:13:43"/>
    <n v="14"/>
    <n v="8"/>
    <n v="6"/>
    <n v="0"/>
    <n v="0"/>
    <n v="2"/>
    <n v="5"/>
    <n v="0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43"/>
    <d v="2023-05-16T12:13:43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9"/>
    <d v="2023-05-16T12:13:43"/>
    <n v="721"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0"/>
    <d v="2023-05-16T12:13:4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33"/>
    <d v="2023-05-16T12:1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1"/>
    <d v="2023-05-16T12:13:43"/>
    <n v="721"/>
    <n v="324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2"/>
    <d v="2023-05-16T12:13:43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34"/>
    <d v="2023-05-16T12:1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3"/>
    <d v="2023-05-16T12:13:55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4"/>
    <d v="2023-05-16T12:13:55"/>
    <n v="194"/>
    <m/>
    <m/>
    <m/>
    <n v="10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5"/>
    <d v="2023-05-16T12:13:55"/>
    <n v="376"/>
    <m/>
    <m/>
    <m/>
    <m/>
    <n v="36"/>
    <n v="19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6"/>
    <d v="2023-05-16T12:13:55"/>
    <n v="167"/>
    <m/>
    <m/>
    <m/>
    <m/>
    <m/>
    <m/>
    <m/>
    <n v="68"/>
    <m/>
    <n v="46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0"/>
    <d v="2023-05-16T12:13:55"/>
    <n v="222.4"/>
    <n v="24.8"/>
    <n v="54.4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22"/>
    <d v="2023-05-16T11:52:01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23"/>
    <d v="2023-05-16T11:52:01"/>
    <n v="10.8"/>
    <n v="0"/>
    <n v="4"/>
    <n v="3.2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5"/>
    <d v="2023-05-16T11:52:01"/>
    <n v="624"/>
    <n v="222"/>
    <n v="403"/>
    <n v="16"/>
    <n v="12"/>
    <n v="45"/>
    <n v="98"/>
    <n v="73"/>
    <n v="146"/>
    <n v="92"/>
    <n v="77"/>
    <m/>
    <n v="28"/>
    <n v="3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6"/>
    <d v="2023-05-16T11:52:01"/>
    <n v="6"/>
    <n v="3"/>
    <n v="3"/>
    <n v="0"/>
    <n v="0"/>
    <n v="2"/>
    <n v="0"/>
    <n v="0"/>
    <n v="3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8"/>
    <d v="2023-05-16T11:52:01"/>
    <n v="3"/>
    <n v="1"/>
    <n v="2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26"/>
    <d v="2023-05-16T11:52:01"/>
    <n v="8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7"/>
    <d v="2023-05-16T11:52:01"/>
    <n v="4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8"/>
    <d v="2023-05-16T11:52:01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6"/>
    <x v="138"/>
    <x v="9"/>
    <d v="2023-04-19T10:00:2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6"/>
    <x v="138"/>
    <x v="11"/>
    <d v="2023-04-19T10:00:27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13"/>
    <d v="2023-04-19T10:00:51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15"/>
    <d v="2023-04-19T10:00:51"/>
    <n v="48"/>
    <m/>
    <m/>
    <m/>
    <m/>
    <n v="1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16"/>
    <d v="2023-04-19T10:00:51"/>
    <n v="9"/>
    <m/>
    <m/>
    <m/>
    <m/>
    <m/>
    <m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0"/>
    <d v="2023-04-19T10:00:51"/>
    <n v="13.6"/>
    <n v="0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3"/>
    <d v="2023-04-19T10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21"/>
    <d v="2023-04-19T10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5"/>
    <d v="2023-04-19T10:00:51"/>
    <n v="41"/>
    <n v="20"/>
    <n v="21"/>
    <n v="0"/>
    <n v="1"/>
    <n v="4"/>
    <n v="5"/>
    <n v="8"/>
    <n v="9"/>
    <n v="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6"/>
    <d v="2023-04-19T10:00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9"/>
    <d v="2023-04-19T10:00:5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10"/>
    <d v="2023-04-19T10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35"/>
    <d v="2023-04-19T10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11"/>
    <d v="2023-04-19T10:00:51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12"/>
    <d v="2023-04-19T10:00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9"/>
    <x v="118"/>
    <x v="36"/>
    <d v="2023-04-19T10:0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13"/>
    <d v="2023-04-19T10:01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15"/>
    <d v="2023-04-19T10:01:1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16"/>
    <d v="2023-04-19T10:01:15"/>
    <n v="18"/>
    <m/>
    <m/>
    <m/>
    <m/>
    <m/>
    <m/>
    <m/>
    <n v="10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0"/>
    <d v="2023-04-19T10:01:15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23"/>
    <d v="2023-04-19T10:01:15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2"/>
    <x v="80"/>
    <x v="5"/>
    <d v="2023-04-19T10:01:15"/>
    <n v="28"/>
    <n v="6"/>
    <n v="22"/>
    <m/>
    <n v="2"/>
    <m/>
    <n v="3"/>
    <n v="1"/>
    <n v="5"/>
    <n v="2"/>
    <n v="10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2"/>
    <x v="8"/>
    <x v="20"/>
    <d v="2023-04-19T10:07:19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3"/>
    <d v="2023-04-19T10:07:34"/>
    <n v="318"/>
    <m/>
    <m/>
    <m/>
    <n v="19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29"/>
    <d v="2023-05-16T11:52:01"/>
    <n v="12.8"/>
    <n v="0"/>
    <n v="4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30"/>
    <d v="2023-05-16T11:52:01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9"/>
    <d v="2023-05-16T11:52:01"/>
    <n v="16"/>
    <n v="3"/>
    <n v="13"/>
    <n v="0"/>
    <n v="2"/>
    <n v="1"/>
    <n v="2"/>
    <n v="1"/>
    <n v="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32"/>
    <d v="2023-05-16T11:52:01"/>
    <n v="4"/>
    <n v="3"/>
    <n v="2"/>
    <m/>
    <n v="1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9"/>
    <d v="2023-05-16T11:52:01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0"/>
    <d v="2023-05-16T11:52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1"/>
    <d v="2023-05-16T11:52:01"/>
    <n v="673"/>
    <n v="261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2"/>
    <d v="2023-05-16T11:52:01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3"/>
    <d v="2023-05-16T11:52:18"/>
    <n v="178"/>
    <m/>
    <m/>
    <m/>
    <n v="86"/>
    <n v="85"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"/>
    <x v="22"/>
    <x v="16"/>
    <d v="2023-04-20T14:18:28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"/>
    <x v="22"/>
    <x v="5"/>
    <d v="2023-04-20T14:18:28"/>
    <n v="6"/>
    <n v="1"/>
    <n v="5"/>
    <m/>
    <m/>
    <m/>
    <n v="2"/>
    <n v="1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16"/>
    <d v="2023-04-20T12:10:20"/>
    <n v="35"/>
    <m/>
    <m/>
    <m/>
    <m/>
    <m/>
    <m/>
    <m/>
    <n v="15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0"/>
    <d v="2023-04-20T12:10:20"/>
    <n v="47.7"/>
    <m/>
    <n v="12.6"/>
    <n v="35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3"/>
    <d v="2023-04-20T12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21"/>
    <d v="2023-04-20T12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24"/>
    <d v="2023-04-20T12:1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22"/>
    <d v="2023-04-20T12:10:20"/>
    <n v="6.3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4"/>
    <d v="2023-04-20T12:10:20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5"/>
    <d v="2023-04-20T12:10:20"/>
    <n v="135"/>
    <n v="68"/>
    <n v="69"/>
    <m/>
    <n v="4"/>
    <n v="12"/>
    <n v="16"/>
    <n v="15"/>
    <n v="33"/>
    <n v="30"/>
    <n v="15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6"/>
    <d v="2023-04-20T12:10:20"/>
    <n v="9"/>
    <n v="5"/>
    <n v="4"/>
    <m/>
    <n v="2"/>
    <m/>
    <m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8"/>
    <d v="2023-04-20T12:1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9"/>
    <d v="2023-04-20T12:10:20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10"/>
    <d v="2023-04-20T12:10:2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5"/>
    <d v="2023-04-19T10:07:34"/>
    <n v="532"/>
    <m/>
    <m/>
    <m/>
    <m/>
    <n v="38"/>
    <n v="25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6"/>
    <d v="2023-04-19T10:07:34"/>
    <n v="176"/>
    <m/>
    <m/>
    <m/>
    <m/>
    <m/>
    <m/>
    <m/>
    <n v="71"/>
    <m/>
    <n v="64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0"/>
    <d v="2023-04-19T10:07:34"/>
    <n v="220.8"/>
    <n v="18.399999999999999"/>
    <n v="52.8"/>
    <n v="1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3"/>
    <d v="2023-04-19T10:07:34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21"/>
    <d v="2023-04-19T10:07:34"/>
    <n v="8"/>
    <m/>
    <m/>
    <n v="4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24"/>
    <d v="2023-04-19T10:07:34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22"/>
    <d v="2023-04-19T10:07:34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23"/>
    <d v="2023-04-19T10:07:34"/>
    <n v="14.4"/>
    <n v="2.4"/>
    <n v="4.8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5"/>
    <d v="2023-04-19T10:07:34"/>
    <n v="658"/>
    <n v="286"/>
    <n v="372"/>
    <n v="12"/>
    <n v="20"/>
    <n v="55"/>
    <n v="95"/>
    <n v="83"/>
    <n v="129"/>
    <n v="120"/>
    <n v="71"/>
    <m/>
    <n v="32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6"/>
    <d v="2023-04-19T10:07:34"/>
    <n v="7"/>
    <n v="2"/>
    <n v="5"/>
    <n v="0"/>
    <n v="0"/>
    <n v="2"/>
    <n v="0"/>
    <n v="1"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8"/>
    <d v="2023-04-19T10:07:34"/>
    <n v="5"/>
    <n v="1"/>
    <n v="4"/>
    <n v="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26"/>
    <d v="2023-04-19T10:07:34"/>
    <n v="16"/>
    <n v="0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8"/>
    <d v="2023-04-19T10:07:34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21"/>
    <d v="2023-04-19T09:12:2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4"/>
    <x v="27"/>
    <x v="4"/>
    <d v="2023-04-19T09:12:2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5"/>
    <d v="2023-04-19T09:12:50"/>
    <n v="31"/>
    <n v="18"/>
    <n v="16"/>
    <m/>
    <m/>
    <n v="1"/>
    <n v="4"/>
    <m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6"/>
    <d v="2023-04-19T09:12:50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8"/>
    <d v="2023-04-19T09:12:5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9"/>
    <d v="2023-04-19T09:12:50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10"/>
    <d v="2023-04-19T09:12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11"/>
    <d v="2023-04-19T09:12:50"/>
    <n v="93"/>
    <n v="4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3"/>
    <x v="83"/>
    <x v="12"/>
    <d v="2023-04-19T09:12:5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13"/>
    <d v="2023-04-19T09:13:04"/>
    <n v="38"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21"/>
    <d v="2023-04-19T08:18:2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5"/>
    <d v="2023-04-19T08:18:28"/>
    <n v="5"/>
    <n v="2"/>
    <n v="3"/>
    <m/>
    <m/>
    <m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6"/>
    <d v="2023-04-19T08:18:28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9"/>
    <d v="2023-04-19T08:18: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13"/>
    <x v="85"/>
    <x v="10"/>
    <d v="2023-04-19T08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12"/>
    <d v="2023-04-19T08:10:2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36"/>
    <d v="2023-04-19T08:10:2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20"/>
    <d v="2023-04-19T08:10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13"/>
    <d v="2023-04-19T08:12:12"/>
    <n v="238"/>
    <m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15"/>
    <d v="2023-04-19T08:12:12"/>
    <n v="619"/>
    <m/>
    <m/>
    <m/>
    <m/>
    <n v="68"/>
    <n v="282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16"/>
    <d v="2023-04-19T08:12:12"/>
    <n v="147"/>
    <m/>
    <m/>
    <m/>
    <m/>
    <m/>
    <m/>
    <m/>
    <n v="93"/>
    <m/>
    <n v="4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0"/>
    <d v="2023-04-19T08:12:12"/>
    <n v="244.8"/>
    <n v="3.6"/>
    <n v="96.7"/>
    <n v="14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3"/>
    <d v="2023-04-19T08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15"/>
    <d v="2023-04-19T08:23:57"/>
    <n v="49"/>
    <m/>
    <m/>
    <m/>
    <m/>
    <n v="4"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16"/>
    <d v="2023-04-19T08:23:57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3"/>
    <d v="2023-04-19T08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21"/>
    <d v="2023-04-19T08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8"/>
    <d v="2023-06-22T11:01:2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7"/>
    <d v="2023-06-22T11:01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8"/>
    <d v="2023-06-22T11:01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9"/>
    <d v="2023-06-22T11:01:28"/>
    <n v="2"/>
    <m/>
    <n v="2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9"/>
    <d v="2023-06-22T11:01:28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0"/>
    <d v="2023-06-22T11:01:2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37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15"/>
    <d v="2023-04-19T09:13:04"/>
    <n v="99"/>
    <m/>
    <m/>
    <m/>
    <m/>
    <n v="8"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16"/>
    <d v="2023-04-19T09:13:04"/>
    <n v="41"/>
    <m/>
    <m/>
    <m/>
    <m/>
    <m/>
    <m/>
    <m/>
    <n v="21"/>
    <m/>
    <n v="1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0"/>
    <d v="2023-04-19T09:13:04"/>
    <n v="20.8"/>
    <m/>
    <n v="5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1"/>
    <d v="2023-04-19T09:13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3"/>
    <d v="2023-04-19T09:13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21"/>
    <d v="2023-04-19T09:13:0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24"/>
    <d v="2023-04-19T09:13:04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23"/>
    <d v="2023-04-19T09:13:04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4"/>
    <d v="2023-04-19T09:13:04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5"/>
    <d v="2023-04-19T09:13:04"/>
    <n v="110"/>
    <n v="56"/>
    <n v="54"/>
    <m/>
    <n v="2"/>
    <n v="7"/>
    <n v="9"/>
    <n v="14"/>
    <n v="22"/>
    <n v="24"/>
    <n v="21"/>
    <m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6"/>
    <d v="2023-04-19T09:13:04"/>
    <n v="5"/>
    <n v="2"/>
    <n v="3"/>
    <m/>
    <m/>
    <m/>
    <n v="1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8"/>
    <d v="2023-04-19T09:13:04"/>
    <n v="4"/>
    <n v="3"/>
    <n v="1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9"/>
    <d v="2023-04-19T09:13:04"/>
    <n v="221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10"/>
    <d v="2023-04-19T09:13:0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11"/>
    <d v="2023-04-19T09:13:04"/>
    <n v="221"/>
    <n v="105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4"/>
    <x v="61"/>
    <x v="12"/>
    <d v="2023-04-19T09:13:04"/>
    <n v="24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13"/>
    <d v="2023-04-19T09:13:2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15"/>
    <d v="2023-04-19T09:13:21"/>
    <n v="64"/>
    <m/>
    <m/>
    <m/>
    <m/>
    <n v="8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16"/>
    <d v="2023-04-19T09:13:21"/>
    <n v="19"/>
    <m/>
    <m/>
    <m/>
    <m/>
    <m/>
    <m/>
    <m/>
    <n v="6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0"/>
    <d v="2023-04-19T09:13:21"/>
    <n v="8.4"/>
    <n v="3.3"/>
    <m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5"/>
    <d v="2023-04-19T09:13:21"/>
    <n v="57"/>
    <n v="27"/>
    <n v="30"/>
    <n v="2"/>
    <m/>
    <n v="2"/>
    <n v="7"/>
    <n v="5"/>
    <n v="15"/>
    <n v="13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9"/>
    <d v="2023-04-19T09:13:21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10"/>
    <d v="2023-04-19T09:13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11"/>
    <d v="2023-04-19T09:13:21"/>
    <n v="132"/>
    <n v="63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11"/>
    <d v="2023-04-20T12:10:20"/>
    <n v="157"/>
    <n v="7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3"/>
    <x v="101"/>
    <x v="12"/>
    <d v="2023-04-20T12:10:20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13"/>
    <d v="2023-04-20T12:10:38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0"/>
    <d v="2023-04-20T12:11:01"/>
    <n v="24.8"/>
    <n v="6.8"/>
    <n v="7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"/>
    <d v="2023-04-20T12:11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23"/>
    <d v="2023-04-20T14:02:02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5"/>
    <d v="2023-04-20T14:02:02"/>
    <n v="133"/>
    <n v="57"/>
    <n v="76"/>
    <m/>
    <m/>
    <m/>
    <n v="24"/>
    <n v="10"/>
    <n v="27"/>
    <n v="25"/>
    <n v="22"/>
    <m/>
    <n v="13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6"/>
    <d v="2023-04-20T14:02:02"/>
    <n v="8"/>
    <n v="4"/>
    <n v="4"/>
    <m/>
    <m/>
    <m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7"/>
    <d v="2023-04-20T14:02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8"/>
    <d v="2023-04-20T14:02:0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29"/>
    <d v="2023-04-20T14:02:02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32"/>
    <d v="2023-04-20T14:02:02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9"/>
    <d v="2023-04-20T14:02:02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10"/>
    <d v="2023-04-20T14:02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11"/>
    <d v="2023-04-20T14:02:02"/>
    <n v="282"/>
    <n v="115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"/>
    <x v="69"/>
    <x v="12"/>
    <d v="2023-04-20T14:02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13"/>
    <d v="2023-04-20T14:04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15"/>
    <d v="2023-04-20T14:04:13"/>
    <n v="40"/>
    <m/>
    <m/>
    <m/>
    <m/>
    <n v="6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16"/>
    <d v="2023-04-20T14:04:13"/>
    <n v="7"/>
    <m/>
    <m/>
    <m/>
    <m/>
    <m/>
    <m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"/>
    <x v="140"/>
    <x v="5"/>
    <d v="2023-04-20T14:04:13"/>
    <n v="29"/>
    <n v="13"/>
    <n v="17"/>
    <m/>
    <m/>
    <m/>
    <n v="2"/>
    <n v="5"/>
    <n v="7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8"/>
    <x v="133"/>
    <x v="12"/>
    <d v="2023-05-16T12:13:28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3"/>
    <d v="2023-05-16T12:13:43"/>
    <n v="172"/>
    <m/>
    <m/>
    <m/>
    <n v="104"/>
    <n v="6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4"/>
    <d v="2023-05-16T12:13:43"/>
    <n v="12"/>
    <m/>
    <m/>
    <m/>
    <n v="6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5"/>
    <d v="2023-05-16T12:13:43"/>
    <n v="355"/>
    <m/>
    <m/>
    <m/>
    <m/>
    <n v="6"/>
    <n v="154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"/>
    <x v="125"/>
    <x v="12"/>
    <d v="2023-04-19T09:13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3"/>
    <d v="2023-04-19T09:13:37"/>
    <n v="248"/>
    <m/>
    <m/>
    <m/>
    <n v="176"/>
    <n v="56"/>
    <m/>
    <m/>
    <n v="6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5"/>
    <d v="2023-04-19T09:13:37"/>
    <n v="407"/>
    <m/>
    <m/>
    <m/>
    <m/>
    <n v="70"/>
    <n v="19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6"/>
    <d v="2023-04-19T09:13:37"/>
    <n v="248"/>
    <m/>
    <m/>
    <m/>
    <m/>
    <m/>
    <m/>
    <m/>
    <n v="95"/>
    <m/>
    <n v="100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0"/>
    <d v="2023-04-19T09:13:37"/>
    <n v="268"/>
    <n v="33.6"/>
    <n v="69.599999999999994"/>
    <n v="1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1"/>
    <d v="2023-04-19T09:1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3"/>
    <d v="2023-04-19T09:13:37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21"/>
    <d v="2023-04-19T09:13:37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24"/>
    <d v="2023-04-19T09:13:37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13"/>
    <d v="2023-04-19T08:38:2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15"/>
    <d v="2023-04-19T08:38:23"/>
    <n v="17"/>
    <m/>
    <m/>
    <m/>
    <m/>
    <n v="2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16"/>
    <d v="2023-04-19T08:38:2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5"/>
    <d v="2023-04-19T08:38:23"/>
    <n v="13"/>
    <n v="6"/>
    <n v="7"/>
    <m/>
    <m/>
    <m/>
    <m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9"/>
    <d v="2023-04-19T08:38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10"/>
    <d v="2023-04-19T08:38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11"/>
    <d v="2023-04-19T08:38:23"/>
    <n v="83"/>
    <n v="3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1"/>
    <x v="57"/>
    <x v="12"/>
    <d v="2023-04-19T08:38:2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4"/>
    <x v="94"/>
    <x v="15"/>
    <d v="2023-04-19T08:47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4"/>
    <x v="94"/>
    <x v="16"/>
    <d v="2023-04-19T08:47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4"/>
    <x v="94"/>
    <x v="0"/>
    <d v="2023-04-19T08:47:47"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4"/>
    <x v="94"/>
    <x v="5"/>
    <d v="2023-04-19T08:47:47"/>
    <n v="15"/>
    <n v="7"/>
    <n v="8"/>
    <n v="1"/>
    <m/>
    <m/>
    <n v="4"/>
    <m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4"/>
    <x v="94"/>
    <x v="9"/>
    <d v="2023-04-19T08:47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4"/>
    <x v="94"/>
    <x v="11"/>
    <d v="2023-04-19T08:47:47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1"/>
    <x v="98"/>
    <x v="15"/>
    <d v="2023-04-19T08:48:06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6"/>
    <d v="2023-05-16T12:13:43"/>
    <n v="120"/>
    <m/>
    <m/>
    <m/>
    <m/>
    <m/>
    <m/>
    <m/>
    <n v="52"/>
    <m/>
    <n v="5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0"/>
    <d v="2023-05-16T12:13:43"/>
    <n v="152"/>
    <n v="19.2"/>
    <n v="44.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1"/>
    <d v="2023-05-16T12:13:43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3"/>
    <d v="2023-05-16T12:13:43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21"/>
    <d v="2023-05-16T12:13:43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24"/>
    <d v="2023-05-16T12:13:4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25"/>
    <d v="2023-05-16T12:13:43"/>
    <n v="9.1999999999999993"/>
    <n v="6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23"/>
    <d v="2023-05-16T12:13:43"/>
    <n v="14.8"/>
    <n v="4.4000000000000004"/>
    <n v="0"/>
    <n v="6.8"/>
    <n v="3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4"/>
    <d v="2023-05-16T12:13:43"/>
    <n v="13.6"/>
    <n v="0"/>
    <n v="3.2"/>
    <n v="3.6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5"/>
    <d v="2023-05-16T12:13:43"/>
    <n v="417"/>
    <n v="168"/>
    <n v="249"/>
    <n v="7"/>
    <n v="15"/>
    <n v="31"/>
    <n v="55"/>
    <n v="40"/>
    <n v="77"/>
    <n v="98"/>
    <n v="52"/>
    <m/>
    <n v="2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6"/>
    <d v="2023-05-16T12:13:43"/>
    <n v="3"/>
    <n v="1"/>
    <n v="2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7"/>
    <d v="2023-05-16T12:13:43"/>
    <n v="3"/>
    <n v="1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"/>
    <x v="68"/>
    <x v="8"/>
    <d v="2023-05-16T12:13:43"/>
    <n v="8"/>
    <n v="4"/>
    <n v="4"/>
    <n v="1"/>
    <n v="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15"/>
    <d v="2023-04-20T12:10:38"/>
    <n v="100"/>
    <m/>
    <m/>
    <m/>
    <m/>
    <n v="2"/>
    <n v="4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16"/>
    <d v="2023-04-20T12:10:38"/>
    <n v="15"/>
    <m/>
    <m/>
    <m/>
    <m/>
    <m/>
    <m/>
    <m/>
    <n v="1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0"/>
    <d v="2023-04-20T12:10:38"/>
    <n v="27.2"/>
    <n v="10.6"/>
    <m/>
    <n v="16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3"/>
    <d v="2023-04-20T12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21"/>
    <d v="2023-04-20T12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4"/>
    <d v="2023-04-20T12:10:38"/>
    <n v="7.2"/>
    <m/>
    <m/>
    <n v="4.400000000000000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5"/>
    <d v="2023-04-20T12:10:38"/>
    <n v="87"/>
    <n v="37"/>
    <n v="51"/>
    <n v="5"/>
    <m/>
    <n v="8"/>
    <n v="7"/>
    <n v="4"/>
    <n v="21"/>
    <n v="28"/>
    <n v="1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6"/>
    <d v="2023-04-20T12:10:38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8"/>
    <d v="2023-04-20T12:10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20"/>
    <d v="2023-04-19T08:19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"/>
    <x v="30"/>
    <x v="13"/>
    <d v="2023-04-19T08:20:3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"/>
    <x v="30"/>
    <x v="15"/>
    <d v="2023-04-19T08:20:35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"/>
    <x v="30"/>
    <x v="16"/>
    <d v="2023-04-19T08:2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"/>
    <x v="30"/>
    <x v="5"/>
    <d v="2023-04-19T08:20:35"/>
    <n v="13"/>
    <n v="5"/>
    <n v="8"/>
    <m/>
    <m/>
    <m/>
    <n v="1"/>
    <n v="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"/>
    <x v="30"/>
    <x v="9"/>
    <d v="2023-04-19T08:20:3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4"/>
    <x v="30"/>
    <x v="11"/>
    <d v="2023-04-19T08:20:35"/>
    <n v="19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13"/>
    <d v="2023-04-19T08:20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15"/>
    <d v="2023-04-19T08:20:53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44"/>
    <d v="2023-04-19T10:07:49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23"/>
    <d v="2023-04-19T10:07:49"/>
    <n v="8.8000000000000007"/>
    <n v="0"/>
    <n v="0"/>
    <n v="6.4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4"/>
    <d v="2023-04-19T10:07:49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5"/>
    <d v="2023-04-19T10:07:49"/>
    <n v="574"/>
    <n v="198"/>
    <n v="376"/>
    <n v="7"/>
    <n v="19"/>
    <n v="35"/>
    <n v="82"/>
    <n v="68"/>
    <n v="117"/>
    <n v="105"/>
    <n v="80"/>
    <m/>
    <n v="27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6"/>
    <d v="2023-04-19T10:07:49"/>
    <n v="18"/>
    <n v="9"/>
    <n v="9"/>
    <n v="1"/>
    <n v="0"/>
    <n v="7"/>
    <n v="1"/>
    <n v="3"/>
    <n v="3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7"/>
    <d v="2023-04-19T10:07:49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8"/>
    <d v="2023-04-19T10:07:49"/>
    <n v="6"/>
    <m/>
    <m/>
    <n v="0"/>
    <n v="1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26"/>
    <d v="2023-04-19T10:07:49"/>
    <n v="8"/>
    <n v="0"/>
    <n v="0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27"/>
    <d v="2023-04-19T10:07:3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29"/>
    <d v="2023-04-19T10:07:34"/>
    <n v="4.8"/>
    <n v="0"/>
    <n v="3.2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9"/>
    <d v="2023-04-19T10:07:34"/>
    <n v="14"/>
    <n v="3"/>
    <n v="11"/>
    <n v="0"/>
    <n v="2"/>
    <n v="1"/>
    <n v="3"/>
    <n v="2"/>
    <n v="2"/>
    <n v="3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32"/>
    <d v="2023-04-19T10:07:34"/>
    <n v="2"/>
    <n v="2"/>
    <n v="0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9"/>
    <d v="2023-04-19T10:07:34"/>
    <n v="713"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0"/>
    <d v="2023-04-19T10:07:3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1"/>
    <d v="2023-06-22T11:01:28"/>
    <n v="365"/>
    <n v="156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12"/>
    <d v="2023-06-22T11:01:28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18"/>
    <x v="137"/>
    <x v="38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4"/>
    <d v="2023-06-22T11:01:58"/>
    <n v="182"/>
    <m/>
    <m/>
    <m/>
    <n v="11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5"/>
    <d v="2023-06-22T11:01:58"/>
    <n v="220"/>
    <m/>
    <m/>
    <m/>
    <m/>
    <n v="4"/>
    <n v="116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6"/>
    <d v="2023-06-22T11:01:58"/>
    <n v="71"/>
    <m/>
    <m/>
    <m/>
    <m/>
    <m/>
    <m/>
    <m/>
    <n v="44"/>
    <m/>
    <n v="18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0"/>
    <d v="2023-06-22T11:01:58"/>
    <n v="80"/>
    <n v="9.6"/>
    <n v="12.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"/>
    <d v="2023-06-22T11:01:58"/>
    <n v="16"/>
    <m/>
    <m/>
    <m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1"/>
    <d v="2023-06-22T11:01:58"/>
    <n v="20"/>
    <m/>
    <m/>
    <n v="4"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2"/>
    <d v="2023-06-22T11:01:5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3"/>
    <d v="2023-06-22T11:01:58"/>
    <n v="16"/>
    <m/>
    <m/>
    <n v="3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5"/>
    <d v="2023-06-22T11:01:58"/>
    <n v="284"/>
    <n v="105"/>
    <n v="179"/>
    <n v="3"/>
    <n v="4"/>
    <n v="23"/>
    <n v="50"/>
    <n v="33"/>
    <n v="58"/>
    <n v="51"/>
    <n v="44"/>
    <m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6"/>
    <d v="2023-06-22T11:01:58"/>
    <n v="10"/>
    <n v="3"/>
    <n v="7"/>
    <m/>
    <m/>
    <n v="2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8"/>
    <d v="2023-06-22T11:01:58"/>
    <n v="4"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7"/>
    <d v="2023-06-22T11:01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8"/>
    <d v="2023-06-22T11:01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29"/>
    <d v="2023-06-22T11:01:58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30"/>
    <d v="2023-06-22T11:01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9"/>
    <d v="2023-06-22T11:01:58"/>
    <n v="3"/>
    <n v="3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32"/>
    <d v="2023-06-22T11:01:5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9"/>
    <d v="2023-06-22T11:01:58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0"/>
    <d v="2023-06-22T11:01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1"/>
    <d v="2023-06-22T11:01:58"/>
    <n v="411"/>
    <n v="168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0"/>
    <d v="2023-04-19T10:58:00"/>
    <n v="267.2"/>
    <n v="16.8"/>
    <n v="53.6"/>
    <n v="1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1"/>
    <d v="2023-04-19T10:07:34"/>
    <n v="713"/>
    <n v="289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8"/>
    <x v="17"/>
    <x v="12"/>
    <d v="2023-04-19T10:07:34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8"/>
    <x v="20"/>
    <x v="13"/>
    <d v="2023-04-19T10:07:49"/>
    <n v="259"/>
    <m/>
    <m/>
    <m/>
    <n v="164"/>
    <n v="82"/>
    <m/>
    <m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25"/>
    <d v="2023-04-19T09:45:0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5"/>
    <d v="2023-04-19T09:45:07"/>
    <n v="19"/>
    <n v="8"/>
    <n v="11"/>
    <n v="1"/>
    <m/>
    <m/>
    <n v="4"/>
    <n v="3"/>
    <n v="6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6"/>
    <d v="2023-04-19T09:45:07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7"/>
    <d v="2023-04-19T09:45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9"/>
    <d v="2023-04-19T09:45:0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10"/>
    <d v="2023-04-19T09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11"/>
    <d v="2023-04-19T09:45:0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6"/>
    <x v="93"/>
    <x v="12"/>
    <d v="2023-04-19T09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13"/>
    <d v="2023-04-19T09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6"/>
    <x v="120"/>
    <x v="15"/>
    <d v="2023-04-19T09:45:27"/>
    <n v="18"/>
    <m/>
    <m/>
    <m/>
    <m/>
    <n v="8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11"/>
    <d v="2023-04-19T09:48:20"/>
    <n v="73"/>
    <n v="3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"/>
    <x v="19"/>
    <x v="12"/>
    <d v="2023-04-19T09:48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13"/>
    <d v="2023-04-19T09:48:3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15"/>
    <d v="2023-04-19T09:48:34"/>
    <n v="58"/>
    <m/>
    <m/>
    <m/>
    <m/>
    <n v="4"/>
    <n v="3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16"/>
    <d v="2023-04-19T09:48:34"/>
    <n v="14"/>
    <m/>
    <m/>
    <m/>
    <m/>
    <m/>
    <m/>
    <m/>
    <n v="8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0"/>
    <d v="2023-04-19T09:48:34"/>
    <n v="24.8"/>
    <m/>
    <n v="0.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25"/>
    <d v="2023-04-19T09:48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23"/>
    <d v="2023-04-19T09:48:3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5"/>
    <d v="2023-04-19T09:48:34"/>
    <n v="62"/>
    <n v="25"/>
    <n v="37"/>
    <n v="0"/>
    <n v="1"/>
    <n v="11"/>
    <n v="7"/>
    <n v="5"/>
    <n v="19"/>
    <n v="8"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7"/>
    <d v="2023-04-19T09:48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8"/>
    <d v="2023-04-19T09:48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"/>
    <d v="2023-04-19T10:58:0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3"/>
    <d v="2023-04-19T10:58:00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21"/>
    <d v="2023-04-19T10:58:00"/>
    <n v="26"/>
    <m/>
    <m/>
    <n v="6"/>
    <n v="2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22"/>
    <d v="2023-04-19T10:58:00"/>
    <n v="11.2"/>
    <n v="3.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25"/>
    <d v="2023-04-19T10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39"/>
    <d v="2023-04-19T10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23"/>
    <d v="2023-04-19T10:58:00"/>
    <n v="10.8"/>
    <m/>
    <m/>
    <n v="4.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4"/>
    <d v="2023-04-19T10:58:00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5"/>
    <d v="2023-04-19T10:58:00"/>
    <n v="699"/>
    <n v="248"/>
    <n v="451"/>
    <n v="9"/>
    <n v="20"/>
    <n v="78"/>
    <n v="102"/>
    <n v="73"/>
    <n v="131"/>
    <n v="115"/>
    <n v="120"/>
    <m/>
    <n v="4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6"/>
    <d v="2023-04-19T10:58:00"/>
    <n v="14"/>
    <n v="10"/>
    <n v="4"/>
    <n v="1"/>
    <m/>
    <n v="3"/>
    <n v="1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7"/>
    <d v="2023-04-19T10:58:0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8"/>
    <d v="2023-04-19T10:58:00"/>
    <n v="4"/>
    <n v="3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26"/>
    <d v="2023-04-19T10:58:00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8"/>
    <d v="2023-04-19T10:58:0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29"/>
    <d v="2023-04-19T10:58:00"/>
    <n v="9.6"/>
    <m/>
    <n v="3.2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9"/>
    <d v="2023-04-19T10:58:00"/>
    <n v="5"/>
    <n v="1"/>
    <n v="4"/>
    <m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32"/>
    <d v="2023-04-19T10:58:00"/>
    <n v="3"/>
    <n v="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9"/>
    <d v="2023-04-19T10:58:00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0"/>
    <d v="2023-04-19T10:58:0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1"/>
    <d v="2023-04-19T10:58:00"/>
    <n v="263"/>
    <n v="10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12"/>
    <d v="2023-04-19T10:58:00"/>
    <n v="60"/>
    <n v="2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20"/>
    <d v="2023-04-19T10:58:0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8"/>
    <x v="55"/>
    <x v="40"/>
    <d v="2023-04-19T10:58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4"/>
    <d v="2023-05-16T11:52:18"/>
    <n v="75"/>
    <m/>
    <m/>
    <m/>
    <n v="44"/>
    <n v="29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5"/>
    <d v="2023-05-16T11:52:18"/>
    <n v="446"/>
    <m/>
    <m/>
    <m/>
    <m/>
    <n v="34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6"/>
    <d v="2023-05-16T11:52:18"/>
    <n v="152"/>
    <m/>
    <m/>
    <m/>
    <m/>
    <m/>
    <m/>
    <m/>
    <n v="69"/>
    <m/>
    <n v="48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0"/>
    <d v="2023-05-16T11:52:18"/>
    <n v="177.6"/>
    <n v="35.200000000000003"/>
    <n v="51.2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"/>
    <d v="2023-05-16T11:52:18"/>
    <n v="16"/>
    <m/>
    <m/>
    <m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1"/>
    <d v="2023-05-16T11:52:18"/>
    <n v="28"/>
    <m/>
    <n v="0"/>
    <n v="12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4"/>
    <d v="2023-05-16T11:52:18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2"/>
    <d v="2023-05-16T11:52:18"/>
    <n v="22.4"/>
    <n v="4.8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39"/>
    <d v="2023-05-16T11:52:18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44"/>
    <d v="2023-05-16T11:52:18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3"/>
    <d v="2023-05-16T11:52:18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4"/>
    <d v="2023-05-16T11:52:18"/>
    <n v="8"/>
    <n v="0"/>
    <n v="3.6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5"/>
    <d v="2023-05-16T11:52:18"/>
    <n v="546"/>
    <n v="199"/>
    <n v="347"/>
    <n v="13"/>
    <n v="18"/>
    <n v="35"/>
    <n v="65"/>
    <n v="75"/>
    <n v="103"/>
    <n v="103"/>
    <n v="72"/>
    <m/>
    <n v="27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6"/>
    <d v="2023-05-16T11:52:18"/>
    <n v="19"/>
    <n v="8"/>
    <n v="8"/>
    <n v="2"/>
    <n v="0"/>
    <n v="6"/>
    <n v="4"/>
    <n v="1"/>
    <n v="1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7"/>
    <d v="2023-05-16T11:52:18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8"/>
    <d v="2023-05-16T11:52:18"/>
    <n v="3"/>
    <n v="2"/>
    <n v="1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6"/>
    <d v="2023-05-16T11:52:18"/>
    <n v="8"/>
    <n v="0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15"/>
    <d v="2023-04-20T14:04:47"/>
    <n v="12"/>
    <m/>
    <m/>
    <m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3"/>
    <x v="112"/>
    <x v="16"/>
    <d v="2023-04-20T14:04:47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15"/>
    <d v="2023-04-20T11:49:50"/>
    <n v="106"/>
    <m/>
    <m/>
    <m/>
    <m/>
    <n v="22"/>
    <n v="5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16"/>
    <d v="2023-04-20T11:49:50"/>
    <n v="17"/>
    <m/>
    <m/>
    <m/>
    <m/>
    <m/>
    <m/>
    <m/>
    <n v="10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0"/>
    <d v="2023-04-20T11:49:50"/>
    <n v="42.3"/>
    <m/>
    <n v="11.7"/>
    <n v="30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3"/>
    <d v="2023-04-20T11:49:50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13"/>
    <d v="2023-04-19T10:58:34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15"/>
    <d v="2023-04-19T10:58:34"/>
    <n v="30"/>
    <m/>
    <m/>
    <m/>
    <m/>
    <n v="4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16"/>
    <d v="2023-04-19T10:58:3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3"/>
    <d v="2023-04-19T10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21"/>
    <d v="2023-04-19T10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39"/>
    <d v="2023-04-19T10:58:34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5"/>
    <d v="2023-04-19T10:58:34"/>
    <n v="26"/>
    <n v="9"/>
    <n v="17"/>
    <m/>
    <n v="2"/>
    <m/>
    <n v="1"/>
    <n v="6"/>
    <n v="8"/>
    <n v="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6"/>
    <d v="2023-04-19T10:58:3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9"/>
    <d v="2023-04-19T10:58:3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10"/>
    <d v="2023-04-19T10:58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10"/>
    <d v="2023-04-19T15:18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11"/>
    <d v="2023-04-19T15:18:2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12"/>
    <d v="2023-04-19T15:18:2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3"/>
    <x v="73"/>
    <x v="20"/>
    <d v="2023-04-19T15:18:2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13"/>
    <d v="2023-04-19T15:19:26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3"/>
    <d v="2023-04-19T15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21"/>
    <d v="2023-04-19T15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5"/>
    <d v="2023-04-19T15:12:02"/>
    <n v="11"/>
    <n v="3"/>
    <n v="8"/>
    <n v="1"/>
    <m/>
    <n v="1"/>
    <n v="3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6"/>
    <d v="2023-04-19T15:12:0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9"/>
    <d v="2023-04-19T10:34:3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10"/>
    <d v="2023-04-19T10:3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11"/>
    <d v="2023-04-19T10:34:36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"/>
    <x v="52"/>
    <x v="12"/>
    <d v="2023-04-19T10:3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13"/>
    <d v="2023-04-19T10:34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5"/>
    <d v="2023-04-19T10:26:17"/>
    <n v="20"/>
    <n v="8"/>
    <n v="12"/>
    <m/>
    <m/>
    <n v="3"/>
    <m/>
    <n v="2"/>
    <n v="7"/>
    <n v="5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9"/>
    <d v="2023-04-19T10:26:1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10"/>
    <d v="2023-04-19T10:26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11"/>
    <d v="2023-04-19T10:26:17"/>
    <n v="98"/>
    <n v="4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12"/>
    <d v="2023-04-19T10:26:1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4"/>
    <x v="123"/>
    <x v="20"/>
    <d v="2023-04-19T10:26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1"/>
    <x v="31"/>
    <x v="15"/>
    <d v="2023-04-19T10:26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11"/>
    <x v="31"/>
    <x v="5"/>
    <d v="2023-04-19T10:26:4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9"/>
    <d v="2023-05-16T11:51:48"/>
    <n v="8"/>
    <m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30"/>
    <d v="2023-05-16T11:51:48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9"/>
    <d v="2023-05-16T11:51:48"/>
    <n v="20"/>
    <n v="7"/>
    <n v="13"/>
    <m/>
    <n v="2"/>
    <n v="3"/>
    <n v="3"/>
    <n v="3"/>
    <n v="4"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32"/>
    <d v="2023-05-16T11:51:48"/>
    <n v="4"/>
    <n v="4"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9"/>
    <d v="2023-05-16T11:51:48"/>
    <n v="625"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0"/>
    <d v="2023-05-16T11:51:4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1"/>
    <d v="2023-05-16T11:51:48"/>
    <n v="625"/>
    <n v="243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2"/>
    <d v="2023-05-16T11:51:48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20"/>
    <d v="2023-05-16T11:51:48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3"/>
    <d v="2023-05-16T11:52:01"/>
    <n v="133"/>
    <m/>
    <m/>
    <m/>
    <n v="9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4"/>
    <d v="2023-05-16T11:52:01"/>
    <n v="195"/>
    <m/>
    <m/>
    <m/>
    <n v="10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5"/>
    <d v="2023-05-16T11:52:01"/>
    <n v="487"/>
    <m/>
    <m/>
    <m/>
    <m/>
    <n v="14"/>
    <n v="292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16"/>
    <d v="2023-05-16T11:52:01"/>
    <n v="170"/>
    <m/>
    <m/>
    <m/>
    <m/>
    <m/>
    <m/>
    <m/>
    <n v="77"/>
    <m/>
    <n v="56"/>
    <n v="3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0"/>
    <d v="2023-05-16T11:52:01"/>
    <n v="188.8"/>
    <n v="42.4"/>
    <n v="28.8"/>
    <n v="11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3"/>
    <d v="2023-05-16T11:52:01"/>
    <n v="6"/>
    <m/>
    <m/>
    <m/>
    <m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21"/>
    <d v="2023-05-16T11:52:01"/>
    <n v="10"/>
    <m/>
    <n v="0"/>
    <n v="4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8"/>
    <x v="17"/>
    <x v="24"/>
    <d v="2023-05-16T11:52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22"/>
    <d v="2023-05-16T11:55:57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23"/>
    <d v="2023-05-16T11:55:5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4"/>
    <d v="2023-05-16T11:55:57"/>
    <n v="12"/>
    <m/>
    <n v="8.8000000000000007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5"/>
    <d v="2023-05-16T11:55:57"/>
    <n v="270"/>
    <n v="70"/>
    <n v="200"/>
    <n v="0"/>
    <n v="3"/>
    <n v="9"/>
    <n v="35"/>
    <n v="26"/>
    <n v="67"/>
    <n v="63"/>
    <n v="30"/>
    <m/>
    <n v="13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6"/>
    <d v="2023-05-16T11:55:57"/>
    <n v="8"/>
    <n v="5"/>
    <n v="3"/>
    <m/>
    <n v="1"/>
    <n v="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8"/>
    <d v="2023-05-16T11:55:57"/>
    <n v="4"/>
    <n v="1"/>
    <n v="3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9"/>
    <d v="2023-05-16T11:55:5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10"/>
    <d v="2023-05-16T11:55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35"/>
    <d v="2023-05-16T11:55:5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11"/>
    <d v="2023-05-16T11:55:57"/>
    <n v="279"/>
    <n v="123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12"/>
    <d v="2023-05-16T11:55:5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36"/>
    <d v="2023-05-16T11:55:57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"/>
    <x v="4"/>
    <x v="20"/>
    <d v="2023-05-16T11:5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3"/>
    <d v="2023-05-16T12:12:43"/>
    <n v="45"/>
    <m/>
    <m/>
    <m/>
    <n v="34"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4"/>
    <d v="2023-05-16T12:12:43"/>
    <n v="257"/>
    <m/>
    <m/>
    <m/>
    <n v="152"/>
    <n v="10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5"/>
    <d v="2023-05-16T12:12:43"/>
    <n v="456"/>
    <m/>
    <m/>
    <m/>
    <m/>
    <n v="10"/>
    <n v="26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"/>
    <x v="107"/>
    <x v="16"/>
    <d v="2023-05-16T12:12:43"/>
    <n v="128"/>
    <m/>
    <m/>
    <m/>
    <m/>
    <m/>
    <m/>
    <m/>
    <n v="89"/>
    <m/>
    <n v="24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25"/>
    <d v="2023-05-16T11:51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23"/>
    <d v="2023-05-16T11:51:38"/>
    <n v="23.6"/>
    <m/>
    <n v="6"/>
    <n v="1.6"/>
    <n v="8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4"/>
    <d v="2023-05-16T11:51:38"/>
    <n v="20.399999999999999"/>
    <m/>
    <m/>
    <n v="1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5"/>
    <d v="2023-05-16T11:51:38"/>
    <n v="388"/>
    <n v="149"/>
    <n v="239"/>
    <n v="4"/>
    <n v="12"/>
    <n v="45"/>
    <n v="39"/>
    <n v="54"/>
    <n v="77"/>
    <n v="59"/>
    <n v="50"/>
    <m/>
    <n v="20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6"/>
    <d v="2023-05-16T11:51:38"/>
    <n v="6"/>
    <n v="1"/>
    <n v="5"/>
    <m/>
    <m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9"/>
    <d v="2023-04-20T12:10:38"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10"/>
    <d v="2023-04-20T12:10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11"/>
    <d v="2023-04-20T12:10:38"/>
    <n v="247"/>
    <n v="79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12"/>
    <d v="2023-04-20T12:10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3"/>
    <x v="92"/>
    <x v="20"/>
    <d v="2023-04-20T12:10:38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3"/>
    <d v="2023-04-20T12:11:01"/>
    <n v="30"/>
    <m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5"/>
    <d v="2023-04-20T12:11:01"/>
    <n v="66"/>
    <m/>
    <m/>
    <m/>
    <m/>
    <m/>
    <n v="4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3"/>
    <x v="86"/>
    <x v="16"/>
    <d v="2023-04-20T12:11:01"/>
    <n v="20"/>
    <m/>
    <m/>
    <m/>
    <m/>
    <m/>
    <m/>
    <m/>
    <n v="10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1"/>
    <x v="97"/>
    <x v="13"/>
    <d v="2023-04-19T08:38:4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1"/>
    <x v="97"/>
    <x v="15"/>
    <d v="2023-04-19T08:38:40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1"/>
    <x v="97"/>
    <x v="5"/>
    <d v="2023-04-19T08:38:40"/>
    <n v="12"/>
    <n v="5"/>
    <n v="7"/>
    <m/>
    <m/>
    <m/>
    <n v="1"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1"/>
    <x v="97"/>
    <x v="9"/>
    <d v="2023-04-19T08:38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1"/>
    <x v="97"/>
    <x v="10"/>
    <d v="2023-04-19T08:38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1"/>
    <x v="97"/>
    <x v="11"/>
    <d v="2023-04-19T08:38:40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1"/>
    <x v="97"/>
    <x v="12"/>
    <d v="2023-04-19T08:38:40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13"/>
    <d v="2023-04-19T08:38:5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15"/>
    <d v="2023-04-19T08:38:56"/>
    <n v="28"/>
    <m/>
    <m/>
    <m/>
    <m/>
    <n v="6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16"/>
    <d v="2023-04-19T08:38:56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3"/>
    <d v="2023-04-19T08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21"/>
    <d v="2023-04-19T08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5"/>
    <d v="2023-04-19T08:38:56"/>
    <n v="25"/>
    <n v="9"/>
    <n v="16"/>
    <m/>
    <m/>
    <m/>
    <n v="3"/>
    <n v="4"/>
    <n v="8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6"/>
    <d v="2023-04-19T08:38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9"/>
    <d v="2023-04-19T08:38:5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10"/>
    <d v="2023-04-19T08:3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37"/>
    <d v="2023-04-19T15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5"/>
    <d v="2023-04-19T10:42:57"/>
    <n v="64"/>
    <n v="27"/>
    <n v="37"/>
    <m/>
    <n v="1"/>
    <n v="2"/>
    <n v="5"/>
    <n v="5"/>
    <n v="16"/>
    <n v="22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6"/>
    <d v="2023-04-19T10:42:57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9"/>
    <d v="2023-04-19T10:42:57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10"/>
    <d v="2023-04-19T10:4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11"/>
    <d v="2023-04-19T10:42:57"/>
    <n v="129"/>
    <n v="7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4"/>
    <x v="104"/>
    <x v="12"/>
    <d v="2023-04-19T10:42:5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13"/>
    <d v="2023-04-19T10:43:1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6"/>
    <d v="2023-04-20T11:51:05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0"/>
    <d v="2023-04-20T11:51:0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11"/>
    <d v="2023-04-20T10:33:31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4"/>
    <x v="105"/>
    <x v="12"/>
    <d v="2023-04-20T10:33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11"/>
    <d v="2023-04-20T10:19:31"/>
    <n v="371"/>
    <n v="149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1"/>
    <x v="1"/>
    <x v="12"/>
    <d v="2023-04-20T10:19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16"/>
    <d v="2023-04-20T10:20:01"/>
    <n v="88"/>
    <m/>
    <m/>
    <m/>
    <m/>
    <m/>
    <m/>
    <m/>
    <n v="29"/>
    <m/>
    <n v="5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0"/>
    <d v="2023-04-20T10:20:01"/>
    <n v="98.4"/>
    <n v="4.8"/>
    <n v="1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1"/>
    <d v="2023-04-20T10:20:0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3"/>
    <d v="2023-04-20T10:20:01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21"/>
    <d v="2023-04-20T10:20:01"/>
    <n v="22"/>
    <m/>
    <m/>
    <m/>
    <n v="4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25"/>
    <d v="2023-04-20T10:20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23"/>
    <d v="2023-04-20T10:20:01"/>
    <n v="7.6"/>
    <m/>
    <m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4"/>
    <d v="2023-04-20T10:20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5"/>
    <d v="2023-04-20T10:20:01"/>
    <n v="335"/>
    <n v="147"/>
    <n v="188"/>
    <n v="2"/>
    <n v="4"/>
    <n v="31"/>
    <n v="41"/>
    <n v="45"/>
    <n v="69"/>
    <n v="82"/>
    <n v="29"/>
    <m/>
    <n v="2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6"/>
    <d v="2023-04-20T10:20:01"/>
    <n v="11"/>
    <n v="8"/>
    <n v="3"/>
    <m/>
    <m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11"/>
    <d v="2023-04-19T08:38:56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6"/>
    <x v="93"/>
    <x v="12"/>
    <d v="2023-04-19T08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13"/>
    <d v="2023-04-19T08:39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15"/>
    <d v="2023-04-19T08:39:11"/>
    <n v="40"/>
    <m/>
    <m/>
    <m/>
    <m/>
    <n v="1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16"/>
    <d v="2023-04-19T08:39:1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5"/>
    <d v="2023-04-19T08:39:11"/>
    <n v="25"/>
    <n v="11"/>
    <n v="14"/>
    <m/>
    <m/>
    <m/>
    <n v="2"/>
    <n v="6"/>
    <n v="10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9"/>
    <d v="2023-04-19T08:39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10"/>
    <d v="2023-04-19T08:39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11"/>
    <d v="2023-04-19T08:39:11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6"/>
    <x v="120"/>
    <x v="12"/>
    <d v="2023-04-19T08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16"/>
    <d v="2023-04-19T08:37:0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5"/>
    <d v="2023-04-19T08:37:03"/>
    <n v="5"/>
    <n v="2"/>
    <n v="3"/>
    <m/>
    <m/>
    <m/>
    <n v="1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9"/>
    <d v="2023-04-19T08:37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10"/>
    <d v="2023-04-19T08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11"/>
    <d v="2023-04-19T08:37:03"/>
    <n v="41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12"/>
    <d v="2023-04-19T08:3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15"/>
    <d v="2023-04-19T08:37:21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16"/>
    <d v="2023-04-19T08:37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23"/>
    <d v="2023-04-19T08:37:21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5"/>
    <d v="2023-04-19T08:37:21"/>
    <n v="15"/>
    <n v="4"/>
    <n v="11"/>
    <m/>
    <m/>
    <m/>
    <m/>
    <m/>
    <n v="9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8"/>
    <d v="2023-04-19T08:37:2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9"/>
    <d v="2023-04-19T08:37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10"/>
    <d v="2023-04-19T08:37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11"/>
    <d v="2023-04-19T08:37:21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7"/>
    <d v="2023-04-20T10:20:0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8"/>
    <d v="2023-04-20T10:20:01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9"/>
    <d v="2023-04-20T10:20:01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10"/>
    <d v="2023-04-20T10:20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11"/>
    <d v="2023-04-20T10:20:01"/>
    <n v="503"/>
    <n v="238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2"/>
    <x v="49"/>
    <x v="12"/>
    <d v="2023-04-20T10:20:0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13"/>
    <d v="2023-04-20T10:25:53"/>
    <n v="58"/>
    <m/>
    <m/>
    <m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15"/>
    <d v="2023-04-20T10:25:53"/>
    <n v="118"/>
    <m/>
    <m/>
    <m/>
    <m/>
    <n v="18"/>
    <n v="5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16"/>
    <d v="2023-04-20T10:25:53"/>
    <n v="35"/>
    <m/>
    <m/>
    <m/>
    <m/>
    <m/>
    <m/>
    <m/>
    <n v="14"/>
    <m/>
    <n v="1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0"/>
    <d v="2023-04-20T10:25:53"/>
    <n v="51.3"/>
    <n v="5.4"/>
    <n v="14.4"/>
    <n v="3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1"/>
    <d v="2023-04-20T10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0"/>
    <x v="50"/>
    <x v="21"/>
    <d v="2023-04-20T10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10"/>
    <x v="24"/>
    <x v="12"/>
    <d v="2023-04-20T10:26:3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"/>
    <x v="25"/>
    <x v="15"/>
    <d v="2023-04-20T10:26:5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"/>
    <x v="25"/>
    <x v="5"/>
    <d v="2023-04-20T10:26:54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"/>
    <x v="25"/>
    <x v="9"/>
    <d v="2023-04-20T10:26:5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"/>
    <x v="25"/>
    <x v="10"/>
    <d v="2023-04-20T10:26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"/>
    <x v="25"/>
    <x v="11"/>
    <d v="2023-04-20T10:26:54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26"/>
    <d v="2023-04-20T08:09:46"/>
    <n v="8"/>
    <n v="0"/>
    <n v="2"/>
    <n v="2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8"/>
    <d v="2023-04-20T08:09:46"/>
    <n v="32"/>
    <m/>
    <m/>
    <m/>
    <m/>
    <n v="4"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29"/>
    <d v="2023-04-20T08:09:46"/>
    <n v="24.8"/>
    <n v="2.4"/>
    <n v="1.6"/>
    <n v="14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30"/>
    <d v="2023-04-20T08:09:46"/>
    <n v="11.6"/>
    <n v="0"/>
    <n v="2.4"/>
    <n v="4.8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9"/>
    <d v="2023-04-20T08:09:46"/>
    <n v="20"/>
    <n v="13"/>
    <n v="7"/>
    <n v="0"/>
    <n v="1"/>
    <n v="1"/>
    <n v="2"/>
    <n v="2"/>
    <n v="9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"/>
    <x v="89"/>
    <x v="12"/>
    <d v="2023-04-19T08:37:2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13"/>
    <d v="2023-04-19T08:37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"/>
    <x v="90"/>
    <x v="15"/>
    <d v="2023-04-19T08:37:3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13"/>
    <d v="2023-04-19T08:39:2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15"/>
    <d v="2023-04-19T08:39:26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16"/>
    <d v="2023-04-19T08:39:2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0"/>
    <d v="2023-04-19T08:39:2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3"/>
    <d v="2023-04-19T08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21"/>
    <d v="2023-04-19T08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5"/>
    <d v="2023-04-19T08:39:26"/>
    <n v="25"/>
    <n v="16"/>
    <n v="9"/>
    <m/>
    <m/>
    <n v="2"/>
    <n v="6"/>
    <n v="3"/>
    <n v="4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6"/>
    <d v="2023-04-19T08:39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21"/>
    <d v="2023-04-19T08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25"/>
    <d v="2023-04-19T08:12:1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23"/>
    <d v="2023-04-19T08:12:12"/>
    <n v="22.4"/>
    <n v="4.4000000000000004"/>
    <n v="3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4"/>
    <d v="2023-04-19T08:12:1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5"/>
    <d v="2023-04-19T08:12:12"/>
    <n v="619"/>
    <n v="319"/>
    <n v="300"/>
    <n v="3"/>
    <n v="18"/>
    <n v="41"/>
    <n v="119"/>
    <n v="34"/>
    <n v="141"/>
    <n v="137"/>
    <n v="93"/>
    <m/>
    <n v="2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7"/>
    <d v="2023-04-19T08:1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8"/>
    <d v="2023-04-19T08:12:12"/>
    <n v="13"/>
    <n v="10"/>
    <n v="3"/>
    <n v="1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26"/>
    <d v="2023-04-19T08:12:12"/>
    <n v="26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"/>
    <x v="107"/>
    <x v="19"/>
    <d v="2023-04-19T08:12:12"/>
    <n v="13"/>
    <n v="6"/>
    <n v="7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5"/>
    <d v="2023-04-19T08:23:40"/>
    <n v="13"/>
    <n v="7"/>
    <n v="6"/>
    <m/>
    <m/>
    <n v="1"/>
    <m/>
    <m/>
    <n v="5"/>
    <n v="1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6"/>
    <d v="2023-04-19T08:23:4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9"/>
    <d v="2023-04-19T08:23:4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10"/>
    <d v="2023-04-19T08:23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32"/>
    <d v="2023-04-20T08:09:46"/>
    <n v="12"/>
    <n v="9"/>
    <n v="3"/>
    <n v="1"/>
    <n v="2"/>
    <n v="6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9"/>
    <d v="2023-04-20T08:09:46"/>
    <n v="956"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0"/>
    <d v="2023-04-20T08:09:4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33"/>
    <d v="2023-04-20T08:09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1"/>
    <d v="2023-04-20T08:09:46"/>
    <n v="956"/>
    <n v="363"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2"/>
    <d v="2023-04-20T08:09:46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34"/>
    <d v="2023-04-20T08:09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20"/>
    <d v="2023-04-20T08:09:46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0"/>
    <d v="2023-05-16T14:49:42"/>
    <n v="30.4"/>
    <n v="0"/>
    <n v="4.8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3"/>
    <d v="2023-05-16T14:49:42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21"/>
    <d v="2023-05-16T14:49:42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4"/>
    <d v="2023-05-16T14:49:42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9"/>
    <d v="2023-05-16T12:13:55"/>
    <n v="975"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0"/>
    <d v="2023-05-16T12:13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33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1"/>
    <d v="2023-05-16T12:13:55"/>
    <n v="975"/>
    <n v="354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2"/>
    <d v="2023-05-16T12:13:55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34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20"/>
    <d v="2023-05-16T12:13:55"/>
    <n v="92"/>
    <n v="4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4"/>
    <d v="2023-05-16T12:14:12"/>
    <n v="68"/>
    <m/>
    <m/>
    <m/>
    <n v="48"/>
    <n v="18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5"/>
    <d v="2023-05-16T12:14:12"/>
    <n v="135"/>
    <m/>
    <m/>
    <m/>
    <m/>
    <n v="2"/>
    <n v="5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16"/>
    <d v="2023-05-16T12:14:12"/>
    <n v="50"/>
    <m/>
    <m/>
    <m/>
    <m/>
    <m/>
    <m/>
    <m/>
    <n v="17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0"/>
    <d v="2023-05-16T12:14:12"/>
    <n v="40"/>
    <n v="2.4"/>
    <n v="6.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2"/>
    <d v="2023-05-16T12:14:1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3"/>
    <d v="2023-05-16T12:14:1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21"/>
    <d v="2023-05-16T12:14:1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24"/>
    <d v="2023-05-16T12:14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25"/>
    <d v="2023-05-16T12:14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"/>
    <x v="69"/>
    <x v="23"/>
    <d v="2023-05-16T12:14:12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22"/>
    <d v="2023-05-16T12:25:0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5"/>
    <d v="2023-05-16T12:25:05"/>
    <n v="26"/>
    <n v="8"/>
    <n v="18"/>
    <n v="1"/>
    <n v="1"/>
    <n v="1"/>
    <n v="3"/>
    <n v="1"/>
    <n v="8"/>
    <n v="4"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6"/>
    <d v="2023-05-16T12:25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9"/>
    <d v="2023-05-16T12:25:0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10"/>
    <d v="2023-05-16T12:25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11"/>
    <d v="2023-05-16T12:25:05"/>
    <n v="96"/>
    <n v="4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12"/>
    <d v="2023-05-16T12:25:0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3"/>
    <x v="112"/>
    <x v="20"/>
    <d v="2023-05-16T12:25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"/>
    <x v="65"/>
    <x v="15"/>
    <d v="2023-05-16T12:25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"/>
    <x v="65"/>
    <x v="5"/>
    <d v="2023-05-16T12:25:20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"/>
    <x v="65"/>
    <x v="9"/>
    <d v="2023-05-16T12:25:20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3"/>
    <x v="65"/>
    <x v="11"/>
    <d v="2023-05-16T12:25:20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13"/>
    <d v="2023-05-16T12:25:3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15"/>
    <d v="2023-05-16T12:25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16"/>
    <d v="2023-05-16T12:25:3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5"/>
    <d v="2023-05-16T12:25:36"/>
    <n v="8"/>
    <n v="3"/>
    <n v="5"/>
    <m/>
    <m/>
    <m/>
    <n v="2"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3"/>
    <x v="113"/>
    <x v="9"/>
    <d v="2023-05-16T12:25:3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11"/>
    <d v="2023-05-16T14:18:05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5"/>
    <x v="109"/>
    <x v="12"/>
    <d v="2023-05-16T14:18:0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11"/>
    <d v="2023-04-19T08:23:40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12"/>
    <d v="2023-04-19T08:23:4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11"/>
    <x v="32"/>
    <x v="20"/>
    <d v="2023-04-19T08:23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"/>
    <x v="33"/>
    <x v="13"/>
    <d v="2023-04-19T08:23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5"/>
    <d v="2023-04-19T09:10:44"/>
    <n v="216"/>
    <m/>
    <m/>
    <m/>
    <m/>
    <n v="28"/>
    <n v="11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6"/>
    <d v="2023-04-19T09:10:44"/>
    <n v="46"/>
    <m/>
    <m/>
    <m/>
    <m/>
    <m/>
    <m/>
    <m/>
    <n v="33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0"/>
    <d v="2023-04-19T09:10:44"/>
    <n v="68.8"/>
    <n v="4"/>
    <n v="3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"/>
    <d v="2023-04-19T09:10:44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3"/>
    <d v="2023-04-19T09:10:44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21"/>
    <d v="2023-04-19T09:10:44"/>
    <n v="26"/>
    <m/>
    <n v="0"/>
    <n v="4"/>
    <n v="8"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22"/>
    <d v="2023-04-19T09:10:44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25"/>
    <d v="2023-04-19T09:10:4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23"/>
    <d v="2023-04-19T09:10:44"/>
    <n v="21.2"/>
    <m/>
    <m/>
    <n v="2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5"/>
    <d v="2023-04-19T09:10:44"/>
    <n v="222"/>
    <n v="91"/>
    <n v="131"/>
    <n v="1"/>
    <n v="3"/>
    <n v="25"/>
    <n v="32"/>
    <n v="26"/>
    <n v="55"/>
    <n v="39"/>
    <n v="33"/>
    <m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6"/>
    <d v="2023-04-19T09:10:44"/>
    <n v="13"/>
    <n v="3"/>
    <n v="10"/>
    <n v="0"/>
    <n v="1"/>
    <n v="1"/>
    <n v="5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7"/>
    <d v="2023-04-19T09:10:44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8"/>
    <d v="2023-04-19T09:10:44"/>
    <n v="6"/>
    <n v="4"/>
    <n v="2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9"/>
    <d v="2023-04-19T09:10:4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0"/>
    <d v="2023-04-19T09:10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1"/>
    <d v="2023-04-19T09:10:44"/>
    <n v="347"/>
    <n v="145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2"/>
    <d v="2023-04-19T09:10:4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3"/>
    <d v="2023-04-19T09:11:09"/>
    <n v="150"/>
    <m/>
    <m/>
    <m/>
    <n v="10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5"/>
    <d v="2023-04-19T09:11:09"/>
    <n v="341"/>
    <m/>
    <m/>
    <m/>
    <m/>
    <n v="48"/>
    <n v="182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13"/>
    <d v="2023-05-16T14:18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15"/>
    <d v="2023-05-16T14:18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5"/>
    <d v="2023-05-16T14:18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9"/>
    <d v="2023-05-16T14:18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10"/>
    <d v="2023-05-16T14:1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35"/>
    <d v="2023-05-16T14:1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11"/>
    <d v="2023-05-16T14:18:21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12"/>
    <d v="2023-05-16T14:1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5"/>
    <x v="42"/>
    <x v="36"/>
    <d v="2023-05-16T14:18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14"/>
    <d v="2023-05-16T14:18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15"/>
    <d v="2023-05-16T14:18:33"/>
    <n v="21"/>
    <m/>
    <m/>
    <m/>
    <m/>
    <m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5"/>
    <d v="2023-05-16T14:18:33"/>
    <n v="13"/>
    <n v="6"/>
    <n v="7"/>
    <m/>
    <m/>
    <m/>
    <n v="2"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9"/>
    <d v="2023-05-16T14:18:33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10"/>
    <d v="2023-05-16T14:18:3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"/>
    <x v="62"/>
    <x v="37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16"/>
    <d v="2023-05-16T14:22:38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0"/>
    <d v="2023-05-16T14:22:38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3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21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5"/>
    <d v="2023-05-16T14:22:38"/>
    <n v="20"/>
    <n v="8"/>
    <n v="12"/>
    <m/>
    <n v="3"/>
    <m/>
    <n v="2"/>
    <n v="3"/>
    <n v="6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6"/>
    <d v="2023-05-16T14:22:38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9"/>
    <d v="2023-05-16T14:22:3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6"/>
    <x v="93"/>
    <x v="11"/>
    <d v="2023-05-16T14:22:38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13"/>
    <d v="2023-05-16T14:23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21"/>
    <d v="2023-04-19T09:06:28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23"/>
    <d v="2023-04-19T09:06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5"/>
    <d v="2023-04-19T09:06:28"/>
    <n v="128"/>
    <n v="34"/>
    <n v="94"/>
    <n v="2"/>
    <n v="1"/>
    <n v="15"/>
    <n v="22"/>
    <n v="16"/>
    <n v="30"/>
    <n v="16"/>
    <n v="10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6"/>
    <d v="2023-04-19T09:06:28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8"/>
    <d v="2023-04-19T09:06:28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9"/>
    <d v="2023-04-19T09:06:28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10"/>
    <d v="2023-04-19T09:06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35"/>
    <d v="2023-04-19T09:06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11"/>
    <d v="2023-04-19T09:06:28"/>
    <n v="116"/>
    <n v="4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12"/>
    <d v="2023-04-19T09:06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36"/>
    <d v="2023-04-19T09:06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3"/>
    <d v="2023-04-19T09:10:29"/>
    <n v="38"/>
    <m/>
    <m/>
    <m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5"/>
    <d v="2023-04-19T09:10:29"/>
    <n v="222"/>
    <m/>
    <m/>
    <m/>
    <m/>
    <n v="28"/>
    <n v="11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28"/>
    <d v="2023-04-19T09:11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29"/>
    <d v="2023-04-19T09:11:09"/>
    <n v="72.400000000000006"/>
    <m/>
    <m/>
    <n v="42.4"/>
    <n v="15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30"/>
    <d v="2023-04-19T09:11:09"/>
    <n v="22.4"/>
    <m/>
    <n v="4"/>
    <n v="16.39999999999999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9"/>
    <d v="2023-04-19T09:11:09"/>
    <n v="41"/>
    <n v="16"/>
    <n v="25"/>
    <m/>
    <n v="3"/>
    <n v="2"/>
    <n v="12"/>
    <n v="2"/>
    <n v="11"/>
    <n v="7"/>
    <n v="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31"/>
    <d v="2023-04-19T09:11:0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32"/>
    <d v="2023-04-19T09:11:09"/>
    <n v="26"/>
    <n v="16"/>
    <n v="10"/>
    <m/>
    <n v="1"/>
    <n v="15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9"/>
    <d v="2023-04-19T09:11:09"/>
    <n v="898"/>
    <n v="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0"/>
    <d v="2023-04-19T09:11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33"/>
    <d v="2023-04-19T09:11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1"/>
    <d v="2023-04-19T09:11:09"/>
    <n v="898"/>
    <n v="362"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12"/>
    <d v="2023-04-19T09:11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15"/>
    <d v="2023-05-16T14:23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16"/>
    <d v="2023-05-16T14:23:03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0"/>
    <d v="2023-05-16T14:23:0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1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21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5"/>
    <d v="2023-05-16T14:23:03"/>
    <n v="19"/>
    <n v="5"/>
    <n v="14"/>
    <m/>
    <m/>
    <n v="1"/>
    <n v="2"/>
    <n v="2"/>
    <n v="5"/>
    <n v="3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6"/>
    <d v="2023-05-16T14:23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6"/>
    <x v="120"/>
    <x v="9"/>
    <d v="2023-05-16T14:23:0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"/>
    <x v="25"/>
    <x v="12"/>
    <d v="2023-04-20T10:26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"/>
    <x v="66"/>
    <x v="15"/>
    <d v="2023-04-20T10:27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23"/>
    <d v="2023-05-16T14:48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5"/>
    <d v="2023-04-20T08:09:46"/>
    <n v="368"/>
    <m/>
    <m/>
    <m/>
    <m/>
    <n v="58"/>
    <n v="18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6"/>
    <d v="2023-04-20T08:09:46"/>
    <n v="163"/>
    <m/>
    <m/>
    <m/>
    <m/>
    <m/>
    <m/>
    <m/>
    <n v="75"/>
    <m/>
    <n v="34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0"/>
    <d v="2023-04-20T08:09:46"/>
    <n v="192.8"/>
    <n v="18.399999999999999"/>
    <n v="41.6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1"/>
    <d v="2023-04-20T08:09:46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3"/>
    <d v="2023-04-20T08:09:46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21"/>
    <d v="2023-04-20T08:09:46"/>
    <n v="27"/>
    <m/>
    <n v="1"/>
    <n v="10"/>
    <n v="4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22"/>
    <d v="2023-04-20T08:09:46"/>
    <n v="20"/>
    <n v="3.2"/>
    <n v="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39"/>
    <d v="2023-04-20T08:09:46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23"/>
    <d v="2023-04-20T08:09:46"/>
    <n v="16.8"/>
    <n v="0"/>
    <n v="0"/>
    <n v="10.4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4"/>
    <d v="2023-04-20T08:09:46"/>
    <n v="9.6"/>
    <n v="0"/>
    <n v="0"/>
    <n v="9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5"/>
    <d v="2023-04-20T08:09:46"/>
    <n v="489"/>
    <n v="179"/>
    <n v="310"/>
    <n v="9"/>
    <n v="13"/>
    <n v="52"/>
    <n v="52"/>
    <n v="61"/>
    <n v="90"/>
    <n v="66"/>
    <n v="75"/>
    <m/>
    <n v="17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6"/>
    <d v="2023-04-20T08:09:46"/>
    <n v="15"/>
    <n v="9"/>
    <n v="6"/>
    <n v="1"/>
    <n v="1"/>
    <n v="5"/>
    <n v="2"/>
    <n v="2"/>
    <n v="2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2"/>
    <x v="2"/>
    <x v="34"/>
    <d v="2023-04-19T09:11:0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3"/>
    <d v="2023-04-19T09:11:32"/>
    <n v="124"/>
    <m/>
    <m/>
    <m/>
    <n v="8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5"/>
    <d v="2023-04-19T09:11:32"/>
    <n v="262"/>
    <m/>
    <m/>
    <m/>
    <m/>
    <n v="34"/>
    <n v="13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6"/>
    <d v="2023-04-19T09:11:32"/>
    <n v="119"/>
    <m/>
    <m/>
    <m/>
    <m/>
    <m/>
    <m/>
    <m/>
    <n v="61"/>
    <m/>
    <n v="3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0"/>
    <d v="2023-04-19T09:11:32"/>
    <n v="120"/>
    <n v="4"/>
    <n v="14.4"/>
    <n v="10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"/>
    <d v="2023-04-19T09:11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21"/>
    <d v="2023-04-19T09:11:32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24"/>
    <d v="2023-04-19T09:11:3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0"/>
    <x v="0"/>
    <x v="12"/>
    <d v="2023-06-22T11:01:58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14"/>
    <d v="2023-06-22T11:02:30"/>
    <n v="178"/>
    <m/>
    <m/>
    <m/>
    <n v="10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15"/>
    <d v="2023-06-22T11:02:30"/>
    <n v="291"/>
    <m/>
    <m/>
    <m/>
    <m/>
    <n v="14"/>
    <n v="146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16"/>
    <d v="2023-06-22T11:02:30"/>
    <n v="105"/>
    <m/>
    <m/>
    <m/>
    <m/>
    <m/>
    <m/>
    <m/>
    <n v="44"/>
    <m/>
    <n v="2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0"/>
    <d v="2023-06-22T11:02:30"/>
    <n v="191.2"/>
    <n v="20.8"/>
    <n v="45.6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2"/>
    <d v="2023-06-22T11:02:30"/>
    <n v="24"/>
    <m/>
    <m/>
    <m/>
    <n v="2"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21"/>
    <d v="2023-06-22T11:02:30"/>
    <n v="20"/>
    <m/>
    <m/>
    <n v="4"/>
    <n v="2"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22"/>
    <d v="2023-06-22T11:02:3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25"/>
    <d v="2023-06-22T11:02:30"/>
    <n v="8.8000000000000007"/>
    <n v="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23"/>
    <d v="2023-06-22T11:02:30"/>
    <n v="20"/>
    <n v="1.6"/>
    <n v="10"/>
    <n v="6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4"/>
    <d v="2023-06-22T11:02:30"/>
    <n v="9.6"/>
    <n v="1.2"/>
    <m/>
    <n v="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5"/>
    <d v="2023-06-22T11:02:30"/>
    <n v="395"/>
    <n v="122"/>
    <n v="273"/>
    <n v="11"/>
    <n v="17"/>
    <n v="46"/>
    <n v="53"/>
    <n v="36"/>
    <n v="73"/>
    <n v="67"/>
    <n v="44"/>
    <m/>
    <n v="13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6"/>
    <d v="2023-06-22T11:02:30"/>
    <n v="14"/>
    <n v="9"/>
    <n v="5"/>
    <m/>
    <m/>
    <n v="2"/>
    <n v="1"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7"/>
    <d v="2023-06-22T11:02:3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8"/>
    <d v="2023-06-22T11:02:30"/>
    <n v="11"/>
    <n v="8"/>
    <n v="3"/>
    <n v="2"/>
    <n v="3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7"/>
    <d v="2023-04-20T08:09:46"/>
    <n v="2"/>
    <n v="2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8"/>
    <x v="134"/>
    <x v="8"/>
    <d v="2023-04-20T08:09:46"/>
    <n v="8"/>
    <n v="5"/>
    <n v="3"/>
    <n v="0"/>
    <n v="0"/>
    <n v="6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8"/>
    <x v="115"/>
    <x v="5"/>
    <d v="2023-05-16T14:49:42"/>
    <n v="53"/>
    <n v="27"/>
    <n v="27"/>
    <n v="0"/>
    <n v="2"/>
    <n v="9"/>
    <n v="9"/>
    <n v="9"/>
    <n v="15"/>
    <n v="7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8"/>
    <x v="116"/>
    <x v="13"/>
    <d v="2023-04-20T08:10:36"/>
    <n v="6"/>
    <m/>
    <m/>
    <m/>
    <n v="2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11"/>
    <d v="2023-04-20T10:12:15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5"/>
    <x v="58"/>
    <x v="12"/>
    <d v="2023-04-20T10:12:1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13"/>
    <d v="2023-04-20T10:12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15"/>
    <d v="2023-04-20T10:12:33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16"/>
    <d v="2023-04-20T10:12:3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0"/>
    <d v="2023-04-20T10:12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5"/>
    <d v="2023-04-20T10:12:33"/>
    <n v="10"/>
    <n v="5"/>
    <n v="5"/>
    <m/>
    <m/>
    <n v="1"/>
    <n v="2"/>
    <n v="1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9"/>
    <d v="2023-04-20T10:12:3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10"/>
    <d v="2023-04-20T10:12:3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11"/>
    <d v="2023-04-20T10:12:33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59"/>
    <x v="12"/>
    <d v="2023-04-20T10:12:3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13"/>
    <d v="2023-04-20T10:13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15"/>
    <d v="2023-04-20T10:13:07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16"/>
    <d v="2023-04-20T10:13:07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0"/>
    <d v="2023-04-20T10:13:07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9"/>
    <d v="2023-04-19T08:39:2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10"/>
    <d v="2023-04-19T08:3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35"/>
    <d v="2023-04-19T08:39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11"/>
    <d v="2023-04-19T08:39:26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9"/>
    <d v="2023-06-22T11:02:30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10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13"/>
    <d v="2023-04-19T09:52:39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5"/>
    <x v="60"/>
    <x v="15"/>
    <d v="2023-04-19T09:52:39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15"/>
    <d v="2023-04-19T09:20:0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16"/>
    <d v="2023-04-19T09:20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5"/>
    <d v="2023-04-19T09:20:06"/>
    <n v="15"/>
    <n v="9"/>
    <n v="6"/>
    <m/>
    <m/>
    <m/>
    <m/>
    <n v="1"/>
    <n v="5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9"/>
    <d v="2023-04-19T09:20:0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10"/>
    <d v="2023-04-19T09:20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11"/>
    <d v="2023-04-19T09:20:06"/>
    <n v="83"/>
    <n v="2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12"/>
    <d v="2023-04-19T09:20:06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36"/>
    <d v="2023-04-19T09:15:05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"/>
    <x v="4"/>
    <x v="20"/>
    <d v="2023-04-19T09:15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3"/>
    <d v="2023-04-19T09:15:29"/>
    <n v="241"/>
    <m/>
    <m/>
    <m/>
    <n v="160"/>
    <n v="8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5"/>
    <d v="2023-04-19T09:15:29"/>
    <n v="495"/>
    <m/>
    <m/>
    <m/>
    <m/>
    <n v="30"/>
    <n v="266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6"/>
    <d v="2023-04-19T09:15:29"/>
    <n v="157"/>
    <m/>
    <m/>
    <m/>
    <m/>
    <m/>
    <m/>
    <m/>
    <n v="96"/>
    <m/>
    <n v="44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0"/>
    <d v="2023-04-19T09:15:29"/>
    <n v="218.4"/>
    <n v="17.600000000000001"/>
    <n v="49.6"/>
    <n v="151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3"/>
    <d v="2023-04-19T09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21"/>
    <d v="2023-04-19T09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23"/>
    <d v="2023-04-19T09:15:29"/>
    <n v="24"/>
    <m/>
    <n v="3.6"/>
    <n v="20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5"/>
    <d v="2023-04-19T09:15:29"/>
    <n v="585"/>
    <n v="312"/>
    <n v="273"/>
    <n v="9"/>
    <n v="17"/>
    <n v="55"/>
    <n v="80"/>
    <n v="55"/>
    <n v="133"/>
    <n v="101"/>
    <n v="96"/>
    <m/>
    <n v="22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6"/>
    <d v="2023-04-19T09:15:2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8"/>
    <d v="2023-04-19T09:15:29"/>
    <n v="10"/>
    <n v="5"/>
    <n v="5"/>
    <m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26"/>
    <d v="2023-04-19T09:1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12"/>
    <d v="2023-04-19T08:3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6"/>
    <x v="102"/>
    <x v="36"/>
    <d v="2023-04-19T08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6"/>
    <x v="103"/>
    <x v="15"/>
    <d v="2023-04-19T08:39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6"/>
    <x v="103"/>
    <x v="5"/>
    <d v="2023-04-19T08:39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6"/>
    <x v="103"/>
    <x v="9"/>
    <d v="2023-04-19T08:39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6"/>
    <x v="103"/>
    <x v="11"/>
    <d v="2023-04-19T08:39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13"/>
    <d v="2023-04-19T08:41:39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15"/>
    <d v="2023-04-19T08:41:39"/>
    <n v="30"/>
    <m/>
    <m/>
    <m/>
    <m/>
    <n v="2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16"/>
    <d v="2023-04-19T08:41:39"/>
    <n v="12"/>
    <m/>
    <m/>
    <m/>
    <m/>
    <m/>
    <m/>
    <m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0"/>
    <d v="2023-04-19T08:41:39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5"/>
    <d v="2023-04-19T08:41:39"/>
    <n v="35"/>
    <n v="15"/>
    <n v="21"/>
    <m/>
    <n v="1"/>
    <m/>
    <n v="6"/>
    <n v="4"/>
    <n v="5"/>
    <n v="10"/>
    <n v="5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9"/>
    <d v="2023-04-19T08:41:3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10"/>
    <d v="2023-04-19T08:41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11"/>
    <d v="2023-04-19T08:41:39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"/>
    <x v="10"/>
    <x v="12"/>
    <d v="2023-04-19T08:41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13"/>
    <d v="2023-04-19T08:42:18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15"/>
    <d v="2023-04-19T08:42:1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16"/>
    <d v="2023-04-19T08:42:1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0"/>
    <d v="2023-04-19T08:42:1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5"/>
    <d v="2023-04-19T08:42:18"/>
    <n v="14"/>
    <n v="7"/>
    <n v="7"/>
    <m/>
    <m/>
    <n v="1"/>
    <n v="4"/>
    <n v="2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9"/>
    <d v="2023-04-19T08:42:1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10"/>
    <d v="2023-04-19T08:42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35"/>
    <d v="2023-04-19T08:4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11"/>
    <d v="2023-04-19T08:42:18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8"/>
    <d v="2023-04-19T09:15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9"/>
    <d v="2023-04-19T09:15:29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9"/>
    <d v="2023-04-19T09:15:29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"/>
    <x v="107"/>
    <x v="10"/>
    <d v="2023-04-19T09:15:2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3"/>
    <x v="139"/>
    <x v="20"/>
    <d v="2023-04-19T09:20:0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3"/>
    <x v="127"/>
    <x v="15"/>
    <d v="2023-04-19T09:20:44"/>
    <n v="20"/>
    <m/>
    <m/>
    <m/>
    <m/>
    <n v="2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3"/>
    <x v="127"/>
    <x v="16"/>
    <d v="2023-04-19T09:20:44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3"/>
    <x v="127"/>
    <x v="5"/>
    <d v="2023-04-19T09:20:44"/>
    <n v="13"/>
    <n v="8"/>
    <n v="5"/>
    <m/>
    <m/>
    <m/>
    <m/>
    <n v="1"/>
    <n v="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3"/>
    <x v="127"/>
    <x v="9"/>
    <d v="2023-04-19T09:20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3"/>
    <x v="127"/>
    <x v="10"/>
    <d v="2023-04-19T09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3"/>
    <x v="127"/>
    <x v="11"/>
    <d v="2023-04-19T09:20:4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3"/>
    <x v="127"/>
    <x v="12"/>
    <d v="2023-04-19T09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15"/>
    <d v="2023-04-19T09:21:1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4"/>
    <x v="79"/>
    <x v="16"/>
    <d v="2023-04-19T09:21:18"/>
    <n v="7"/>
    <m/>
    <m/>
    <m/>
    <m/>
    <m/>
    <m/>
    <m/>
    <n v="2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12"/>
    <d v="2023-04-19T09:22:5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4"/>
    <x v="123"/>
    <x v="20"/>
    <d v="2023-04-19T09:2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13"/>
    <d v="2023-04-19T09:28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15"/>
    <d v="2023-04-19T09:28:57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16"/>
    <d v="2023-04-19T09:28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"/>
    <x v="33"/>
    <x v="3"/>
    <d v="2023-04-19T09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15"/>
    <d v="2023-04-19T09:29:17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16"/>
    <d v="2023-04-19T09:29:1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5"/>
    <d v="2023-04-19T09:29:17"/>
    <n v="9"/>
    <n v="6"/>
    <n v="3"/>
    <m/>
    <m/>
    <m/>
    <n v="2"/>
    <n v="2"/>
    <n v="1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9"/>
    <d v="2023-04-19T09:29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10"/>
    <d v="2023-04-19T09:2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11"/>
    <d v="2023-04-19T09:29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"/>
    <x v="34"/>
    <x v="12"/>
    <d v="2023-04-19T09:2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13"/>
    <d v="2023-04-19T09:30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15"/>
    <d v="2023-04-19T09:30:4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16"/>
    <d v="2023-04-19T09:30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24"/>
    <d v="2023-04-19T09:30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4"/>
    <d v="2023-04-19T09:30:4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5"/>
    <d v="2023-04-19T09:30:40"/>
    <n v="11"/>
    <n v="6"/>
    <n v="5"/>
    <m/>
    <m/>
    <m/>
    <n v="2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6"/>
    <d v="2023-04-19T09:30:40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8"/>
    <d v="2023-04-19T09:30:4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9"/>
    <d v="2023-04-19T09:30:4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10"/>
    <d v="2023-04-19T09:30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5"/>
    <x v="40"/>
    <x v="11"/>
    <d v="2023-04-19T09:30:40"/>
    <n v="123"/>
    <n v="5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5"/>
    <d v="2023-04-19T09:04:46"/>
    <n v="82"/>
    <n v="36"/>
    <n v="46"/>
    <m/>
    <n v="2"/>
    <n v="11"/>
    <n v="5"/>
    <n v="15"/>
    <n v="11"/>
    <n v="12"/>
    <n v="20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6"/>
    <d v="2023-04-19T09:04:46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8"/>
    <d v="2023-04-19T09:04:46"/>
    <n v="4"/>
    <n v="2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9"/>
    <d v="2023-04-19T09:04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10"/>
    <d v="2023-04-19T09:04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11"/>
    <d v="2023-04-19T09:04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12"/>
    <d v="2023-04-19T09:04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13"/>
    <d v="2023-04-19T09:06:28"/>
    <n v="57"/>
    <m/>
    <m/>
    <m/>
    <n v="44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15"/>
    <d v="2023-04-19T09:06:28"/>
    <n v="112"/>
    <m/>
    <m/>
    <m/>
    <m/>
    <n v="20"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6"/>
    <x v="7"/>
    <x v="16"/>
    <d v="2023-04-19T09:06:28"/>
    <n v="30"/>
    <m/>
    <m/>
    <m/>
    <m/>
    <m/>
    <m/>
    <m/>
    <n v="9"/>
    <m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6"/>
    <d v="2023-04-19T09:10:29"/>
    <n v="40"/>
    <m/>
    <m/>
    <m/>
    <m/>
    <m/>
    <m/>
    <m/>
    <n v="21"/>
    <m/>
    <n v="4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0"/>
    <d v="2023-04-19T09:10:29"/>
    <n v="62.4"/>
    <n v="7.2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3"/>
    <d v="2023-04-19T09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21"/>
    <d v="2023-04-19T09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23"/>
    <d v="2023-04-19T09:10:2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5"/>
    <d v="2023-04-19T09:10:29"/>
    <n v="197"/>
    <n v="83"/>
    <n v="114"/>
    <n v="5"/>
    <n v="5"/>
    <n v="19"/>
    <n v="15"/>
    <n v="18"/>
    <n v="56"/>
    <n v="41"/>
    <n v="21"/>
    <m/>
    <n v="2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6"/>
    <d v="2023-04-19T09:10:29"/>
    <n v="5"/>
    <n v="3"/>
    <n v="2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11"/>
    <d v="2023-04-19T09:03:18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2"/>
    <x v="81"/>
    <x v="36"/>
    <d v="2023-04-19T09:03:1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13"/>
    <d v="2023-04-19T09:03:34"/>
    <n v="22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15"/>
    <d v="2023-04-19T09:03:34"/>
    <n v="90"/>
    <m/>
    <m/>
    <m/>
    <m/>
    <n v="10"/>
    <n v="4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16"/>
    <d v="2023-04-19T09:03:34"/>
    <n v="18"/>
    <m/>
    <m/>
    <m/>
    <m/>
    <m/>
    <m/>
    <m/>
    <n v="5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0"/>
    <d v="2023-04-19T09:03:34"/>
    <n v="11.7"/>
    <m/>
    <n v="4.5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5"/>
    <d v="2023-04-19T09:03:34"/>
    <n v="71"/>
    <n v="28"/>
    <n v="43"/>
    <m/>
    <n v="1"/>
    <n v="2"/>
    <n v="11"/>
    <n v="5"/>
    <n v="21"/>
    <n v="19"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9"/>
    <d v="2023-04-19T09:03:3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10"/>
    <d v="2023-04-19T09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11"/>
    <d v="2023-04-19T09:03:34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2"/>
    <x v="82"/>
    <x v="12"/>
    <d v="2023-04-19T09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13"/>
    <d v="2023-04-19T09:04:46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15"/>
    <d v="2023-04-19T09:04:46"/>
    <n v="60"/>
    <m/>
    <m/>
    <m/>
    <m/>
    <n v="14"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16"/>
    <d v="2023-04-19T09:04:46"/>
    <n v="31"/>
    <m/>
    <m/>
    <m/>
    <m/>
    <m/>
    <m/>
    <m/>
    <n v="2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24"/>
    <d v="2023-04-19T09:04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23"/>
    <d v="2023-04-19T09:04:46"/>
    <n v="8"/>
    <n v="2.4"/>
    <m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"/>
    <x v="76"/>
    <x v="4"/>
    <d v="2023-04-19T09:04:46"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8"/>
    <d v="2023-04-19T09:10:29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8"/>
    <d v="2023-04-19T09:10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9"/>
    <d v="2023-04-19T09:10:2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9"/>
    <d v="2023-04-19T09:10:29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0"/>
    <d v="2023-04-19T09:10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1"/>
    <d v="2023-04-19T09:10:29"/>
    <n v="279"/>
    <n v="11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18"/>
    <x v="137"/>
    <x v="12"/>
    <d v="2023-04-19T09:10:29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0"/>
    <x v="0"/>
    <x v="13"/>
    <d v="2023-04-19T09:10:44"/>
    <n v="88"/>
    <m/>
    <m/>
    <m/>
    <n v="6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11"/>
    <d v="2023-06-22T11:02:30"/>
    <n v="385"/>
    <n v="154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1"/>
    <x v="1"/>
    <x v="12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4"/>
    <d v="2023-06-22T11:02:44"/>
    <n v="312"/>
    <m/>
    <m/>
    <m/>
    <n v="192"/>
    <n v="11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5"/>
    <d v="2023-06-22T11:02:44"/>
    <n v="399"/>
    <m/>
    <m/>
    <m/>
    <m/>
    <n v="10"/>
    <n v="232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16"/>
    <d v="2023-06-22T11:02:44"/>
    <n v="243"/>
    <m/>
    <m/>
    <m/>
    <m/>
    <m/>
    <m/>
    <m/>
    <n v="113"/>
    <m/>
    <n v="84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0"/>
    <d v="2023-06-22T11:02:44"/>
    <n v="182.4"/>
    <m/>
    <n v="28.8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"/>
    <d v="2023-06-22T11:02:4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1"/>
    <d v="2023-06-22T11:02:44"/>
    <n v="10"/>
    <m/>
    <m/>
    <n v="4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4"/>
    <d v="2023-06-22T11:02:44"/>
    <n v="10"/>
    <m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2"/>
    <d v="2023-06-22T11:02:44"/>
    <n v="1.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5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39"/>
    <d v="2023-06-22T11:02:4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23"/>
    <d v="2023-06-22T11:02:44"/>
    <n v="6"/>
    <m/>
    <n v="1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4"/>
    <d v="2023-06-22T11:02:4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5"/>
    <d v="2023-06-22T11:02:44"/>
    <n v="627"/>
    <n v="243"/>
    <n v="384"/>
    <m/>
    <n v="11"/>
    <n v="57"/>
    <n v="96"/>
    <n v="64"/>
    <n v="116"/>
    <n v="80"/>
    <n v="115"/>
    <m/>
    <n v="42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6"/>
    <d v="2023-06-22T11:02:44"/>
    <n v="8"/>
    <n v="5"/>
    <n v="3"/>
    <n v="1"/>
    <m/>
    <n v="2"/>
    <m/>
    <m/>
    <n v="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2"/>
    <x v="2"/>
    <x v="7"/>
    <d v="2023-06-22T11:02:44"/>
    <n v="4"/>
    <n v="2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0"/>
    <d v="2023-05-16T14:33:37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39"/>
    <d v="2023-05-16T14:33:3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44"/>
    <d v="2023-05-16T14:3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5"/>
    <d v="2023-05-16T14:33:37"/>
    <n v="61"/>
    <n v="21"/>
    <n v="40"/>
    <m/>
    <n v="2"/>
    <n v="2"/>
    <n v="8"/>
    <n v="7"/>
    <n v="13"/>
    <n v="13"/>
    <n v="10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7"/>
    <d v="2023-05-16T14:3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9"/>
    <d v="2023-05-16T14:33:3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2"/>
    <x v="82"/>
    <x v="11"/>
    <d v="2023-05-16T14:33:37"/>
    <n v="43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13"/>
    <d v="2023-05-16T14:35:13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15"/>
    <d v="2023-05-16T14:35:13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16"/>
    <d v="2023-05-16T14:35:13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0"/>
    <d v="2023-05-16T14:35:13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1"/>
    <d v="2023-05-16T14:35:1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3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21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22"/>
    <d v="2023-05-16T14:35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4"/>
    <d v="2023-05-16T14:35:13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5"/>
    <d v="2023-05-16T14:35:13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23"/>
    <d v="2023-04-20T10:1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5"/>
    <d v="2023-04-20T10:13:07"/>
    <n v="52"/>
    <n v="23"/>
    <n v="29"/>
    <m/>
    <m/>
    <n v="1"/>
    <n v="7"/>
    <m/>
    <n v="14"/>
    <n v="19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9"/>
    <d v="2023-04-20T10:13:07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10"/>
    <d v="2023-04-20T10:13:0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11"/>
    <d v="2023-04-20T10:13:07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5"/>
    <x v="60"/>
    <x v="12"/>
    <d v="2023-04-20T10:13:07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4"/>
    <x v="104"/>
    <x v="13"/>
    <d v="2023-04-20T10:33:14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13"/>
    <d v="2023-04-20T10:18:25"/>
    <n v="132"/>
    <m/>
    <m/>
    <m/>
    <n v="9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15"/>
    <d v="2023-04-20T10:18:25"/>
    <n v="284"/>
    <m/>
    <m/>
    <m/>
    <m/>
    <n v="34"/>
    <n v="13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17"/>
    <x v="114"/>
    <x v="16"/>
    <d v="2023-04-20T10:18:25"/>
    <n v="92"/>
    <m/>
    <m/>
    <m/>
    <m/>
    <m/>
    <m/>
    <m/>
    <n v="47"/>
    <m/>
    <n v="38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23"/>
    <d v="2023-04-19T15:19:56"/>
    <n v="16.399999999999999"/>
    <m/>
    <m/>
    <n v="13.6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4"/>
    <d v="2023-04-19T15:19:56"/>
    <n v="5.2"/>
    <m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5"/>
    <d v="2023-04-19T15:19:56"/>
    <n v="630"/>
    <n v="218"/>
    <n v="412"/>
    <n v="10"/>
    <n v="20"/>
    <n v="34"/>
    <n v="93"/>
    <n v="72"/>
    <n v="123"/>
    <n v="105"/>
    <n v="85"/>
    <m/>
    <n v="43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6"/>
    <d v="2023-04-19T15:19:56"/>
    <n v="18"/>
    <n v="10"/>
    <n v="8"/>
    <m/>
    <m/>
    <n v="1"/>
    <n v="4"/>
    <n v="2"/>
    <n v="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7"/>
    <d v="2023-04-19T15:19:56"/>
    <n v="5"/>
    <n v="3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8"/>
    <d v="2023-04-19T15:19:56"/>
    <n v="7"/>
    <n v="5"/>
    <n v="2"/>
    <m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26"/>
    <d v="2023-04-19T15:19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29"/>
    <d v="2023-04-19T15:19:56"/>
    <n v="15.6"/>
    <m/>
    <m/>
    <n v="3.2"/>
    <n v="5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9"/>
    <d v="2023-04-19T15:19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5"/>
    <d v="2023-05-16T14:48:35"/>
    <n v="151"/>
    <n v="76"/>
    <n v="75"/>
    <n v="5"/>
    <n v="7"/>
    <n v="20"/>
    <n v="20"/>
    <n v="22"/>
    <n v="27"/>
    <n v="14"/>
    <n v="26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6"/>
    <d v="2023-05-16T14:48:35"/>
    <n v="8"/>
    <n v="3"/>
    <n v="5"/>
    <m/>
    <m/>
    <n v="3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8"/>
    <x v="133"/>
    <x v="7"/>
    <d v="2023-05-16T14:48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5"/>
    <d v="2023-04-20T08:01:37"/>
    <n v="196"/>
    <m/>
    <m/>
    <m/>
    <m/>
    <n v="28"/>
    <n v="9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6"/>
    <d v="2023-04-20T08:01:37"/>
    <n v="48"/>
    <m/>
    <m/>
    <m/>
    <m/>
    <m/>
    <m/>
    <m/>
    <n v="32"/>
    <m/>
    <n v="2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0"/>
    <d v="2023-04-20T08:01:37"/>
    <n v="64.099999999999994"/>
    <n v="2.6"/>
    <n v="16.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3"/>
    <d v="2023-04-20T08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21"/>
    <d v="2023-04-20T08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23"/>
    <d v="2023-04-20T08:01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4"/>
    <d v="2023-04-20T08:01:3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5"/>
    <d v="2023-04-20T08:01:37"/>
    <n v="196"/>
    <n v="82"/>
    <n v="114"/>
    <n v="3"/>
    <n v="9"/>
    <n v="22"/>
    <n v="15"/>
    <n v="16"/>
    <n v="47"/>
    <n v="37"/>
    <n v="32"/>
    <m/>
    <n v="1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6"/>
    <d v="2023-04-20T08:01:37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8"/>
    <d v="2023-04-20T08:01:37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8"/>
    <d v="2023-04-20T08:01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27"/>
    <d v="2023-04-20T08:01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9"/>
    <d v="2023-04-20T08:01:37"/>
    <n v="2"/>
    <m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9"/>
    <d v="2023-04-20T08:01:37"/>
    <n v="285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0"/>
    <d v="2023-04-20T08:01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37"/>
    <d v="2023-04-20T08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1"/>
    <d v="2023-04-20T08:01:37"/>
    <n v="285"/>
    <n v="134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12"/>
    <d v="2023-04-20T08:01:37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38"/>
    <d v="2023-04-20T08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18"/>
    <x v="137"/>
    <x v="20"/>
    <d v="2023-04-20T08:0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3"/>
    <d v="2023-04-20T08:01:55"/>
    <n v="87"/>
    <m/>
    <m/>
    <m/>
    <n v="7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5"/>
    <d v="2023-04-20T08:01:55"/>
    <n v="229"/>
    <m/>
    <m/>
    <m/>
    <m/>
    <n v="38"/>
    <n v="108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6"/>
    <d v="2023-04-20T08:01:55"/>
    <n v="60"/>
    <m/>
    <m/>
    <m/>
    <m/>
    <m/>
    <m/>
    <m/>
    <n v="39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0"/>
    <d v="2023-04-20T08:01:55"/>
    <n v="90.9"/>
    <n v="1.6"/>
    <n v="6.9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1"/>
    <d v="2023-04-20T08:01:5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3"/>
    <d v="2023-04-20T08:01:55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1"/>
    <d v="2023-04-20T08:01:55"/>
    <n v="24"/>
    <m/>
    <m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2"/>
    <d v="2023-04-20T08:01:5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5"/>
    <d v="2023-04-20T08:01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0"/>
    <d v="2023-05-16T14:27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1"/>
    <d v="2023-05-16T14:27:08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59"/>
    <x v="12"/>
    <d v="2023-05-16T14:27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13"/>
    <d v="2023-05-16T14:27:44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15"/>
    <d v="2023-05-16T14:27:44"/>
    <n v="60"/>
    <m/>
    <m/>
    <m/>
    <m/>
    <n v="2"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16"/>
    <d v="2023-05-16T14:27:44"/>
    <n v="17"/>
    <m/>
    <m/>
    <m/>
    <m/>
    <m/>
    <m/>
    <m/>
    <n v="6"/>
    <m/>
    <n v="8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0"/>
    <d v="2023-05-16T14:27:44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24"/>
    <d v="2023-05-16T14:27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"/>
    <x v="67"/>
    <x v="9"/>
    <d v="2023-05-16T14:27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"/>
    <x v="67"/>
    <x v="11"/>
    <d v="2023-05-16T14:27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4"/>
    <x v="94"/>
    <x v="14"/>
    <d v="2023-05-16T14:28:1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4"/>
    <x v="94"/>
    <x v="15"/>
    <d v="2023-05-16T14:28:1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4"/>
    <x v="94"/>
    <x v="16"/>
    <d v="2023-05-16T14:28:1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4"/>
    <x v="94"/>
    <x v="0"/>
    <d v="2023-05-16T14:28:1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4"/>
    <x v="94"/>
    <x v="5"/>
    <d v="2023-05-16T14:28:10"/>
    <n v="13"/>
    <n v="5"/>
    <n v="8"/>
    <m/>
    <m/>
    <n v="1"/>
    <m/>
    <n v="4"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4"/>
    <x v="94"/>
    <x v="9"/>
    <d v="2023-05-16T14:28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5"/>
    <x v="60"/>
    <x v="23"/>
    <d v="2023-05-16T14:27:44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7"/>
    <d v="2023-05-16T11:52:18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8"/>
    <d v="2023-05-16T11:52:18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9"/>
    <d v="2023-05-16T11:52:18"/>
    <n v="1.6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9"/>
    <d v="2023-05-16T11:52:18"/>
    <n v="6"/>
    <n v="0"/>
    <n v="6"/>
    <n v="0"/>
    <n v="0"/>
    <n v="2"/>
    <n v="3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32"/>
    <d v="2023-05-16T11:52:18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9"/>
    <d v="2023-05-16T11:52:18"/>
    <n v="501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0"/>
    <d v="2023-05-16T11:52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1"/>
    <d v="2023-05-16T11:52:18"/>
    <n v="501"/>
    <n v="182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12"/>
    <d v="2023-05-16T11:52:18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20"/>
    <d v="2023-05-16T11:52:18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8"/>
    <x v="20"/>
    <x v="40"/>
    <d v="2023-05-16T11:5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3"/>
    <d v="2023-05-16T11:52:31"/>
    <n v="292"/>
    <m/>
    <m/>
    <m/>
    <n v="158"/>
    <n v="13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5"/>
    <d v="2023-05-16T11:52:31"/>
    <n v="517"/>
    <m/>
    <m/>
    <m/>
    <m/>
    <n v="108"/>
    <n v="23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6"/>
    <d v="2023-05-16T11:52:31"/>
    <n v="154"/>
    <m/>
    <m/>
    <m/>
    <m/>
    <m/>
    <m/>
    <m/>
    <n v="73"/>
    <m/>
    <n v="52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0"/>
    <d v="2023-05-16T11:52:31"/>
    <n v="270.39999999999998"/>
    <n v="2.4"/>
    <n v="6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"/>
    <d v="2023-05-16T11:52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3"/>
    <d v="2023-05-16T11:52:31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1"/>
    <d v="2023-05-16T11:52:31"/>
    <n v="14"/>
    <m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4"/>
    <d v="2023-05-16T11:52:31"/>
    <n v="18"/>
    <m/>
    <m/>
    <m/>
    <m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5"/>
    <d v="2023-05-16T11:52:31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3"/>
    <d v="2023-05-16T11:52:31"/>
    <n v="14.8"/>
    <m/>
    <n v="1.2"/>
    <n v="8"/>
    <n v="3.2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4"/>
    <d v="2023-05-16T11:52:3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5"/>
    <d v="2023-05-16T11:52:31"/>
    <n v="816"/>
    <n v="358"/>
    <n v="458"/>
    <n v="1"/>
    <n v="21"/>
    <n v="260"/>
    <n v="79"/>
    <n v="120"/>
    <n v="115"/>
    <n v="92"/>
    <n v="73"/>
    <m/>
    <n v="26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6"/>
    <d v="2023-05-16T11:52:31"/>
    <n v="13"/>
    <n v="4"/>
    <n v="9"/>
    <m/>
    <m/>
    <m/>
    <n v="2"/>
    <n v="1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7"/>
    <d v="2023-05-16T11:52:3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8"/>
    <d v="2023-05-16T11:52:31"/>
    <n v="5"/>
    <n v="2"/>
    <n v="5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6"/>
    <d v="2023-05-16T11:52:31"/>
    <n v="14"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8"/>
    <d v="2023-05-16T11:52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7"/>
    <d v="2023-05-16T11:52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29"/>
    <d v="2023-05-16T11:52:31"/>
    <n v="12"/>
    <n v="3.2"/>
    <n v="6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9"/>
    <d v="2023-05-16T11:52:31"/>
    <n v="8"/>
    <n v="3"/>
    <n v="5"/>
    <m/>
    <n v="2"/>
    <n v="1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32"/>
    <d v="2023-05-16T11:52:31"/>
    <n v="4"/>
    <n v="2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9"/>
    <d v="2023-05-16T11:52:31"/>
    <n v="759"/>
    <n v="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8"/>
    <x v="23"/>
    <x v="10"/>
    <d v="2023-05-16T11:52:3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"/>
    <d v="2023-05-16T12:13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2"/>
    <d v="2023-05-16T12:13:55"/>
    <n v="8"/>
    <m/>
    <m/>
    <m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3"/>
    <d v="2023-05-16T12:13:5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21"/>
    <d v="2023-05-16T12:13:55"/>
    <n v="29"/>
    <m/>
    <n v="1"/>
    <n v="10"/>
    <n v="6"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22"/>
    <d v="2023-05-16T12:13:55"/>
    <n v="32"/>
    <n v="9.6"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39"/>
    <d v="2023-05-16T12:13:55"/>
    <n v="7.7"/>
    <m/>
    <n v="4.5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23"/>
    <d v="2023-05-16T12:13:55"/>
    <n v="20.399999999999999"/>
    <m/>
    <n v="3.6"/>
    <n v="12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5"/>
    <d v="2023-05-16T12:13:55"/>
    <n v="524"/>
    <n v="202"/>
    <n v="322"/>
    <n v="9"/>
    <n v="19"/>
    <n v="53"/>
    <n v="63"/>
    <n v="66"/>
    <n v="97"/>
    <n v="73"/>
    <n v="68"/>
    <m/>
    <n v="2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6"/>
    <d v="2023-05-16T12:13:55"/>
    <n v="20"/>
    <n v="11"/>
    <n v="9"/>
    <n v="3"/>
    <n v="3"/>
    <n v="5"/>
    <n v="3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7"/>
    <d v="2023-05-16T12:13:55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8"/>
    <d v="2023-05-16T12:13:55"/>
    <n v="6"/>
    <n v="4"/>
    <n v="2"/>
    <m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7"/>
    <d v="2023-05-16T12:13:55"/>
    <n v="16"/>
    <m/>
    <n v="6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8"/>
    <d v="2023-05-16T12:13:55"/>
    <n v="32"/>
    <m/>
    <m/>
    <m/>
    <m/>
    <n v="2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29"/>
    <d v="2023-05-16T12:13:5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30"/>
    <d v="2023-05-16T12:13:55"/>
    <n v="13.2"/>
    <m/>
    <m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19"/>
    <d v="2023-05-16T12:13:55"/>
    <n v="24"/>
    <n v="10"/>
    <n v="14"/>
    <m/>
    <n v="3"/>
    <n v="2"/>
    <n v="1"/>
    <n v="3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8"/>
    <x v="134"/>
    <x v="32"/>
    <d v="2023-05-16T12:13:55"/>
    <n v="5"/>
    <n v="4"/>
    <n v="1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13"/>
    <d v="2023-04-20T11:50:0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15"/>
    <d v="2023-04-20T11:50:07"/>
    <n v="60"/>
    <m/>
    <m/>
    <m/>
    <m/>
    <n v="2"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16"/>
    <d v="2023-04-20T11:50:07"/>
    <n v="12"/>
    <m/>
    <m/>
    <m/>
    <m/>
    <m/>
    <m/>
    <m/>
    <n v="1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0"/>
    <d v="2023-04-20T11:50:07"/>
    <n v="16.8"/>
    <m/>
    <n v="8.800000000000000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22"/>
    <d v="2023-05-16T11:53:32"/>
    <n v="75.8"/>
    <n v="11.2"/>
    <n v="22.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0"/>
    <x v="50"/>
    <x v="23"/>
    <d v="2023-05-16T11:53:32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2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3"/>
    <d v="2023-05-16T11:54:1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21"/>
    <d v="2023-05-16T11:54:1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5"/>
    <d v="2023-05-16T11:54:14"/>
    <n v="35"/>
    <n v="19"/>
    <n v="16"/>
    <m/>
    <m/>
    <m/>
    <n v="6"/>
    <m/>
    <n v="9"/>
    <n v="11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6"/>
    <d v="2023-05-16T11:54:14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3"/>
    <x v="83"/>
    <x v="9"/>
    <d v="2023-05-16T11:54:1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2"/>
    <d v="2023-05-16T12:14:24"/>
    <n v="22"/>
    <m/>
    <m/>
    <m/>
    <n v="0"/>
    <n v="2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21"/>
    <d v="2023-05-16T12:14:24"/>
    <n v="26"/>
    <m/>
    <n v="0"/>
    <n v="2"/>
    <m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22"/>
    <d v="2023-05-16T12:14:24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39"/>
    <d v="2023-05-16T12:14:24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23"/>
    <d v="2023-05-16T12:14:24"/>
    <n v="9.6"/>
    <n v="0"/>
    <n v="0"/>
    <n v="0"/>
    <n v="7.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4"/>
    <d v="2023-05-16T12:14:24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5"/>
    <d v="2023-05-16T12:14:24"/>
    <n v="545"/>
    <n v="203"/>
    <n v="342"/>
    <n v="7"/>
    <n v="21"/>
    <n v="54"/>
    <n v="62"/>
    <n v="66"/>
    <n v="100"/>
    <n v="79"/>
    <n v="94"/>
    <m/>
    <n v="25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2"/>
    <x v="28"/>
    <x v="6"/>
    <d v="2023-05-16T12:14:24"/>
    <n v="13"/>
    <n v="10"/>
    <n v="3"/>
    <n v="0"/>
    <n v="0"/>
    <n v="1"/>
    <n v="0"/>
    <n v="2"/>
    <n v="8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11"/>
    <d v="2023-04-19T10:58:3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6"/>
    <x v="93"/>
    <x v="12"/>
    <d v="2023-04-19T10:58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3"/>
    <d v="2023-04-19T15:00:59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5"/>
    <d v="2023-04-19T15:00:59"/>
    <n v="36"/>
    <m/>
    <m/>
    <m/>
    <m/>
    <n v="6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6"/>
    <d v="2023-04-19T15:00:59"/>
    <n v="26"/>
    <m/>
    <m/>
    <m/>
    <m/>
    <m/>
    <m/>
    <m/>
    <n v="11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0"/>
    <d v="2023-04-19T15:00:59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21"/>
    <d v="2023-04-19T15:00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22"/>
    <d v="2023-04-19T15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23"/>
    <d v="2023-04-19T15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5"/>
    <d v="2023-04-19T15:00:59"/>
    <n v="45"/>
    <n v="14"/>
    <n v="31"/>
    <m/>
    <m/>
    <n v="2"/>
    <n v="5"/>
    <n v="3"/>
    <n v="7"/>
    <n v="8"/>
    <n v="11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6"/>
    <d v="2023-04-19T15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8"/>
    <d v="2023-04-19T15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8"/>
    <d v="2023-04-19T15:0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9"/>
    <d v="2023-04-19T15:00:5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9"/>
    <d v="2023-04-19T15:00:5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0"/>
    <d v="2023-04-19T15:00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1"/>
    <d v="2023-04-19T15:00:59"/>
    <n v="61"/>
    <n v="26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3"/>
    <d v="2023-04-19T15:05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5"/>
    <d v="2023-04-19T15:05:02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6"/>
    <d v="2023-04-19T15:05:02"/>
    <n v="9"/>
    <m/>
    <m/>
    <m/>
    <m/>
    <m/>
    <m/>
    <m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0"/>
    <d v="2023-04-19T15:05:02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21"/>
    <d v="2023-04-19T15:05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22"/>
    <d v="2023-04-19T15:05:0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5"/>
    <d v="2023-04-19T15:05:02"/>
    <n v="21"/>
    <n v="6"/>
    <n v="15"/>
    <n v="1"/>
    <m/>
    <n v="1"/>
    <n v="1"/>
    <m/>
    <n v="3"/>
    <n v="6"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6"/>
    <d v="2023-04-19T15:05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8"/>
    <d v="2023-04-19T15:05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9"/>
    <d v="2023-04-19T15:05:0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9"/>
    <d v="2023-04-19T15:05:02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0"/>
    <d v="2023-04-19T15:05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1"/>
    <d v="2023-04-19T15:05:02"/>
    <n v="110"/>
    <n v="5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12"/>
    <d v="2023-04-19T15:0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13"/>
    <d v="2023-04-19T08:22:5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15"/>
    <d v="2023-04-19T08:22:55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16"/>
    <d v="2023-04-19T08:22:55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0"/>
    <d v="2023-04-19T08:22:55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21"/>
    <d v="2023-04-19T08:22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5"/>
    <d v="2023-04-19T08:22:55"/>
    <n v="16"/>
    <n v="6"/>
    <n v="10"/>
    <m/>
    <n v="1"/>
    <n v="2"/>
    <m/>
    <n v="4"/>
    <n v="3"/>
    <n v="2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6"/>
    <d v="2023-04-19T08:22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4"/>
    <x v="123"/>
    <x v="9"/>
    <d v="2023-04-19T08:22:5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10"/>
    <d v="2023-04-20T12:0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11"/>
    <d v="2023-04-20T12:08:50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12"/>
    <d v="2023-04-20T12:08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3"/>
    <x v="117"/>
    <x v="49"/>
    <d v="2023-04-20T12:0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13"/>
    <d v="2023-04-20T12:09:30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15"/>
    <d v="2023-04-20T12:09:30"/>
    <n v="30"/>
    <m/>
    <m/>
    <m/>
    <m/>
    <n v="4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16"/>
    <d v="2023-04-20T12:09:30"/>
    <n v="6"/>
    <m/>
    <m/>
    <m/>
    <m/>
    <m/>
    <m/>
    <m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0"/>
    <d v="2023-04-20T12:09:3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5"/>
    <d v="2023-04-20T12:09:30"/>
    <n v="28"/>
    <n v="12"/>
    <n v="16"/>
    <m/>
    <m/>
    <n v="1"/>
    <n v="3"/>
    <n v="5"/>
    <n v="7"/>
    <n v="6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9"/>
    <d v="2023-04-20T12:09:3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10"/>
    <d v="2023-04-20T12:09:3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11"/>
    <d v="2023-04-20T12:09:3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12"/>
    <d v="2023-04-20T12:09:30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3"/>
    <x v="73"/>
    <x v="20"/>
    <d v="2023-04-20T12:09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13"/>
    <d v="2023-04-20T12:10:00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15"/>
    <d v="2023-04-20T12:10:00"/>
    <n v="18"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3"/>
    <x v="112"/>
    <x v="20"/>
    <d v="2023-04-19T15:05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13"/>
    <d v="2023-04-19T15:05:3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15"/>
    <d v="2023-04-19T15:05:31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9"/>
    <d v="2023-04-19T15:19:26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10"/>
    <d v="2023-04-19T15:19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35"/>
    <d v="2023-04-19T15:19:2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11"/>
    <d v="2023-04-19T15:19:26"/>
    <n v="100"/>
    <n v="5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12"/>
    <d v="2023-04-19T15:19:26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36"/>
    <d v="2023-04-19T15:19:2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20"/>
    <d v="2023-04-19T15:19:2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3"/>
    <d v="2023-04-19T15:19:56"/>
    <n v="274"/>
    <m/>
    <m/>
    <m/>
    <n v="18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3"/>
    <x v="87"/>
    <x v="15"/>
    <d v="2023-04-19T15:19:56"/>
    <n v="510"/>
    <m/>
    <m/>
    <m/>
    <m/>
    <n v="56"/>
    <n v="246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12"/>
    <d v="2023-04-21T10:15:5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1"/>
    <x v="51"/>
    <x v="36"/>
    <d v="2023-04-21T10:15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13"/>
    <d v="2023-04-21T10:18:38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15"/>
    <d v="2023-04-21T10:18:38"/>
    <n v="64"/>
    <m/>
    <m/>
    <m/>
    <m/>
    <n v="4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16"/>
    <d v="2023-04-21T10:18:38"/>
    <n v="12"/>
    <m/>
    <m/>
    <m/>
    <m/>
    <m/>
    <m/>
    <m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0"/>
    <d v="2023-04-21T10:18:38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3"/>
    <d v="2023-04-21T10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4"/>
    <x v="104"/>
    <x v="21"/>
    <d v="2023-04-21T10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6"/>
    <d v="2023-04-21T10:21:11"/>
    <n v="14"/>
    <m/>
    <m/>
    <m/>
    <m/>
    <m/>
    <m/>
    <m/>
    <n v="7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0"/>
    <d v="2023-04-21T10:21:11"/>
    <n v="10.8"/>
    <n v="0"/>
    <n v="0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3"/>
    <d v="2023-04-21T10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21"/>
    <d v="2023-04-21T10:21:11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3"/>
    <x v="100"/>
    <x v="16"/>
    <d v="2023-04-20T12:10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11"/>
    <d v="2023-04-20T14:00:49"/>
    <n v="255"/>
    <n v="127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3"/>
    <x v="126"/>
    <x v="12"/>
    <d v="2023-04-20T14:00:4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3"/>
    <d v="2023-04-20T14:01:13"/>
    <n v="178"/>
    <m/>
    <m/>
    <m/>
    <n v="1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5"/>
    <d v="2023-04-20T14:01:13"/>
    <n v="499"/>
    <m/>
    <m/>
    <m/>
    <m/>
    <n v="94"/>
    <n v="22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16"/>
    <d v="2023-04-20T14:01:13"/>
    <n v="212"/>
    <m/>
    <m/>
    <m/>
    <m/>
    <m/>
    <m/>
    <m/>
    <n v="94"/>
    <m/>
    <n v="82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0"/>
    <d v="2023-04-20T14:01:13"/>
    <n v="97.4"/>
    <n v="10.8"/>
    <n v="35.6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3"/>
    <d v="2023-04-20T14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21"/>
    <d v="2023-04-20T14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24"/>
    <d v="2023-04-20T14:01:13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25"/>
    <d v="2023-04-20T14:01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39"/>
    <d v="2023-04-20T14:01:13"/>
    <n v="22.3"/>
    <n v="3.2"/>
    <n v="3.6"/>
    <n v="15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23"/>
    <d v="2023-04-20T14:01:13"/>
    <n v="7.2"/>
    <m/>
    <m/>
    <n v="3.2"/>
    <n v="2.4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4"/>
    <d v="2023-04-20T14:01:13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5"/>
    <d v="2023-04-20T14:01:13"/>
    <n v="547"/>
    <n v="192"/>
    <n v="356"/>
    <n v="4"/>
    <n v="12"/>
    <n v="20"/>
    <n v="67"/>
    <n v="69"/>
    <n v="110"/>
    <n v="94"/>
    <n v="94"/>
    <m/>
    <n v="41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6"/>
    <d v="2023-04-20T14:01:13"/>
    <n v="17"/>
    <n v="10"/>
    <n v="7"/>
    <m/>
    <m/>
    <m/>
    <m/>
    <m/>
    <n v="4"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7"/>
    <d v="2023-04-20T14:01:13"/>
    <n v="9"/>
    <n v="5"/>
    <n v="3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3"/>
    <x v="3"/>
    <x v="8"/>
    <d v="2023-04-20T14:01:13"/>
    <n v="12"/>
    <n v="7"/>
    <n v="3"/>
    <m/>
    <n v="1"/>
    <n v="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3"/>
    <d v="2023-04-20T14:15:13"/>
    <n v="150"/>
    <m/>
    <m/>
    <m/>
    <n v="10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5"/>
    <d v="2023-04-20T14:15:13"/>
    <n v="379"/>
    <m/>
    <m/>
    <m/>
    <m/>
    <n v="34"/>
    <n v="158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16"/>
    <d v="2023-04-20T14:15:13"/>
    <n v="100"/>
    <m/>
    <m/>
    <m/>
    <m/>
    <m/>
    <m/>
    <m/>
    <n v="43"/>
    <m/>
    <n v="46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0"/>
    <d v="2023-04-20T14:15:13"/>
    <n v="144.9"/>
    <n v="19.8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3"/>
    <d v="2023-04-20T14:1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21"/>
    <d v="2023-04-20T14:15:13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22"/>
    <d v="2023-04-20T14:15:1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25"/>
    <d v="2023-04-20T14:15:13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"/>
    <x v="68"/>
    <x v="39"/>
    <d v="2023-04-20T14:15:1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"/>
    <x v="135"/>
    <x v="15"/>
    <d v="2023-04-24T07:50:15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"/>
    <x v="135"/>
    <x v="5"/>
    <d v="2023-04-24T07:50:15"/>
    <n v="5"/>
    <n v="2"/>
    <n v="3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"/>
    <x v="135"/>
    <x v="9"/>
    <d v="2023-04-24T07:50:1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"/>
    <x v="135"/>
    <x v="11"/>
    <d v="2023-04-24T07:50:15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24"/>
    <d v="2023-04-24T07:55:3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25"/>
    <d v="2023-04-24T07:55:39"/>
    <n v="7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39"/>
    <d v="2023-04-24T07:55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23"/>
    <d v="2023-04-24T07:55:39"/>
    <n v="6.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4"/>
    <d v="2023-04-24T07:55:39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5"/>
    <d v="2023-04-24T07:55:39"/>
    <n v="554"/>
    <n v="212"/>
    <n v="342"/>
    <n v="2"/>
    <n v="12"/>
    <n v="55"/>
    <n v="82"/>
    <n v="41"/>
    <n v="107"/>
    <n v="67"/>
    <n v="94"/>
    <m/>
    <n v="44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6"/>
    <d v="2023-04-24T07:55:39"/>
    <n v="2"/>
    <m/>
    <n v="2"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7"/>
    <d v="2023-04-24T07:55:39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8"/>
    <d v="2023-04-24T07:55:39"/>
    <n v="4"/>
    <n v="2"/>
    <n v="2"/>
    <n v="1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26"/>
    <d v="2023-04-24T07:55:39"/>
    <n v="45"/>
    <n v="2"/>
    <n v="5"/>
    <n v="6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8"/>
    <d v="2023-04-24T07:55:39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27"/>
    <d v="2023-04-24T07:55:39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28"/>
    <d v="2023-04-24T07:55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29"/>
    <d v="2023-04-24T07:55:39"/>
    <n v="58.8"/>
    <m/>
    <n v="2.4"/>
    <n v="28.8"/>
    <n v="16.399999999999999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30"/>
    <d v="2023-04-24T07:55:39"/>
    <n v="39.200000000000003"/>
    <n v="3.6"/>
    <n v="3.6"/>
    <n v="21.2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9"/>
    <d v="2023-04-24T07:55:39"/>
    <n v="39"/>
    <n v="19"/>
    <n v="20"/>
    <n v="1"/>
    <n v="3"/>
    <n v="3"/>
    <n v="12"/>
    <n v="6"/>
    <n v="7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5"/>
    <d v="2023-04-21T10:21:11"/>
    <n v="64"/>
    <n v="30"/>
    <n v="34"/>
    <n v="0"/>
    <n v="0"/>
    <n v="5"/>
    <n v="5"/>
    <n v="4"/>
    <n v="16"/>
    <n v="22"/>
    <n v="7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6"/>
    <d v="2023-04-21T10:21:11"/>
    <n v="3"/>
    <n v="2"/>
    <n v="1"/>
    <n v="0"/>
    <n v="0"/>
    <n v="0"/>
    <n v="0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18"/>
    <d v="2023-04-21T10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27"/>
    <d v="2023-04-21T10:21:11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8"/>
    <x v="74"/>
    <x v="41"/>
    <d v="2023-04-21T10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8"/>
    <d v="2023-04-20T10:09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9"/>
    <d v="2023-04-20T10:09:0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10"/>
    <d v="2023-04-20T10:09:0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11"/>
    <d v="2023-04-20T10:09:07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5"/>
    <x v="109"/>
    <x v="12"/>
    <d v="2023-04-20T10:09:07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42"/>
    <x v="13"/>
    <d v="2023-04-20T10:09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42"/>
    <x v="5"/>
    <d v="2023-04-20T10:09:3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5"/>
    <x v="42"/>
    <x v="9"/>
    <d v="2023-04-20T10:09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"/>
    <x v="67"/>
    <x v="11"/>
    <d v="2023-04-20T10:27:29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"/>
    <x v="71"/>
    <x v="13"/>
    <d v="2023-04-20T10:2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"/>
    <x v="71"/>
    <x v="5"/>
    <d v="2023-04-20T10:27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"/>
    <x v="71"/>
    <x v="9"/>
    <d v="2023-04-20T10:27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"/>
    <x v="71"/>
    <x v="10"/>
    <d v="2023-04-20T10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"/>
    <x v="71"/>
    <x v="11"/>
    <d v="2023-04-20T10:27:4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0"/>
    <x v="71"/>
    <x v="12"/>
    <d v="2023-04-20T10:27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0"/>
    <x v="72"/>
    <x v="15"/>
    <d v="2023-04-20T10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5"/>
    <d v="2023-04-20T10:29:06"/>
    <n v="11"/>
    <n v="5"/>
    <n v="6"/>
    <m/>
    <m/>
    <m/>
    <n v="1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9"/>
    <d v="2023-04-20T10:29:06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10"/>
    <d v="2023-04-20T10:29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37"/>
    <d v="2023-04-20T10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11"/>
    <d v="2023-04-20T10:29:06"/>
    <n v="225"/>
    <n v="10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12"/>
    <d v="2023-04-20T10:29:06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"/>
    <x v="62"/>
    <x v="38"/>
    <d v="2023-04-20T10:29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0"/>
    <x v="63"/>
    <x v="13"/>
    <d v="2023-04-20T10:29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10"/>
    <x v="63"/>
    <x v="15"/>
    <d v="2023-04-20T10:29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0"/>
    <d v="2023-05-16T14:49:26"/>
    <n v="37.6"/>
    <n v="0.8"/>
    <n v="8.5"/>
    <n v="2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1"/>
    <d v="2023-05-16T14:49:26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13"/>
    <d v="2023-04-20T11:07:2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15"/>
    <d v="2023-04-20T11:07:24"/>
    <n v="38"/>
    <m/>
    <m/>
    <m/>
    <m/>
    <n v="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16"/>
    <d v="2023-04-20T11:07:2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3"/>
    <d v="2023-05-16T14:49:2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21"/>
    <d v="2023-05-16T14:49:26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5"/>
    <d v="2023-05-16T14:49:26"/>
    <n v="63"/>
    <n v="29"/>
    <n v="34"/>
    <n v="1"/>
    <n v="4"/>
    <n v="9"/>
    <n v="16"/>
    <n v="4"/>
    <n v="12"/>
    <n v="11"/>
    <n v="4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6"/>
    <d v="2023-05-16T14:49:26"/>
    <n v="2"/>
    <n v="1"/>
    <n v="1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8"/>
    <x v="115"/>
    <x v="9"/>
    <d v="2023-05-16T14:49:2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0"/>
    <d v="2023-04-20T11:07:2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1"/>
    <d v="2023-04-20T11:07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3"/>
    <d v="2023-04-20T11:07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21"/>
    <d v="2023-04-20T11:07:2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4"/>
    <x v="64"/>
    <x v="4"/>
    <d v="2023-04-20T11:07:2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21"/>
    <d v="2023-04-20T11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4"/>
    <x v="64"/>
    <x v="4"/>
    <d v="2023-04-20T11:07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31"/>
    <d v="2023-04-24T07:55:3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32"/>
    <d v="2023-04-24T07:55:39"/>
    <n v="27"/>
    <n v="15"/>
    <n v="12"/>
    <n v="1"/>
    <n v="2"/>
    <n v="1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9"/>
    <d v="2023-04-24T07:55:39"/>
    <n v="1042"/>
    <n v="1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0"/>
    <d v="2023-04-24T07:55:3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33"/>
    <d v="2023-04-24T07:55:3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1"/>
    <d v="2023-04-24T07:55:39"/>
    <n v="1042"/>
    <n v="4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12"/>
    <d v="2023-04-24T07:55:3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2"/>
    <x v="2"/>
    <x v="34"/>
    <d v="2023-04-24T07:55:3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6"/>
    <d v="2023-04-19T08:08:23"/>
    <n v="11"/>
    <n v="4"/>
    <n v="5"/>
    <m/>
    <m/>
    <n v="1"/>
    <n v="2"/>
    <n v="1"/>
    <n v="2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7"/>
    <d v="2023-04-19T08:08:23"/>
    <n v="5"/>
    <n v="2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8"/>
    <d v="2023-04-19T08:08:23"/>
    <n v="14"/>
    <m/>
    <m/>
    <n v="1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6"/>
    <d v="2023-04-19T08:08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8"/>
    <d v="2023-04-19T08:08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7"/>
    <d v="2023-04-19T08:08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9"/>
    <d v="2023-04-19T08:08:23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0"/>
    <d v="2023-04-19T08:08:23"/>
    <n v="11.6"/>
    <n v="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9"/>
    <d v="2023-04-19T08:08:23"/>
    <n v="10"/>
    <n v="4"/>
    <n v="6"/>
    <m/>
    <m/>
    <m/>
    <n v="1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2"/>
    <d v="2023-04-19T08:08:23"/>
    <n v="4"/>
    <n v="2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9"/>
    <d v="2023-04-19T08:08:23"/>
    <n v="971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0"/>
    <d v="2023-04-19T08:08:2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7"/>
    <d v="2023-04-19T08:08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3"/>
    <d v="2023-04-19T08:0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"/>
    <x v="79"/>
    <x v="15"/>
    <d v="2023-04-19T08:19:33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"/>
    <x v="79"/>
    <x v="16"/>
    <d v="2023-04-19T08:19:3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12"/>
    <d v="2023-04-19T08:42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"/>
    <x v="11"/>
    <x v="36"/>
    <d v="2023-04-19T08:4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3"/>
    <d v="2023-04-19T08:42:3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5"/>
    <d v="2023-04-19T08:42:35"/>
    <n v="48"/>
    <m/>
    <m/>
    <m/>
    <m/>
    <n v="6"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6"/>
    <d v="2023-04-19T08:42:35"/>
    <n v="8"/>
    <m/>
    <m/>
    <m/>
    <m/>
    <m/>
    <m/>
    <m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0"/>
    <d v="2023-04-19T08:42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5"/>
    <d v="2023-04-19T08:42:35"/>
    <n v="34"/>
    <n v="21"/>
    <n v="13"/>
    <m/>
    <m/>
    <n v="1"/>
    <n v="4"/>
    <n v="4"/>
    <n v="12"/>
    <n v="9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8"/>
    <d v="2023-04-19T08:42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9"/>
    <d v="2023-04-19T08:42:3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9"/>
    <d v="2023-04-19T08:42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0"/>
    <d v="2023-04-19T08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1"/>
    <d v="2023-04-19T08:42:35"/>
    <n v="65"/>
    <n v="3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6"/>
    <x v="12"/>
    <x v="12"/>
    <d v="2023-04-19T08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"/>
    <x v="13"/>
    <x v="15"/>
    <d v="2023-04-19T08:42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"/>
    <x v="13"/>
    <x v="16"/>
    <d v="2023-04-19T08:42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25"/>
    <d v="2023-04-19T09:13:37"/>
    <n v="19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39"/>
    <d v="2023-04-19T09:13:37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23"/>
    <d v="2023-04-19T09:13:37"/>
    <n v="37.200000000000003"/>
    <m/>
    <n v="4"/>
    <n v="16.8"/>
    <n v="1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4"/>
    <d v="2023-04-19T09:13:37"/>
    <n v="16"/>
    <m/>
    <n v="3.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5"/>
    <d v="2023-04-19T09:13:37"/>
    <n v="638"/>
    <n v="212"/>
    <n v="426"/>
    <n v="15"/>
    <n v="27"/>
    <n v="63"/>
    <n v="88"/>
    <n v="63"/>
    <n v="95"/>
    <n v="76"/>
    <n v="101"/>
    <m/>
    <n v="53"/>
    <n v="2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6"/>
    <d v="2023-04-19T09:13:37"/>
    <n v="11"/>
    <n v="5"/>
    <n v="6"/>
    <m/>
    <m/>
    <m/>
    <n v="1"/>
    <n v="1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7"/>
    <d v="2023-04-19T09:13:37"/>
    <n v="8"/>
    <n v="3"/>
    <n v="5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"/>
    <x v="91"/>
    <x v="8"/>
    <d v="2023-04-19T09:13:37"/>
    <n v="14"/>
    <n v="7"/>
    <n v="7"/>
    <m/>
    <n v="2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13"/>
    <d v="2023-04-19T08:07:21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"/>
    <x v="79"/>
    <x v="5"/>
    <d v="2023-04-19T08:19:33"/>
    <n v="11"/>
    <n v="4"/>
    <n v="7"/>
    <m/>
    <m/>
    <m/>
    <m/>
    <m/>
    <n v="6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"/>
    <x v="79"/>
    <x v="9"/>
    <d v="2023-04-19T08:19:3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"/>
    <x v="79"/>
    <x v="10"/>
    <d v="2023-04-19T08:19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"/>
    <x v="79"/>
    <x v="11"/>
    <d v="2023-04-19T08:19:33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4"/>
    <x v="79"/>
    <x v="12"/>
    <d v="2023-04-19T08:19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13"/>
    <d v="2023-04-19T08:19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16"/>
    <d v="2023-04-19T08:19:55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3"/>
    <d v="2023-04-19T08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21"/>
    <d v="2023-04-19T08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5"/>
    <d v="2023-04-19T08:19:55"/>
    <n v="6"/>
    <n v="1"/>
    <n v="5"/>
    <m/>
    <m/>
    <m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6"/>
    <d v="2023-04-19T08:19:5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9"/>
    <d v="2023-04-19T08:19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10"/>
    <d v="2023-04-19T08:1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11"/>
    <d v="2023-04-19T08:19:55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4"/>
    <x v="29"/>
    <x v="12"/>
    <d v="2023-04-19T08:1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9"/>
    <d v="2023-04-19T08:33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10"/>
    <d v="2023-04-19T08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11"/>
    <d v="2023-04-19T08:33:43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4"/>
    <x v="46"/>
    <x v="12"/>
    <d v="2023-04-19T08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13"/>
    <d v="2023-04-19T08:3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15"/>
    <d v="2023-04-19T08:35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16"/>
    <d v="2023-04-19T08:35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0"/>
    <d v="2023-04-19T08:35:10"/>
    <n v="3.6"/>
    <n v="0.9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5"/>
    <d v="2023-04-19T08:35:10"/>
    <n v="10"/>
    <n v="4"/>
    <n v="6"/>
    <n v="1"/>
    <m/>
    <n v="1"/>
    <n v="2"/>
    <m/>
    <n v="2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15"/>
    <d v="2023-04-19T08:07:21"/>
    <n v="38"/>
    <m/>
    <m/>
    <m/>
    <m/>
    <n v="8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16"/>
    <d v="2023-04-19T08:07:21"/>
    <n v="17"/>
    <m/>
    <m/>
    <m/>
    <m/>
    <m/>
    <m/>
    <m/>
    <n v="9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0"/>
    <d v="2023-04-19T08:07:21"/>
    <n v="7.2"/>
    <n v="0.9"/>
    <n v="0.9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5"/>
    <d v="2023-04-19T08:07:21"/>
    <n v="44"/>
    <n v="11"/>
    <n v="33"/>
    <n v="1"/>
    <n v="1"/>
    <n v="2"/>
    <n v="6"/>
    <n v="6"/>
    <n v="8"/>
    <n v="7"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9"/>
    <d v="2023-04-19T08:07:21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10"/>
    <d v="2023-04-19T08:0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11"/>
    <d v="2023-04-19T08:07:21"/>
    <n v="124"/>
    <n v="5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"/>
    <x v="125"/>
    <x v="12"/>
    <d v="2023-04-19T08:0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3"/>
    <d v="2023-04-19T08:08:23"/>
    <n v="253"/>
    <m/>
    <m/>
    <m/>
    <n v="206"/>
    <n v="30"/>
    <m/>
    <m/>
    <n v="8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5"/>
    <d v="2023-04-19T08:08:23"/>
    <n v="464"/>
    <m/>
    <m/>
    <m/>
    <m/>
    <n v="76"/>
    <n v="23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6"/>
    <d v="2023-04-19T08:08:23"/>
    <n v="252"/>
    <m/>
    <m/>
    <m/>
    <m/>
    <m/>
    <m/>
    <m/>
    <n v="104"/>
    <m/>
    <n v="88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0"/>
    <d v="2023-04-19T08:08:23"/>
    <n v="295.39999999999998"/>
    <n v="29.3"/>
    <n v="78.09999999999999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"/>
    <d v="2023-04-19T08:0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"/>
    <d v="2023-04-19T08:08:2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1"/>
    <d v="2023-04-19T08:08:23"/>
    <n v="18"/>
    <m/>
    <m/>
    <n v="2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24"/>
    <d v="2023-04-19T08:08:23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"/>
    <x v="132"/>
    <x v="0"/>
    <d v="2023-07-19T15:25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"/>
    <x v="132"/>
    <x v="5"/>
    <d v="2023-07-19T15:25:13"/>
    <n v="14"/>
    <n v="7"/>
    <n v="7"/>
    <m/>
    <m/>
    <n v="1"/>
    <n v="5"/>
    <n v="1"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"/>
    <x v="132"/>
    <x v="9"/>
    <d v="2023-07-19T15:25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5"/>
    <x v="132"/>
    <x v="11"/>
    <d v="2023-07-19T15:25:1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0"/>
    <d v="2023-07-19T15:27:48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13"/>
    <d v="2023-05-16T14:32:05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15"/>
    <d v="2023-05-16T14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9"/>
    <d v="2023-04-19T08:35:1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10"/>
    <d v="2023-04-19T08:35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11"/>
    <d v="2023-04-19T08:35:10"/>
    <n v="44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14"/>
    <x v="47"/>
    <x v="12"/>
    <d v="2023-04-19T08:3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13"/>
    <d v="2023-04-19T08:35:28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5"/>
    <x v="119"/>
    <x v="23"/>
    <d v="2023-07-19T15:27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15"/>
    <d v="2023-04-19T08:35:28"/>
    <n v="108"/>
    <m/>
    <m/>
    <m/>
    <m/>
    <n v="16"/>
    <n v="5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16"/>
    <d v="2023-04-19T08:35:28"/>
    <n v="13"/>
    <m/>
    <m/>
    <m/>
    <m/>
    <m/>
    <m/>
    <m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0"/>
    <d v="2023-04-19T08:35:28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"/>
    <x v="13"/>
    <x v="5"/>
    <d v="2023-04-19T08:42:52"/>
    <n v="2"/>
    <n v="1"/>
    <n v="1"/>
    <m/>
    <m/>
    <m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"/>
    <x v="13"/>
    <x v="9"/>
    <d v="2023-04-19T08:42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"/>
    <x v="13"/>
    <x v="11"/>
    <d v="2023-04-19T08:42:5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13"/>
    <d v="2023-04-19T08:43:2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15"/>
    <d v="2023-04-19T08:43:29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16"/>
    <d v="2023-04-19T08:43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0"/>
    <d v="2023-04-19T08:43:29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5"/>
    <d v="2023-04-19T08:43:29"/>
    <n v="23"/>
    <n v="9"/>
    <n v="14"/>
    <m/>
    <n v="1"/>
    <m/>
    <n v="4"/>
    <m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9"/>
    <d v="2023-04-19T08:43:2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10"/>
    <d v="2023-04-19T08:43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11"/>
    <d v="2023-04-19T08:43:2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"/>
    <x v="18"/>
    <x v="12"/>
    <d v="2023-04-19T08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"/>
    <x v="19"/>
    <x v="13"/>
    <d v="2023-04-19T08:43:4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"/>
    <x v="19"/>
    <x v="15"/>
    <d v="2023-04-19T08:43:4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"/>
    <x v="19"/>
    <x v="16"/>
    <d v="2023-04-19T08:43:4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"/>
    <x v="19"/>
    <x v="0"/>
    <d v="2023-04-19T08:43:4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1"/>
    <d v="2023-04-19T08:08:23"/>
    <n v="971"/>
    <n v="380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12"/>
    <d v="2023-04-19T08:08:23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8"/>
    <d v="2023-04-19T08:08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"/>
    <x v="91"/>
    <x v="34"/>
    <d v="2023-04-19T08:0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16"/>
    <d v="2023-07-19T15:06:4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16"/>
    <d v="2023-04-19T08:20:53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0"/>
    <d v="2023-04-19T08:20:53"/>
    <n v="8.1"/>
    <m/>
    <n v="2.7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3"/>
    <d v="2023-04-19T08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21"/>
    <d v="2023-04-19T08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0"/>
    <d v="2023-07-19T15:06:49"/>
    <n v="28.3"/>
    <n v="2.4"/>
    <n v="3.2"/>
    <n v="2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21"/>
    <d v="2023-07-19T15:06:4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22"/>
    <d v="2023-07-19T15:06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5"/>
    <d v="2023-07-19T15:06:49"/>
    <n v="38"/>
    <n v="10"/>
    <n v="28"/>
    <n v="1"/>
    <n v="1"/>
    <n v="9"/>
    <n v="6"/>
    <n v="3"/>
    <n v="6"/>
    <n v="4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5"/>
    <d v="2023-04-19T08:20:53"/>
    <n v="15"/>
    <n v="5"/>
    <n v="10"/>
    <m/>
    <n v="1"/>
    <n v="2"/>
    <n v="2"/>
    <n v="1"/>
    <n v="2"/>
    <n v="2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6"/>
    <d v="2023-04-19T08:20:53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9"/>
    <d v="2023-04-19T08:20:5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4"/>
    <x v="95"/>
    <x v="10"/>
    <d v="2023-04-19T08:20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3"/>
    <d v="2023-04-19T08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21"/>
    <d v="2023-04-19T08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5"/>
    <d v="2023-04-19T08:35:28"/>
    <n v="75"/>
    <n v="34"/>
    <n v="41"/>
    <m/>
    <n v="2"/>
    <n v="1"/>
    <n v="7"/>
    <n v="8"/>
    <n v="26"/>
    <n v="20"/>
    <n v="3"/>
    <m/>
    <n v="3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6"/>
    <d v="2023-04-19T08:35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9"/>
    <d v="2023-04-19T08:35:28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10"/>
    <d v="2023-04-19T08:35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11"/>
    <d v="2023-04-19T08:35:28"/>
    <n v="174"/>
    <n v="81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14"/>
    <x v="48"/>
    <x v="12"/>
    <d v="2023-04-19T08:35:2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1"/>
    <x v="88"/>
    <x v="13"/>
    <d v="2023-04-19T08:35:5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1"/>
    <x v="88"/>
    <x v="15"/>
    <d v="2023-04-19T08:35:51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1"/>
    <x v="88"/>
    <x v="5"/>
    <d v="2023-04-19T08:35:51"/>
    <n v="7"/>
    <n v="6"/>
    <n v="1"/>
    <m/>
    <m/>
    <m/>
    <n v="3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1"/>
    <x v="88"/>
    <x v="9"/>
    <d v="2023-04-19T08:35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1"/>
    <x v="88"/>
    <x v="10"/>
    <d v="2023-04-19T08:3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1"/>
    <x v="88"/>
    <x v="11"/>
    <d v="2023-04-19T08:35:51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1"/>
    <x v="88"/>
    <x v="12"/>
    <d v="2023-04-19T08:35:5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13"/>
    <d v="2023-04-19T08:3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"/>
    <x v="52"/>
    <x v="15"/>
    <d v="2023-04-19T08:37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3"/>
    <x v="111"/>
    <x v="20"/>
    <d v="2023-05-16T14:37:5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3"/>
    <d v="2023-05-16T14:38:35"/>
    <n v="35"/>
    <m/>
    <m/>
    <m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4"/>
    <d v="2023-05-16T14:38:35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5"/>
    <d v="2023-05-16T14:38:3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6"/>
    <d v="2023-05-16T14:38:35"/>
    <n v="28"/>
    <m/>
    <m/>
    <m/>
    <m/>
    <m/>
    <m/>
    <m/>
    <n v="13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0"/>
    <d v="2023-05-16T14:38:35"/>
    <n v="20.8"/>
    <n v="3.2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3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21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23"/>
    <d v="2023-05-16T14:38:35"/>
    <n v="10.8"/>
    <m/>
    <n v="4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4"/>
    <d v="2023-05-16T14:38:35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5"/>
    <d v="2023-05-16T14:38:35"/>
    <n v="71"/>
    <n v="32"/>
    <n v="39"/>
    <n v="1"/>
    <n v="1"/>
    <n v="5"/>
    <n v="10"/>
    <n v="9"/>
    <n v="14"/>
    <n v="9"/>
    <n v="13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6"/>
    <d v="2023-05-16T14:38:35"/>
    <n v="2"/>
    <n v="2"/>
    <n v="0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8"/>
    <d v="2023-05-16T14:38:35"/>
    <n v="6"/>
    <m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8"/>
    <d v="2023-05-16T14:38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2"/>
    <d v="2023-06-22T11:16:28"/>
    <n v="45"/>
    <m/>
    <m/>
    <m/>
    <n v="10"/>
    <n v="2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21"/>
    <d v="2023-06-22T11:16:28"/>
    <n v="52"/>
    <m/>
    <n v="0"/>
    <n v="6"/>
    <n v="10"/>
    <n v="2"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24"/>
    <d v="2023-06-22T11:16:2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22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25"/>
    <d v="2023-06-22T11:16:28"/>
    <n v="11.6"/>
    <n v="7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39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23"/>
    <d v="2023-06-22T11:16:28"/>
    <n v="33.6"/>
    <n v="0"/>
    <n v="0"/>
    <n v="4.4000000000000004"/>
    <n v="6.8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4"/>
    <d v="2023-06-22T11:16:28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5"/>
    <d v="2023-06-22T11:16:28"/>
    <n v="774"/>
    <n v="271"/>
    <n v="503"/>
    <n v="10"/>
    <n v="31"/>
    <n v="76"/>
    <n v="89"/>
    <n v="88"/>
    <n v="146"/>
    <n v="139"/>
    <n v="125"/>
    <m/>
    <n v="29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6"/>
    <d v="2023-06-22T11:16:28"/>
    <n v="30"/>
    <n v="15"/>
    <n v="15"/>
    <n v="0"/>
    <n v="0"/>
    <n v="3"/>
    <n v="7"/>
    <n v="1"/>
    <n v="13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7"/>
    <d v="2023-06-22T11:16:28"/>
    <n v="6"/>
    <n v="1"/>
    <n v="5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8"/>
    <d v="2023-06-22T11:16:28"/>
    <n v="10"/>
    <n v="5"/>
    <n v="5"/>
    <n v="0"/>
    <n v="0"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7"/>
    <d v="2023-06-22T11:16:28"/>
    <n v="6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8"/>
    <d v="2023-06-22T11:16:2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9"/>
    <d v="2023-06-22T11:16:28"/>
    <n v="6"/>
    <n v="3"/>
    <n v="3"/>
    <n v="1"/>
    <n v="0"/>
    <n v="0"/>
    <n v="2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9"/>
    <d v="2023-06-22T11:16:28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0"/>
    <d v="2023-06-22T11:16:2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1"/>
    <d v="2023-06-22T11:16:28"/>
    <n v="304"/>
    <n v="109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12"/>
    <d v="2023-06-22T11:16:28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2"/>
    <x v="28"/>
    <x v="20"/>
    <d v="2023-06-22T11:16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13"/>
    <d v="2023-06-22T11:22:40"/>
    <n v="109"/>
    <m/>
    <m/>
    <m/>
    <n v="56"/>
    <n v="5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15"/>
    <d v="2023-06-22T11:22:40"/>
    <n v="201"/>
    <m/>
    <m/>
    <m/>
    <m/>
    <n v="10"/>
    <n v="11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16"/>
    <d v="2023-06-22T11:22:40"/>
    <n v="47"/>
    <m/>
    <m/>
    <m/>
    <m/>
    <m/>
    <m/>
    <m/>
    <n v="25"/>
    <m/>
    <n v="10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0"/>
    <d v="2023-06-22T11:22:40"/>
    <n v="50.9"/>
    <m/>
    <n v="10.6"/>
    <n v="40.2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2"/>
    <d v="2023-06-22T11:22:4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3"/>
    <d v="2023-06-22T11:22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21"/>
    <d v="2023-06-22T11:22:4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25"/>
    <d v="2023-06-22T11:22:4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5"/>
    <d v="2023-06-22T11:22:40"/>
    <n v="215"/>
    <n v="90"/>
    <n v="125"/>
    <m/>
    <n v="4"/>
    <n v="14"/>
    <n v="28"/>
    <n v="31"/>
    <n v="59"/>
    <n v="37"/>
    <n v="25"/>
    <m/>
    <n v="5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6"/>
    <d v="2023-06-22T11:22:40"/>
    <n v="3"/>
    <n v="1"/>
    <n v="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7"/>
    <d v="2023-06-22T11:22:4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26"/>
    <d v="2023-06-22T11:22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18"/>
    <d v="2023-06-22T11:2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29"/>
    <d v="2023-06-22T11:22:40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19"/>
    <d v="2023-06-22T11:22:40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32"/>
    <d v="2023-06-22T11:22:4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9"/>
    <d v="2023-06-22T11:22:40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35"/>
    <d v="2023-06-22T11:22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11"/>
    <d v="2023-06-22T11:22:40"/>
    <n v="232"/>
    <n v="137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"/>
    <x v="136"/>
    <x v="36"/>
    <d v="2023-06-22T11:22:4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13"/>
    <d v="2023-06-22T11:23:1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14"/>
    <d v="2023-06-22T11:23:1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15"/>
    <d v="2023-06-22T11:23:15"/>
    <n v="70"/>
    <m/>
    <m/>
    <m/>
    <m/>
    <m/>
    <n v="2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16"/>
    <d v="2023-06-22T11:23:15"/>
    <n v="10"/>
    <m/>
    <m/>
    <m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3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21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23"/>
    <d v="2023-06-22T11:23:15"/>
    <n v="4000"/>
    <m/>
    <m/>
    <n v="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5"/>
    <d v="2023-06-22T11:23:15"/>
    <n v="55"/>
    <n v="22"/>
    <n v="33"/>
    <m/>
    <m/>
    <m/>
    <n v="7"/>
    <n v="6"/>
    <n v="14"/>
    <n v="21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6"/>
    <d v="2023-06-22T11:23:1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8"/>
    <d v="2023-06-22T11:23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18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19"/>
    <d v="2023-06-22T11:23:1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9"/>
    <d v="2023-06-22T11:23:15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"/>
    <x v="121"/>
    <x v="11"/>
    <d v="2023-06-22T11:23:15"/>
    <n v="229"/>
    <n v="102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13"/>
    <d v="2023-06-22T11:23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15"/>
    <d v="2023-06-22T11:23:4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16"/>
    <d v="2023-06-22T11:23:43"/>
    <n v="15"/>
    <m/>
    <m/>
    <m/>
    <m/>
    <m/>
    <m/>
    <m/>
    <n v="7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0"/>
    <d v="2023-06-22T11:23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3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21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5"/>
    <d v="2023-06-22T11:23:43"/>
    <n v="25"/>
    <n v="8"/>
    <n v="17"/>
    <m/>
    <m/>
    <n v="1"/>
    <n v="2"/>
    <n v="2"/>
    <n v="5"/>
    <n v="4"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6"/>
    <d v="2023-06-22T11:23:4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9"/>
    <d v="2023-06-22T11:2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10"/>
    <d v="2023-06-22T11:2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11"/>
    <d v="2023-06-22T11:2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"/>
    <x v="38"/>
    <x v="12"/>
    <d v="2023-06-22T11:23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14"/>
    <d v="2023-06-22T11:24:12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15"/>
    <d v="2023-06-22T11:24:12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16"/>
    <d v="2023-06-22T11:24:12"/>
    <n v="10"/>
    <m/>
    <m/>
    <m/>
    <m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0"/>
    <d v="2023-06-22T11:24:12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2"/>
    <d v="2023-06-22T11:24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3"/>
    <d v="2023-06-22T11:24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21"/>
    <d v="2023-06-22T11:24:12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5"/>
    <d v="2023-06-22T11:24:12"/>
    <n v="24"/>
    <n v="12"/>
    <n v="12"/>
    <m/>
    <m/>
    <n v="6"/>
    <n v="10"/>
    <n v="2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6"/>
    <d v="2023-06-22T11:2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9"/>
    <d v="2023-06-22T11:24:1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"/>
    <x v="39"/>
    <x v="11"/>
    <d v="2023-06-22T11:24:12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14"/>
    <d v="2023-06-22T11:24:48"/>
    <n v="38"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15"/>
    <d v="2023-06-22T11:24:48"/>
    <n v="40"/>
    <m/>
    <m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16"/>
    <d v="2023-06-22T11:24:48"/>
    <n v="11"/>
    <m/>
    <m/>
    <m/>
    <m/>
    <m/>
    <m/>
    <m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0"/>
    <d v="2023-06-22T11:24:48"/>
    <n v="26.4"/>
    <n v="3.2"/>
    <n v="0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2"/>
    <d v="2023-06-22T11:24:48"/>
    <n v="2"/>
    <m/>
    <m/>
    <m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21"/>
    <d v="2023-06-22T11:24:48"/>
    <n v="2"/>
    <m/>
    <m/>
    <m/>
    <n v="0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5"/>
    <d v="2023-06-22T11:24:48"/>
    <n v="59"/>
    <n v="24"/>
    <n v="35"/>
    <n v="1"/>
    <n v="0"/>
    <n v="9"/>
    <n v="11"/>
    <n v="8"/>
    <n v="8"/>
    <n v="12"/>
    <n v="8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6"/>
    <d v="2023-06-22T11:24:48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9"/>
    <d v="2023-06-22T11:24:4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10"/>
    <d v="2023-06-22T11:24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11"/>
    <d v="2023-06-22T11:24:48"/>
    <n v="76"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8"/>
    <x v="115"/>
    <x v="12"/>
    <d v="2023-06-22T11:24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14"/>
    <d v="2023-06-22T11:25:1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15"/>
    <d v="2023-06-22T11:25:1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16"/>
    <d v="2023-06-22T11:25:14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5"/>
    <d v="2023-06-22T11:25:14"/>
    <n v="14"/>
    <n v="6"/>
    <n v="8"/>
    <n v="0"/>
    <n v="0"/>
    <n v="0"/>
    <n v="5"/>
    <n v="0"/>
    <n v="4"/>
    <n v="1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9"/>
    <d v="2023-06-22T11:25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10"/>
    <d v="2023-06-22T11:25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11"/>
    <d v="2023-06-22T11:25:14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8"/>
    <x v="116"/>
    <x v="12"/>
    <d v="2023-06-22T11:25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13"/>
    <x v="84"/>
    <x v="15"/>
    <d v="2023-06-22T11:25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13"/>
    <x v="84"/>
    <x v="16"/>
    <d v="2023-06-22T11:25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13"/>
    <x v="84"/>
    <x v="9"/>
    <d v="2023-06-22T11:25:3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13"/>
    <x v="84"/>
    <x v="10"/>
    <d v="2023-06-22T11:2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13"/>
    <x v="84"/>
    <x v="11"/>
    <d v="2023-06-22T11:25:3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13"/>
    <x v="84"/>
    <x v="12"/>
    <d v="2023-06-22T11:25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13"/>
    <d v="2023-06-22T11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15"/>
    <d v="2023-06-22T11:25:5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0"/>
    <d v="2023-06-22T11:25:53"/>
    <n v="6.6"/>
    <m/>
    <m/>
    <n v="6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5"/>
    <d v="2023-06-22T11:25:53"/>
    <n v="8"/>
    <n v="3"/>
    <n v="5"/>
    <m/>
    <m/>
    <n v="2"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9"/>
    <d v="2023-06-22T11:25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10"/>
    <d v="2023-06-22T11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11"/>
    <d v="2023-06-22T11:25:53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13"/>
    <x v="41"/>
    <x v="12"/>
    <d v="2023-06-22T11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13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14"/>
    <d v="2023-06-22T11:26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15"/>
    <d v="2023-06-22T11:26:0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16"/>
    <d v="2023-06-22T11:26:0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2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3"/>
    <d v="2023-06-22T11:2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21"/>
    <d v="2023-06-22T11:26:0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5"/>
    <d v="2023-06-22T11:26:09"/>
    <n v="7"/>
    <n v="4"/>
    <n v="3"/>
    <m/>
    <m/>
    <m/>
    <n v="2"/>
    <n v="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6"/>
    <d v="2023-06-22T11:26:0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9"/>
    <d v="2023-06-22T11:26:0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13"/>
    <x v="85"/>
    <x v="11"/>
    <d v="2023-06-22T11:26:09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15"/>
    <d v="2023-06-22T11:26:2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16"/>
    <d v="2023-06-22T11:26:2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5"/>
    <d v="2023-06-22T11:26:28"/>
    <n v="6"/>
    <n v="3"/>
    <n v="3"/>
    <m/>
    <m/>
    <m/>
    <m/>
    <m/>
    <n v="1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9"/>
    <d v="2023-06-22T11:26:28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10"/>
    <d v="2023-06-22T11:26:2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11"/>
    <d v="2023-06-22T11:26:28"/>
    <n v="80"/>
    <n v="3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12"/>
    <d v="2023-06-22T11:26:2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3"/>
    <x v="139"/>
    <x v="20"/>
    <d v="2023-06-22T11:26:2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13"/>
    <d v="2023-06-22T11:26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15"/>
    <d v="2023-06-22T11:26:48"/>
    <n v="28"/>
    <m/>
    <m/>
    <m/>
    <m/>
    <n v="2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16"/>
    <d v="2023-06-22T11:26:4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0"/>
    <d v="2023-06-22T11:26:48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5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19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9"/>
    <d v="2023-06-22T11:26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10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11"/>
    <d v="2023-06-22T11:26:4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3"/>
    <x v="127"/>
    <x v="12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13"/>
    <d v="2023-06-22T11:27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14"/>
    <d v="2023-06-22T11:2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15"/>
    <d v="2023-06-22T11:27:03"/>
    <n v="34"/>
    <m/>
    <m/>
    <m/>
    <m/>
    <n v="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16"/>
    <d v="2023-06-22T11:27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5"/>
    <d v="2023-06-22T11:27:03"/>
    <n v="24"/>
    <n v="10"/>
    <n v="14"/>
    <m/>
    <m/>
    <m/>
    <n v="2"/>
    <n v="2"/>
    <n v="7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9"/>
    <d v="2023-06-22T11:27:03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10"/>
    <d v="2023-06-22T11:2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11"/>
    <d v="2023-06-22T11:27:03"/>
    <n v="169"/>
    <n v="71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"/>
    <x v="140"/>
    <x v="12"/>
    <d v="2023-06-22T11:2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13"/>
    <d v="2023-06-22T11:27:2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15"/>
    <d v="2023-06-22T11:27:21"/>
    <n v="41"/>
    <m/>
    <m/>
    <m/>
    <m/>
    <m/>
    <n v="2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16"/>
    <d v="2023-06-22T11:27:21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0"/>
    <d v="2023-06-22T11:27:21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3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21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5"/>
    <d v="2023-06-22T11:27:21"/>
    <n v="31"/>
    <n v="14"/>
    <n v="17"/>
    <m/>
    <n v="1"/>
    <n v="1"/>
    <n v="1"/>
    <n v="3"/>
    <n v="13"/>
    <n v="8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6"/>
    <d v="2023-06-22T11:27:2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9"/>
    <d v="2023-06-22T11:27:21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10"/>
    <d v="2023-06-22T11:27:2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11"/>
    <d v="2023-06-22T11:27:21"/>
    <n v="87"/>
    <n v="4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12"/>
    <d v="2023-06-22T11:27:21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"/>
    <x v="128"/>
    <x v="20"/>
    <d v="2023-06-22T11:27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"/>
    <x v="65"/>
    <x v="9"/>
    <d v="2023-06-22T11:27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3"/>
    <x v="65"/>
    <x v="11"/>
    <d v="2023-06-22T11:27:54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13"/>
    <d v="2023-06-22T11:28:1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15"/>
    <d v="2023-06-22T11:28:1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16"/>
    <d v="2023-06-22T11:28:12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5"/>
    <d v="2023-06-22T11:28:12"/>
    <n v="13"/>
    <n v="4"/>
    <n v="9"/>
    <m/>
    <m/>
    <m/>
    <n v="2"/>
    <n v="2"/>
    <n v="3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9"/>
    <d v="2023-06-22T11:28:1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10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11"/>
    <d v="2023-06-22T11:28:12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12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3"/>
    <x v="113"/>
    <x v="20"/>
    <d v="2023-06-22T11:2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14"/>
    <d v="2023-06-22T11:2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15"/>
    <d v="2023-06-22T11:28:26"/>
    <n v="7"/>
    <m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16"/>
    <d v="2023-06-22T11:28:2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0"/>
    <d v="2023-06-22T11:28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3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21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5"/>
    <d v="2023-06-22T11:28:26"/>
    <n v="9"/>
    <n v="2"/>
    <n v="7"/>
    <m/>
    <m/>
    <n v="1"/>
    <n v="1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6"/>
    <d v="2023-06-22T11:28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9"/>
    <d v="2023-06-22T11:28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10"/>
    <d v="2023-06-22T11:28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11"/>
    <d v="2023-06-22T11:28:26"/>
    <n v="63"/>
    <n v="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4"/>
    <x v="79"/>
    <x v="12"/>
    <d v="2023-06-22T11:28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13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14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15"/>
    <d v="2023-06-22T11:28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16"/>
    <d v="2023-06-22T11:28:4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0"/>
    <d v="2023-06-22T11:28:41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2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21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5"/>
    <d v="2023-06-22T11:28:41"/>
    <n v="10"/>
    <n v="5"/>
    <n v="5"/>
    <m/>
    <n v="1"/>
    <m/>
    <m/>
    <n v="3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6"/>
    <d v="2023-06-22T11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9"/>
    <d v="2023-06-22T11:28:4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10"/>
    <d v="2023-06-22T11:28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11"/>
    <d v="2023-06-22T11:28:41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12"/>
    <d v="2023-06-22T11:28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4"/>
    <x v="29"/>
    <x v="20"/>
    <d v="2023-06-22T11:28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13"/>
    <d v="2023-06-22T11:28:5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14"/>
    <d v="2023-06-22T11:28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15"/>
    <d v="2023-06-22T11:28:5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16"/>
    <d v="2023-06-22T11:28:5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5"/>
    <d v="2023-06-22T11:28:54"/>
    <n v="14"/>
    <n v="5"/>
    <n v="9"/>
    <m/>
    <m/>
    <m/>
    <n v="1"/>
    <n v="2"/>
    <n v="3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9"/>
    <d v="2023-06-22T11:28:5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10"/>
    <d v="2023-06-22T11:28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11"/>
    <d v="2023-06-22T11:28:54"/>
    <n v="65"/>
    <n v="2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4"/>
    <x v="30"/>
    <x v="12"/>
    <d v="2023-06-22T11:28:5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13"/>
    <d v="2023-06-22T11:29:1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14"/>
    <d v="2023-06-22T11:29:1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15"/>
    <d v="2023-06-22T11:29:1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16"/>
    <d v="2023-06-22T11:29:11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0"/>
    <d v="2023-06-22T11:29:11"/>
    <n v="2.5"/>
    <m/>
    <m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5"/>
    <d v="2023-06-22T11:29:11"/>
    <n v="13"/>
    <n v="4"/>
    <n v="9"/>
    <m/>
    <m/>
    <n v="1"/>
    <n v="4"/>
    <n v="2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9"/>
    <d v="2023-06-22T11:29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10"/>
    <d v="2023-06-22T11:29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11"/>
    <d v="2023-06-22T11:29:11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4"/>
    <x v="95"/>
    <x v="12"/>
    <d v="2023-06-22T11:29:11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"/>
    <x v="96"/>
    <x v="14"/>
    <d v="2023-06-22T11:29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"/>
    <x v="96"/>
    <x v="15"/>
    <d v="2023-06-22T11:29:2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"/>
    <x v="96"/>
    <x v="16"/>
    <d v="2023-06-22T11:29:24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"/>
    <x v="96"/>
    <x v="5"/>
    <d v="2023-06-22T11:29:24"/>
    <n v="7"/>
    <n v="3"/>
    <n v="4"/>
    <m/>
    <m/>
    <m/>
    <n v="1"/>
    <m/>
    <m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"/>
    <x v="96"/>
    <x v="9"/>
    <d v="2023-06-22T11:29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4"/>
    <x v="96"/>
    <x v="11"/>
    <d v="2023-06-22T11:29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3"/>
    <d v="2023-06-22T11:29:3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5"/>
    <d v="2023-06-22T11:29:37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6"/>
    <d v="2023-06-22T11:29:37"/>
    <n v="4"/>
    <m/>
    <m/>
    <m/>
    <m/>
    <m/>
    <m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0"/>
    <d v="2023-06-22T11:29:37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3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21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5"/>
    <d v="2023-06-22T11:29:37"/>
    <n v="25"/>
    <n v="7"/>
    <n v="18"/>
    <m/>
    <n v="1"/>
    <n v="2"/>
    <n v="3"/>
    <n v="0"/>
    <n v="10"/>
    <n v="5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6"/>
    <d v="2023-06-22T11:29:3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8"/>
    <d v="2023-06-22T11:29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9"/>
    <d v="2023-06-22T11:29:3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9"/>
    <d v="2023-06-22T11:29:37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0"/>
    <d v="2023-06-22T11:29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1"/>
    <d v="2023-06-22T11:29:37"/>
    <n v="101"/>
    <n v="4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4"/>
    <x v="123"/>
    <x v="12"/>
    <d v="2023-06-22T11:29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1"/>
    <x v="31"/>
    <x v="15"/>
    <d v="2023-06-22T11:29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1"/>
    <x v="31"/>
    <x v="5"/>
    <d v="2023-06-22T11:29:5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1"/>
    <x v="31"/>
    <x v="9"/>
    <d v="2023-06-22T11:29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1"/>
    <x v="31"/>
    <x v="10"/>
    <d v="2023-06-22T11:29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1"/>
    <x v="31"/>
    <x v="11"/>
    <d v="2023-06-22T11:29:5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11"/>
    <x v="31"/>
    <x v="12"/>
    <d v="2023-06-22T11:29:5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15"/>
    <d v="2023-06-22T11:30:0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16"/>
    <d v="2023-06-22T11:30:03"/>
    <n v="4"/>
    <m/>
    <m/>
    <m/>
    <m/>
    <m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0"/>
    <d v="2023-06-22T11:30:0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21"/>
    <d v="2023-06-22T11:30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22"/>
    <d v="2023-06-22T11:30:0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5"/>
    <d v="2023-06-22T11:30:03"/>
    <n v="9"/>
    <n v="5"/>
    <n v="4"/>
    <m/>
    <n v="1"/>
    <m/>
    <m/>
    <m/>
    <n v="1"/>
    <n v="4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6"/>
    <d v="2023-06-22T11:30:0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9"/>
    <d v="2023-06-22T11:30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10"/>
    <d v="2023-06-22T11:30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11"/>
    <d v="2023-06-22T11:30:0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12"/>
    <d v="2023-06-22T11:30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11"/>
    <x v="32"/>
    <x v="20"/>
    <d v="2023-06-22T11:30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14"/>
    <d v="2023-06-22T11:30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15"/>
    <d v="2023-06-22T11:30:15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16"/>
    <d v="2023-06-22T11:30:15"/>
    <n v="8"/>
    <m/>
    <m/>
    <m/>
    <m/>
    <m/>
    <m/>
    <m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2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21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5"/>
    <d v="2023-06-22T11:30:15"/>
    <n v="36"/>
    <n v="18"/>
    <n v="18"/>
    <m/>
    <m/>
    <m/>
    <n v="3"/>
    <m/>
    <n v="12"/>
    <n v="13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6"/>
    <d v="2023-06-22T11:30:1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9"/>
    <d v="2023-06-22T11:30:1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10"/>
    <d v="2023-06-22T11:3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11"/>
    <d v="2023-06-22T11:30:15"/>
    <n v="96"/>
    <n v="3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"/>
    <x v="33"/>
    <x v="12"/>
    <d v="2023-06-22T11:30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14"/>
    <d v="2023-06-22T11:30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15"/>
    <d v="2023-06-22T11:30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16"/>
    <d v="2023-06-22T11:30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5"/>
    <d v="2023-06-22T11:30:28"/>
    <n v="9"/>
    <n v="5"/>
    <n v="4"/>
    <m/>
    <m/>
    <m/>
    <m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9"/>
    <d v="2023-06-22T11:30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10"/>
    <d v="2023-06-22T11:30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11"/>
    <d v="2023-06-22T11:30:28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"/>
    <x v="34"/>
    <x v="12"/>
    <d v="2023-06-22T11:3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13"/>
    <d v="2023-06-22T11:30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15"/>
    <d v="2023-06-22T11:30:4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16"/>
    <d v="2023-06-22T11:30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3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21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25"/>
    <d v="2023-06-22T11:30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5"/>
    <d v="2023-06-22T11:30:46"/>
    <n v="7"/>
    <n v="4"/>
    <n v="3"/>
    <m/>
    <m/>
    <m/>
    <n v="1"/>
    <n v="1"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6"/>
    <d v="2023-06-22T11:30:46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7"/>
    <d v="2023-06-22T11:30:4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9"/>
    <d v="2023-06-22T11:30:46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10"/>
    <d v="2023-06-22T11:30:4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11"/>
    <d v="2023-06-22T11:30:46"/>
    <n v="113"/>
    <n v="5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3"/>
    <x v="99"/>
    <x v="12"/>
    <d v="2023-06-22T11:30:46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3"/>
    <x v="117"/>
    <x v="15"/>
    <d v="2023-06-22T11:31:0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3"/>
    <x v="117"/>
    <x v="16"/>
    <d v="2023-06-22T11:31:0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3"/>
    <x v="117"/>
    <x v="5"/>
    <d v="2023-06-22T11:31:02"/>
    <n v="8"/>
    <n v="1"/>
    <n v="7"/>
    <m/>
    <m/>
    <m/>
    <m/>
    <m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3"/>
    <x v="117"/>
    <x v="9"/>
    <d v="2023-06-22T11:31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3"/>
    <x v="117"/>
    <x v="10"/>
    <d v="2023-06-22T11:3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3"/>
    <x v="117"/>
    <x v="11"/>
    <d v="2023-06-22T11:31:02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3"/>
    <x v="117"/>
    <x v="12"/>
    <d v="2023-06-22T11:31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12"/>
    <x v="35"/>
    <x v="9"/>
    <d v="2023-06-22T11:31:1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12"/>
    <x v="35"/>
    <x v="11"/>
    <d v="2023-06-22T11:31:1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15"/>
    <d v="2023-06-22T11:31:31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16"/>
    <d v="2023-06-22T11:31:31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5"/>
    <d v="2023-06-22T11:31:31"/>
    <n v="10"/>
    <n v="6"/>
    <n v="4"/>
    <m/>
    <m/>
    <m/>
    <m/>
    <m/>
    <n v="4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9"/>
    <d v="2023-06-22T11:31:3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10"/>
    <d v="2023-06-22T11:31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11"/>
    <d v="2023-06-22T11:31:31"/>
    <n v="98"/>
    <n v="4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12"/>
    <d v="2023-06-22T11:31:3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20"/>
    <d v="2023-06-22T11:3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1"/>
    <x v="36"/>
    <x v="40"/>
    <d v="2023-06-22T11:3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2"/>
    <x v="37"/>
    <x v="15"/>
    <d v="2023-06-22T11:31:4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2"/>
    <x v="37"/>
    <x v="5"/>
    <d v="2023-06-22T11:31:44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2"/>
    <x v="37"/>
    <x v="9"/>
    <d v="2023-06-22T11:31:4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12"/>
    <x v="37"/>
    <x v="11"/>
    <d v="2023-06-22T11:31:44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13"/>
    <d v="2023-06-22T11:32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15"/>
    <d v="2023-06-22T11:32:0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16"/>
    <d v="2023-06-22T11:32:0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0"/>
    <d v="2023-06-22T11:32:00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24"/>
    <d v="2023-06-22T11:32:0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5"/>
    <d v="2023-06-22T11:32:00"/>
    <n v="15"/>
    <n v="7"/>
    <n v="8"/>
    <n v="1"/>
    <n v="1"/>
    <m/>
    <n v="1"/>
    <n v="1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6"/>
    <d v="2023-06-22T11:32:00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9"/>
    <d v="2023-06-22T11:32:00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10"/>
    <d v="2023-06-22T11:32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11"/>
    <d v="2023-06-22T11:32:00"/>
    <n v="115"/>
    <n v="6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5"/>
    <x v="40"/>
    <x v="12"/>
    <d v="2023-06-22T11:32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13"/>
    <d v="2023-06-22T11:32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15"/>
    <d v="2023-06-22T11:32:14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16"/>
    <d v="2023-06-22T11:32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0"/>
    <d v="2023-06-22T11:32:14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21"/>
    <d v="2023-06-22T11:32:1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22"/>
    <d v="2023-06-22T11:32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5"/>
    <d v="2023-06-22T11:32:14"/>
    <n v="15"/>
    <n v="7"/>
    <n v="8"/>
    <m/>
    <m/>
    <n v="3"/>
    <m/>
    <n v="1"/>
    <n v="6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6"/>
    <d v="2023-06-22T11:32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9"/>
    <d v="2023-06-22T11:32:1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10"/>
    <d v="2023-06-22T11:32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11"/>
    <d v="2023-06-22T11:32:14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5"/>
    <x v="129"/>
    <x v="12"/>
    <d v="2023-06-22T11:32:1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13"/>
    <d v="2023-06-22T11:32:28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7"/>
    <d v="2023-05-16T11:51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8"/>
    <d v="2023-05-16T11:51:38"/>
    <n v="11"/>
    <n v="6"/>
    <n v="5"/>
    <m/>
    <n v="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7"/>
    <d v="2023-05-16T11:51:3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8"/>
    <d v="2023-05-16T11:51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9"/>
    <d v="2023-05-16T11:51:38"/>
    <n v="6"/>
    <n v="1"/>
    <n v="5"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9"/>
    <d v="2023-05-16T11:51:38"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0"/>
    <d v="2023-05-16T11:51:38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35"/>
    <d v="2023-05-16T11:5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1"/>
    <d v="2023-05-16T11:51:38"/>
    <n v="554"/>
    <n v="228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12"/>
    <d v="2023-05-16T11:51:38"/>
    <n v="96"/>
    <n v="2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9"/>
    <x v="36"/>
    <d v="2023-05-16T11:5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2"/>
    <x v="8"/>
    <x v="14"/>
    <d v="2023-05-16T11:51:48"/>
    <n v="240"/>
    <m/>
    <m/>
    <m/>
    <n v="13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15"/>
    <d v="2023-04-19T09:01:28"/>
    <n v="80"/>
    <m/>
    <m/>
    <m/>
    <m/>
    <n v="26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16"/>
    <d v="2023-04-19T09:01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0"/>
    <d v="2023-04-19T09:01:28"/>
    <n v="18.100000000000001"/>
    <n v="1.8"/>
    <n v="1.6"/>
    <n v="14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3"/>
    <d v="2023-04-19T09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21"/>
    <d v="2023-04-19T09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5"/>
    <d v="2023-04-19T09:01:28"/>
    <n v="53"/>
    <n v="32"/>
    <n v="21"/>
    <n v="2"/>
    <n v="1"/>
    <n v="5"/>
    <n v="4"/>
    <n v="13"/>
    <n v="15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6"/>
    <d v="2023-04-19T09:01:2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9"/>
    <d v="2023-04-19T09:01:2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10"/>
    <d v="2023-04-19T09:01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35"/>
    <d v="2023-04-19T09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11"/>
    <d v="2023-04-19T09:01:28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12"/>
    <d v="2023-04-19T09:01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15"/>
    <d v="2023-06-22T11:32:28"/>
    <n v="18"/>
    <m/>
    <m/>
    <m/>
    <m/>
    <n v="0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16"/>
    <d v="2023-06-22T11:32:28"/>
    <n v="3"/>
    <m/>
    <m/>
    <m/>
    <m/>
    <m/>
    <m/>
    <m/>
    <n v="1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5"/>
    <d v="2023-06-22T11:32:28"/>
    <n v="14"/>
    <n v="6"/>
    <n v="8"/>
    <m/>
    <m/>
    <m/>
    <n v="1"/>
    <n v="0"/>
    <n v="5"/>
    <n v="5"/>
    <n v="1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9"/>
    <d v="2023-06-22T11:32:2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10"/>
    <d v="2023-06-22T11:32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11"/>
    <d v="2023-06-22T11:32:28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5"/>
    <x v="130"/>
    <x v="12"/>
    <d v="2023-06-22T11:32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131"/>
    <x v="15"/>
    <d v="2023-06-22T11:32:4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131"/>
    <x v="5"/>
    <d v="2023-06-22T11:32:4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131"/>
    <x v="9"/>
    <d v="2023-06-22T11:32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131"/>
    <x v="10"/>
    <d v="2023-06-22T11:32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131"/>
    <x v="11"/>
    <d v="2023-06-22T11:32:4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5"/>
    <x v="131"/>
    <x v="12"/>
    <d v="2023-06-22T11:32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08"/>
    <x v="13"/>
    <d v="2023-06-22T11:32:58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08"/>
    <x v="15"/>
    <d v="2023-06-22T11:32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08"/>
    <x v="16"/>
    <d v="2023-06-22T11:32:58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08"/>
    <x v="0"/>
    <d v="2023-06-22T11:32:58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08"/>
    <x v="5"/>
    <d v="2023-06-22T11:32:58"/>
    <n v="21"/>
    <n v="9"/>
    <n v="12"/>
    <m/>
    <n v="1"/>
    <n v="0"/>
    <n v="4"/>
    <n v="0"/>
    <n v="5"/>
    <n v="6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08"/>
    <x v="9"/>
    <d v="2023-06-22T11:32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5"/>
    <x v="108"/>
    <x v="11"/>
    <d v="2023-06-22T11:32:58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13"/>
    <d v="2023-06-22T11:33:1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14"/>
    <d v="2023-06-22T11:33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15"/>
    <d v="2023-06-22T11:33:1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16"/>
    <d v="2023-06-22T11:33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0"/>
    <d v="2023-06-22T11:33:1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23"/>
    <d v="2023-06-22T11:33:11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5"/>
    <d v="2023-06-22T11:33:11"/>
    <n v="18"/>
    <n v="9"/>
    <n v="9"/>
    <m/>
    <m/>
    <n v="2"/>
    <n v="5"/>
    <n v="3"/>
    <n v="4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8"/>
    <d v="2023-06-22T11:33:1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9"/>
    <d v="2023-06-22T11:33:1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10"/>
    <d v="2023-06-22T11:33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11"/>
    <d v="2023-06-22T11:33:11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5"/>
    <x v="109"/>
    <x v="12"/>
    <d v="2023-06-22T11:33:1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13"/>
    <d v="2023-06-22T11:33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5"/>
    <d v="2023-06-22T11:33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9"/>
    <d v="2023-06-22T11:33:2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10"/>
    <d v="2023-06-22T11:33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35"/>
    <d v="2023-06-22T11:33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11"/>
    <d v="2023-06-22T11:33:24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12"/>
    <d v="2023-06-22T11:33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5"/>
    <x v="42"/>
    <x v="36"/>
    <d v="2023-06-22T11:33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14"/>
    <d v="2023-06-22T11:3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15"/>
    <d v="2023-06-22T11:33:37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5"/>
    <d v="2023-06-22T11:33:37"/>
    <n v="13"/>
    <n v="8"/>
    <n v="5"/>
    <m/>
    <m/>
    <m/>
    <n v="2"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9"/>
    <d v="2023-06-22T11:33:37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10"/>
    <d v="2023-06-22T11:33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37"/>
    <d v="2023-06-22T11:33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11"/>
    <d v="2023-06-22T11:33:37"/>
    <n v="227"/>
    <n v="102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12"/>
    <d v="2023-06-22T11:33:37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"/>
    <x v="62"/>
    <x v="38"/>
    <d v="2023-06-22T11:33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0"/>
    <x v="63"/>
    <x v="14"/>
    <d v="2023-06-22T11:3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0"/>
    <x v="63"/>
    <x v="15"/>
    <d v="2023-06-22T11:33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0"/>
    <x v="63"/>
    <x v="5"/>
    <d v="2023-06-22T11:33:53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0"/>
    <x v="63"/>
    <x v="9"/>
    <d v="2023-06-22T11:33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0"/>
    <x v="63"/>
    <x v="10"/>
    <d v="2023-06-22T11:33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0"/>
    <x v="63"/>
    <x v="11"/>
    <d v="2023-06-22T11:33:53"/>
    <n v="77"/>
    <n v="4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10"/>
    <x v="63"/>
    <x v="12"/>
    <d v="2023-06-22T11:33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14"/>
    <d v="2023-06-22T11:34:0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15"/>
    <d v="2023-06-22T11:34:05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16"/>
    <d v="2023-06-22T11:34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0"/>
    <d v="2023-06-22T11:34:05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2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21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5"/>
    <d v="2023-06-22T11:34:05"/>
    <n v="17"/>
    <n v="7"/>
    <n v="10"/>
    <m/>
    <m/>
    <n v="4"/>
    <n v="2"/>
    <n v="2"/>
    <n v="2"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6"/>
    <d v="2023-06-22T11:34:0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9"/>
    <d v="2023-06-22T11:34:0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10"/>
    <d v="2023-06-22T11:34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11"/>
    <d v="2023-06-22T11:34:05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14"/>
    <x v="43"/>
    <x v="12"/>
    <d v="2023-06-22T11:34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13"/>
    <d v="2023-06-22T11:34:2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14"/>
    <d v="2023-06-22T11:34:21"/>
    <n v="3"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15"/>
    <d v="2023-06-22T11:34:21"/>
    <n v="57"/>
    <m/>
    <m/>
    <m/>
    <m/>
    <m/>
    <n v="3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16"/>
    <d v="2023-06-22T11:34:21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0"/>
    <d v="2023-06-22T11:34:2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2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21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5"/>
    <d v="2023-06-22T11:34:21"/>
    <n v="40"/>
    <n v="17"/>
    <n v="23"/>
    <m/>
    <m/>
    <n v="2"/>
    <n v="3"/>
    <m/>
    <n v="17"/>
    <n v="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6"/>
    <d v="2023-06-22T11:34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9"/>
    <d v="2023-06-22T11:34:21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10"/>
    <d v="2023-06-22T11:34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11"/>
    <d v="2023-06-22T11:34:21"/>
    <n v="99"/>
    <n v="5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14"/>
    <x v="44"/>
    <x v="12"/>
    <d v="2023-06-22T11:34:2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4"/>
    <x v="45"/>
    <x v="14"/>
    <d v="2023-06-22T11:34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4"/>
    <x v="45"/>
    <x v="15"/>
    <d v="2023-06-22T11:34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4"/>
    <x v="45"/>
    <x v="5"/>
    <d v="2023-06-22T11:34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4"/>
    <x v="45"/>
    <x v="9"/>
    <d v="2023-06-22T11:34:3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4"/>
    <x v="45"/>
    <x v="10"/>
    <d v="2023-06-22T11:34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4"/>
    <x v="45"/>
    <x v="11"/>
    <d v="2023-06-22T11:34:34"/>
    <n v="59"/>
    <n v="3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4"/>
    <x v="45"/>
    <x v="12"/>
    <d v="2023-06-22T11:3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4"/>
    <d v="2023-06-22T11:34:4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5"/>
    <d v="2023-06-22T11:34:46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6"/>
    <d v="2023-06-22T11:34:46"/>
    <n v="13"/>
    <m/>
    <m/>
    <m/>
    <m/>
    <m/>
    <m/>
    <m/>
    <n v="4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0"/>
    <d v="2023-06-22T11:34:46"/>
    <n v="8.4"/>
    <n v="2.7"/>
    <n v="4"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2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21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4"/>
    <d v="2023-06-22T11:34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5"/>
    <d v="2023-06-22T11:34:46"/>
    <n v="36"/>
    <n v="12"/>
    <n v="24"/>
    <n v="1"/>
    <n v="2"/>
    <n v="2"/>
    <n v="3"/>
    <n v="1"/>
    <n v="7"/>
    <n v="8"/>
    <n v="4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6"/>
    <d v="2023-06-22T11:34:4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8"/>
    <d v="2023-06-22T11:34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26"/>
    <d v="2023-06-22T11:34:4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7"/>
    <d v="2023-06-22T11:34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27"/>
    <d v="2023-06-22T11:34:4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9"/>
    <d v="2023-06-22T11:34:46"/>
    <n v="4"/>
    <n v="1"/>
    <n v="3"/>
    <m/>
    <m/>
    <n v="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9"/>
    <d v="2023-06-22T11:34:4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0"/>
    <d v="2023-06-22T11:34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1"/>
    <d v="2023-06-22T11:34:46"/>
    <n v="65"/>
    <n v="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4"/>
    <x v="64"/>
    <x v="12"/>
    <d v="2023-06-22T11:34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13"/>
    <d v="2023-06-22T11:35:0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14"/>
    <d v="2023-06-22T11:35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15"/>
    <d v="2023-06-22T11:35:01"/>
    <n v="36"/>
    <m/>
    <m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16"/>
    <d v="2023-06-22T11:35:01"/>
    <n v="11"/>
    <m/>
    <m/>
    <m/>
    <m/>
    <m/>
    <m/>
    <m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0"/>
    <d v="2023-06-22T11:35:01"/>
    <n v="9.6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2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21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5"/>
    <d v="2023-06-22T11:35:01"/>
    <n v="38"/>
    <n v="16"/>
    <n v="22"/>
    <n v="3"/>
    <n v="2"/>
    <m/>
    <n v="1"/>
    <n v="3"/>
    <n v="5"/>
    <n v="13"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6"/>
    <d v="2023-06-22T11:35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9"/>
    <d v="2023-06-22T11:35:0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10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11"/>
    <d v="2023-06-22T11:35:01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4"/>
    <x v="46"/>
    <x v="12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14"/>
    <d v="2023-06-22T11:35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15"/>
    <d v="2023-06-22T11:35:1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16"/>
    <d v="2023-06-22T11:3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0"/>
    <d v="2023-06-22T11:35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5"/>
    <d v="2023-06-22T11:35:13"/>
    <n v="14"/>
    <n v="5"/>
    <n v="9"/>
    <m/>
    <n v="1"/>
    <m/>
    <n v="2"/>
    <n v="3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9"/>
    <d v="2023-06-22T11:35:1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10"/>
    <d v="2023-06-22T11:3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11"/>
    <d v="2023-06-22T11:35:13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14"/>
    <x v="47"/>
    <x v="12"/>
    <d v="2023-06-22T11:3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14"/>
    <d v="2023-06-22T11:35:28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15"/>
    <d v="2023-06-22T11:35:28"/>
    <n v="86"/>
    <m/>
    <m/>
    <m/>
    <m/>
    <n v="2"/>
    <n v="4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16"/>
    <d v="2023-06-22T11:35:28"/>
    <n v="9"/>
    <m/>
    <m/>
    <m/>
    <m/>
    <m/>
    <m/>
    <m/>
    <n v="3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0"/>
    <d v="2023-06-22T11:35:28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5"/>
    <d v="2023-06-22T11:35:28"/>
    <n v="72"/>
    <n v="41"/>
    <n v="31"/>
    <m/>
    <m/>
    <n v="7"/>
    <n v="10"/>
    <n v="5"/>
    <n v="24"/>
    <n v="18"/>
    <n v="3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9"/>
    <d v="2023-06-22T11:35:28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10"/>
    <d v="2023-06-22T11:35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11"/>
    <d v="2023-06-22T11:35:28"/>
    <n v="170"/>
    <n v="81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14"/>
    <x v="48"/>
    <x v="12"/>
    <d v="2023-06-22T11:35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1"/>
    <x v="88"/>
    <x v="14"/>
    <d v="2023-06-22T11:35:4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1"/>
    <x v="88"/>
    <x v="15"/>
    <d v="2023-06-22T11:35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1"/>
    <x v="88"/>
    <x v="5"/>
    <d v="2023-06-22T11:35:42"/>
    <n v="10"/>
    <n v="9"/>
    <n v="1"/>
    <m/>
    <m/>
    <m/>
    <n v="1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1"/>
    <x v="88"/>
    <x v="9"/>
    <d v="2023-06-22T11:35:42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1"/>
    <x v="88"/>
    <x v="10"/>
    <d v="2023-06-22T11:35:4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1"/>
    <x v="88"/>
    <x v="11"/>
    <d v="2023-06-22T11:35:42"/>
    <n v="54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1"/>
    <x v="88"/>
    <x v="12"/>
    <d v="2023-06-22T11:35:4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14"/>
    <d v="2023-06-22T11:36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15"/>
    <d v="2023-06-22T11:36:0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16"/>
    <d v="2023-06-22T11:36:03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0"/>
    <d v="2023-06-22T11:36:0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3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21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22"/>
    <d v="2023-06-22T11:36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25"/>
    <d v="2023-06-22T11:36:0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5"/>
    <d v="2023-06-22T11:36:03"/>
    <n v="15"/>
    <n v="8"/>
    <n v="7"/>
    <m/>
    <m/>
    <n v="2"/>
    <n v="2"/>
    <m/>
    <n v="3"/>
    <n v="6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6"/>
    <d v="2023-06-22T11:36:03"/>
    <n v="2"/>
    <n v="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7"/>
    <d v="2023-06-22T11:36:0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9"/>
    <d v="2023-06-22T11:36:0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10"/>
    <d v="2023-06-22T11:36:0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35"/>
    <d v="2023-06-22T11:36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11"/>
    <d v="2023-06-22T11:36:03"/>
    <n v="113"/>
    <n v="45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12"/>
    <d v="2023-06-22T11:36:03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1"/>
    <x v="51"/>
    <x v="36"/>
    <d v="2023-06-22T11:36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"/>
    <x v="52"/>
    <x v="14"/>
    <d v="2023-06-22T11:36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"/>
    <x v="52"/>
    <x v="15"/>
    <d v="2023-06-22T11:36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"/>
    <x v="52"/>
    <x v="5"/>
    <d v="2023-06-22T11:36:20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"/>
    <x v="52"/>
    <x v="9"/>
    <d v="2023-06-22T11:36:2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"/>
    <x v="52"/>
    <x v="10"/>
    <d v="2023-06-22T11:36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"/>
    <x v="52"/>
    <x v="11"/>
    <d v="2023-06-22T11:36:20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"/>
    <x v="52"/>
    <x v="12"/>
    <d v="2023-06-22T11:3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14"/>
    <d v="2023-06-22T11:3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15"/>
    <d v="2023-06-22T11:36:44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16"/>
    <d v="2023-06-22T11:36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23"/>
    <d v="2023-06-22T11:36:4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5"/>
    <d v="2023-06-22T11:36:44"/>
    <n v="14"/>
    <n v="5"/>
    <n v="9"/>
    <m/>
    <m/>
    <m/>
    <n v="1"/>
    <m/>
    <n v="7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8"/>
    <d v="2023-06-22T11:36:4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9"/>
    <d v="2023-06-22T11:36:44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10"/>
    <d v="2023-06-22T11:36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11"/>
    <d v="2023-06-22T11:36:44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"/>
    <x v="89"/>
    <x v="12"/>
    <d v="2023-06-22T11:36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13"/>
    <d v="2023-06-22T11:37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14"/>
    <d v="2023-06-22T11:37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15"/>
    <d v="2023-06-22T11:37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16"/>
    <d v="2023-06-22T11:37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0"/>
    <d v="2023-06-22T11:37:0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2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21"/>
    <d v="2023-06-22T11:37:0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24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22"/>
    <d v="2023-06-22T11:37:01"/>
    <n v="3.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5"/>
    <d v="2023-06-22T11:37:01"/>
    <n v="17"/>
    <n v="4"/>
    <n v="13"/>
    <m/>
    <m/>
    <n v="2"/>
    <n v="2"/>
    <n v="1"/>
    <n v="4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6"/>
    <d v="2023-06-22T11:37:01"/>
    <n v="4"/>
    <m/>
    <n v="4"/>
    <n v="1"/>
    <m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9"/>
    <d v="2023-06-22T11:37:01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10"/>
    <d v="2023-06-22T11:37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11"/>
    <d v="2023-06-22T11:37:01"/>
    <n v="117"/>
    <n v="3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"/>
    <x v="90"/>
    <x v="12"/>
    <d v="2023-06-22T11:37:0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14"/>
    <d v="2023-06-22T11:37:1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15"/>
    <d v="2023-06-22T11:37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16"/>
    <d v="2023-06-22T11:37:1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5"/>
    <d v="2023-06-22T11:37:19"/>
    <n v="8"/>
    <n v="5"/>
    <n v="3"/>
    <m/>
    <m/>
    <m/>
    <m/>
    <n v="3"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9"/>
    <d v="2023-06-22T11:37:1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10"/>
    <d v="2023-06-22T11:3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35"/>
    <d v="2023-06-22T11:3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11"/>
    <d v="2023-06-22T11:37:19"/>
    <n v="80"/>
    <n v="3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12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36"/>
    <d v="2023-06-22T11:3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"/>
    <x v="56"/>
    <x v="20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13"/>
    <d v="2023-06-22T11:37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15"/>
    <d v="2023-06-22T11:37:3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16"/>
    <d v="2023-06-22T11:37:34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5"/>
    <d v="2023-06-22T11:37:34"/>
    <n v="12"/>
    <n v="5"/>
    <n v="7"/>
    <m/>
    <m/>
    <m/>
    <m/>
    <n v="2"/>
    <n v="3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9"/>
    <d v="2023-06-22T11:37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10"/>
    <d v="2023-06-22T11:37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11"/>
    <d v="2023-06-22T11:37:34"/>
    <n v="84"/>
    <n v="3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1"/>
    <x v="57"/>
    <x v="12"/>
    <d v="2023-06-22T11:37:3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14"/>
    <d v="2023-06-22T11:37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15"/>
    <d v="2023-06-22T11:37:4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16"/>
    <d v="2023-06-22T11:37:4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5"/>
    <d v="2023-06-22T11:37:47"/>
    <n v="8"/>
    <n v="3"/>
    <n v="5"/>
    <m/>
    <m/>
    <m/>
    <n v="1"/>
    <n v="2"/>
    <n v="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9"/>
    <d v="2023-06-22T11:37:4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10"/>
    <d v="2023-06-22T11:37:4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11"/>
    <d v="2023-06-22T11:37:47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1"/>
    <x v="97"/>
    <x v="12"/>
    <d v="2023-06-22T11:37:47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14"/>
    <d v="2023-06-22T11:38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15"/>
    <d v="2023-06-22T11:38:03"/>
    <n v="34"/>
    <m/>
    <m/>
    <m/>
    <m/>
    <n v="2"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16"/>
    <d v="2023-06-22T11:38:03"/>
    <n v="8"/>
    <m/>
    <m/>
    <m/>
    <m/>
    <m/>
    <m/>
    <m/>
    <n v="2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0"/>
    <d v="2023-06-22T11:38:03"/>
    <n v="13.6"/>
    <m/>
    <n v="6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3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21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5"/>
    <d v="2023-06-22T11:38:03"/>
    <n v="30"/>
    <n v="11"/>
    <n v="19"/>
    <m/>
    <n v="2"/>
    <n v="2"/>
    <n v="0"/>
    <n v="4"/>
    <n v="10"/>
    <n v="6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6"/>
    <d v="2023-06-22T11:38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9"/>
    <d v="2023-06-22T11:38:0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10"/>
    <d v="2023-06-22T11:38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11"/>
    <d v="2023-06-22T11:38:03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6"/>
    <x v="93"/>
    <x v="12"/>
    <d v="2023-06-22T11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13"/>
    <d v="2023-06-22T11:38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15"/>
    <d v="2023-06-22T11:38:17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16"/>
    <d v="2023-06-22T11:38:17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0"/>
    <d v="2023-06-22T11:38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5"/>
    <d v="2023-06-22T11:38:17"/>
    <n v="22"/>
    <n v="9"/>
    <n v="13"/>
    <m/>
    <m/>
    <n v="1"/>
    <n v="1"/>
    <n v="1"/>
    <n v="9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9"/>
    <d v="2023-06-22T11:38:1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10"/>
    <d v="2023-06-22T11:3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11"/>
    <d v="2023-06-22T11:38:17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6"/>
    <x v="120"/>
    <x v="12"/>
    <d v="2023-06-22T11:38:1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14"/>
    <d v="2023-06-22T11:38:5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15"/>
    <d v="2023-06-22T11:38:59"/>
    <n v="22"/>
    <m/>
    <m/>
    <m/>
    <m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16"/>
    <d v="2023-06-22T11:38:5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0"/>
    <d v="2023-06-22T11:38:59"/>
    <n v="13.6"/>
    <m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3"/>
    <d v="2023-06-22T11:3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21"/>
    <d v="2023-06-22T11:38:5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22"/>
    <d v="2023-06-22T11:38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5"/>
    <d v="2023-06-22T11:38:59"/>
    <n v="24"/>
    <n v="16"/>
    <n v="8"/>
    <m/>
    <n v="1"/>
    <n v="3"/>
    <n v="2"/>
    <n v="5"/>
    <n v="5"/>
    <n v="5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6"/>
    <d v="2023-06-22T11:38:59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9"/>
    <d v="2023-06-22T11:38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6"/>
    <x v="102"/>
    <x v="11"/>
    <d v="2023-06-22T11:38:59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6"/>
    <x v="103"/>
    <x v="9"/>
    <d v="2023-06-22T11:39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6"/>
    <x v="103"/>
    <x v="11"/>
    <d v="2023-06-22T11:39:12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13"/>
    <d v="2023-06-22T11:39:3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14"/>
    <d v="2023-06-22T11:39:34"/>
    <n v="11"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15"/>
    <d v="2023-06-22T11:39:34"/>
    <n v="46"/>
    <m/>
    <m/>
    <m/>
    <m/>
    <m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16"/>
    <d v="2023-06-22T11:39:34"/>
    <n v="8"/>
    <m/>
    <m/>
    <m/>
    <m/>
    <m/>
    <m/>
    <m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0"/>
    <d v="2023-06-22T11:39:34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2"/>
    <d v="2023-06-22T11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3"/>
    <d v="2023-06-22T11:3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21"/>
    <d v="2023-06-22T11:39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5"/>
    <d v="2023-06-22T11:39:34"/>
    <n v="41"/>
    <n v="19"/>
    <n v="22"/>
    <m/>
    <n v="2"/>
    <n v="2"/>
    <n v="3"/>
    <n v="3"/>
    <n v="10"/>
    <n v="13"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6"/>
    <d v="2023-06-22T11:39:3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21"/>
    <d v="2023-04-20T11:49:50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24"/>
    <d v="2023-04-20T11:49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22"/>
    <d v="2023-04-20T11:49:5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4"/>
    <d v="2023-04-20T11:49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5"/>
    <d v="2023-04-20T11:49:50"/>
    <n v="102"/>
    <n v="31"/>
    <n v="71"/>
    <m/>
    <n v="4"/>
    <n v="13"/>
    <n v="17"/>
    <n v="11"/>
    <n v="25"/>
    <n v="17"/>
    <n v="10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6"/>
    <d v="2023-04-20T11:49:50"/>
    <n v="6"/>
    <n v="2"/>
    <n v="4"/>
    <m/>
    <m/>
    <n v="1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8"/>
    <d v="2023-04-20T11:49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9"/>
    <d v="2023-04-20T11:49:5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10"/>
    <d v="2023-04-20T11:49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11"/>
    <d v="2023-04-20T11:49:50"/>
    <n v="166"/>
    <n v="72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3"/>
    <x v="101"/>
    <x v="12"/>
    <d v="2023-04-20T11:49:50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6"/>
    <d v="2023-05-16T14:35:13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8"/>
    <d v="2023-05-16T14:35:1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9"/>
    <d v="2023-05-16T14:35:13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10"/>
    <d v="2023-05-16T14:35:1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11"/>
    <d v="2023-05-16T14:35:13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3"/>
    <x v="101"/>
    <x v="12"/>
    <d v="2023-05-16T14:35:1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4"/>
    <d v="2023-05-16T14:35:2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5"/>
    <d v="2023-05-16T14:35:24"/>
    <n v="75"/>
    <m/>
    <m/>
    <m/>
    <m/>
    <m/>
    <n v="4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6"/>
    <d v="2023-05-16T14:35:24"/>
    <n v="23"/>
    <m/>
    <m/>
    <m/>
    <m/>
    <m/>
    <m/>
    <m/>
    <n v="8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0"/>
    <d v="2023-05-16T14:35:24"/>
    <n v="20"/>
    <m/>
    <n v="14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2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21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4"/>
    <d v="2023-05-16T14:35:24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12"/>
    <d v="2023-04-20T11:44:47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20"/>
    <d v="2023-04-20T11:4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3"/>
    <x v="99"/>
    <x v="40"/>
    <d v="2023-04-20T11:44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15"/>
    <d v="2023-04-20T11:4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16"/>
    <d v="2023-04-20T11:45:1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5"/>
    <d v="2023-04-20T11:45:11"/>
    <n v="2"/>
    <n v="1"/>
    <n v="1"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9"/>
    <d v="2023-04-20T11:45:1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10"/>
    <d v="2023-04-20T11:45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11"/>
    <d v="2023-04-20T11:45:11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12"/>
    <d v="2023-04-20T11:45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3"/>
    <x v="117"/>
    <x v="49"/>
    <d v="2023-04-20T11:45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15"/>
    <d v="2023-04-20T11:47:1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16"/>
    <d v="2023-04-20T11:47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0"/>
    <d v="2023-04-20T11:47:1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5"/>
    <d v="2023-04-20T11:47:12"/>
    <n v="9"/>
    <n v="5"/>
    <n v="4"/>
    <m/>
    <m/>
    <n v="1"/>
    <m/>
    <m/>
    <n v="2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9"/>
    <d v="2023-04-20T11:47:1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1"/>
    <x v="36"/>
    <x v="10"/>
    <d v="2023-04-20T11:47:1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15"/>
    <d v="2023-04-19T10:43:1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4"/>
    <x v="105"/>
    <x v="16"/>
    <d v="2023-04-19T10:43:18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9"/>
    <d v="2023-04-19T10:29:49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10"/>
    <d v="2023-04-19T10:29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11"/>
    <d v="2023-04-19T10:29:49"/>
    <n v="106"/>
    <n v="5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5"/>
    <x v="40"/>
    <x v="12"/>
    <d v="2023-04-19T10:29:4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13"/>
    <d v="2023-04-19T10:30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5"/>
    <d v="2023-05-16T14:35:24"/>
    <n v="85"/>
    <n v="37"/>
    <n v="50"/>
    <m/>
    <n v="5"/>
    <n v="4"/>
    <n v="15"/>
    <n v="6"/>
    <n v="23"/>
    <n v="15"/>
    <n v="8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6"/>
    <d v="2023-05-16T14:35:24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8"/>
    <d v="2023-05-16T14:35:2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3"/>
    <x v="92"/>
    <x v="18"/>
    <d v="2023-05-16T14:35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35"/>
    <d v="2023-05-16T14:39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11"/>
    <d v="2023-05-16T14:39:18"/>
    <n v="132"/>
    <n v="55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12"/>
    <d v="2023-05-16T14:3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6"/>
    <x v="7"/>
    <x v="36"/>
    <d v="2023-05-16T14:3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3"/>
    <d v="2023-05-16T14:39:31"/>
    <n v="296"/>
    <m/>
    <m/>
    <m/>
    <n v="19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5"/>
    <d v="2023-05-16T14:39:31"/>
    <n v="466"/>
    <m/>
    <m/>
    <m/>
    <m/>
    <n v="40"/>
    <n v="232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6"/>
    <d v="2023-05-16T14:39:31"/>
    <n v="180"/>
    <m/>
    <m/>
    <m/>
    <m/>
    <m/>
    <m/>
    <m/>
    <n v="71"/>
    <m/>
    <n v="72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0"/>
    <d v="2023-05-16T14:39:31"/>
    <n v="172"/>
    <n v="19.2"/>
    <n v="71.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"/>
    <d v="2023-05-16T14:39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3"/>
    <d v="2023-05-16T14:39:31"/>
    <n v="30"/>
    <m/>
    <m/>
    <m/>
    <m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21"/>
    <d v="2023-05-16T14:39:31"/>
    <n v="40"/>
    <m/>
    <m/>
    <n v="2"/>
    <n v="8"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24"/>
    <d v="2023-05-16T14:39:3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25"/>
    <d v="2023-05-16T14:39:31"/>
    <n v="19.2"/>
    <n v="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23"/>
    <d v="2023-05-16T14:39:31"/>
    <n v="24.8"/>
    <n v="0"/>
    <n v="4.4000000000000004"/>
    <n v="1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4"/>
    <d v="2023-05-16T14:39:3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5"/>
    <d v="2023-05-16T14:39:31"/>
    <n v="588"/>
    <n v="230"/>
    <n v="358"/>
    <n v="9"/>
    <n v="23"/>
    <n v="29"/>
    <n v="95"/>
    <n v="73"/>
    <n v="116"/>
    <n v="99"/>
    <n v="71"/>
    <m/>
    <n v="36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6"/>
    <d v="2023-05-16T14:39:31"/>
    <n v="21"/>
    <n v="14"/>
    <n v="7"/>
    <m/>
    <m/>
    <n v="1"/>
    <n v="4"/>
    <n v="2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7"/>
    <d v="2023-05-16T14:39:31"/>
    <n v="6"/>
    <n v="4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8"/>
    <d v="2023-05-16T14:39:31"/>
    <n v="8"/>
    <n v="4"/>
    <n v="4"/>
    <n v="0"/>
    <n v="1"/>
    <n v="5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26"/>
    <d v="2023-05-16T14:39:31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8"/>
    <d v="2023-05-16T14:3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29"/>
    <d v="2023-05-16T14:39:31"/>
    <n v="19.2"/>
    <n v="4"/>
    <n v="0"/>
    <n v="3.2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30"/>
    <d v="2023-05-16T14:3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9"/>
    <d v="2023-05-16T14:39:31"/>
    <n v="3"/>
    <n v="2"/>
    <n v="1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32"/>
    <d v="2023-05-16T14:39:31"/>
    <n v="7"/>
    <n v="3"/>
    <n v="4"/>
    <n v="2"/>
    <n v="0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9"/>
    <d v="2023-05-16T14:39:31"/>
    <n v="477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0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1"/>
    <d v="2023-05-16T14:39:31"/>
    <n v="477"/>
    <n v="188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3"/>
    <x v="87"/>
    <x v="12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3"/>
    <d v="2023-05-16T14:39:48"/>
    <n v="284"/>
    <m/>
    <m/>
    <m/>
    <n v="184"/>
    <n v="9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5"/>
    <d v="2023-05-16T14:39:48"/>
    <n v="461"/>
    <m/>
    <m/>
    <m/>
    <m/>
    <n v="46"/>
    <n v="244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6"/>
    <d v="2023-05-16T14:39:48"/>
    <n v="197"/>
    <m/>
    <m/>
    <m/>
    <m/>
    <m/>
    <m/>
    <m/>
    <n v="95"/>
    <m/>
    <n v="7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0"/>
    <d v="2023-05-16T14:39:48"/>
    <n v="270.39999999999998"/>
    <n v="30.4"/>
    <n v="44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8"/>
    <x v="55"/>
    <x v="1"/>
    <d v="2023-05-16T14:39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10"/>
    <d v="2023-04-21T10:3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11"/>
    <d v="2023-04-21T10:34:36"/>
    <n v="270"/>
    <n v="9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12"/>
    <d v="2023-04-21T10:34:3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3"/>
    <x v="92"/>
    <x v="20"/>
    <d v="2023-04-21T10:34:36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3"/>
    <d v="2023-04-21T10:35:07"/>
    <n v="31"/>
    <m/>
    <m/>
    <m/>
    <n v="18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5"/>
    <d v="2023-04-21T10:35:07"/>
    <n v="72"/>
    <m/>
    <m/>
    <m/>
    <m/>
    <n v="2"/>
    <n v="4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6"/>
    <d v="2023-04-21T10:35:07"/>
    <n v="25"/>
    <m/>
    <m/>
    <m/>
    <m/>
    <m/>
    <m/>
    <m/>
    <n v="8"/>
    <m/>
    <n v="1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0"/>
    <d v="2023-04-21T10:35:07"/>
    <n v="31.2"/>
    <n v="1.6"/>
    <n v="14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23"/>
    <d v="2023-04-21T10:35:0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5"/>
    <d v="2023-04-21T10:35:07"/>
    <n v="82"/>
    <n v="35"/>
    <n v="47"/>
    <n v="1"/>
    <n v="4"/>
    <n v="6"/>
    <n v="9"/>
    <n v="7"/>
    <n v="20"/>
    <n v="15"/>
    <n v="8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8"/>
    <d v="2023-04-21T10:35:07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8"/>
    <d v="2023-04-21T10:3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30"/>
    <d v="2023-04-21T10:35:07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3"/>
    <x v="86"/>
    <x v="19"/>
    <d v="2023-04-21T10:35:07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0"/>
    <d v="2023-04-21T10:3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1"/>
    <d v="2023-04-21T10:35:36"/>
    <n v="165"/>
    <n v="68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12"/>
    <d v="2023-04-21T10:35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8"/>
    <d v="2023-04-21T10:46:09"/>
    <n v="4"/>
    <n v="2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8"/>
    <d v="2023-04-21T10:4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6"/>
    <d v="2023-07-19T15:06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9"/>
    <d v="2023-07-19T15:06:4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10"/>
    <d v="2023-07-19T15:06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11"/>
    <d v="2023-07-19T15:06:49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5"/>
    <x v="106"/>
    <x v="12"/>
    <d v="2023-07-19T15:06:4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0"/>
    <d v="2023-07-19T15:16:44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13"/>
    <d v="2023-04-19T08:10:26"/>
    <n v="84"/>
    <m/>
    <m/>
    <m/>
    <n v="6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27"/>
    <d v="2023-04-19T09:11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9"/>
    <d v="2023-04-19T09:11:32"/>
    <n v="8"/>
    <n v="5"/>
    <n v="3"/>
    <m/>
    <m/>
    <n v="1"/>
    <n v="3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32"/>
    <d v="2023-04-19T09:11:3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9"/>
    <d v="2023-04-19T09:11:32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0"/>
    <d v="2023-04-19T09:11:3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35"/>
    <d v="2023-04-19T09:11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5"/>
    <x v="119"/>
    <x v="23"/>
    <d v="2023-07-19T15:16:4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1"/>
    <d v="2023-04-19T09:11:32"/>
    <n v="538"/>
    <n v="23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12"/>
    <d v="2023-04-19T09:11:32"/>
    <n v="76"/>
    <n v="2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9"/>
    <x v="36"/>
    <d v="2023-04-19T09:1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3"/>
    <d v="2023-04-19T09:11:45"/>
    <n v="212"/>
    <m/>
    <m/>
    <m/>
    <n v="14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5"/>
    <d v="2023-04-19T09:11:45"/>
    <n v="445"/>
    <m/>
    <m/>
    <m/>
    <m/>
    <n v="40"/>
    <n v="236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6"/>
    <d v="2023-04-19T09:11:45"/>
    <n v="213"/>
    <m/>
    <m/>
    <m/>
    <m/>
    <m/>
    <m/>
    <m/>
    <n v="85"/>
    <m/>
    <n v="72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0"/>
    <d v="2023-04-19T09:11:45"/>
    <n v="196.8"/>
    <n v="12"/>
    <n v="52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1"/>
    <d v="2023-04-19T09:1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3"/>
    <d v="2023-04-19T09:11:4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1"/>
    <d v="2023-04-19T09:11:45"/>
    <n v="16"/>
    <m/>
    <m/>
    <n v="6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2"/>
    <x v="8"/>
    <x v="24"/>
    <d v="2023-04-19T09:11:4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15"/>
    <d v="2023-04-19T08:10:26"/>
    <n v="286"/>
    <m/>
    <m/>
    <m/>
    <m/>
    <n v="40"/>
    <n v="13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16"/>
    <d v="2023-04-19T08:10:26"/>
    <n v="94"/>
    <m/>
    <m/>
    <m/>
    <m/>
    <m/>
    <m/>
    <m/>
    <n v="23"/>
    <m/>
    <n v="48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0"/>
    <d v="2023-04-19T08:10:26"/>
    <n v="26.6"/>
    <n v="4.8"/>
    <n v="1.6"/>
    <n v="20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1"/>
    <d v="2023-04-19T08:10:2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3"/>
    <d v="2023-04-19T08:10:2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21"/>
    <d v="2023-04-19T08:10:26"/>
    <n v="18"/>
    <m/>
    <m/>
    <n v="2"/>
    <m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"/>
    <x v="4"/>
    <x v="24"/>
    <d v="2023-04-19T08:10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23"/>
    <d v="2023-04-20T08:01:5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0"/>
    <x v="0"/>
    <x v="5"/>
    <d v="2023-04-20T08:01:55"/>
    <n v="252"/>
    <n v="99"/>
    <n v="153"/>
    <n v="1"/>
    <n v="4"/>
    <n v="35"/>
    <n v="38"/>
    <n v="25"/>
    <n v="54"/>
    <n v="43"/>
    <n v="39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9"/>
    <d v="2023-04-19T15:03:35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0"/>
    <d v="2023-04-19T15:03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1"/>
    <d v="2023-04-19T15:03:35"/>
    <n v="293"/>
    <n v="125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"/>
    <x v="69"/>
    <x v="12"/>
    <d v="2023-04-19T15:03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13"/>
    <d v="2023-04-19T15:04:2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15"/>
    <d v="2023-04-19T15:04:21"/>
    <n v="42"/>
    <m/>
    <m/>
    <m/>
    <m/>
    <n v="4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16"/>
    <d v="2023-04-19T15:04:2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5"/>
    <d v="2023-04-19T15:04:21"/>
    <n v="29"/>
    <n v="13"/>
    <n v="16"/>
    <m/>
    <m/>
    <m/>
    <n v="4"/>
    <n v="2"/>
    <n v="9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9"/>
    <d v="2023-04-19T15:04:21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10"/>
    <d v="2023-04-19T15:04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11"/>
    <d v="2023-04-19T15:04:21"/>
    <n v="162"/>
    <n v="6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"/>
    <x v="140"/>
    <x v="12"/>
    <d v="2023-04-19T15:04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13"/>
    <d v="2023-04-19T15:04:4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15"/>
    <d v="2023-04-19T15:04:43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16"/>
    <d v="2023-04-19T15:04:4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0"/>
    <d v="2023-04-19T15:04:43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3"/>
    <d v="2023-04-19T15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21"/>
    <d v="2023-04-19T15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5"/>
    <d v="2023-04-19T15:04:43"/>
    <n v="30"/>
    <n v="7"/>
    <n v="23"/>
    <m/>
    <n v="1"/>
    <n v="1"/>
    <n v="2"/>
    <n v="2"/>
    <n v="12"/>
    <n v="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6"/>
    <d v="2023-04-19T15:04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9"/>
    <d v="2023-04-19T15:04:4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10"/>
    <d v="2023-04-19T15:04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11"/>
    <d v="2023-04-19T15:04:43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12"/>
    <d v="2023-04-19T15:04:4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"/>
    <x v="128"/>
    <x v="20"/>
    <d v="2023-04-19T15:04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16"/>
    <d v="2023-04-19T15:05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5"/>
    <d v="2023-04-19T15:05:31"/>
    <n v="16"/>
    <n v="10"/>
    <n v="6"/>
    <m/>
    <m/>
    <m/>
    <n v="2"/>
    <n v="3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9"/>
    <d v="2023-04-19T15:05:3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10"/>
    <d v="2023-04-19T15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11"/>
    <d v="2023-04-19T15:05:31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12"/>
    <d v="2023-04-19T15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3"/>
    <x v="113"/>
    <x v="20"/>
    <d v="2023-04-19T15:0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13"/>
    <d v="2023-04-19T15:05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3"/>
    <x v="99"/>
    <x v="15"/>
    <d v="2023-04-19T15:05:53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10"/>
    <d v="2023-04-19T10:4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11"/>
    <d v="2023-04-19T10:49:12"/>
    <n v="31"/>
    <n v="1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5"/>
    <x v="78"/>
    <x v="12"/>
    <d v="2023-04-19T10:49:1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16"/>
    <d v="2023-07-19T15:17:0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5"/>
    <d v="2023-07-19T15:17:06"/>
    <n v="15"/>
    <n v="5"/>
    <n v="10"/>
    <m/>
    <m/>
    <m/>
    <m/>
    <n v="4"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9"/>
    <d v="2023-07-19T15:17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10"/>
    <d v="2023-07-19T15:17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11"/>
    <d v="2023-07-19T15:17:06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5"/>
    <x v="124"/>
    <x v="12"/>
    <d v="2023-07-19T15:1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13"/>
    <d v="2023-07-19T15:1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1"/>
    <d v="2023-07-19T15:47:29"/>
    <n v="731"/>
    <n v="355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12"/>
    <d v="2023-07-19T15:47:29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"/>
    <x v="107"/>
    <x v="34"/>
    <d v="2023-07-19T15:47:29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4"/>
    <d v="2023-07-19T15:48:06"/>
    <n v="212"/>
    <m/>
    <m/>
    <m/>
    <n v="116"/>
    <n v="9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5"/>
    <d v="2023-07-19T15:48:06"/>
    <n v="382"/>
    <m/>
    <m/>
    <m/>
    <m/>
    <m/>
    <n v="18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16"/>
    <d v="2023-07-19T15:48:06"/>
    <n v="113"/>
    <m/>
    <m/>
    <m/>
    <m/>
    <m/>
    <m/>
    <m/>
    <n v="51"/>
    <m/>
    <n v="42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0"/>
    <d v="2023-07-19T15:48:06"/>
    <n v="141.6"/>
    <n v="4.8"/>
    <n v="27.2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"/>
    <x v="68"/>
    <x v="2"/>
    <d v="2023-07-19T15:48:06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"/>
    <x v="135"/>
    <x v="15"/>
    <d v="2023-04-19T10:50:0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"/>
    <x v="135"/>
    <x v="5"/>
    <d v="2023-04-19T10:50:07"/>
    <n v="4"/>
    <n v="2"/>
    <n v="2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"/>
    <x v="135"/>
    <x v="9"/>
    <d v="2023-04-19T10:50:0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2"/>
    <x v="135"/>
    <x v="11"/>
    <d v="2023-04-19T10:50:07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6"/>
    <x v="138"/>
    <x v="13"/>
    <d v="2023-04-19T10:50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6"/>
    <x v="138"/>
    <x v="15"/>
    <d v="2023-04-19T10:50:29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15"/>
    <d v="2023-07-19T15:17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5"/>
    <x v="132"/>
    <x v="16"/>
    <d v="2023-07-19T15:17:2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6"/>
    <x v="138"/>
    <x v="16"/>
    <d v="2023-04-19T10:50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6"/>
    <x v="138"/>
    <x v="5"/>
    <d v="2023-04-19T10:50:29"/>
    <n v="6"/>
    <n v="4"/>
    <n v="2"/>
    <m/>
    <m/>
    <m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6"/>
    <x v="138"/>
    <x v="9"/>
    <d v="2023-04-19T10:50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6"/>
    <x v="138"/>
    <x v="11"/>
    <d v="2023-04-19T10:50:29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13"/>
    <d v="2023-04-19T10:50:5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15"/>
    <d v="2023-04-19T10:50:58"/>
    <n v="54"/>
    <m/>
    <m/>
    <m/>
    <m/>
    <n v="8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16"/>
    <d v="2023-04-19T10:50:5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9"/>
    <x v="118"/>
    <x v="0"/>
    <d v="2023-04-19T10:50:58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9"/>
    <d v="2023-04-19T15:12:0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7"/>
    <x v="16"/>
    <x v="11"/>
    <d v="2023-04-19T15:12:02"/>
    <n v="57"/>
    <n v="2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4"/>
    <d v="2023-04-19T15:12:23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"/>
    <x v="18"/>
    <x v="5"/>
    <d v="2023-04-19T15:12:23"/>
    <n v="27"/>
    <n v="10"/>
    <n v="17"/>
    <n v="1"/>
    <m/>
    <m/>
    <n v="2"/>
    <n v="3"/>
    <n v="10"/>
    <n v="7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15"/>
    <d v="2023-04-19T15:19:26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16"/>
    <d v="2023-04-19T15:19:26"/>
    <n v="8"/>
    <m/>
    <m/>
    <m/>
    <m/>
    <m/>
    <m/>
    <m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0"/>
    <d v="2023-04-19T15:19:26"/>
    <n v="5.0999999999999996"/>
    <m/>
    <n v="2.4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3"/>
    <x v="100"/>
    <x v="5"/>
    <d v="2023-04-19T15:19:26"/>
    <n v="27"/>
    <n v="12"/>
    <n v="15"/>
    <m/>
    <n v="1"/>
    <n v="1"/>
    <n v="7"/>
    <n v="1"/>
    <n v="8"/>
    <n v="3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11"/>
    <d v="2023-04-19T10:36:34"/>
    <n v="51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6"/>
    <x v="120"/>
    <x v="12"/>
    <d v="2023-04-19T10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13"/>
    <d v="2023-04-19T10:37:0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15"/>
    <d v="2023-04-19T10:37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16"/>
    <d v="2023-04-19T10:37:03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0"/>
    <d v="2023-04-19T10:37:03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3"/>
    <d v="2023-04-19T10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21"/>
    <d v="2023-04-19T10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5"/>
    <d v="2023-04-19T10:37:03"/>
    <n v="30"/>
    <n v="14"/>
    <n v="16"/>
    <m/>
    <m/>
    <n v="4"/>
    <n v="2"/>
    <n v="5"/>
    <n v="5"/>
    <n v="3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6"/>
    <d v="2023-04-19T10:37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9"/>
    <d v="2023-04-19T10:37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10"/>
    <d v="2023-04-19T10:37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35"/>
    <d v="2023-04-19T10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11"/>
    <d v="2023-04-19T10:37:0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12"/>
    <d v="2023-04-19T10:37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6"/>
    <x v="102"/>
    <x v="36"/>
    <d v="2023-04-19T10:3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6"/>
    <x v="103"/>
    <x v="9"/>
    <d v="2023-04-19T10:37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6"/>
    <x v="103"/>
    <x v="11"/>
    <d v="2023-04-19T10:37:3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13"/>
    <d v="2023-04-19T10:37:55"/>
    <n v="15"/>
    <m/>
    <m/>
    <m/>
    <n v="8"/>
    <n v="4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15"/>
    <d v="2023-04-19T10:37:55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16"/>
    <d v="2023-04-19T10:37:55"/>
    <n v="10"/>
    <m/>
    <m/>
    <m/>
    <m/>
    <m/>
    <m/>
    <m/>
    <n v="5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0"/>
    <d v="2023-04-19T10:37:55"/>
    <n v="7.2"/>
    <n v="1.6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1"/>
    <d v="2023-04-19T10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21"/>
    <d v="2023-04-19T10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3"/>
    <d v="2023-04-20T11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21"/>
    <d v="2023-04-20T11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4"/>
    <d v="2023-04-20T11:50:0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5"/>
    <d v="2023-04-20T11:50:07"/>
    <n v="61"/>
    <n v="31"/>
    <n v="32"/>
    <m/>
    <n v="4"/>
    <n v="4"/>
    <n v="7"/>
    <n v="7"/>
    <n v="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6"/>
    <d v="2023-04-20T11:50:07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8"/>
    <d v="2023-04-20T11:50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9"/>
    <d v="2023-04-20T11:50:07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10"/>
    <d v="2023-04-20T11:50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11"/>
    <d v="2023-04-20T11:50:07"/>
    <n v="242"/>
    <n v="152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12"/>
    <d v="2023-04-20T11:50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3"/>
    <x v="92"/>
    <x v="20"/>
    <d v="2023-04-20T11:50:07"/>
    <n v="20"/>
    <n v="1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3"/>
    <d v="2023-04-20T11:51:05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3"/>
    <x v="111"/>
    <x v="15"/>
    <d v="2023-04-20T11:51:05"/>
    <n v="52"/>
    <m/>
    <m/>
    <m/>
    <m/>
    <n v="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3"/>
    <x v="111"/>
    <x v="20"/>
    <d v="2023-04-21T10:3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3"/>
    <d v="2023-04-21T10:46:09"/>
    <n v="19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4"/>
    <d v="2023-04-21T10:46:09"/>
    <n v="101"/>
    <m/>
    <m/>
    <m/>
    <n v="6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5"/>
    <d v="2023-04-21T10:46:09"/>
    <n v="279"/>
    <m/>
    <m/>
    <m/>
    <m/>
    <n v="24"/>
    <n v="13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16"/>
    <d v="2023-04-21T10:46:09"/>
    <n v="85"/>
    <m/>
    <m/>
    <m/>
    <m/>
    <m/>
    <m/>
    <m/>
    <n v="33"/>
    <m/>
    <n v="28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0"/>
    <d v="2023-04-21T10:46:09"/>
    <n v="20.8"/>
    <m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2"/>
    <d v="2023-04-21T10:4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3"/>
    <d v="2023-04-21T10:46:0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21"/>
    <d v="2023-04-21T10:46:09"/>
    <n v="22"/>
    <m/>
    <m/>
    <n v="8"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24"/>
    <d v="2023-04-21T10:46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22"/>
    <d v="2023-04-21T10:46:09"/>
    <n v="18.399999999999999"/>
    <m/>
    <n v="3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9"/>
    <x v="118"/>
    <x v="36"/>
    <d v="2023-04-19T09:0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13"/>
    <d v="2023-04-19T09:01:5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15"/>
    <d v="2023-04-19T09:01:56"/>
    <n v="37"/>
    <m/>
    <m/>
    <m/>
    <m/>
    <n v="8"/>
    <n v="1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16"/>
    <d v="2023-04-19T09:01:56"/>
    <n v="16"/>
    <m/>
    <m/>
    <m/>
    <m/>
    <m/>
    <m/>
    <m/>
    <n v="5"/>
    <m/>
    <n v="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2"/>
    <x v="80"/>
    <x v="0"/>
    <d v="2023-04-19T09:01:56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1"/>
    <x v="88"/>
    <x v="15"/>
    <d v="2023-05-16T14:21:0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1"/>
    <x v="88"/>
    <x v="5"/>
    <d v="2023-05-16T14:21:02"/>
    <n v="12"/>
    <n v="7"/>
    <n v="5"/>
    <m/>
    <m/>
    <m/>
    <n v="2"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1"/>
    <x v="88"/>
    <x v="9"/>
    <d v="2023-05-16T14:21:0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1"/>
    <x v="88"/>
    <x v="10"/>
    <d v="2023-05-16T14:2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1"/>
    <x v="88"/>
    <x v="11"/>
    <d v="2023-05-16T14:21:02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1"/>
    <x v="88"/>
    <x v="12"/>
    <d v="2023-05-16T14:21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13"/>
    <d v="2023-05-16T14:21:14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15"/>
    <d v="2023-05-16T14:21:1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16"/>
    <d v="2023-05-16T14:21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0"/>
    <d v="2023-05-16T14:21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25"/>
    <d v="2023-05-16T14:21:14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5"/>
    <d v="2023-05-16T14:21:14"/>
    <n v="10"/>
    <n v="3"/>
    <n v="7"/>
    <m/>
    <m/>
    <n v="1"/>
    <n v="3"/>
    <m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7"/>
    <d v="2023-05-16T14:2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9"/>
    <d v="2023-05-16T14:21:14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10"/>
    <d v="2023-05-16T14:21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35"/>
    <d v="2023-05-16T14:21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1"/>
    <x v="51"/>
    <x v="11"/>
    <d v="2023-05-16T14:21:14"/>
    <n v="96"/>
    <n v="39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"/>
    <x v="19"/>
    <x v="5"/>
    <d v="2023-04-19T08:43:42"/>
    <n v="24"/>
    <n v="12"/>
    <n v="12"/>
    <m/>
    <n v="1"/>
    <m/>
    <n v="3"/>
    <n v="1"/>
    <n v="12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16"/>
    <d v="2023-05-16T14:32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5"/>
    <d v="2023-05-16T14:32:05"/>
    <n v="23"/>
    <n v="7"/>
    <n v="16"/>
    <m/>
    <m/>
    <m/>
    <n v="5"/>
    <n v="4"/>
    <n v="6"/>
    <n v="6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9"/>
    <d v="2023-05-16T14:32:05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10"/>
    <d v="2023-05-16T14:32:0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11"/>
    <d v="2023-05-16T14:32:05"/>
    <n v="122"/>
    <n v="5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12"/>
    <d v="2023-05-16T14:32:05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3"/>
    <x v="73"/>
    <x v="20"/>
    <d v="2023-05-16T14:32:0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6"/>
    <x v="138"/>
    <x v="13"/>
    <d v="2023-05-16T14:32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6"/>
    <x v="138"/>
    <x v="15"/>
    <d v="2023-05-16T14:32:28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23"/>
    <d v="2023-04-21T10:46:0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4"/>
    <d v="2023-04-21T10:46:09"/>
    <n v="12.8"/>
    <m/>
    <n v="8.800000000000000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5"/>
    <d v="2023-04-21T10:46:09"/>
    <n v="286"/>
    <n v="82"/>
    <n v="204"/>
    <m/>
    <n v="2"/>
    <n v="13"/>
    <n v="40"/>
    <n v="32"/>
    <n v="68"/>
    <n v="60"/>
    <n v="33"/>
    <m/>
    <n v="1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"/>
    <x v="4"/>
    <x v="6"/>
    <d v="2023-04-21T10:46:09"/>
    <n v="13"/>
    <n v="8"/>
    <n v="5"/>
    <m/>
    <n v="1"/>
    <n v="4"/>
    <n v="2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15"/>
    <d v="2023-04-19T10:30:0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16"/>
    <d v="2023-04-19T10:30:05"/>
    <n v="6"/>
    <m/>
    <m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0"/>
    <d v="2023-04-19T10:30:05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21"/>
    <d v="2023-04-19T10:30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22"/>
    <d v="2023-04-19T10:30:0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5"/>
    <d v="2023-04-19T10:30:05"/>
    <n v="16"/>
    <n v="5"/>
    <n v="11"/>
    <m/>
    <n v="2"/>
    <m/>
    <n v="1"/>
    <m/>
    <n v="5"/>
    <n v="3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6"/>
    <d v="2023-04-19T10:30:0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9"/>
    <d v="2023-04-19T10:30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10"/>
    <d v="2023-04-19T10:30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5"/>
    <x v="129"/>
    <x v="11"/>
    <d v="2023-04-19T10:30:05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9"/>
    <d v="2023-05-16T14:38:35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9"/>
    <d v="2023-05-16T14:38:3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"/>
    <x v="76"/>
    <x v="10"/>
    <d v="2023-05-16T14:38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1"/>
    <x v="98"/>
    <x v="16"/>
    <d v="2023-04-19T08:48:06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1"/>
    <x v="98"/>
    <x v="5"/>
    <d v="2023-04-19T08:48:06"/>
    <n v="6"/>
    <n v="1"/>
    <n v="5"/>
    <m/>
    <m/>
    <m/>
    <m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1"/>
    <x v="98"/>
    <x v="9"/>
    <d v="2023-04-19T08:48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1"/>
    <x v="98"/>
    <x v="10"/>
    <d v="2023-04-19T08:48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1"/>
    <x v="98"/>
    <x v="11"/>
    <d v="2023-04-19T08:48:0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1"/>
    <x v="98"/>
    <x v="12"/>
    <d v="2023-04-19T08:48:0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70"/>
    <x v="13"/>
    <d v="2023-04-19T08:4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70"/>
    <x v="5"/>
    <d v="2023-04-19T08:48:2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70"/>
    <x v="9"/>
    <d v="2023-04-19T08:48:2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70"/>
    <x v="10"/>
    <d v="2023-04-19T08:48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9"/>
    <d v="2023-04-19T09:48:3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10"/>
    <d v="2023-04-19T09:48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11"/>
    <d v="2023-04-19T09:48:34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"/>
    <x v="21"/>
    <x v="12"/>
    <d v="2023-04-19T09:48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13"/>
    <d v="2023-04-19T09:50:0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15"/>
    <d v="2023-04-19T09:50:09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16"/>
    <d v="2023-04-19T09:50:0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5"/>
    <d v="2023-04-19T09:50:09"/>
    <n v="10"/>
    <n v="5"/>
    <n v="5"/>
    <m/>
    <m/>
    <m/>
    <n v="2"/>
    <n v="1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9"/>
    <d v="2023-04-19T09:50:0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10"/>
    <d v="2023-04-19T09:50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11"/>
    <d v="2023-04-19T09:50:09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5"/>
    <x v="58"/>
    <x v="12"/>
    <d v="2023-04-19T09:50:0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13"/>
    <d v="2023-04-19T09:51:3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15"/>
    <d v="2023-04-19T09:51:36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16"/>
    <d v="2023-04-19T09:51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0"/>
    <d v="2023-04-19T09:51:3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5"/>
    <d v="2023-04-19T09:51:36"/>
    <n v="10"/>
    <n v="5"/>
    <n v="5"/>
    <m/>
    <m/>
    <n v="1"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9"/>
    <d v="2023-04-19T09:51:3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10"/>
    <d v="2023-04-19T09:51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11"/>
    <d v="2023-04-19T09:51:36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59"/>
    <x v="12"/>
    <d v="2023-04-19T09:51:3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5"/>
    <d v="2023-04-19T10:37:55"/>
    <n v="43"/>
    <n v="21"/>
    <n v="22"/>
    <n v="2"/>
    <n v="1"/>
    <n v="1"/>
    <n v="4"/>
    <n v="3"/>
    <n v="12"/>
    <n v="11"/>
    <n v="5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"/>
    <x v="10"/>
    <x v="6"/>
    <d v="2023-04-19T10:37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9"/>
    <d v="2023-04-19T10:42:09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10"/>
    <d v="2023-04-19T10:42:0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11"/>
    <d v="2023-04-19T10:42:09"/>
    <n v="152"/>
    <n v="64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5"/>
    <x v="60"/>
    <x v="12"/>
    <d v="2023-04-19T10:42:0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13"/>
    <d v="2023-04-19T10:42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14"/>
    <d v="2023-04-19T10:42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15"/>
    <d v="2023-04-19T10:42:2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4"/>
    <x v="94"/>
    <x v="16"/>
    <d v="2023-04-19T10:42:2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7"/>
    <x v="26"/>
    <x v="12"/>
    <d v="2023-04-19T15:00:5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3"/>
    <d v="2023-04-19T15:01:21"/>
    <n v="70"/>
    <m/>
    <m/>
    <m/>
    <n v="4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4"/>
    <d v="2023-04-19T15:01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5"/>
    <d v="2023-04-19T15:01:21"/>
    <n v="201"/>
    <m/>
    <m/>
    <m/>
    <m/>
    <n v="14"/>
    <n v="8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6"/>
    <d v="2023-04-19T15:01:21"/>
    <n v="50"/>
    <m/>
    <m/>
    <m/>
    <m/>
    <m/>
    <m/>
    <m/>
    <n v="25"/>
    <m/>
    <n v="2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0"/>
    <d v="2023-04-19T15:01:21"/>
    <n v="68.400000000000006"/>
    <n v="11.7"/>
    <n v="15.3"/>
    <n v="41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0"/>
    <x v="50"/>
    <x v="1"/>
    <d v="2023-04-19T15:0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9"/>
    <d v="2023-06-22T11:39:34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10"/>
    <d v="2023-06-22T11:3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"/>
    <x v="10"/>
    <x v="11"/>
    <d v="2023-06-22T11:39:34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15"/>
    <d v="2023-04-19T10:34:54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23"/>
    <d v="2023-04-19T10:34:5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5"/>
    <d v="2023-04-19T10:34:54"/>
    <n v="13"/>
    <n v="4"/>
    <n v="9"/>
    <m/>
    <m/>
    <m/>
    <n v="1"/>
    <m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8"/>
    <d v="2023-04-19T10:34:5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9"/>
    <d v="2023-04-19T10:34:54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10"/>
    <d v="2023-04-19T10:34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11"/>
    <d v="2023-04-19T10:34:54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"/>
    <x v="89"/>
    <x v="12"/>
    <d v="2023-04-19T10:34:5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13"/>
    <d v="2023-04-19T10:35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15"/>
    <d v="2023-04-19T10:35:09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0"/>
    <d v="2023-04-19T10:35:09"/>
    <n v="4"/>
    <m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24"/>
    <d v="2023-04-19T10:35:09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5"/>
    <d v="2023-04-19T10:35:09"/>
    <n v="14"/>
    <n v="9"/>
    <n v="5"/>
    <m/>
    <n v="1"/>
    <n v="1"/>
    <n v="2"/>
    <m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6"/>
    <d v="2023-04-19T10:35:09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9"/>
    <d v="2023-04-19T10:35:0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10"/>
    <d v="2023-04-19T10:35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11"/>
    <d v="2023-04-19T10:35:09"/>
    <n v="110"/>
    <n v="4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"/>
    <x v="90"/>
    <x v="12"/>
    <d v="2023-04-19T10:35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13"/>
    <d v="2023-04-19T10:35:2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"/>
    <x v="56"/>
    <x v="15"/>
    <d v="2023-04-19T10:35:2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5"/>
    <d v="2023-04-19T08:06:21"/>
    <n v="106"/>
    <n v="38"/>
    <n v="68"/>
    <m/>
    <n v="3"/>
    <n v="4"/>
    <n v="13"/>
    <n v="9"/>
    <n v="23"/>
    <n v="28"/>
    <n v="19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6"/>
    <d v="2023-04-19T08:06:21"/>
    <n v="6"/>
    <n v="2"/>
    <n v="4"/>
    <m/>
    <m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8"/>
    <d v="2023-04-19T08:06:21"/>
    <n v="4"/>
    <n v="3"/>
    <n v="1"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9"/>
    <d v="2023-04-19T08:06:21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10"/>
    <d v="2023-04-19T08:06:2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11"/>
    <d v="2023-04-19T08:06:21"/>
    <n v="220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4"/>
    <x v="61"/>
    <x v="12"/>
    <d v="2023-04-19T08:06:21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4"/>
    <d v="2023-07-17T13:17:33"/>
    <n v="240"/>
    <m/>
    <m/>
    <m/>
    <n v="11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5"/>
    <d v="2023-07-17T13:17:33"/>
    <n v="199"/>
    <m/>
    <m/>
    <m/>
    <m/>
    <n v="2"/>
    <n v="103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46"/>
    <d v="2023-07-17T13:17:33"/>
    <n v="63"/>
    <m/>
    <m/>
    <m/>
    <m/>
    <m/>
    <n v="3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6"/>
    <d v="2023-07-17T13:17:33"/>
    <n v="120"/>
    <m/>
    <m/>
    <m/>
    <m/>
    <m/>
    <m/>
    <m/>
    <n v="54"/>
    <m/>
    <n v="32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0"/>
    <d v="2023-07-17T13:17:33"/>
    <n v="159.19999999999999"/>
    <n v="15.2"/>
    <n v="45.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2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21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25"/>
    <d v="2023-07-17T13:17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23"/>
    <d v="2023-07-17T13:17:33"/>
    <n v="12"/>
    <m/>
    <m/>
    <m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4"/>
    <d v="2023-07-17T13:17:33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5"/>
    <d v="2023-07-17T13:17:33"/>
    <n v="415"/>
    <n v="159"/>
    <n v="256"/>
    <n v="5"/>
    <n v="17"/>
    <n v="36"/>
    <n v="56"/>
    <n v="65"/>
    <n v="70"/>
    <n v="62"/>
    <n v="54"/>
    <m/>
    <n v="16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6"/>
    <d v="2023-07-17T13:17:33"/>
    <n v="4"/>
    <n v="4"/>
    <m/>
    <m/>
    <m/>
    <m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7"/>
    <d v="2023-07-17T13:17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8"/>
    <d v="2023-07-17T13:17:33"/>
    <n v="6"/>
    <n v="3"/>
    <n v="3"/>
    <m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7"/>
    <d v="2023-07-17T13:17:33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18"/>
    <d v="2023-07-17T13:1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9"/>
    <x v="47"/>
    <d v="2023-07-17T13:17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m/>
    <m/>
    <m/>
    <x v="19"/>
    <x v="141"/>
    <x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5:U57" firstHeaderRow="0" firstDataRow="1" firstDataCol="1" rowPageCount="3" colPageCount="1"/>
  <pivotFields count="58">
    <pivotField axis="axisPage" showAll="0">
      <items count="8">
        <item x="1"/>
        <item x="2"/>
        <item x="4"/>
        <item x="0"/>
        <item x="3"/>
        <item x="5"/>
        <item x="6"/>
        <item t="default"/>
      </items>
    </pivotField>
    <pivotField showAll="0"/>
    <pivotField showAll="0"/>
    <pivotField showAll="0"/>
    <pivotField axis="axisPage" showAll="0">
      <items count="21">
        <item x="2"/>
        <item x="8"/>
        <item x="15"/>
        <item x="7"/>
        <item x="6"/>
        <item x="5"/>
        <item x="10"/>
        <item x="9"/>
        <item x="14"/>
        <item x="3"/>
        <item x="11"/>
        <item x="4"/>
        <item x="12"/>
        <item x="13"/>
        <item x="17"/>
        <item x="16"/>
        <item x="18"/>
        <item x="0"/>
        <item x="1"/>
        <item x="19"/>
        <item t="default"/>
      </items>
    </pivotField>
    <pivotField axis="axisPage" showAll="0">
      <items count="143">
        <item x="114"/>
        <item x="110"/>
        <item x="137"/>
        <item x="0"/>
        <item x="1"/>
        <item x="2"/>
        <item x="9"/>
        <item x="8"/>
        <item x="17"/>
        <item x="20"/>
        <item x="23"/>
        <item x="26"/>
        <item x="27"/>
        <item x="49"/>
        <item x="50"/>
        <item x="83"/>
        <item x="61"/>
        <item x="125"/>
        <item x="91"/>
        <item x="106"/>
        <item x="126"/>
        <item x="3"/>
        <item x="4"/>
        <item x="107"/>
        <item x="133"/>
        <item x="68"/>
        <item x="134"/>
        <item x="69"/>
        <item x="28"/>
        <item x="136"/>
        <item x="121"/>
        <item x="38"/>
        <item x="39"/>
        <item x="115"/>
        <item x="116"/>
        <item x="84"/>
        <item x="41"/>
        <item x="85"/>
        <item x="139"/>
        <item x="127"/>
        <item x="140"/>
        <item x="128"/>
        <item x="112"/>
        <item x="65"/>
        <item x="113"/>
        <item x="79"/>
        <item x="29"/>
        <item x="30"/>
        <item x="95"/>
        <item x="96"/>
        <item x="123"/>
        <item x="31"/>
        <item x="32"/>
        <item x="33"/>
        <item x="34"/>
        <item x="99"/>
        <item x="117"/>
        <item x="35"/>
        <item x="36"/>
        <item x="37"/>
        <item x="40"/>
        <item x="129"/>
        <item x="130"/>
        <item x="131"/>
        <item x="108"/>
        <item x="109"/>
        <item x="42"/>
        <item x="62"/>
        <item x="63"/>
        <item x="43"/>
        <item x="44"/>
        <item x="45"/>
        <item x="64"/>
        <item x="46"/>
        <item x="47"/>
        <item x="48"/>
        <item x="88"/>
        <item x="51"/>
        <item x="52"/>
        <item x="89"/>
        <item x="90"/>
        <item x="56"/>
        <item x="57"/>
        <item x="97"/>
        <item x="93"/>
        <item x="120"/>
        <item x="102"/>
        <item x="103"/>
        <item x="10"/>
        <item x="11"/>
        <item x="12"/>
        <item x="13"/>
        <item x="14"/>
        <item x="15"/>
        <item x="16"/>
        <item x="18"/>
        <item x="19"/>
        <item x="21"/>
        <item x="22"/>
        <item x="24"/>
        <item x="25"/>
        <item x="66"/>
        <item x="58"/>
        <item x="59"/>
        <item x="60"/>
        <item x="67"/>
        <item x="94"/>
        <item x="98"/>
        <item x="104"/>
        <item x="105"/>
        <item x="70"/>
        <item x="5"/>
        <item x="71"/>
        <item x="72"/>
        <item x="6"/>
        <item x="119"/>
        <item x="77"/>
        <item x="122"/>
        <item x="78"/>
        <item x="124"/>
        <item x="132"/>
        <item x="73"/>
        <item x="135"/>
        <item x="138"/>
        <item x="100"/>
        <item x="118"/>
        <item x="80"/>
        <item x="81"/>
        <item x="82"/>
        <item x="101"/>
        <item x="92"/>
        <item x="86"/>
        <item x="74"/>
        <item x="75"/>
        <item x="111"/>
        <item x="76"/>
        <item x="53"/>
        <item x="54"/>
        <item x="7"/>
        <item x="87"/>
        <item x="55"/>
        <item x="141"/>
        <item t="default"/>
      </items>
    </pivotField>
    <pivotField axis="axisRow" showAll="0">
      <items count="52">
        <item x="13"/>
        <item x="15"/>
        <item x="1"/>
        <item x="3"/>
        <item x="21"/>
        <item x="26"/>
        <item x="18"/>
        <item x="45"/>
        <item x="41"/>
        <item x="42"/>
        <item x="25"/>
        <item x="28"/>
        <item x="5"/>
        <item x="6"/>
        <item x="7"/>
        <item x="19"/>
        <item x="43"/>
        <item x="31"/>
        <item x="16"/>
        <item x="24"/>
        <item x="27"/>
        <item x="48"/>
        <item x="44"/>
        <item x="14"/>
        <item x="46"/>
        <item x="2"/>
        <item x="17"/>
        <item x="47"/>
        <item x="0"/>
        <item x="22"/>
        <item x="23"/>
        <item x="4"/>
        <item x="8"/>
        <item x="29"/>
        <item x="30"/>
        <item x="32"/>
        <item x="39"/>
        <item x="33"/>
        <item x="9"/>
        <item x="35"/>
        <item x="37"/>
        <item x="34"/>
        <item x="11"/>
        <item x="36"/>
        <item x="38"/>
        <item x="20"/>
        <item x="10"/>
        <item x="12"/>
        <item x="40"/>
        <item x="49"/>
        <item x="50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Fields count="1">
    <field x="-2"/>
  </colFields>
  <colItems count="2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</colItems>
  <pageFields count="3">
    <pageField fld="4" hier="-1"/>
    <pageField fld="5" hier="-1"/>
    <pageField fld="0" hier="-1"/>
  </pageFields>
  <dataFields count="20">
    <dataField name="Suma de Col01" fld="8" baseField="6" baseItem="0"/>
    <dataField name="Suma de Col02" fld="9" baseField="6" baseItem="0"/>
    <dataField name="Suma de Col03" fld="10" baseField="6" baseItem="0"/>
    <dataField name="Suma de Col04" fld="11" baseField="6" baseItem="0"/>
    <dataField name="Suma de Col05" fld="12" baseField="6" baseItem="0"/>
    <dataField name="Suma de Col06" fld="13" baseField="6" baseItem="0"/>
    <dataField name="Suma de Col07" fld="14" baseField="6" baseItem="0"/>
    <dataField name="Suma de Col08" fld="15" baseField="6" baseItem="0"/>
    <dataField name="Suma de Col09" fld="16" baseField="6" baseItem="0"/>
    <dataField name="Suma de Col10" fld="17" baseField="6" baseItem="0"/>
    <dataField name="Suma de Col11" fld="18" baseField="6" baseItem="0"/>
    <dataField name="Suma de Col12" fld="19" baseField="6" baseItem="0"/>
    <dataField name="Suma de Col13" fld="20" baseField="6" baseItem="0"/>
    <dataField name="Suma de Col14" fld="21" baseField="6" baseItem="0"/>
    <dataField name="Suma de Col15" fld="22" baseField="6" baseItem="0"/>
    <dataField name="Suma de Col16" fld="23" baseField="6" baseItem="0"/>
    <dataField name="Suma de Col17" fld="24" baseField="6" baseItem="0"/>
    <dataField name="Suma de Col18" fld="25" baseField="6" baseItem="0"/>
    <dataField name="Suma de Col19" fld="26" baseField="6" baseItem="0"/>
    <dataField name="Suma de Col20" fld="27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showGridLines="0" workbookViewId="0">
      <selection sqref="A1:B1"/>
    </sheetView>
  </sheetViews>
  <sheetFormatPr baseColWidth="10" defaultColWidth="11.42578125" defaultRowHeight="10.5" x14ac:dyDescent="0.15"/>
  <cols>
    <col min="1" max="1" width="50" style="33" customWidth="1"/>
    <col min="2" max="2" width="60.28515625" style="2" customWidth="1"/>
    <col min="3" max="6" width="3.7109375" style="2" customWidth="1"/>
    <col min="7" max="7" width="4.140625" style="2" customWidth="1"/>
    <col min="8" max="8" width="4.7109375" style="2" customWidth="1"/>
    <col min="9" max="9" width="7.28515625" style="2" customWidth="1"/>
    <col min="10" max="10" width="4.28515625" style="2" customWidth="1"/>
    <col min="11" max="11" width="5.42578125" style="2" customWidth="1"/>
    <col min="12" max="12" width="7" style="2" customWidth="1"/>
    <col min="13" max="13" width="9.42578125" style="2" customWidth="1"/>
    <col min="14" max="24" width="19.28515625" style="2" customWidth="1"/>
    <col min="25" max="25" width="19.28515625" style="2" hidden="1" customWidth="1"/>
    <col min="26" max="27" width="12" style="2" hidden="1" customWidth="1"/>
    <col min="28" max="28" width="48.42578125" style="2" hidden="1" customWidth="1"/>
    <col min="29" max="29" width="27.7109375" style="2" hidden="1" customWidth="1"/>
    <col min="30" max="30" width="35.5703125" style="2" hidden="1" customWidth="1"/>
    <col min="31" max="34" width="12" style="2" hidden="1" customWidth="1"/>
    <col min="35" max="36" width="12" style="2" customWidth="1"/>
    <col min="37" max="37" width="11.85546875" style="2" customWidth="1"/>
    <col min="38" max="16384" width="11.42578125" style="2"/>
  </cols>
  <sheetData>
    <row r="1" spans="1:33" ht="51" customHeight="1" x14ac:dyDescent="0.2">
      <c r="A1" s="568" t="s">
        <v>0</v>
      </c>
      <c r="B1" s="569"/>
      <c r="C1" s="570" t="s">
        <v>1</v>
      </c>
      <c r="D1" s="571"/>
      <c r="E1" s="571"/>
      <c r="F1" s="571"/>
      <c r="G1" s="572"/>
      <c r="H1" s="1"/>
    </row>
    <row r="2" spans="1:33" ht="18" customHeight="1" x14ac:dyDescent="0.2">
      <c r="A2" s="3" t="s">
        <v>2</v>
      </c>
      <c r="B2" s="4"/>
      <c r="C2" s="5"/>
      <c r="D2" s="6"/>
      <c r="E2" s="6"/>
      <c r="F2" s="6"/>
      <c r="G2" s="7"/>
      <c r="H2" s="8"/>
      <c r="I2" s="9" t="str">
        <f>IF(OR([1]NOMBRE!C2="",[1]NOMBRE!E2="",[1]NOMBRE!D2="",[1]NOMBRE!E2="",[1]NOMBRE!F2="",[1]NOMBRE!G2=""),"Falta Cód. Com.","")</f>
        <v/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D2" s="11"/>
      <c r="AG2" s="12">
        <f>IF(I2&gt;"",1,0)</f>
        <v>0</v>
      </c>
    </row>
    <row r="3" spans="1:33" ht="18" customHeight="1" x14ac:dyDescent="0.2">
      <c r="A3" s="3" t="s">
        <v>3</v>
      </c>
      <c r="B3" s="4"/>
      <c r="C3" s="5"/>
      <c r="D3" s="6"/>
      <c r="E3" s="6"/>
      <c r="F3" s="6"/>
      <c r="G3" s="6"/>
      <c r="H3" s="7"/>
      <c r="I3" s="13" t="str">
        <f>IF(OR([1]NOMBRE!C3="",[1]NOMBRE!D3="",[1]NOMBRE!E3="",[1]NOMBRE!F3="",[1]NOMBRE!G3="",[1]NOMBRE!H3=""),"Falta Cód. Estab.","")</f>
        <v/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D3" s="11"/>
      <c r="AG3" s="12">
        <f>IF(I3&gt;"",1,0)</f>
        <v>0</v>
      </c>
    </row>
    <row r="4" spans="1:33" ht="18" customHeight="1" x14ac:dyDescent="0.2">
      <c r="A4" s="3" t="s">
        <v>4</v>
      </c>
      <c r="B4" s="4"/>
      <c r="C4" s="14"/>
      <c r="D4" s="14"/>
      <c r="E4" s="14"/>
      <c r="F4" s="14"/>
      <c r="G4" s="14"/>
      <c r="H4" s="14"/>
      <c r="I4" s="9" t="str">
        <f>IF(OR([1]NOMBRE!B4=""),"Falta TIPO Estab.","")</f>
        <v/>
      </c>
      <c r="J4" s="15"/>
      <c r="K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D4" s="11"/>
      <c r="AG4" s="12">
        <f>IF(I4&gt;"",1,0)</f>
        <v>0</v>
      </c>
    </row>
    <row r="5" spans="1:33" ht="18" customHeight="1" x14ac:dyDescent="0.2">
      <c r="A5" s="3" t="s">
        <v>5</v>
      </c>
      <c r="B5" s="4"/>
      <c r="C5" s="14"/>
      <c r="D5" s="14"/>
      <c r="E5" s="14"/>
      <c r="F5" s="14"/>
      <c r="G5" s="14"/>
      <c r="H5" s="14"/>
      <c r="I5" s="9" t="str">
        <f>IF(OR([1]NOMBRE!B5=""),"Falta DEPENDENCIA Estab.","")</f>
        <v/>
      </c>
      <c r="J5" s="15"/>
      <c r="K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D5" s="11"/>
      <c r="AG5" s="12">
        <f>IF(I5&gt;"",1,0)</f>
        <v>0</v>
      </c>
    </row>
    <row r="6" spans="1:33" ht="18" customHeight="1" x14ac:dyDescent="0.2">
      <c r="A6" s="3" t="s">
        <v>6</v>
      </c>
      <c r="B6" s="4"/>
      <c r="C6" s="6"/>
      <c r="D6" s="7"/>
      <c r="E6" s="17"/>
      <c r="F6" s="17"/>
      <c r="G6" s="17"/>
      <c r="H6" s="17"/>
      <c r="I6" s="9" t="str">
        <f>IF(OR([1]NOMBRE!C6="",[1]NOMBRE!D6=""),"Falta el Mes","")</f>
        <v/>
      </c>
      <c r="J6" s="15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D6" s="11"/>
      <c r="AG6" s="12">
        <f>IF(I6&gt;"",1,0)</f>
        <v>0</v>
      </c>
    </row>
    <row r="7" spans="1:33" ht="18" customHeight="1" x14ac:dyDescent="0.2">
      <c r="A7" s="3" t="s">
        <v>7</v>
      </c>
      <c r="B7" s="19">
        <v>2023</v>
      </c>
      <c r="AG7" s="20">
        <f>SUM(AG2:AG6)</f>
        <v>0</v>
      </c>
    </row>
    <row r="8" spans="1:33" ht="12" customHeight="1" x14ac:dyDescent="0.15">
      <c r="A8" s="21"/>
      <c r="B8" s="22"/>
    </row>
    <row r="9" spans="1:33" ht="27.75" customHeight="1" x14ac:dyDescent="0.15">
      <c r="A9" s="573" t="s">
        <v>8</v>
      </c>
      <c r="B9" s="574"/>
    </row>
    <row r="10" spans="1:33" ht="12" customHeight="1" x14ac:dyDescent="0.2">
      <c r="A10" s="23"/>
      <c r="B10" s="24"/>
    </row>
    <row r="11" spans="1:33" ht="30" customHeight="1" x14ac:dyDescent="0.2">
      <c r="A11" s="25" t="s">
        <v>9</v>
      </c>
      <c r="B11" s="26"/>
      <c r="L11" s="27"/>
      <c r="M11" s="27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9" t="s">
        <v>10</v>
      </c>
      <c r="AB11" s="29" t="s">
        <v>11</v>
      </c>
      <c r="AC11" s="29" t="s">
        <v>12</v>
      </c>
    </row>
    <row r="12" spans="1:33" ht="27.75" customHeight="1" x14ac:dyDescent="0.25">
      <c r="A12" s="30" t="s">
        <v>13</v>
      </c>
      <c r="B12" s="26"/>
      <c r="K12" s="31"/>
      <c r="L12" s="27"/>
      <c r="M12" s="27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 t="s">
        <v>14</v>
      </c>
      <c r="AB12" s="29" t="s">
        <v>15</v>
      </c>
      <c r="AC12" s="29" t="s">
        <v>16</v>
      </c>
    </row>
    <row r="13" spans="1:33" ht="21" customHeight="1" x14ac:dyDescent="0.25">
      <c r="A13"/>
      <c r="B13" s="32"/>
      <c r="K13" s="31"/>
      <c r="L13" s="27"/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9" t="s">
        <v>17</v>
      </c>
      <c r="AB13" s="29" t="s">
        <v>18</v>
      </c>
      <c r="AC13" s="29" t="s">
        <v>19</v>
      </c>
    </row>
    <row r="14" spans="1:33" ht="21" customHeight="1" x14ac:dyDescent="0.25">
      <c r="K14" s="31"/>
      <c r="L14" s="27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 t="s">
        <v>20</v>
      </c>
      <c r="AB14" s="29" t="s">
        <v>21</v>
      </c>
    </row>
    <row r="15" spans="1:33" ht="21" customHeight="1" x14ac:dyDescent="0.25">
      <c r="A15" s="575" t="s">
        <v>22</v>
      </c>
      <c r="B15" s="576"/>
      <c r="K15" s="31"/>
      <c r="L15" s="27"/>
      <c r="M15" s="27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9" t="s">
        <v>23</v>
      </c>
      <c r="AB15" s="29" t="s">
        <v>24</v>
      </c>
    </row>
    <row r="16" spans="1:33" ht="21" customHeight="1" x14ac:dyDescent="0.25">
      <c r="K16" s="31"/>
      <c r="L16" s="27"/>
      <c r="M16" s="27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 t="s">
        <v>25</v>
      </c>
      <c r="AB16" s="29" t="s">
        <v>26</v>
      </c>
    </row>
    <row r="17" spans="2:29" ht="21" customHeight="1" x14ac:dyDescent="0.15">
      <c r="B17" s="577" t="s">
        <v>27</v>
      </c>
      <c r="L17" s="27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9" t="s">
        <v>28</v>
      </c>
      <c r="AB17" s="29" t="s">
        <v>29</v>
      </c>
    </row>
    <row r="18" spans="2:29" ht="21" customHeight="1" x14ac:dyDescent="0.15">
      <c r="B18" s="578"/>
      <c r="I18" s="34"/>
      <c r="J18" s="34"/>
      <c r="L18" s="27"/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9" t="s">
        <v>30</v>
      </c>
      <c r="AB18" s="29" t="s">
        <v>31</v>
      </c>
    </row>
    <row r="19" spans="2:29" ht="21" customHeight="1" x14ac:dyDescent="0.15">
      <c r="B19" s="579"/>
      <c r="I19" s="34"/>
      <c r="J19" s="34"/>
      <c r="L19" s="27"/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9" t="s">
        <v>32</v>
      </c>
      <c r="AB19" s="29" t="s">
        <v>33</v>
      </c>
    </row>
    <row r="20" spans="2:29" ht="21" customHeight="1" x14ac:dyDescent="0.15">
      <c r="I20" s="34"/>
      <c r="J20" s="34"/>
      <c r="L20" s="27"/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9" t="s">
        <v>34</v>
      </c>
      <c r="AB20" s="29" t="s">
        <v>35</v>
      </c>
    </row>
    <row r="21" spans="2:29" ht="21" customHeight="1" x14ac:dyDescent="0.15">
      <c r="I21" s="34"/>
      <c r="J21" s="34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9" t="s">
        <v>36</v>
      </c>
      <c r="AB21" s="29" t="s">
        <v>37</v>
      </c>
    </row>
    <row r="22" spans="2:29" ht="21" customHeight="1" x14ac:dyDescent="0.15">
      <c r="I22" s="34"/>
      <c r="J22" s="34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 t="s">
        <v>38</v>
      </c>
      <c r="AB22" s="29" t="s">
        <v>39</v>
      </c>
    </row>
    <row r="23" spans="2:29" ht="17.25" customHeight="1" x14ac:dyDescent="0.15">
      <c r="I23" s="34"/>
      <c r="J23" s="34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B23" s="29" t="s">
        <v>40</v>
      </c>
    </row>
    <row r="24" spans="2:29" ht="18.75" customHeight="1" x14ac:dyDescent="0.15">
      <c r="I24" s="34"/>
      <c r="J24" s="34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B24" s="29" t="s">
        <v>41</v>
      </c>
    </row>
    <row r="25" spans="2:29" ht="18" customHeight="1" x14ac:dyDescent="0.15">
      <c r="I25" s="34"/>
      <c r="J25" s="34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B25" s="29" t="s">
        <v>42</v>
      </c>
    </row>
    <row r="26" spans="2:29" ht="19.5" customHeight="1" x14ac:dyDescent="0.15"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B26" s="29" t="s">
        <v>43</v>
      </c>
    </row>
    <row r="27" spans="2:29" ht="19.5" customHeight="1" x14ac:dyDescent="0.15"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B27" s="29" t="s">
        <v>44</v>
      </c>
    </row>
    <row r="28" spans="2:29" ht="18.75" customHeight="1" x14ac:dyDescent="0.15"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B28" s="29" t="s">
        <v>45</v>
      </c>
    </row>
    <row r="29" spans="2:29" ht="18.75" customHeight="1" x14ac:dyDescent="0.25"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/>
      <c r="AB29" s="29" t="s">
        <v>46</v>
      </c>
      <c r="AC29"/>
    </row>
    <row r="30" spans="2:29" ht="18.75" customHeight="1" x14ac:dyDescent="0.25"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/>
      <c r="AB30" s="29" t="s">
        <v>47</v>
      </c>
      <c r="AC30"/>
    </row>
    <row r="31" spans="2:29" ht="12" customHeight="1" x14ac:dyDescent="0.25"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/>
      <c r="AB31" s="29" t="s">
        <v>48</v>
      </c>
      <c r="AC31"/>
    </row>
    <row r="32" spans="2:29" ht="12" customHeight="1" x14ac:dyDescent="0.15"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B32" s="29" t="s">
        <v>49</v>
      </c>
      <c r="AC32" s="35"/>
    </row>
    <row r="33" spans="14:29" ht="12" customHeight="1" x14ac:dyDescent="0.15"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B33" s="29" t="s">
        <v>50</v>
      </c>
    </row>
    <row r="34" spans="14:29" ht="12" customHeight="1" x14ac:dyDescent="0.15"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B34" s="29" t="s">
        <v>51</v>
      </c>
      <c r="AC34" s="35"/>
    </row>
    <row r="35" spans="14:29" ht="12" customHeight="1" x14ac:dyDescent="0.15">
      <c r="AB35" s="29" t="s">
        <v>52</v>
      </c>
      <c r="AC35" s="35"/>
    </row>
    <row r="36" spans="14:29" ht="12" customHeight="1" x14ac:dyDescent="0.15">
      <c r="AB36" s="29" t="s">
        <v>53</v>
      </c>
      <c r="AC36" s="35"/>
    </row>
    <row r="37" spans="14:29" ht="12" customHeight="1" x14ac:dyDescent="0.15">
      <c r="AB37" s="29" t="s">
        <v>54</v>
      </c>
    </row>
    <row r="38" spans="14:29" ht="12" customHeight="1" x14ac:dyDescent="0.15">
      <c r="AB38" s="29" t="s">
        <v>55</v>
      </c>
    </row>
    <row r="39" spans="14:29" ht="12" customHeight="1" x14ac:dyDescent="0.15">
      <c r="AB39" s="29" t="s">
        <v>56</v>
      </c>
    </row>
    <row r="40" spans="14:29" ht="12" customHeight="1" x14ac:dyDescent="0.15">
      <c r="AB40" s="29" t="s">
        <v>57</v>
      </c>
    </row>
    <row r="41" spans="14:29" ht="12" customHeight="1" x14ac:dyDescent="0.15">
      <c r="AB41" s="29" t="s">
        <v>58</v>
      </c>
    </row>
    <row r="42" spans="14:29" ht="12" customHeight="1" x14ac:dyDescent="0.15">
      <c r="AB42" s="29" t="s">
        <v>59</v>
      </c>
    </row>
    <row r="43" spans="14:29" ht="12" customHeight="1" x14ac:dyDescent="0.15">
      <c r="AB43" s="29"/>
    </row>
    <row r="44" spans="14:29" ht="12" customHeight="1" x14ac:dyDescent="0.15">
      <c r="AB44" s="29"/>
    </row>
    <row r="45" spans="14:29" ht="12" customHeight="1" x14ac:dyDescent="0.15">
      <c r="AB45" s="29"/>
    </row>
    <row r="46" spans="14:29" ht="12" customHeight="1" x14ac:dyDescent="0.15">
      <c r="AB46" s="29"/>
    </row>
    <row r="47" spans="14:29" ht="12" customHeight="1" x14ac:dyDescent="0.15">
      <c r="AB47" s="29"/>
    </row>
    <row r="48" spans="14:29" ht="12" customHeight="1" x14ac:dyDescent="0.15">
      <c r="AB48" s="29"/>
    </row>
    <row r="49" spans="28:28" ht="12" customHeight="1" x14ac:dyDescent="0.15">
      <c r="AB49" s="29"/>
    </row>
  </sheetData>
  <mergeCells count="5">
    <mergeCell ref="A1:B1"/>
    <mergeCell ref="C1:G1"/>
    <mergeCell ref="A9:B9"/>
    <mergeCell ref="A15:B15"/>
    <mergeCell ref="B17:B19"/>
  </mergeCells>
  <dataValidations disablePrompts="1" count="18">
    <dataValidation type="list" allowBlank="1" showInputMessage="1" showErrorMessage="1" sqref="AB11">
      <formula1>$AB$11:$AB$42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>
      <formula1>$AB$11:$AB$42</formula1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>
      <formula1>0</formula1>
      <formula2>1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whole" allowBlank="1" showInputMessage="1" showErrorMessage="1" promptTitle="DIGITO ESTABLECIMIENTO:" prompt="Tercer: Entre 0 y 9" sqref="H1">
      <formula1>0</formula1>
      <formula2>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showGridLines="0" workbookViewId="0"/>
  </sheetViews>
  <sheetFormatPr baseColWidth="10" defaultRowHeight="15" x14ac:dyDescent="0.25"/>
  <cols>
    <col min="1" max="1" width="17.5703125" bestFit="1" customWidth="1"/>
    <col min="2" max="21" width="13.85546875" bestFit="1" customWidth="1"/>
    <col min="22" max="51" width="22.42578125" bestFit="1" customWidth="1"/>
    <col min="52" max="52" width="12.5703125" bestFit="1" customWidth="1"/>
  </cols>
  <sheetData>
    <row r="1" spans="1:21" x14ac:dyDescent="0.25">
      <c r="A1" s="558" t="s">
        <v>203</v>
      </c>
      <c r="B1" t="s">
        <v>205</v>
      </c>
    </row>
    <row r="2" spans="1:21" x14ac:dyDescent="0.25">
      <c r="A2" s="558" t="s">
        <v>204</v>
      </c>
      <c r="B2" t="s">
        <v>205</v>
      </c>
    </row>
    <row r="3" spans="1:21" x14ac:dyDescent="0.25">
      <c r="A3" s="558" t="s">
        <v>152</v>
      </c>
      <c r="B3" t="s">
        <v>205</v>
      </c>
    </row>
    <row r="5" spans="1:21" hidden="1" x14ac:dyDescent="0.25">
      <c r="A5" s="558" t="s">
        <v>208</v>
      </c>
      <c r="B5" t="s">
        <v>209</v>
      </c>
      <c r="C5" t="s">
        <v>210</v>
      </c>
      <c r="D5" t="s">
        <v>211</v>
      </c>
      <c r="E5" t="s">
        <v>212</v>
      </c>
      <c r="F5" t="s">
        <v>213</v>
      </c>
      <c r="G5" t="s">
        <v>214</v>
      </c>
      <c r="H5" t="s">
        <v>215</v>
      </c>
      <c r="I5" t="s">
        <v>216</v>
      </c>
      <c r="J5" t="s">
        <v>217</v>
      </c>
      <c r="K5" t="s">
        <v>218</v>
      </c>
      <c r="L5" t="s">
        <v>219</v>
      </c>
      <c r="M5" t="s">
        <v>220</v>
      </c>
      <c r="N5" t="s">
        <v>221</v>
      </c>
      <c r="O5" t="s">
        <v>222</v>
      </c>
      <c r="P5" t="s">
        <v>223</v>
      </c>
      <c r="Q5" t="s">
        <v>224</v>
      </c>
      <c r="R5" t="s">
        <v>225</v>
      </c>
      <c r="S5" t="s">
        <v>226</v>
      </c>
      <c r="T5" t="s">
        <v>227</v>
      </c>
      <c r="U5" t="s">
        <v>228</v>
      </c>
    </row>
    <row r="6" spans="1:21" hidden="1" x14ac:dyDescent="0.25">
      <c r="A6" s="559" t="s">
        <v>166</v>
      </c>
      <c r="B6" s="560">
        <v>20268</v>
      </c>
      <c r="C6" s="560"/>
      <c r="D6" s="560"/>
      <c r="E6" s="560"/>
      <c r="F6" s="560">
        <v>13958</v>
      </c>
      <c r="G6" s="560">
        <v>6170</v>
      </c>
      <c r="H6" s="560">
        <v>2</v>
      </c>
      <c r="I6" s="560">
        <v>6</v>
      </c>
      <c r="J6" s="560">
        <v>65</v>
      </c>
      <c r="K6" s="560">
        <v>0</v>
      </c>
      <c r="L6" s="560">
        <v>34</v>
      </c>
      <c r="M6" s="560">
        <v>19</v>
      </c>
      <c r="N6" s="560">
        <v>14</v>
      </c>
      <c r="O6" s="560"/>
      <c r="P6" s="560"/>
      <c r="Q6" s="560"/>
      <c r="R6" s="560"/>
      <c r="S6" s="560"/>
      <c r="T6" s="560"/>
      <c r="U6" s="560"/>
    </row>
    <row r="7" spans="1:21" hidden="1" x14ac:dyDescent="0.25">
      <c r="A7" s="559" t="s">
        <v>168</v>
      </c>
      <c r="B7" s="560">
        <v>76814</v>
      </c>
      <c r="C7" s="560"/>
      <c r="D7" s="560"/>
      <c r="E7" s="560"/>
      <c r="F7" s="560"/>
      <c r="G7" s="560">
        <v>5780</v>
      </c>
      <c r="H7" s="560">
        <v>38269</v>
      </c>
      <c r="I7" s="560">
        <v>32765</v>
      </c>
      <c r="J7" s="560"/>
      <c r="K7" s="560"/>
      <c r="L7" s="560"/>
      <c r="M7" s="560"/>
      <c r="N7" s="560"/>
      <c r="O7" s="560"/>
      <c r="P7" s="560"/>
      <c r="Q7" s="560"/>
      <c r="R7" s="560"/>
      <c r="S7" s="560"/>
      <c r="T7" s="560"/>
      <c r="U7" s="560"/>
    </row>
    <row r="8" spans="1:21" hidden="1" x14ac:dyDescent="0.25">
      <c r="A8" s="559" t="s">
        <v>154</v>
      </c>
      <c r="B8" s="560">
        <v>411</v>
      </c>
      <c r="C8" s="560"/>
      <c r="D8" s="560"/>
      <c r="E8" s="560"/>
      <c r="F8" s="560">
        <v>295</v>
      </c>
      <c r="G8" s="560">
        <v>116</v>
      </c>
      <c r="H8" s="560">
        <v>0</v>
      </c>
      <c r="I8" s="560">
        <v>0</v>
      </c>
      <c r="J8" s="560">
        <v>0</v>
      </c>
      <c r="K8" s="560">
        <v>0</v>
      </c>
      <c r="L8" s="560">
        <v>0</v>
      </c>
      <c r="M8" s="560">
        <v>0</v>
      </c>
      <c r="N8" s="560">
        <v>0</v>
      </c>
      <c r="O8" s="560"/>
      <c r="P8" s="560"/>
      <c r="Q8" s="560"/>
      <c r="R8" s="560"/>
      <c r="S8" s="560"/>
      <c r="T8" s="560"/>
      <c r="U8" s="560"/>
    </row>
    <row r="9" spans="1:21" hidden="1" x14ac:dyDescent="0.25">
      <c r="A9" s="559" t="s">
        <v>156</v>
      </c>
      <c r="B9" s="560">
        <v>1563</v>
      </c>
      <c r="C9" s="560"/>
      <c r="D9" s="560"/>
      <c r="E9" s="560"/>
      <c r="F9" s="560"/>
      <c r="G9" s="560">
        <v>110</v>
      </c>
      <c r="H9" s="560">
        <v>894</v>
      </c>
      <c r="I9" s="560">
        <v>559</v>
      </c>
      <c r="J9" s="560"/>
      <c r="K9" s="560"/>
      <c r="L9" s="560"/>
      <c r="M9" s="560"/>
      <c r="N9" s="560"/>
      <c r="O9" s="560"/>
      <c r="P9" s="560"/>
      <c r="Q9" s="560"/>
      <c r="R9" s="560"/>
      <c r="S9" s="560"/>
      <c r="T9" s="560"/>
      <c r="U9" s="560"/>
    </row>
    <row r="10" spans="1:21" hidden="1" x14ac:dyDescent="0.25">
      <c r="A10" s="559" t="s">
        <v>174</v>
      </c>
      <c r="B10" s="560">
        <v>3611</v>
      </c>
      <c r="C10" s="560"/>
      <c r="D10" s="560">
        <v>8</v>
      </c>
      <c r="E10" s="560">
        <v>570</v>
      </c>
      <c r="F10" s="560">
        <v>526</v>
      </c>
      <c r="G10" s="560">
        <v>412</v>
      </c>
      <c r="H10" s="560">
        <v>1316</v>
      </c>
      <c r="I10" s="560">
        <v>779</v>
      </c>
      <c r="J10" s="560"/>
      <c r="K10" s="560"/>
      <c r="L10" s="560"/>
      <c r="M10" s="560"/>
      <c r="N10" s="560"/>
      <c r="O10" s="560"/>
      <c r="P10" s="560"/>
      <c r="Q10" s="560"/>
      <c r="R10" s="560"/>
      <c r="S10" s="560"/>
      <c r="T10" s="560"/>
      <c r="U10" s="560"/>
    </row>
    <row r="11" spans="1:21" hidden="1" x14ac:dyDescent="0.25">
      <c r="A11" s="559" t="s">
        <v>179</v>
      </c>
      <c r="B11" s="560">
        <v>564</v>
      </c>
      <c r="C11" s="560">
        <v>8</v>
      </c>
      <c r="D11" s="560">
        <v>32</v>
      </c>
      <c r="E11" s="560">
        <v>134</v>
      </c>
      <c r="F11" s="560">
        <v>314</v>
      </c>
      <c r="G11" s="560">
        <v>74</v>
      </c>
      <c r="H11" s="560">
        <v>0</v>
      </c>
      <c r="I11" s="560">
        <v>0</v>
      </c>
      <c r="J11" s="560">
        <v>0</v>
      </c>
      <c r="K11" s="560">
        <v>0</v>
      </c>
      <c r="L11" s="560">
        <v>0</v>
      </c>
      <c r="M11" s="560">
        <v>2</v>
      </c>
      <c r="N11" s="560">
        <v>0</v>
      </c>
      <c r="O11" s="560"/>
      <c r="P11" s="560"/>
      <c r="Q11" s="560"/>
      <c r="R11" s="560"/>
      <c r="S11" s="560"/>
      <c r="T11" s="560"/>
      <c r="U11" s="560"/>
    </row>
    <row r="12" spans="1:21" hidden="1" x14ac:dyDescent="0.25">
      <c r="A12" s="559" t="s">
        <v>171</v>
      </c>
      <c r="B12" s="560">
        <v>1264</v>
      </c>
      <c r="C12" s="560"/>
      <c r="D12" s="560"/>
      <c r="E12" s="560"/>
      <c r="F12" s="560"/>
      <c r="G12" s="560">
        <v>92</v>
      </c>
      <c r="H12" s="560">
        <v>675</v>
      </c>
      <c r="I12" s="560">
        <v>497</v>
      </c>
      <c r="J12" s="560"/>
      <c r="K12" s="560"/>
      <c r="L12" s="560"/>
      <c r="M12" s="560"/>
      <c r="N12" s="560"/>
      <c r="O12" s="560"/>
      <c r="P12" s="560"/>
      <c r="Q12" s="560"/>
      <c r="R12" s="560"/>
      <c r="S12" s="560"/>
      <c r="T12" s="560"/>
      <c r="U12" s="560"/>
    </row>
    <row r="13" spans="1:21" hidden="1" x14ac:dyDescent="0.25">
      <c r="A13" s="559" t="s">
        <v>198</v>
      </c>
      <c r="B13" s="560">
        <v>2</v>
      </c>
      <c r="C13" s="560"/>
      <c r="D13" s="560"/>
      <c r="E13" s="560"/>
      <c r="F13" s="560"/>
      <c r="G13" s="560">
        <v>2</v>
      </c>
      <c r="H13" s="560"/>
      <c r="I13" s="560"/>
      <c r="J13" s="560"/>
      <c r="K13" s="560"/>
      <c r="L13" s="560"/>
      <c r="M13" s="560"/>
      <c r="N13" s="560"/>
      <c r="O13" s="560"/>
      <c r="P13" s="560"/>
      <c r="Q13" s="560"/>
      <c r="R13" s="560"/>
      <c r="S13" s="560"/>
      <c r="T13" s="560"/>
      <c r="U13" s="560"/>
    </row>
    <row r="14" spans="1:21" hidden="1" x14ac:dyDescent="0.25">
      <c r="A14" s="559" t="s">
        <v>194</v>
      </c>
      <c r="B14" s="560">
        <v>26</v>
      </c>
      <c r="C14" s="560"/>
      <c r="D14" s="560"/>
      <c r="E14" s="560"/>
      <c r="F14" s="560"/>
      <c r="G14" s="560">
        <v>0</v>
      </c>
      <c r="H14" s="560">
        <v>20</v>
      </c>
      <c r="I14" s="560">
        <v>6</v>
      </c>
      <c r="J14" s="560"/>
      <c r="K14" s="560"/>
      <c r="L14" s="560"/>
      <c r="M14" s="560"/>
      <c r="N14" s="560"/>
      <c r="O14" s="560"/>
      <c r="P14" s="560"/>
      <c r="Q14" s="560"/>
      <c r="R14" s="560"/>
      <c r="S14" s="560"/>
      <c r="T14" s="560"/>
      <c r="U14" s="560"/>
    </row>
    <row r="15" spans="1:21" hidden="1" x14ac:dyDescent="0.25">
      <c r="A15" s="559" t="s">
        <v>195</v>
      </c>
      <c r="B15" s="560">
        <v>16</v>
      </c>
      <c r="C15" s="560"/>
      <c r="D15" s="560">
        <v>0</v>
      </c>
      <c r="E15" s="560">
        <v>0</v>
      </c>
      <c r="F15" s="560">
        <v>0</v>
      </c>
      <c r="G15" s="560">
        <v>0</v>
      </c>
      <c r="H15" s="560">
        <v>14</v>
      </c>
      <c r="I15" s="560">
        <v>2</v>
      </c>
      <c r="J15" s="560"/>
      <c r="K15" s="560"/>
      <c r="L15" s="560"/>
      <c r="M15" s="560"/>
      <c r="N15" s="560"/>
      <c r="O15" s="560"/>
      <c r="P15" s="560"/>
      <c r="Q15" s="560"/>
      <c r="R15" s="560"/>
      <c r="S15" s="560"/>
      <c r="T15" s="560"/>
      <c r="U15" s="560"/>
    </row>
    <row r="16" spans="1:21" hidden="1" x14ac:dyDescent="0.25">
      <c r="A16" s="559" t="s">
        <v>178</v>
      </c>
      <c r="B16" s="560">
        <v>915.60000000000093</v>
      </c>
      <c r="C16" s="560">
        <v>315.59999999999985</v>
      </c>
      <c r="D16" s="560">
        <v>289.19999999999993</v>
      </c>
      <c r="E16" s="560">
        <v>310.7999999999999</v>
      </c>
      <c r="F16" s="560"/>
      <c r="G16" s="560"/>
      <c r="H16" s="560"/>
      <c r="I16" s="560"/>
      <c r="J16" s="560"/>
      <c r="K16" s="560"/>
      <c r="L16" s="560"/>
      <c r="M16" s="560"/>
      <c r="N16" s="560"/>
      <c r="O16" s="560"/>
      <c r="P16" s="560"/>
      <c r="Q16" s="560"/>
      <c r="R16" s="560"/>
      <c r="S16" s="560"/>
      <c r="T16" s="560"/>
      <c r="U16" s="560"/>
    </row>
    <row r="17" spans="1:21" hidden="1" x14ac:dyDescent="0.25">
      <c r="A17" s="559" t="s">
        <v>181</v>
      </c>
      <c r="B17" s="560">
        <v>55.2</v>
      </c>
      <c r="C17" s="560">
        <v>30.8</v>
      </c>
      <c r="D17" s="560">
        <v>24.4</v>
      </c>
      <c r="E17" s="560">
        <v>0</v>
      </c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  <c r="Q17" s="560"/>
      <c r="R17" s="560"/>
      <c r="S17" s="560"/>
      <c r="T17" s="560"/>
      <c r="U17" s="560"/>
    </row>
    <row r="18" spans="1:21" hidden="1" x14ac:dyDescent="0.25">
      <c r="A18" s="559" t="s">
        <v>158</v>
      </c>
      <c r="B18" s="560">
        <v>92331</v>
      </c>
      <c r="C18" s="560">
        <v>36834</v>
      </c>
      <c r="D18" s="560">
        <v>55733</v>
      </c>
      <c r="E18" s="560">
        <v>1055</v>
      </c>
      <c r="F18" s="560">
        <v>2516</v>
      </c>
      <c r="G18" s="560">
        <v>7570</v>
      </c>
      <c r="H18" s="560">
        <v>12054</v>
      </c>
      <c r="I18" s="560">
        <v>10371</v>
      </c>
      <c r="J18" s="560">
        <v>19580</v>
      </c>
      <c r="K18" s="560">
        <v>16988</v>
      </c>
      <c r="L18" s="560">
        <v>12393</v>
      </c>
      <c r="M18" s="560"/>
      <c r="N18" s="560">
        <v>4722</v>
      </c>
      <c r="O18" s="560">
        <v>1649</v>
      </c>
      <c r="P18" s="560">
        <v>3433</v>
      </c>
      <c r="Q18" s="560"/>
      <c r="R18" s="560"/>
      <c r="S18" s="560"/>
      <c r="T18" s="560"/>
      <c r="U18" s="560"/>
    </row>
    <row r="19" spans="1:21" hidden="1" x14ac:dyDescent="0.25">
      <c r="A19" s="559" t="s">
        <v>159</v>
      </c>
      <c r="B19" s="560">
        <v>2186</v>
      </c>
      <c r="C19" s="560">
        <v>1094</v>
      </c>
      <c r="D19" s="560">
        <v>1041</v>
      </c>
      <c r="E19" s="560">
        <v>39</v>
      </c>
      <c r="F19" s="560">
        <v>65</v>
      </c>
      <c r="G19" s="560">
        <v>295</v>
      </c>
      <c r="H19" s="560">
        <v>273</v>
      </c>
      <c r="I19" s="560">
        <v>201</v>
      </c>
      <c r="J19" s="560">
        <v>661</v>
      </c>
      <c r="K19" s="560">
        <v>391</v>
      </c>
      <c r="L19" s="560"/>
      <c r="M19" s="560">
        <v>210</v>
      </c>
      <c r="N19" s="560">
        <v>29</v>
      </c>
      <c r="O19" s="560">
        <v>10</v>
      </c>
      <c r="P19" s="560">
        <v>12</v>
      </c>
      <c r="Q19" s="560"/>
      <c r="R19" s="560"/>
      <c r="S19" s="560"/>
      <c r="T19" s="560"/>
      <c r="U19" s="560"/>
    </row>
    <row r="20" spans="1:21" hidden="1" x14ac:dyDescent="0.25">
      <c r="A20" s="559" t="s">
        <v>160</v>
      </c>
      <c r="B20" s="560">
        <v>347</v>
      </c>
      <c r="C20" s="560">
        <v>182</v>
      </c>
      <c r="D20" s="560">
        <v>161</v>
      </c>
      <c r="E20" s="560">
        <v>96</v>
      </c>
      <c r="F20" s="560">
        <v>92</v>
      </c>
      <c r="G20" s="560">
        <v>159</v>
      </c>
      <c r="H20" s="560"/>
      <c r="I20" s="560"/>
      <c r="J20" s="560"/>
      <c r="K20" s="560"/>
      <c r="L20" s="560"/>
      <c r="M20" s="560"/>
      <c r="N20" s="560"/>
      <c r="O20" s="560"/>
      <c r="P20" s="560"/>
      <c r="Q20" s="560"/>
      <c r="R20" s="560"/>
      <c r="S20" s="560"/>
      <c r="T20" s="560"/>
      <c r="U20" s="560"/>
    </row>
    <row r="21" spans="1:21" hidden="1" x14ac:dyDescent="0.25">
      <c r="A21" s="559" t="s">
        <v>172</v>
      </c>
      <c r="B21" s="560">
        <v>1333</v>
      </c>
      <c r="C21" s="560">
        <v>611</v>
      </c>
      <c r="D21" s="560">
        <v>731</v>
      </c>
      <c r="E21" s="560">
        <v>13</v>
      </c>
      <c r="F21" s="560">
        <v>43</v>
      </c>
      <c r="G21" s="560">
        <v>152</v>
      </c>
      <c r="H21" s="560">
        <v>273</v>
      </c>
      <c r="I21" s="560">
        <v>158</v>
      </c>
      <c r="J21" s="560">
        <v>357</v>
      </c>
      <c r="K21" s="560">
        <v>271</v>
      </c>
      <c r="L21" s="560">
        <v>26</v>
      </c>
      <c r="M21" s="560"/>
      <c r="N21" s="560">
        <v>23</v>
      </c>
      <c r="O21" s="560">
        <v>14</v>
      </c>
      <c r="P21" s="560">
        <v>3</v>
      </c>
      <c r="Q21" s="560"/>
      <c r="R21" s="560"/>
      <c r="S21" s="560"/>
      <c r="T21" s="560"/>
      <c r="U21" s="560"/>
    </row>
    <row r="22" spans="1:21" hidden="1" x14ac:dyDescent="0.25">
      <c r="A22" s="559" t="s">
        <v>196</v>
      </c>
      <c r="B22" s="560">
        <v>10</v>
      </c>
      <c r="C22" s="560">
        <v>6</v>
      </c>
      <c r="D22" s="560">
        <v>6</v>
      </c>
      <c r="E22" s="560">
        <v>0</v>
      </c>
      <c r="F22" s="560">
        <v>0</v>
      </c>
      <c r="G22" s="560">
        <v>0</v>
      </c>
      <c r="H22" s="560">
        <v>0</v>
      </c>
      <c r="I22" s="560">
        <v>1</v>
      </c>
      <c r="J22" s="560">
        <v>7</v>
      </c>
      <c r="K22" s="560">
        <v>2</v>
      </c>
      <c r="L22" s="560"/>
      <c r="M22" s="560">
        <v>0</v>
      </c>
      <c r="N22" s="560">
        <v>0</v>
      </c>
      <c r="O22" s="560">
        <v>0</v>
      </c>
      <c r="P22" s="560">
        <v>0</v>
      </c>
      <c r="Q22" s="560"/>
      <c r="R22" s="560"/>
      <c r="S22" s="560"/>
      <c r="T22" s="560"/>
      <c r="U22" s="560"/>
    </row>
    <row r="23" spans="1:21" hidden="1" x14ac:dyDescent="0.25">
      <c r="A23" s="559" t="s">
        <v>184</v>
      </c>
      <c r="B23" s="560">
        <v>14</v>
      </c>
      <c r="C23" s="560">
        <v>6</v>
      </c>
      <c r="D23" s="560">
        <v>8</v>
      </c>
      <c r="E23" s="560">
        <v>8</v>
      </c>
      <c r="F23" s="560">
        <v>6</v>
      </c>
      <c r="G23" s="560">
        <v>0</v>
      </c>
      <c r="H23" s="560"/>
      <c r="I23" s="560"/>
      <c r="J23" s="560"/>
      <c r="K23" s="560"/>
      <c r="L23" s="560"/>
      <c r="M23" s="560"/>
      <c r="N23" s="560"/>
      <c r="O23" s="560"/>
      <c r="P23" s="560"/>
      <c r="Q23" s="560"/>
      <c r="R23" s="560"/>
      <c r="S23" s="560"/>
      <c r="T23" s="560"/>
      <c r="U23" s="560"/>
    </row>
    <row r="24" spans="1:21" hidden="1" x14ac:dyDescent="0.25">
      <c r="A24" s="559" t="s">
        <v>169</v>
      </c>
      <c r="B24" s="560">
        <v>26575</v>
      </c>
      <c r="C24" s="560"/>
      <c r="D24" s="560"/>
      <c r="E24" s="560"/>
      <c r="F24" s="560"/>
      <c r="G24" s="560"/>
      <c r="H24" s="560"/>
      <c r="I24" s="560"/>
      <c r="J24" s="560">
        <v>12266</v>
      </c>
      <c r="K24" s="560"/>
      <c r="L24" s="560">
        <v>9241</v>
      </c>
      <c r="M24" s="560">
        <v>1640</v>
      </c>
      <c r="N24" s="560">
        <v>3428</v>
      </c>
      <c r="O24" s="560"/>
      <c r="P24" s="560"/>
      <c r="Q24" s="560"/>
      <c r="R24" s="560"/>
      <c r="S24" s="560"/>
      <c r="T24" s="560"/>
      <c r="U24" s="560"/>
    </row>
    <row r="25" spans="1:21" hidden="1" x14ac:dyDescent="0.25">
      <c r="A25" s="559" t="s">
        <v>177</v>
      </c>
      <c r="B25" s="560">
        <v>743</v>
      </c>
      <c r="C25" s="560"/>
      <c r="D25" s="560"/>
      <c r="E25" s="560"/>
      <c r="F25" s="560"/>
      <c r="G25" s="560"/>
      <c r="H25" s="560"/>
      <c r="I25" s="560"/>
      <c r="J25" s="560"/>
      <c r="K25" s="560">
        <v>624</v>
      </c>
      <c r="L25" s="560">
        <v>90</v>
      </c>
      <c r="M25" s="560">
        <v>14</v>
      </c>
      <c r="N25" s="560">
        <v>15</v>
      </c>
      <c r="O25" s="560"/>
      <c r="P25" s="560"/>
      <c r="Q25" s="560"/>
      <c r="R25" s="560"/>
      <c r="S25" s="560"/>
      <c r="T25" s="560"/>
      <c r="U25" s="560"/>
    </row>
    <row r="26" spans="1:21" hidden="1" x14ac:dyDescent="0.25">
      <c r="A26" s="559" t="s">
        <v>180</v>
      </c>
      <c r="B26" s="560">
        <v>84</v>
      </c>
      <c r="C26" s="560"/>
      <c r="D26" s="560"/>
      <c r="E26" s="560"/>
      <c r="F26" s="560"/>
      <c r="G26" s="560"/>
      <c r="H26" s="560"/>
      <c r="I26" s="560"/>
      <c r="J26" s="560">
        <v>23</v>
      </c>
      <c r="K26" s="560"/>
      <c r="L26" s="560">
        <v>44</v>
      </c>
      <c r="M26" s="560">
        <v>14</v>
      </c>
      <c r="N26" s="560">
        <v>3</v>
      </c>
      <c r="O26" s="560"/>
      <c r="P26" s="560"/>
      <c r="Q26" s="560"/>
      <c r="R26" s="560"/>
      <c r="S26" s="560"/>
      <c r="T26" s="560"/>
      <c r="U26" s="560"/>
    </row>
    <row r="27" spans="1:21" hidden="1" x14ac:dyDescent="0.25">
      <c r="A27" s="559" t="s">
        <v>201</v>
      </c>
      <c r="B27" s="560">
        <v>1</v>
      </c>
      <c r="C27" s="560"/>
      <c r="D27" s="560"/>
      <c r="E27" s="560"/>
      <c r="F27" s="560"/>
      <c r="G27" s="560"/>
      <c r="H27" s="560"/>
      <c r="I27" s="560"/>
      <c r="J27" s="560"/>
      <c r="K27" s="560">
        <v>1</v>
      </c>
      <c r="L27" s="560">
        <v>0</v>
      </c>
      <c r="M27" s="560">
        <v>0</v>
      </c>
      <c r="N27" s="560">
        <v>0</v>
      </c>
      <c r="O27" s="560"/>
      <c r="P27" s="560"/>
      <c r="Q27" s="560"/>
      <c r="R27" s="560"/>
      <c r="S27" s="560"/>
      <c r="T27" s="560"/>
      <c r="U27" s="560"/>
    </row>
    <row r="28" spans="1:21" hidden="1" x14ac:dyDescent="0.25">
      <c r="A28" s="559" t="s">
        <v>197</v>
      </c>
      <c r="B28" s="560">
        <v>12</v>
      </c>
      <c r="C28" s="560"/>
      <c r="D28" s="560">
        <v>0</v>
      </c>
      <c r="E28" s="560">
        <v>12</v>
      </c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  <c r="R28" s="560"/>
      <c r="S28" s="560"/>
      <c r="T28" s="560"/>
      <c r="U28" s="560"/>
    </row>
    <row r="29" spans="1:21" hidden="1" x14ac:dyDescent="0.25">
      <c r="A29" s="559" t="s">
        <v>167</v>
      </c>
      <c r="B29" s="560">
        <v>18782</v>
      </c>
      <c r="C29" s="560"/>
      <c r="D29" s="560"/>
      <c r="E29" s="560"/>
      <c r="F29" s="560">
        <v>10185</v>
      </c>
      <c r="G29" s="560">
        <v>8503</v>
      </c>
      <c r="H29" s="560">
        <v>0</v>
      </c>
      <c r="I29" s="560">
        <v>2</v>
      </c>
      <c r="J29" s="560">
        <v>54</v>
      </c>
      <c r="K29" s="560">
        <v>0</v>
      </c>
      <c r="L29" s="560">
        <v>27</v>
      </c>
      <c r="M29" s="560">
        <v>4</v>
      </c>
      <c r="N29" s="560">
        <v>7</v>
      </c>
      <c r="O29" s="560"/>
      <c r="P29" s="560"/>
      <c r="Q29" s="560"/>
      <c r="R29" s="560"/>
      <c r="S29" s="560"/>
      <c r="T29" s="560"/>
      <c r="U29" s="560"/>
    </row>
    <row r="30" spans="1:21" hidden="1" x14ac:dyDescent="0.25">
      <c r="A30" s="559" t="s">
        <v>199</v>
      </c>
      <c r="B30" s="560">
        <v>1339</v>
      </c>
      <c r="C30" s="560"/>
      <c r="D30" s="560"/>
      <c r="E30" s="560"/>
      <c r="F30" s="560"/>
      <c r="G30" s="560"/>
      <c r="H30" s="560">
        <v>684</v>
      </c>
      <c r="I30" s="560">
        <v>655</v>
      </c>
      <c r="J30" s="560"/>
      <c r="K30" s="560"/>
      <c r="L30" s="560"/>
      <c r="M30" s="560"/>
      <c r="N30" s="560"/>
      <c r="O30" s="560"/>
      <c r="P30" s="560"/>
      <c r="Q30" s="560"/>
      <c r="R30" s="560"/>
      <c r="S30" s="560"/>
      <c r="T30" s="560"/>
      <c r="U30" s="560"/>
    </row>
    <row r="31" spans="1:21" hidden="1" x14ac:dyDescent="0.25">
      <c r="A31" s="559" t="s">
        <v>155</v>
      </c>
      <c r="B31" s="560">
        <v>1069</v>
      </c>
      <c r="C31" s="560"/>
      <c r="D31" s="560"/>
      <c r="E31" s="560"/>
      <c r="F31" s="560">
        <v>233</v>
      </c>
      <c r="G31" s="560">
        <v>178</v>
      </c>
      <c r="H31" s="560">
        <v>430</v>
      </c>
      <c r="I31" s="560">
        <v>217</v>
      </c>
      <c r="J31" s="560">
        <v>0</v>
      </c>
      <c r="K31" s="560">
        <v>6</v>
      </c>
      <c r="L31" s="560">
        <v>7</v>
      </c>
      <c r="M31" s="560">
        <v>2</v>
      </c>
      <c r="N31" s="560">
        <v>0</v>
      </c>
      <c r="O31" s="560"/>
      <c r="P31" s="560"/>
      <c r="Q31" s="560"/>
      <c r="R31" s="560"/>
      <c r="S31" s="560"/>
      <c r="T31" s="560"/>
      <c r="U31" s="560"/>
    </row>
    <row r="32" spans="1:21" hidden="1" x14ac:dyDescent="0.25">
      <c r="A32" s="559" t="s">
        <v>170</v>
      </c>
      <c r="B32" s="560">
        <v>563</v>
      </c>
      <c r="C32" s="560">
        <v>11</v>
      </c>
      <c r="D32" s="560">
        <v>37</v>
      </c>
      <c r="E32" s="560">
        <v>155</v>
      </c>
      <c r="F32" s="560">
        <v>216</v>
      </c>
      <c r="G32" s="560">
        <v>144</v>
      </c>
      <c r="H32" s="560">
        <v>0</v>
      </c>
      <c r="I32" s="560">
        <v>0</v>
      </c>
      <c r="J32" s="560">
        <v>0</v>
      </c>
      <c r="K32" s="560">
        <v>0</v>
      </c>
      <c r="L32" s="560">
        <v>0</v>
      </c>
      <c r="M32" s="560">
        <v>0</v>
      </c>
      <c r="N32" s="560">
        <v>0</v>
      </c>
      <c r="O32" s="560"/>
      <c r="P32" s="560"/>
      <c r="Q32" s="560"/>
      <c r="R32" s="560"/>
      <c r="S32" s="560"/>
      <c r="T32" s="560"/>
      <c r="U32" s="560"/>
    </row>
    <row r="33" spans="1:21" hidden="1" x14ac:dyDescent="0.25">
      <c r="A33" s="559" t="s">
        <v>200</v>
      </c>
      <c r="B33" s="560">
        <v>20</v>
      </c>
      <c r="C33" s="560"/>
      <c r="D33" s="560"/>
      <c r="E33" s="560"/>
      <c r="F33" s="560"/>
      <c r="G33" s="560"/>
      <c r="H33" s="560">
        <v>10</v>
      </c>
      <c r="I33" s="560">
        <v>10</v>
      </c>
      <c r="J33" s="560"/>
      <c r="K33" s="560"/>
      <c r="L33" s="560"/>
      <c r="M33" s="560"/>
      <c r="N33" s="560"/>
      <c r="O33" s="560"/>
      <c r="P33" s="560"/>
      <c r="Q33" s="560"/>
      <c r="R33" s="560"/>
      <c r="S33" s="560"/>
      <c r="T33" s="560"/>
      <c r="U33" s="560"/>
    </row>
    <row r="34" spans="1:21" hidden="1" x14ac:dyDescent="0.25">
      <c r="A34" s="559" t="s">
        <v>153</v>
      </c>
      <c r="B34" s="560">
        <v>27850.200000000041</v>
      </c>
      <c r="C34" s="560">
        <v>2285.4999999999995</v>
      </c>
      <c r="D34" s="560">
        <v>6576.2000000000044</v>
      </c>
      <c r="E34" s="560">
        <v>18988.500000000011</v>
      </c>
      <c r="F34" s="560"/>
      <c r="G34" s="560"/>
      <c r="H34" s="560"/>
      <c r="I34" s="560"/>
      <c r="J34" s="560"/>
      <c r="K34" s="560"/>
      <c r="L34" s="560"/>
      <c r="M34" s="560"/>
      <c r="N34" s="560"/>
      <c r="O34" s="560"/>
      <c r="P34" s="560"/>
      <c r="Q34" s="560"/>
      <c r="R34" s="560"/>
      <c r="S34" s="560"/>
      <c r="T34" s="560"/>
      <c r="U34" s="560"/>
    </row>
    <row r="35" spans="1:21" hidden="1" x14ac:dyDescent="0.25">
      <c r="A35" s="559" t="s">
        <v>175</v>
      </c>
      <c r="B35" s="560">
        <v>1083.200000000001</v>
      </c>
      <c r="C35" s="560">
        <v>99.1</v>
      </c>
      <c r="D35" s="560">
        <v>185.99999999999997</v>
      </c>
      <c r="E35" s="560">
        <v>798.10000000000014</v>
      </c>
      <c r="F35" s="560"/>
      <c r="G35" s="560"/>
      <c r="H35" s="560"/>
      <c r="I35" s="560"/>
      <c r="J35" s="560"/>
      <c r="K35" s="560"/>
      <c r="L35" s="560"/>
      <c r="M35" s="560"/>
      <c r="N35" s="560"/>
      <c r="O35" s="560"/>
      <c r="P35" s="560"/>
      <c r="Q35" s="560"/>
      <c r="R35" s="560"/>
      <c r="S35" s="560"/>
      <c r="T35" s="560"/>
      <c r="U35" s="560"/>
    </row>
    <row r="36" spans="1:21" hidden="1" x14ac:dyDescent="0.25">
      <c r="A36" s="559" t="s">
        <v>176</v>
      </c>
      <c r="B36" s="560">
        <v>6702.0000000000009</v>
      </c>
      <c r="C36" s="560">
        <v>109.60000000000005</v>
      </c>
      <c r="D36" s="560">
        <v>364.00000000000017</v>
      </c>
      <c r="E36" s="560">
        <v>5057.2</v>
      </c>
      <c r="F36" s="560">
        <v>683.19999999999993</v>
      </c>
      <c r="G36" s="560">
        <v>441.19999999999976</v>
      </c>
      <c r="H36" s="560">
        <v>40.4</v>
      </c>
      <c r="I36" s="560">
        <v>6.4</v>
      </c>
      <c r="J36" s="560"/>
      <c r="K36" s="560"/>
      <c r="L36" s="560"/>
      <c r="M36" s="560"/>
      <c r="N36" s="560"/>
      <c r="O36" s="560"/>
      <c r="P36" s="560"/>
      <c r="Q36" s="560"/>
      <c r="R36" s="560"/>
      <c r="S36" s="560"/>
      <c r="T36" s="560"/>
      <c r="U36" s="560"/>
    </row>
    <row r="37" spans="1:21" hidden="1" x14ac:dyDescent="0.25">
      <c r="A37" s="559" t="s">
        <v>157</v>
      </c>
      <c r="B37" s="560">
        <v>1356.0000000000002</v>
      </c>
      <c r="C37" s="560">
        <v>60.8</v>
      </c>
      <c r="D37" s="560">
        <v>231.60000000000002</v>
      </c>
      <c r="E37" s="560">
        <v>648.7999999999995</v>
      </c>
      <c r="F37" s="560">
        <v>313.60000000000002</v>
      </c>
      <c r="G37" s="560">
        <v>73.599999999999994</v>
      </c>
      <c r="H37" s="560">
        <v>14.4</v>
      </c>
      <c r="I37" s="560">
        <v>13.2</v>
      </c>
      <c r="J37" s="560"/>
      <c r="K37" s="560"/>
      <c r="L37" s="560"/>
      <c r="M37" s="560"/>
      <c r="N37" s="560"/>
      <c r="O37" s="560"/>
      <c r="P37" s="560"/>
      <c r="Q37" s="560"/>
      <c r="R37" s="560"/>
      <c r="S37" s="560"/>
      <c r="T37" s="560"/>
      <c r="U37" s="560"/>
    </row>
    <row r="38" spans="1:21" hidden="1" x14ac:dyDescent="0.25">
      <c r="A38" s="559" t="s">
        <v>161</v>
      </c>
      <c r="B38" s="560">
        <v>1163</v>
      </c>
      <c r="C38" s="560">
        <v>622</v>
      </c>
      <c r="D38" s="560">
        <v>495</v>
      </c>
      <c r="E38" s="560">
        <v>62</v>
      </c>
      <c r="F38" s="560">
        <v>168</v>
      </c>
      <c r="G38" s="560">
        <v>473</v>
      </c>
      <c r="H38" s="560">
        <v>284</v>
      </c>
      <c r="I38" s="560">
        <v>151</v>
      </c>
      <c r="J38" s="560">
        <v>21</v>
      </c>
      <c r="K38" s="560">
        <v>4</v>
      </c>
      <c r="L38" s="560"/>
      <c r="M38" s="560"/>
      <c r="N38" s="560"/>
      <c r="O38" s="560"/>
      <c r="P38" s="560"/>
      <c r="Q38" s="560"/>
      <c r="R38" s="560"/>
      <c r="S38" s="560"/>
      <c r="T38" s="560"/>
      <c r="U38" s="560"/>
    </row>
    <row r="39" spans="1:21" hidden="1" x14ac:dyDescent="0.25">
      <c r="A39" s="559" t="s">
        <v>182</v>
      </c>
      <c r="B39" s="560">
        <v>922.40000000000009</v>
      </c>
      <c r="C39" s="560">
        <v>42.800000000000004</v>
      </c>
      <c r="D39" s="560">
        <v>94.000000000000014</v>
      </c>
      <c r="E39" s="560">
        <v>386.40000000000009</v>
      </c>
      <c r="F39" s="560">
        <v>262.80000000000007</v>
      </c>
      <c r="G39" s="560">
        <v>136.4</v>
      </c>
      <c r="H39" s="560">
        <v>0</v>
      </c>
      <c r="I39" s="560">
        <v>0</v>
      </c>
      <c r="J39" s="560"/>
      <c r="K39" s="560"/>
      <c r="L39" s="560"/>
      <c r="M39" s="560"/>
      <c r="N39" s="560"/>
      <c r="O39" s="560"/>
      <c r="P39" s="560"/>
      <c r="Q39" s="560"/>
      <c r="R39" s="560"/>
      <c r="S39" s="560"/>
      <c r="T39" s="560"/>
      <c r="U39" s="560"/>
    </row>
    <row r="40" spans="1:21" hidden="1" x14ac:dyDescent="0.25">
      <c r="A40" s="559" t="s">
        <v>183</v>
      </c>
      <c r="B40" s="560">
        <v>493.19999999999993</v>
      </c>
      <c r="C40" s="560">
        <v>16.8</v>
      </c>
      <c r="D40" s="560">
        <v>54.4</v>
      </c>
      <c r="E40" s="560">
        <v>249.20000000000002</v>
      </c>
      <c r="F40" s="560">
        <v>88.4</v>
      </c>
      <c r="G40" s="560">
        <v>79.600000000000009</v>
      </c>
      <c r="H40" s="560">
        <v>4.8</v>
      </c>
      <c r="I40" s="560">
        <v>0</v>
      </c>
      <c r="J40" s="560"/>
      <c r="K40" s="560"/>
      <c r="L40" s="560"/>
      <c r="M40" s="560"/>
      <c r="N40" s="560"/>
      <c r="O40" s="560"/>
      <c r="P40" s="560"/>
      <c r="Q40" s="560"/>
      <c r="R40" s="560"/>
      <c r="S40" s="560"/>
      <c r="T40" s="560"/>
      <c r="U40" s="560"/>
    </row>
    <row r="41" spans="1:21" hidden="1" x14ac:dyDescent="0.25">
      <c r="A41" s="559" t="s">
        <v>185</v>
      </c>
      <c r="B41" s="560">
        <v>402</v>
      </c>
      <c r="C41" s="560">
        <v>240</v>
      </c>
      <c r="D41" s="560">
        <v>154</v>
      </c>
      <c r="E41" s="560">
        <v>19</v>
      </c>
      <c r="F41" s="560">
        <v>42</v>
      </c>
      <c r="G41" s="560">
        <v>176</v>
      </c>
      <c r="H41" s="560">
        <v>102</v>
      </c>
      <c r="I41" s="560">
        <v>62</v>
      </c>
      <c r="J41" s="560">
        <v>1</v>
      </c>
      <c r="K41" s="560">
        <v>0</v>
      </c>
      <c r="L41" s="560"/>
      <c r="M41" s="560"/>
      <c r="N41" s="560"/>
      <c r="O41" s="560"/>
      <c r="P41" s="560"/>
      <c r="Q41" s="560"/>
      <c r="R41" s="560"/>
      <c r="S41" s="560"/>
      <c r="T41" s="560"/>
      <c r="U41" s="560"/>
    </row>
    <row r="42" spans="1:21" hidden="1" x14ac:dyDescent="0.25">
      <c r="A42" s="559" t="s">
        <v>192</v>
      </c>
      <c r="B42" s="560">
        <v>288.40000000000003</v>
      </c>
      <c r="C42" s="560">
        <v>14.100000000000001</v>
      </c>
      <c r="D42" s="560">
        <v>41.400000000000006</v>
      </c>
      <c r="E42" s="560">
        <v>232.9</v>
      </c>
      <c r="F42" s="560"/>
      <c r="G42" s="560"/>
      <c r="H42" s="560"/>
      <c r="I42" s="560"/>
      <c r="J42" s="560"/>
      <c r="K42" s="560"/>
      <c r="L42" s="560"/>
      <c r="M42" s="560"/>
      <c r="N42" s="560"/>
      <c r="O42" s="560"/>
      <c r="P42" s="560"/>
      <c r="Q42" s="560"/>
      <c r="R42" s="560"/>
      <c r="S42" s="560"/>
      <c r="T42" s="560"/>
      <c r="U42" s="560"/>
    </row>
    <row r="43" spans="1:21" hidden="1" x14ac:dyDescent="0.25">
      <c r="A43" s="559" t="s">
        <v>186</v>
      </c>
      <c r="B43" s="560">
        <v>526</v>
      </c>
      <c r="C43" s="560">
        <v>526</v>
      </c>
      <c r="D43" s="560"/>
      <c r="E43" s="560"/>
      <c r="F43" s="560"/>
      <c r="G43" s="560"/>
      <c r="H43" s="560"/>
      <c r="I43" s="560"/>
      <c r="J43" s="560"/>
      <c r="K43" s="560"/>
      <c r="L43" s="560"/>
      <c r="M43" s="560"/>
      <c r="N43" s="560"/>
      <c r="O43" s="560"/>
      <c r="P43" s="560"/>
      <c r="Q43" s="560"/>
      <c r="R43" s="560"/>
      <c r="S43" s="560"/>
      <c r="T43" s="560"/>
      <c r="U43" s="560"/>
    </row>
    <row r="44" spans="1:21" hidden="1" x14ac:dyDescent="0.25">
      <c r="A44" s="559" t="s">
        <v>162</v>
      </c>
      <c r="B44" s="560">
        <v>133580</v>
      </c>
      <c r="C44" s="560">
        <v>133585</v>
      </c>
      <c r="D44" s="560"/>
      <c r="E44" s="560"/>
      <c r="F44" s="560"/>
      <c r="G44" s="560"/>
      <c r="H44" s="560"/>
      <c r="I44" s="560"/>
      <c r="J44" s="560"/>
      <c r="K44" s="560"/>
      <c r="L44" s="560"/>
      <c r="M44" s="560"/>
      <c r="N44" s="560"/>
      <c r="O44" s="560"/>
      <c r="P44" s="560"/>
      <c r="Q44" s="560"/>
      <c r="R44" s="560"/>
      <c r="S44" s="560"/>
      <c r="T44" s="560"/>
      <c r="U44" s="560"/>
    </row>
    <row r="45" spans="1:21" hidden="1" x14ac:dyDescent="0.25">
      <c r="A45" s="559" t="s">
        <v>188</v>
      </c>
      <c r="B45" s="560">
        <v>276</v>
      </c>
      <c r="C45" s="560">
        <v>276</v>
      </c>
      <c r="D45" s="560"/>
      <c r="E45" s="560"/>
      <c r="F45" s="560"/>
      <c r="G45" s="560"/>
      <c r="H45" s="560"/>
      <c r="I45" s="560"/>
      <c r="J45" s="560"/>
      <c r="K45" s="560"/>
      <c r="L45" s="560"/>
      <c r="M45" s="560"/>
      <c r="N45" s="560"/>
      <c r="O45" s="560"/>
      <c r="P45" s="560"/>
      <c r="Q45" s="560"/>
      <c r="R45" s="560"/>
      <c r="S45" s="560"/>
      <c r="T45" s="560"/>
      <c r="U45" s="560"/>
    </row>
    <row r="46" spans="1:21" hidden="1" x14ac:dyDescent="0.25">
      <c r="A46" s="559" t="s">
        <v>190</v>
      </c>
      <c r="B46" s="560">
        <v>31</v>
      </c>
      <c r="C46" s="560">
        <v>31</v>
      </c>
      <c r="D46" s="560"/>
      <c r="E46" s="560"/>
      <c r="F46" s="560"/>
      <c r="G46" s="560"/>
      <c r="H46" s="560"/>
      <c r="I46" s="560"/>
      <c r="J46" s="560"/>
      <c r="K46" s="560"/>
      <c r="L46" s="560"/>
      <c r="M46" s="560"/>
      <c r="N46" s="560"/>
      <c r="O46" s="560"/>
      <c r="P46" s="560"/>
      <c r="Q46" s="560"/>
      <c r="R46" s="560"/>
      <c r="S46" s="560"/>
      <c r="T46" s="560"/>
      <c r="U46" s="560"/>
    </row>
    <row r="47" spans="1:21" hidden="1" x14ac:dyDescent="0.25">
      <c r="A47" s="559" t="s">
        <v>187</v>
      </c>
      <c r="B47" s="560">
        <v>526</v>
      </c>
      <c r="C47" s="560">
        <v>218</v>
      </c>
      <c r="D47" s="560">
        <v>308</v>
      </c>
      <c r="E47" s="560"/>
      <c r="F47" s="560"/>
      <c r="G47" s="560"/>
      <c r="H47" s="560"/>
      <c r="I47" s="560"/>
      <c r="J47" s="560"/>
      <c r="K47" s="560"/>
      <c r="L47" s="560"/>
      <c r="M47" s="560"/>
      <c r="N47" s="560"/>
      <c r="O47" s="560"/>
      <c r="P47" s="560"/>
      <c r="Q47" s="560"/>
      <c r="R47" s="560"/>
      <c r="S47" s="560"/>
      <c r="T47" s="560"/>
      <c r="U47" s="560"/>
    </row>
    <row r="48" spans="1:21" hidden="1" x14ac:dyDescent="0.25">
      <c r="A48" s="559" t="s">
        <v>164</v>
      </c>
      <c r="B48" s="560">
        <v>133649</v>
      </c>
      <c r="C48" s="560">
        <v>56730</v>
      </c>
      <c r="D48" s="560">
        <v>76919</v>
      </c>
      <c r="E48" s="560"/>
      <c r="F48" s="560"/>
      <c r="G48" s="560"/>
      <c r="H48" s="560"/>
      <c r="I48" s="560"/>
      <c r="J48" s="560"/>
      <c r="K48" s="560"/>
      <c r="L48" s="560"/>
      <c r="M48" s="560"/>
      <c r="N48" s="560"/>
      <c r="O48" s="560"/>
      <c r="P48" s="560"/>
      <c r="Q48" s="560"/>
      <c r="R48" s="560"/>
      <c r="S48" s="560"/>
      <c r="T48" s="560"/>
      <c r="U48" s="560"/>
    </row>
    <row r="49" spans="1:21" hidden="1" x14ac:dyDescent="0.25">
      <c r="A49" s="559" t="s">
        <v>189</v>
      </c>
      <c r="B49" s="560">
        <v>281</v>
      </c>
      <c r="C49" s="560">
        <v>103</v>
      </c>
      <c r="D49" s="560">
        <v>178</v>
      </c>
      <c r="E49" s="560"/>
      <c r="F49" s="560"/>
      <c r="G49" s="560"/>
      <c r="H49" s="560"/>
      <c r="I49" s="560"/>
      <c r="J49" s="560"/>
      <c r="K49" s="560"/>
      <c r="L49" s="560"/>
      <c r="M49" s="560"/>
      <c r="N49" s="560"/>
      <c r="O49" s="560"/>
      <c r="P49" s="560"/>
      <c r="Q49" s="560"/>
      <c r="R49" s="560"/>
      <c r="S49" s="560"/>
      <c r="T49" s="560"/>
      <c r="U49" s="560"/>
    </row>
    <row r="50" spans="1:21" hidden="1" x14ac:dyDescent="0.25">
      <c r="A50" s="559" t="s">
        <v>191</v>
      </c>
      <c r="B50" s="560">
        <v>26</v>
      </c>
      <c r="C50" s="560">
        <v>22</v>
      </c>
      <c r="D50" s="560">
        <v>4</v>
      </c>
      <c r="E50" s="560"/>
      <c r="F50" s="560"/>
      <c r="G50" s="560"/>
      <c r="H50" s="560"/>
      <c r="I50" s="560"/>
      <c r="J50" s="560"/>
      <c r="K50" s="560"/>
      <c r="L50" s="560"/>
      <c r="M50" s="560"/>
      <c r="N50" s="560"/>
      <c r="O50" s="560"/>
      <c r="P50" s="560"/>
      <c r="Q50" s="560"/>
      <c r="R50" s="560"/>
      <c r="S50" s="560"/>
      <c r="T50" s="560"/>
      <c r="U50" s="560"/>
    </row>
    <row r="51" spans="1:21" hidden="1" x14ac:dyDescent="0.25">
      <c r="A51" s="559" t="s">
        <v>173</v>
      </c>
      <c r="B51" s="560">
        <v>2107</v>
      </c>
      <c r="C51" s="560">
        <v>1132</v>
      </c>
      <c r="D51" s="560">
        <v>975</v>
      </c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  <c r="Q51" s="560"/>
      <c r="R51" s="560"/>
      <c r="S51" s="560"/>
      <c r="T51" s="560"/>
      <c r="U51" s="560"/>
    </row>
    <row r="52" spans="1:21" hidden="1" x14ac:dyDescent="0.25">
      <c r="A52" s="559" t="s">
        <v>163</v>
      </c>
      <c r="B52" s="560">
        <v>9505</v>
      </c>
      <c r="C52" s="560">
        <v>9506</v>
      </c>
      <c r="D52" s="560"/>
      <c r="E52" s="560"/>
      <c r="F52" s="560"/>
      <c r="G52" s="560"/>
      <c r="H52" s="560"/>
      <c r="I52" s="560"/>
      <c r="J52" s="560"/>
      <c r="K52" s="560"/>
      <c r="L52" s="560"/>
      <c r="M52" s="560"/>
      <c r="N52" s="560"/>
      <c r="O52" s="560"/>
      <c r="P52" s="560"/>
      <c r="Q52" s="560"/>
      <c r="R52" s="560"/>
      <c r="S52" s="560"/>
      <c r="T52" s="560"/>
      <c r="U52" s="560"/>
    </row>
    <row r="53" spans="1:21" hidden="1" x14ac:dyDescent="0.25">
      <c r="A53" s="559" t="s">
        <v>165</v>
      </c>
      <c r="B53" s="560">
        <v>9509</v>
      </c>
      <c r="C53" s="560">
        <v>3627</v>
      </c>
      <c r="D53" s="560">
        <v>5882</v>
      </c>
      <c r="E53" s="560"/>
      <c r="F53" s="560"/>
      <c r="G53" s="560"/>
      <c r="H53" s="560"/>
      <c r="I53" s="560"/>
      <c r="J53" s="560"/>
      <c r="K53" s="560"/>
      <c r="L53" s="560"/>
      <c r="M53" s="560"/>
      <c r="N53" s="560"/>
      <c r="O53" s="560"/>
      <c r="P53" s="560"/>
      <c r="Q53" s="560"/>
      <c r="R53" s="560"/>
      <c r="S53" s="560"/>
      <c r="T53" s="560"/>
      <c r="U53" s="560"/>
    </row>
    <row r="54" spans="1:21" hidden="1" x14ac:dyDescent="0.25">
      <c r="A54" s="559" t="s">
        <v>193</v>
      </c>
      <c r="B54" s="560">
        <v>59</v>
      </c>
      <c r="C54" s="560">
        <v>24</v>
      </c>
      <c r="D54" s="560">
        <v>35</v>
      </c>
      <c r="E54" s="560"/>
      <c r="F54" s="560"/>
      <c r="G54" s="560"/>
      <c r="H54" s="560"/>
      <c r="I54" s="560"/>
      <c r="J54" s="560"/>
      <c r="K54" s="560"/>
      <c r="L54" s="560"/>
      <c r="M54" s="560"/>
      <c r="N54" s="560"/>
      <c r="O54" s="560"/>
      <c r="P54" s="560"/>
      <c r="Q54" s="560"/>
      <c r="R54" s="560"/>
      <c r="S54" s="560"/>
      <c r="T54" s="560"/>
      <c r="U54" s="560"/>
    </row>
    <row r="55" spans="1:21" hidden="1" x14ac:dyDescent="0.25">
      <c r="A55" s="559" t="s">
        <v>202</v>
      </c>
      <c r="B55" s="560">
        <v>2</v>
      </c>
      <c r="C55" s="560">
        <v>2</v>
      </c>
      <c r="D55" s="560"/>
      <c r="E55" s="560"/>
      <c r="F55" s="560"/>
      <c r="G55" s="560"/>
      <c r="H55" s="560"/>
      <c r="I55" s="560"/>
      <c r="J55" s="560"/>
      <c r="K55" s="560"/>
      <c r="L55" s="560"/>
      <c r="M55" s="560"/>
      <c r="N55" s="560"/>
      <c r="O55" s="560"/>
      <c r="P55" s="560"/>
      <c r="Q55" s="560"/>
      <c r="R55" s="560"/>
      <c r="S55" s="560"/>
      <c r="T55" s="560"/>
      <c r="U55" s="560"/>
    </row>
    <row r="56" spans="1:21" hidden="1" x14ac:dyDescent="0.25">
      <c r="A56" s="559" t="s">
        <v>206</v>
      </c>
      <c r="B56" s="560"/>
      <c r="C56" s="560"/>
      <c r="D56" s="560"/>
      <c r="E56" s="560"/>
      <c r="F56" s="560"/>
      <c r="G56" s="560"/>
      <c r="H56" s="560"/>
      <c r="I56" s="560"/>
      <c r="J56" s="560"/>
      <c r="K56" s="560"/>
      <c r="L56" s="560"/>
      <c r="M56" s="560"/>
      <c r="N56" s="560"/>
      <c r="O56" s="560"/>
      <c r="P56" s="560"/>
      <c r="Q56" s="560"/>
      <c r="R56" s="560"/>
      <c r="S56" s="560"/>
      <c r="T56" s="560"/>
      <c r="U56" s="560"/>
    </row>
    <row r="57" spans="1:21" hidden="1" x14ac:dyDescent="0.25">
      <c r="A57" s="559" t="s">
        <v>207</v>
      </c>
      <c r="B57" s="560">
        <v>581256.20000000007</v>
      </c>
      <c r="C57" s="560">
        <v>248371.1</v>
      </c>
      <c r="D57" s="560">
        <v>150568.19999999998</v>
      </c>
      <c r="E57" s="560">
        <v>28834.900000000012</v>
      </c>
      <c r="F57" s="560">
        <v>30007</v>
      </c>
      <c r="G57" s="560">
        <v>31136.799999999999</v>
      </c>
      <c r="H57" s="560">
        <v>55359.600000000006</v>
      </c>
      <c r="I57" s="560">
        <v>46461.599999999999</v>
      </c>
      <c r="J57" s="560">
        <v>33035</v>
      </c>
      <c r="K57" s="560">
        <v>18287</v>
      </c>
      <c r="L57" s="560">
        <v>21862</v>
      </c>
      <c r="M57" s="560">
        <v>1905</v>
      </c>
      <c r="N57" s="560">
        <v>8241</v>
      </c>
      <c r="O57" s="560">
        <v>1673</v>
      </c>
      <c r="P57" s="560">
        <v>3448</v>
      </c>
      <c r="Q57" s="560"/>
      <c r="R57" s="560"/>
      <c r="S57" s="560"/>
      <c r="T57" s="560"/>
      <c r="U57" s="560"/>
    </row>
    <row r="58" spans="1:21" hidden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X159"/>
  <sheetViews>
    <sheetView showGridLines="0" tabSelected="1" topLeftCell="B1" workbookViewId="0">
      <selection activeCell="N96" sqref="N96:N102"/>
    </sheetView>
  </sheetViews>
  <sheetFormatPr baseColWidth="10" defaultColWidth="11.7109375" defaultRowHeight="10.5" x14ac:dyDescent="0.15"/>
  <cols>
    <col min="1" max="1" width="0" style="43" hidden="1" customWidth="1"/>
    <col min="2" max="2" width="37.85546875" style="43" customWidth="1"/>
    <col min="3" max="3" width="33.7109375" style="43" customWidth="1"/>
    <col min="4" max="4" width="15" style="43" customWidth="1"/>
    <col min="5" max="5" width="13.5703125" style="43" customWidth="1"/>
    <col min="6" max="6" width="14.42578125" style="43" customWidth="1"/>
    <col min="7" max="7" width="11.7109375" style="43" customWidth="1"/>
    <col min="8" max="8" width="13.7109375" style="43" customWidth="1"/>
    <col min="9" max="10" width="12.42578125" style="43" customWidth="1"/>
    <col min="11" max="11" width="13" style="43" customWidth="1"/>
    <col min="12" max="12" width="15.140625" style="43" customWidth="1"/>
    <col min="13" max="13" width="12.28515625" style="43" customWidth="1"/>
    <col min="14" max="15" width="15.7109375" style="43" customWidth="1"/>
    <col min="16" max="16" width="14.140625" style="43" customWidth="1"/>
    <col min="17" max="17" width="14.42578125" style="43" customWidth="1"/>
    <col min="18" max="22" width="11.7109375" style="43" customWidth="1"/>
    <col min="23" max="26" width="17" style="43" customWidth="1"/>
    <col min="27" max="27" width="5.85546875" style="46" hidden="1" customWidth="1"/>
    <col min="28" max="28" width="5.7109375" style="46" hidden="1" customWidth="1"/>
    <col min="29" max="29" width="4.140625" style="46" hidden="1" customWidth="1"/>
    <col min="30" max="30" width="5.85546875" style="46" hidden="1" customWidth="1"/>
    <col min="31" max="31" width="4.7109375" style="46" hidden="1" customWidth="1"/>
    <col min="32" max="32" width="4.140625" style="46" hidden="1" customWidth="1"/>
    <col min="33" max="33" width="4.28515625" style="46" hidden="1" customWidth="1"/>
    <col min="34" max="34" width="4.42578125" style="46" hidden="1" customWidth="1"/>
    <col min="35" max="35" width="5.5703125" style="46" hidden="1" customWidth="1"/>
    <col min="36" max="36" width="5.42578125" style="46" hidden="1" customWidth="1"/>
    <col min="37" max="37" width="10.7109375" style="46" hidden="1" customWidth="1"/>
    <col min="38" max="38" width="3.85546875" style="46" customWidth="1"/>
    <col min="39" max="39" width="4.140625" style="46" customWidth="1"/>
    <col min="40" max="41" width="2.7109375" style="46" customWidth="1"/>
    <col min="42" max="42" width="13.28515625" style="46" customWidth="1"/>
    <col min="43" max="43" width="6.5703125" style="46" customWidth="1"/>
    <col min="44" max="44" width="5.28515625" style="46" customWidth="1"/>
    <col min="45" max="45" width="5.85546875" style="46" customWidth="1"/>
    <col min="46" max="46" width="8.28515625" style="46" customWidth="1"/>
    <col min="47" max="47" width="11.42578125" style="46" customWidth="1"/>
    <col min="48" max="48" width="5.140625" style="46" customWidth="1"/>
    <col min="49" max="49" width="6.140625" style="46" customWidth="1"/>
    <col min="50" max="50" width="5.28515625" style="46" customWidth="1"/>
    <col min="51" max="51" width="5.7109375" style="46" customWidth="1"/>
    <col min="52" max="52" width="6.85546875" style="46" customWidth="1"/>
    <col min="53" max="53" width="6.42578125" style="46" customWidth="1"/>
    <col min="54" max="55" width="12.85546875" style="43" customWidth="1"/>
    <col min="56" max="60" width="11.7109375" style="43" customWidth="1"/>
    <col min="61" max="16384" width="11.7109375" style="43"/>
  </cols>
  <sheetData>
    <row r="1" spans="1:53" s="36" customFormat="1" ht="12.75" customHeight="1" x14ac:dyDescent="0.15">
      <c r="B1" s="37" t="s">
        <v>12</v>
      </c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</row>
    <row r="2" spans="1:53" s="36" customFormat="1" ht="12.75" customHeight="1" x14ac:dyDescent="0.15">
      <c r="B2" s="37" t="str">
        <f>CONCATENATE("COMUNA: ",[1]NOMBRE!$B$2," ","( ",[1]NOMBRE!$C$2,[1]NOMBRE!$D$2,[1]NOMBRE!$E$2,[1]NOMBRE!$F$2,[1]NOMBRE!$G$2," )")</f>
        <v>COMUNA: 0 ( 00000 )</v>
      </c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</row>
    <row r="3" spans="1:53" s="36" customFormat="1" ht="12.75" customHeight="1" x14ac:dyDescent="0.2">
      <c r="B3" s="37" t="str">
        <f>CONCATENATE("ESTABLECIMIENTO/ESTRATEGIA: ",[1]NOMBRE!$B$3,"   ","( ",[1]NOMBRE!$C$3,[1]NOMBRE!$D$3,[1]NOMBRE!$E$3,[1]NOMBRE!$F$3,[1]NOMBRE!$G$3,[1]NOMBRE!$H$3," )")</f>
        <v>ESTABLECIMIENTO/ESTRATEGIA: 0   ( 000000 )</v>
      </c>
      <c r="E3" s="39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</row>
    <row r="4" spans="1:53" s="36" customFormat="1" ht="12.75" customHeight="1" x14ac:dyDescent="0.15">
      <c r="B4" s="37" t="str">
        <f>CONCATENATE("MES: ",[1]NOMBRE!$B$6,"  ","( ",[1]NOMBRE!$C$6,[1]NOMBRE!$D$6," )")</f>
        <v>MES: 0  ( 00 )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</row>
    <row r="5" spans="1:53" s="36" customFormat="1" ht="12.75" customHeight="1" x14ac:dyDescent="0.15">
      <c r="B5" s="37" t="str">
        <f>CONCATENATE("AÑO: ",[1]NOMBRE!$B$7)</f>
        <v>AÑO: 2023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</row>
    <row r="6" spans="1:53" s="40" customFormat="1" x14ac:dyDescent="0.15">
      <c r="B6" s="673"/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41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</row>
    <row r="7" spans="1:53" s="40" customFormat="1" ht="33" customHeight="1" x14ac:dyDescent="0.15">
      <c r="B7" s="674" t="s">
        <v>60</v>
      </c>
      <c r="C7" s="674"/>
      <c r="D7" s="674"/>
      <c r="E7" s="674"/>
      <c r="F7" s="674"/>
      <c r="G7" s="674"/>
      <c r="H7" s="674"/>
      <c r="I7" s="674"/>
      <c r="J7" s="674"/>
      <c r="K7" s="674"/>
      <c r="L7" s="674"/>
      <c r="M7" s="674"/>
      <c r="N7" s="674"/>
      <c r="O7" s="674"/>
      <c r="P7" s="674"/>
      <c r="Q7" s="674"/>
      <c r="R7" s="674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</row>
    <row r="8" spans="1:53" ht="30" customHeight="1" x14ac:dyDescent="0.2">
      <c r="B8" s="44" t="s">
        <v>61</v>
      </c>
      <c r="C8" s="45"/>
    </row>
    <row r="9" spans="1:53" ht="32.25" customHeight="1" x14ac:dyDescent="0.15">
      <c r="B9" s="608" t="s">
        <v>62</v>
      </c>
      <c r="C9" s="656" t="s">
        <v>63</v>
      </c>
      <c r="D9" s="656" t="s">
        <v>64</v>
      </c>
      <c r="E9" s="636" t="s">
        <v>65</v>
      </c>
      <c r="F9" s="637"/>
      <c r="G9" s="637"/>
      <c r="H9" s="637"/>
      <c r="I9" s="637"/>
      <c r="J9" s="637"/>
      <c r="K9" s="637"/>
      <c r="L9" s="636" t="s">
        <v>66</v>
      </c>
      <c r="M9" s="638"/>
      <c r="N9" s="639" t="s">
        <v>67</v>
      </c>
      <c r="O9" s="640"/>
      <c r="P9" s="641"/>
      <c r="Y9" s="46"/>
      <c r="Z9" s="46"/>
      <c r="BA9" s="43"/>
    </row>
    <row r="10" spans="1:53" ht="12.75" customHeight="1" x14ac:dyDescent="0.15">
      <c r="B10" s="609"/>
      <c r="C10" s="657"/>
      <c r="D10" s="657"/>
      <c r="E10" s="642" t="s">
        <v>68</v>
      </c>
      <c r="F10" s="645" t="s">
        <v>69</v>
      </c>
      <c r="G10" s="625" t="s">
        <v>70</v>
      </c>
      <c r="H10" s="648" t="s">
        <v>71</v>
      </c>
      <c r="I10" s="625" t="s">
        <v>72</v>
      </c>
      <c r="J10" s="625" t="s">
        <v>73</v>
      </c>
      <c r="K10" s="628" t="s">
        <v>74</v>
      </c>
      <c r="L10" s="633" t="s">
        <v>75</v>
      </c>
      <c r="M10" s="594" t="s">
        <v>76</v>
      </c>
      <c r="N10" s="633" t="s">
        <v>77</v>
      </c>
      <c r="O10" s="614" t="s">
        <v>78</v>
      </c>
      <c r="P10" s="653" t="s">
        <v>79</v>
      </c>
      <c r="Z10" s="46"/>
    </row>
    <row r="11" spans="1:53" ht="12.75" customHeight="1" x14ac:dyDescent="0.15">
      <c r="B11" s="609"/>
      <c r="C11" s="657"/>
      <c r="D11" s="657"/>
      <c r="E11" s="643"/>
      <c r="F11" s="646"/>
      <c r="G11" s="626"/>
      <c r="H11" s="649"/>
      <c r="I11" s="626"/>
      <c r="J11" s="626"/>
      <c r="K11" s="629"/>
      <c r="L11" s="634"/>
      <c r="M11" s="632"/>
      <c r="N11" s="634"/>
      <c r="O11" s="615"/>
      <c r="P11" s="654"/>
      <c r="Z11" s="46"/>
    </row>
    <row r="12" spans="1:53" ht="14.25" customHeight="1" x14ac:dyDescent="0.15">
      <c r="B12" s="610"/>
      <c r="C12" s="658"/>
      <c r="D12" s="658"/>
      <c r="E12" s="644"/>
      <c r="F12" s="647"/>
      <c r="G12" s="627"/>
      <c r="H12" s="650"/>
      <c r="I12" s="627"/>
      <c r="J12" s="627"/>
      <c r="K12" s="630"/>
      <c r="L12" s="635"/>
      <c r="M12" s="595"/>
      <c r="N12" s="635"/>
      <c r="O12" s="599"/>
      <c r="P12" s="655"/>
      <c r="Z12" s="46"/>
    </row>
    <row r="13" spans="1:53" ht="21" customHeight="1" x14ac:dyDescent="0.2">
      <c r="A13" s="561" t="s">
        <v>166</v>
      </c>
      <c r="B13" s="608" t="s">
        <v>80</v>
      </c>
      <c r="C13" s="47" t="s">
        <v>81</v>
      </c>
      <c r="D13" s="48">
        <f>SUM(H13:P13)</f>
        <v>20268</v>
      </c>
      <c r="E13" s="49">
        <f>IFERROR(VLOOKUP($A13,Filtro!$A5:$U57,3,FALSE),0)</f>
        <v>0</v>
      </c>
      <c r="F13" s="50">
        <f>IFERROR(VLOOKUP($A13,Filtro!$A5:$U57,4,FALSE),0)</f>
        <v>0</v>
      </c>
      <c r="G13" s="50">
        <f>IFERROR(VLOOKUP($A13,Filtro!$A5:$U57,5,FALSE),0)</f>
        <v>0</v>
      </c>
      <c r="H13" s="51">
        <f>IFERROR(VLOOKUP($A13,Filtro!$A5:$U57,6,FALSE),0)</f>
        <v>13958</v>
      </c>
      <c r="I13" s="51">
        <f>IFERROR(VLOOKUP($A13,Filtro!$A5:$U57,7,FALSE),0)</f>
        <v>6170</v>
      </c>
      <c r="J13" s="52">
        <f>IFERROR(VLOOKUP($A13,Filtro!$A5:$U57,8,FALSE),0)</f>
        <v>2</v>
      </c>
      <c r="K13" s="53">
        <f>IFERROR(VLOOKUP($A13,Filtro!$A5:$U57,9,FALSE),0)</f>
        <v>6</v>
      </c>
      <c r="L13" s="54">
        <f>IFERROR(VLOOKUP($A13,Filtro!$A5:$U57,10,FALSE),0)</f>
        <v>65</v>
      </c>
      <c r="M13" s="53">
        <f>IFERROR(VLOOKUP($A13,Filtro!$A5:$U57,11,FALSE),0)</f>
        <v>0</v>
      </c>
      <c r="N13" s="54">
        <f>IFERROR(VLOOKUP($A13,Filtro!$A5:$U57,12,FALSE),0)</f>
        <v>34</v>
      </c>
      <c r="O13" s="55">
        <f>IFERROR(VLOOKUP($A13,Filtro!$A5:$U57,13,FALSE),0)</f>
        <v>19</v>
      </c>
      <c r="P13" s="53">
        <f>IFERROR(VLOOKUP($A13,Filtro!$A5:$U57,14,FALSE),0)</f>
        <v>14</v>
      </c>
      <c r="Z13" s="46"/>
      <c r="AA13" s="56"/>
      <c r="AB13" s="56"/>
      <c r="AC13" s="56"/>
      <c r="AD13" s="56"/>
      <c r="AE13" s="56"/>
      <c r="AF13" s="56"/>
      <c r="AG13" s="56"/>
      <c r="AH13" s="56"/>
      <c r="AI13" s="56"/>
    </row>
    <row r="14" spans="1:53" ht="21" customHeight="1" x14ac:dyDescent="0.15">
      <c r="A14" s="562" t="s">
        <v>167</v>
      </c>
      <c r="B14" s="609"/>
      <c r="C14" s="58" t="s">
        <v>82</v>
      </c>
      <c r="D14" s="48">
        <f>SUM(H14:P14)</f>
        <v>18782</v>
      </c>
      <c r="E14" s="59">
        <f>IFERROR(VLOOKUP($A14,Filtro!$A6:$U58,3,FALSE),0)</f>
        <v>0</v>
      </c>
      <c r="F14" s="59">
        <f>IFERROR(VLOOKUP($A14,Filtro!$A6:$U58,4,FALSE),0)</f>
        <v>0</v>
      </c>
      <c r="G14" s="59">
        <f>IFERROR(VLOOKUP($A14,Filtro!$A6:$U58,5,FALSE),0)</f>
        <v>0</v>
      </c>
      <c r="H14" s="60">
        <f>IFERROR(VLOOKUP($A14,Filtro!$A6:$U58,6,FALSE),0)</f>
        <v>10185</v>
      </c>
      <c r="I14" s="60">
        <f>IFERROR(VLOOKUP($A14,Filtro!$A6:$U58,7,FALSE),0)</f>
        <v>8503</v>
      </c>
      <c r="J14" s="61">
        <f>IFERROR(VLOOKUP($A14,Filtro!$A6:$U58,8,FALSE),0)</f>
        <v>0</v>
      </c>
      <c r="K14" s="62">
        <f>IFERROR(VLOOKUP($A14,Filtro!$A6:$U58,9,FALSE),0)</f>
        <v>2</v>
      </c>
      <c r="L14" s="63">
        <f>IFERROR(VLOOKUP($A14,Filtro!$A6:$U58,10,FALSE),0)</f>
        <v>54</v>
      </c>
      <c r="M14" s="62">
        <f>IFERROR(VLOOKUP($A14,Filtro!$A6:$U58,11,FALSE),0)</f>
        <v>0</v>
      </c>
      <c r="N14" s="63">
        <f>IFERROR(VLOOKUP($A14,Filtro!$A6:$U58,12,FALSE),0)</f>
        <v>27</v>
      </c>
      <c r="O14" s="64">
        <f>IFERROR(VLOOKUP($A14,Filtro!$A6:$U58,13,FALSE),0)</f>
        <v>4</v>
      </c>
      <c r="P14" s="62">
        <f>IFERROR(VLOOKUP($A14,Filtro!$A6:$U58,14,FALSE),0)</f>
        <v>7</v>
      </c>
      <c r="Z14" s="46"/>
      <c r="AA14" s="56"/>
      <c r="AB14" s="56"/>
      <c r="AC14" s="56"/>
      <c r="AD14" s="56"/>
      <c r="AE14" s="56"/>
      <c r="AF14" s="56"/>
      <c r="AG14" s="56"/>
      <c r="AH14" s="56"/>
      <c r="AI14" s="56"/>
    </row>
    <row r="15" spans="1:53" ht="21" customHeight="1" x14ac:dyDescent="0.2">
      <c r="A15" s="563" t="s">
        <v>168</v>
      </c>
      <c r="B15" s="609"/>
      <c r="C15" s="65" t="s">
        <v>83</v>
      </c>
      <c r="D15" s="48">
        <f>SUM(I15:K15)</f>
        <v>76814</v>
      </c>
      <c r="E15" s="49">
        <f>IFERROR(VLOOKUP($A15,Filtro!$A7:$U59,3,FALSE),0)</f>
        <v>0</v>
      </c>
      <c r="F15" s="50">
        <f>IFERROR(VLOOKUP($A15,Filtro!$A7:$U59,4,FALSE),0)</f>
        <v>0</v>
      </c>
      <c r="G15" s="66">
        <f>IFERROR(VLOOKUP($A15,Filtro!$A7:$U59,5,FALSE),0)</f>
        <v>0</v>
      </c>
      <c r="H15" s="67">
        <f>IFERROR(VLOOKUP($A15,Filtro!$A7:$U59,6,FALSE),0)</f>
        <v>0</v>
      </c>
      <c r="I15" s="68">
        <f>IFERROR(VLOOKUP($A15,Filtro!$A7:$U59,7,FALSE),0)</f>
        <v>5780</v>
      </c>
      <c r="J15" s="69">
        <f>IFERROR(VLOOKUP($A15,Filtro!$A7:$U59,8,FALSE),0)</f>
        <v>38269</v>
      </c>
      <c r="K15" s="70">
        <f>IFERROR(VLOOKUP($A15,Filtro!$A7:$U59,9,FALSE),0)</f>
        <v>32765</v>
      </c>
      <c r="L15" s="50">
        <f>IFERROR(VLOOKUP($A15,Filtro!$A7:$U59,10,FALSE),0)</f>
        <v>0</v>
      </c>
      <c r="M15" s="71">
        <f>IFERROR(VLOOKUP($A15,Filtro!$A7:$U59,11,FALSE),0)</f>
        <v>0</v>
      </c>
      <c r="N15" s="50">
        <f>IFERROR(VLOOKUP($A15,Filtro!$A7:$U59,12,FALSE),0)</f>
        <v>0</v>
      </c>
      <c r="O15" s="72">
        <f>IFERROR(VLOOKUP($A15,Filtro!$A7:$U59,13,FALSE),0)</f>
        <v>0</v>
      </c>
      <c r="P15" s="73">
        <f>IFERROR(VLOOKUP($A15,Filtro!$A7:$U59,14,FALSE),0)</f>
        <v>0</v>
      </c>
      <c r="Z15" s="46"/>
      <c r="AA15" s="56"/>
      <c r="AB15" s="56"/>
      <c r="AC15" s="56"/>
      <c r="AD15" s="56"/>
      <c r="AE15" s="56"/>
      <c r="AF15" s="56"/>
      <c r="AG15" s="56"/>
      <c r="AH15" s="56"/>
      <c r="AI15" s="56"/>
    </row>
    <row r="16" spans="1:53" ht="21" customHeight="1" x14ac:dyDescent="0.15">
      <c r="A16" s="562" t="s">
        <v>199</v>
      </c>
      <c r="B16" s="609"/>
      <c r="C16" s="58" t="s">
        <v>84</v>
      </c>
      <c r="D16" s="48">
        <f>SUM(J16:K16)</f>
        <v>1339</v>
      </c>
      <c r="E16" s="49">
        <f>IFERROR(VLOOKUP($A16,Filtro!$A8:$U60,3,FALSE),0)</f>
        <v>0</v>
      </c>
      <c r="F16" s="50">
        <f>IFERROR(VLOOKUP($A16,Filtro!$A8:$U60,4,FALSE),0)</f>
        <v>0</v>
      </c>
      <c r="G16" s="66">
        <f>IFERROR(VLOOKUP($A16,Filtro!$A8:$U60,5,FALSE),0)</f>
        <v>0</v>
      </c>
      <c r="H16" s="67">
        <f>IFERROR(VLOOKUP($A16,Filtro!$A8:$U60,6,FALSE),0)</f>
        <v>0</v>
      </c>
      <c r="I16" s="74">
        <f>IFERROR(VLOOKUP($A16,Filtro!$A8:$U60,7,FALSE),0)</f>
        <v>0</v>
      </c>
      <c r="J16" s="69">
        <f>IFERROR(VLOOKUP($A16,Filtro!$A8:$U60,8,FALSE),0)</f>
        <v>684</v>
      </c>
      <c r="K16" s="70">
        <f>IFERROR(VLOOKUP($A16,Filtro!$A8:$U60,9,FALSE),0)</f>
        <v>655</v>
      </c>
      <c r="L16" s="50">
        <f>IFERROR(VLOOKUP($A16,Filtro!$A8:$U60,10,FALSE),0)</f>
        <v>0</v>
      </c>
      <c r="M16" s="71">
        <f>IFERROR(VLOOKUP($A16,Filtro!$A8:$U60,11,FALSE),0)</f>
        <v>0</v>
      </c>
      <c r="N16" s="50">
        <f>IFERROR(VLOOKUP($A16,Filtro!$A8:$U60,12,FALSE),0)</f>
        <v>0</v>
      </c>
      <c r="O16" s="72">
        <f>IFERROR(VLOOKUP($A16,Filtro!$A8:$U60,13,FALSE),0)</f>
        <v>0</v>
      </c>
      <c r="P16" s="73">
        <f>IFERROR(VLOOKUP($A16,Filtro!$A8:$U60,14,FALSE),0)</f>
        <v>0</v>
      </c>
      <c r="Z16" s="46"/>
      <c r="AA16" s="56"/>
      <c r="AB16" s="56"/>
      <c r="AC16" s="56"/>
      <c r="AD16" s="56"/>
      <c r="AE16" s="56"/>
      <c r="AF16" s="56"/>
      <c r="AG16" s="56"/>
      <c r="AH16" s="56"/>
      <c r="AI16" s="56"/>
    </row>
    <row r="17" spans="1:53" ht="21" customHeight="1" x14ac:dyDescent="0.2">
      <c r="A17" s="563" t="s">
        <v>169</v>
      </c>
      <c r="B17" s="609"/>
      <c r="C17" s="65" t="s">
        <v>85</v>
      </c>
      <c r="D17" s="75">
        <f>SUM(N17:P17)+L17</f>
        <v>26575</v>
      </c>
      <c r="E17" s="76">
        <f>IFERROR(VLOOKUP($A17,Filtro!$A9:$U61,3,FALSE),0)</f>
        <v>0</v>
      </c>
      <c r="F17" s="77">
        <f>IFERROR(VLOOKUP($A17,Filtro!$A9:$U61,4,FALSE),0)</f>
        <v>0</v>
      </c>
      <c r="G17" s="78">
        <f>IFERROR(VLOOKUP($A17,Filtro!$A9:$U61,5,FALSE),0)</f>
        <v>0</v>
      </c>
      <c r="H17" s="79">
        <f>IFERROR(VLOOKUP($A17,Filtro!$A9:$U61,6,FALSE),0)</f>
        <v>0</v>
      </c>
      <c r="I17" s="78">
        <f>IFERROR(VLOOKUP($A17,Filtro!$A9:$U61,7,FALSE),0)</f>
        <v>0</v>
      </c>
      <c r="J17" s="78">
        <f>IFERROR(VLOOKUP($A17,Filtro!$A9:$U61,8,FALSE),0)</f>
        <v>0</v>
      </c>
      <c r="K17" s="80">
        <f>IFERROR(VLOOKUP($A17,Filtro!$A9:$U61,9,FALSE),0)</f>
        <v>0</v>
      </c>
      <c r="L17" s="81">
        <f>IFERROR(VLOOKUP($A17,Filtro!$A9:$U61,10,FALSE),0)</f>
        <v>12266</v>
      </c>
      <c r="M17" s="82">
        <f>IFERROR(VLOOKUP($A17,Filtro!$A9:$U61,11,FALSE),0)</f>
        <v>0</v>
      </c>
      <c r="N17" s="83">
        <f>IFERROR(VLOOKUP($A17,Filtro!$A9:$U61,12,FALSE),0)</f>
        <v>9241</v>
      </c>
      <c r="O17" s="84">
        <f>IFERROR(VLOOKUP($A17,Filtro!$A9:$U61,13,FALSE),0)</f>
        <v>1640</v>
      </c>
      <c r="P17" s="85">
        <f>IFERROR(VLOOKUP($A17,Filtro!$A9:$U61,14,FALSE),0)</f>
        <v>3428</v>
      </c>
      <c r="Q17" s="43" t="str">
        <f>$AB17&amp;$AC17&amp;$AD17&amp;$AE17</f>
        <v/>
      </c>
      <c r="Z17" s="46"/>
      <c r="AA17" s="56"/>
      <c r="AB17" s="86" t="str">
        <f>IF(AND(OR(L13&lt;&gt;0,L14&lt;&gt;0,L17&lt;&gt;0),N42=""),"* No olvide ingresar el Nº de personas que retiran alimento de la sección B en el grupo de Gestantes Normal, Sobrepeso y Obesas.","")</f>
        <v/>
      </c>
      <c r="AC17" s="86" t="str">
        <f>IF(AND(SUM(N13,N14,N17)&lt;&gt;0,P42=""),"* No olvide ingresar el Nº de personas que retiran alimento de la sección B en el grupo de Madre con hijo/a menor a 6 meses con Lactancia materna exclusiva.","")</f>
        <v/>
      </c>
      <c r="AD17" s="86" t="str">
        <f>IF(AND(SUM(O13,O14,O17)&lt;&gt;0,Q42=""),"* No olvide ingresar el Nº de personas que retiran alimento de la sección D en el grupo de Madre con hijo/a menor a 6 meses con Lactancia materna predominante.","")</f>
        <v/>
      </c>
      <c r="AE17" s="86" t="str">
        <f>IF(AND(SUM(P13,P14,P17)&lt;&gt;0,R42=""),"* No olvide ingresar el Nº de personas que retiran alimento de la sección B en el grupo de Madre con hijo/a menor a 6 meses con Formula predominantes o exclusiva.","")</f>
        <v/>
      </c>
      <c r="AG17" s="86"/>
      <c r="AH17" s="86"/>
      <c r="AI17" s="86"/>
      <c r="AJ17" s="86"/>
    </row>
    <row r="18" spans="1:53" ht="21" customHeight="1" x14ac:dyDescent="0.2">
      <c r="A18" s="563" t="s">
        <v>153</v>
      </c>
      <c r="B18" s="609"/>
      <c r="C18" s="65" t="s">
        <v>86</v>
      </c>
      <c r="D18" s="87">
        <f>SUM(E18:G18)</f>
        <v>27850.200000000015</v>
      </c>
      <c r="E18" s="88">
        <f>IFERROR(VLOOKUP($A18,Filtro!$A10:$U62,3,FALSE),0)</f>
        <v>2285.4999999999995</v>
      </c>
      <c r="F18" s="89">
        <f>IFERROR(VLOOKUP($A18,Filtro!$A10:$U62,4,FALSE),0)</f>
        <v>6576.2000000000044</v>
      </c>
      <c r="G18" s="89">
        <f>IFERROR(VLOOKUP($A18,Filtro!$A10:$U62,5,FALSE),0)</f>
        <v>18988.500000000011</v>
      </c>
      <c r="H18" s="90">
        <f>IFERROR(VLOOKUP($A18,Filtro!$A10:$U62,6,FALSE),0)</f>
        <v>0</v>
      </c>
      <c r="I18" s="90">
        <f>IFERROR(VLOOKUP($A18,Filtro!$A10:$U62,7,FALSE),0)</f>
        <v>0</v>
      </c>
      <c r="J18" s="90">
        <f>IFERROR(VLOOKUP($A18,Filtro!$A10:$U62,8,FALSE),0)</f>
        <v>0</v>
      </c>
      <c r="K18" s="91">
        <f>IFERROR(VLOOKUP($A18,Filtro!$A10:$U62,9,FALSE),0)</f>
        <v>0</v>
      </c>
      <c r="L18" s="92">
        <f>IFERROR(VLOOKUP($A18,Filtro!$A10:$U62,10,FALSE),0)</f>
        <v>0</v>
      </c>
      <c r="M18" s="91">
        <f>IFERROR(VLOOKUP($A18,Filtro!$A10:$U62,11,FALSE),0)</f>
        <v>0</v>
      </c>
      <c r="N18" s="92">
        <f>IFERROR(VLOOKUP($A18,Filtro!$A10:$U62,12,FALSE),0)</f>
        <v>0</v>
      </c>
      <c r="O18" s="93">
        <f>IFERROR(VLOOKUP($A18,Filtro!$A10:$U62,13,FALSE),0)</f>
        <v>0</v>
      </c>
      <c r="P18" s="91">
        <f>IFERROR(VLOOKUP($A18,Filtro!$A10:$U62,14,FALSE),0)</f>
        <v>0</v>
      </c>
      <c r="Z18" s="46"/>
    </row>
    <row r="19" spans="1:53" ht="21" customHeight="1" x14ac:dyDescent="0.2">
      <c r="A19" s="94"/>
      <c r="B19" s="610"/>
      <c r="C19" s="95" t="s">
        <v>87</v>
      </c>
      <c r="D19" s="96">
        <f>SUM(E19:P19)</f>
        <v>171628.2</v>
      </c>
      <c r="E19" s="97">
        <f>SUM(E18)</f>
        <v>2285.4999999999995</v>
      </c>
      <c r="F19" s="98">
        <f>SUM(F18)</f>
        <v>6576.2000000000044</v>
      </c>
      <c r="G19" s="99">
        <f>SUM(G18)</f>
        <v>18988.500000000011</v>
      </c>
      <c r="H19" s="100">
        <f>SUM(H13:H14)</f>
        <v>24143</v>
      </c>
      <c r="I19" s="100">
        <f>SUM(I13:I15)</f>
        <v>20453</v>
      </c>
      <c r="J19" s="100">
        <f>SUM(J13:J16)</f>
        <v>38955</v>
      </c>
      <c r="K19" s="101">
        <f>SUM(K13:K16)</f>
        <v>33428</v>
      </c>
      <c r="L19" s="102">
        <f>SUM(L13:L18)</f>
        <v>12385</v>
      </c>
      <c r="M19" s="101">
        <f>SUM(M13:M14)</f>
        <v>0</v>
      </c>
      <c r="N19" s="102">
        <f>SUM(N13:N18)</f>
        <v>9302</v>
      </c>
      <c r="O19" s="102">
        <f>SUM(O13:O18)</f>
        <v>1663</v>
      </c>
      <c r="P19" s="103">
        <f>SUM(P13:P18)</f>
        <v>3449</v>
      </c>
      <c r="Z19" s="46"/>
    </row>
    <row r="20" spans="1:53" ht="21" customHeight="1" x14ac:dyDescent="0.2">
      <c r="A20" s="563" t="s">
        <v>154</v>
      </c>
      <c r="B20" s="608" t="s">
        <v>88</v>
      </c>
      <c r="C20" s="65" t="s">
        <v>81</v>
      </c>
      <c r="D20" s="104">
        <f>SUM(H20:Q20)</f>
        <v>0</v>
      </c>
      <c r="E20" s="105">
        <f>IFERROR(VLOOKUP($A20,Filtro!$A12:$U64,3,FALSE),0)</f>
        <v>0</v>
      </c>
      <c r="F20" s="74">
        <f>IFERROR(VLOOKUP($A20,Filtro!$A12:$U64,4,FALSE),0)</f>
        <v>0</v>
      </c>
      <c r="G20" s="74">
        <f>IFERROR(VLOOKUP($A20,Filtro!$A12:$U64,5,FALSE),0)</f>
        <v>0</v>
      </c>
      <c r="H20" s="106">
        <f>IFERROR(VLOOKUP($A20,Filtro!$A12:$U64,6,FALSE),0)</f>
        <v>0</v>
      </c>
      <c r="I20" s="106">
        <f>IFERROR(VLOOKUP($A20,Filtro!$A12:$U64,7,FALSE),0)</f>
        <v>0</v>
      </c>
      <c r="J20" s="61">
        <f>IFERROR(VLOOKUP($A20,Filtro!$A12:$U64,8,FALSE),0)</f>
        <v>0</v>
      </c>
      <c r="K20" s="53">
        <f>IFERROR(VLOOKUP($A20,Filtro!$A12:$U64,9,FALSE),0)</f>
        <v>0</v>
      </c>
      <c r="L20" s="54">
        <f>IFERROR(VLOOKUP($A20,Filtro!$A12:$U64,10,FALSE),0)</f>
        <v>0</v>
      </c>
      <c r="M20" s="53">
        <f>IFERROR(VLOOKUP($A20,Filtro!$A12:$U64,11,FALSE),0)</f>
        <v>0</v>
      </c>
      <c r="N20" s="54">
        <f>IFERROR(VLOOKUP($A20,Filtro!$A12:$U64,12,FALSE),0)</f>
        <v>0</v>
      </c>
      <c r="O20" s="55">
        <f>IFERROR(VLOOKUP($A20,Filtro!$A12:$U64,13,FALSE),0)</f>
        <v>0</v>
      </c>
      <c r="P20" s="53">
        <f>IFERROR(VLOOKUP($A20,Filtro!$A12:$U64,14,FALSE),0)</f>
        <v>0</v>
      </c>
      <c r="Z20" s="46"/>
      <c r="AA20" s="56"/>
      <c r="AB20" s="56"/>
      <c r="AC20" s="56"/>
      <c r="AD20" s="56"/>
      <c r="AE20" s="56"/>
      <c r="AF20" s="56"/>
      <c r="AG20" s="56"/>
      <c r="AH20" s="56"/>
      <c r="AI20" s="56"/>
    </row>
    <row r="21" spans="1:53" ht="21" customHeight="1" x14ac:dyDescent="0.15">
      <c r="A21" s="562" t="s">
        <v>155</v>
      </c>
      <c r="B21" s="609"/>
      <c r="C21" s="58" t="s">
        <v>82</v>
      </c>
      <c r="D21" s="104">
        <f>SUM(H21:Q21)</f>
        <v>1073</v>
      </c>
      <c r="E21" s="59">
        <f>IFERROR(VLOOKUP($A21,Filtro!$A13:$U65,3,FALSE),0)</f>
        <v>0</v>
      </c>
      <c r="F21" s="59">
        <f>IFERROR(VLOOKUP($A21,Filtro!$A13:$U65,4,FALSE),0)</f>
        <v>0</v>
      </c>
      <c r="G21" s="59">
        <f>IFERROR(VLOOKUP($A21,Filtro!$A13:$U65,5,FALSE),0)</f>
        <v>0</v>
      </c>
      <c r="H21" s="106">
        <f>IFERROR(VLOOKUP($A21,Filtro!$A13:$U65,6,FALSE),0)</f>
        <v>233</v>
      </c>
      <c r="I21" s="106">
        <f>IFERROR(VLOOKUP($A21,Filtro!$A13:$U65,7,FALSE),0)</f>
        <v>178</v>
      </c>
      <c r="J21" s="107">
        <f>IFERROR(VLOOKUP($A21,Filtro!$A13:$U65,8,FALSE),0)</f>
        <v>430</v>
      </c>
      <c r="K21" s="108">
        <f>IFERROR(VLOOKUP($A21,Filtro!$A13:$U65,9,FALSE),0)</f>
        <v>217</v>
      </c>
      <c r="L21" s="63">
        <f>IFERROR(VLOOKUP($A21,Filtro!$A13:$U65,10,FALSE),0)</f>
        <v>0</v>
      </c>
      <c r="M21" s="62">
        <f>IFERROR(VLOOKUP($A21,Filtro!$A13:$U65,11,FALSE),0)</f>
        <v>6</v>
      </c>
      <c r="N21" s="63">
        <f>IFERROR(VLOOKUP($A21,Filtro!$A13:$U65,12,FALSE),0)</f>
        <v>7</v>
      </c>
      <c r="O21" s="64">
        <f>IFERROR(VLOOKUP($A21,Filtro!$A13:$U65,13,FALSE),0)</f>
        <v>2</v>
      </c>
      <c r="P21" s="62">
        <f>IFERROR(VLOOKUP($A21,Filtro!$A13:$U65,14,FALSE),0)</f>
        <v>0</v>
      </c>
      <c r="Z21" s="46"/>
      <c r="AA21" s="56"/>
      <c r="AB21" s="56"/>
      <c r="AC21" s="56"/>
      <c r="AD21" s="56"/>
      <c r="AE21" s="56"/>
      <c r="AF21" s="56"/>
      <c r="AG21" s="56"/>
      <c r="AH21" s="56"/>
      <c r="AI21" s="56"/>
    </row>
    <row r="22" spans="1:53" ht="21" customHeight="1" x14ac:dyDescent="0.2">
      <c r="A22" s="563" t="s">
        <v>156</v>
      </c>
      <c r="B22" s="609"/>
      <c r="C22" s="65" t="s">
        <v>83</v>
      </c>
      <c r="D22" s="104">
        <f>SUM(I22:K22)</f>
        <v>0</v>
      </c>
      <c r="E22" s="105">
        <f>IFERROR(VLOOKUP($A22,Filtro!$A14:$U66,3,FALSE),0)</f>
        <v>0</v>
      </c>
      <c r="F22" s="74">
        <f>IFERROR(VLOOKUP($A22,Filtro!$A14:$U66,4,FALSE),0)</f>
        <v>0</v>
      </c>
      <c r="G22" s="109">
        <f>IFERROR(VLOOKUP($A22,Filtro!$A14:$U66,5,FALSE),0)</f>
        <v>0</v>
      </c>
      <c r="H22" s="109">
        <f>IFERROR(VLOOKUP($A22,Filtro!$A14:$U66,6,FALSE),0)</f>
        <v>0</v>
      </c>
      <c r="I22" s="68">
        <f>IFERROR(VLOOKUP($A22,Filtro!$A14:$U66,7,FALSE),0)</f>
        <v>0</v>
      </c>
      <c r="J22" s="69">
        <f>IFERROR(VLOOKUP($A22,Filtro!$A14:$U66,8,FALSE),0)</f>
        <v>0</v>
      </c>
      <c r="K22" s="70">
        <f>IFERROR(VLOOKUP($A22,Filtro!$A14:$U66,9,FALSE),0)</f>
        <v>0</v>
      </c>
      <c r="L22" s="110">
        <f>IFERROR(VLOOKUP($A22,Filtro!$A14:$U66,10,FALSE),0)</f>
        <v>0</v>
      </c>
      <c r="M22" s="111">
        <f>IFERROR(VLOOKUP($A22,Filtro!$A14:$U66,11,FALSE),0)</f>
        <v>0</v>
      </c>
      <c r="N22" s="110">
        <f>IFERROR(VLOOKUP($A22,Filtro!$A14:$U66,12,FALSE),0)</f>
        <v>0</v>
      </c>
      <c r="O22" s="112">
        <f>IFERROR(VLOOKUP($A22,Filtro!$A14:$U66,13,FALSE),0)</f>
        <v>0</v>
      </c>
      <c r="P22" s="111">
        <f>IFERROR(VLOOKUP($A22,Filtro!$A14:$U66,14,FALSE),0)</f>
        <v>0</v>
      </c>
      <c r="Z22" s="46"/>
      <c r="AA22" s="56"/>
      <c r="AB22" s="56"/>
      <c r="AC22" s="56"/>
      <c r="AD22" s="56"/>
      <c r="AE22" s="56"/>
      <c r="AF22" s="56"/>
      <c r="AG22" s="56"/>
      <c r="AH22" s="56"/>
      <c r="AI22" s="56"/>
    </row>
    <row r="23" spans="1:53" ht="21" customHeight="1" x14ac:dyDescent="0.15">
      <c r="A23" s="562" t="s">
        <v>229</v>
      </c>
      <c r="B23" s="609"/>
      <c r="C23" s="58" t="s">
        <v>84</v>
      </c>
      <c r="D23" s="104">
        <f>SUM(J23:K23)</f>
        <v>0</v>
      </c>
      <c r="E23" s="105">
        <f>IFERROR(VLOOKUP($A23,Filtro!$A15:$U67,3,FALSE),0)</f>
        <v>0</v>
      </c>
      <c r="F23" s="74">
        <f>IFERROR(VLOOKUP($A23,Filtro!$A15:$U67,4,FALSE),0)</f>
        <v>0</v>
      </c>
      <c r="G23" s="109">
        <f>IFERROR(VLOOKUP($A23,Filtro!$A15:$U67,5,FALSE),0)</f>
        <v>0</v>
      </c>
      <c r="H23" s="109">
        <f>IFERROR(VLOOKUP($A23,Filtro!$A15:$U67,6,FALSE),0)</f>
        <v>0</v>
      </c>
      <c r="I23" s="74">
        <f>IFERROR(VLOOKUP($A23,Filtro!$A15:$U67,7,FALSE),0)</f>
        <v>0</v>
      </c>
      <c r="J23" s="74">
        <f>IFERROR(VLOOKUP($A23,Filtro!$A15:$U67,8,FALSE),0)</f>
        <v>0</v>
      </c>
      <c r="K23" s="74">
        <f>IFERROR(VLOOKUP($A23,Filtro!$A15:$U67,9,FALSE),0)</f>
        <v>0</v>
      </c>
      <c r="L23" s="110">
        <f>IFERROR(VLOOKUP($A23,Filtro!$A15:$U67,10,FALSE),0)</f>
        <v>0</v>
      </c>
      <c r="M23" s="111">
        <f>IFERROR(VLOOKUP($A23,Filtro!$A15:$U67,11,FALSE),0)</f>
        <v>0</v>
      </c>
      <c r="N23" s="110">
        <f>IFERROR(VLOOKUP($A23,Filtro!$A15:$U67,12,FALSE),0)</f>
        <v>0</v>
      </c>
      <c r="O23" s="112">
        <f>IFERROR(VLOOKUP($A23,Filtro!$A15:$U67,13,FALSE),0)</f>
        <v>0</v>
      </c>
      <c r="P23" s="111">
        <f>IFERROR(VLOOKUP($A23,Filtro!$A15:$U67,14,FALSE),0)</f>
        <v>0</v>
      </c>
      <c r="Z23" s="46"/>
      <c r="AA23" s="56"/>
      <c r="AB23" s="56"/>
      <c r="AC23" s="56"/>
      <c r="AD23" s="56"/>
      <c r="AE23" s="56"/>
      <c r="AF23" s="56"/>
      <c r="AG23" s="56"/>
      <c r="AH23" s="56"/>
      <c r="AI23" s="56"/>
    </row>
    <row r="24" spans="1:53" ht="21" customHeight="1" x14ac:dyDescent="0.2">
      <c r="A24" s="563" t="s">
        <v>174</v>
      </c>
      <c r="B24" s="609"/>
      <c r="C24" s="65" t="s">
        <v>89</v>
      </c>
      <c r="D24" s="104">
        <f>SUM(F24:K24)</f>
        <v>0</v>
      </c>
      <c r="E24" s="105">
        <f>IFERROR(VLOOKUP($A24,Filtro!$A16:$U68,3,FALSE),0)</f>
        <v>0</v>
      </c>
      <c r="F24" s="60">
        <f>IFERROR(VLOOKUP($A24,Filtro!$A16:$U68,4,FALSE),0)</f>
        <v>0</v>
      </c>
      <c r="G24" s="60">
        <f>IFERROR(VLOOKUP($A24,Filtro!$A16:$U68,5,FALSE),0)</f>
        <v>0</v>
      </c>
      <c r="H24" s="60">
        <f>IFERROR(VLOOKUP($A24,Filtro!$A16:$U68,6,FALSE),0)</f>
        <v>0</v>
      </c>
      <c r="I24" s="60">
        <f>IFERROR(VLOOKUP($A24,Filtro!$A16:$U68,7,FALSE),0)</f>
        <v>0</v>
      </c>
      <c r="J24" s="60">
        <f>IFERROR(VLOOKUP($A24,Filtro!$A16:$U68,8,FALSE),0)</f>
        <v>0</v>
      </c>
      <c r="K24" s="113">
        <f>IFERROR(VLOOKUP($A24,Filtro!$A16:$U68,9,FALSE),0)</f>
        <v>0</v>
      </c>
      <c r="L24" s="110">
        <f>IFERROR(VLOOKUP($A24,Filtro!$A16:$U68,10,FALSE),0)</f>
        <v>0</v>
      </c>
      <c r="M24" s="111">
        <f>IFERROR(VLOOKUP($A24,Filtro!$A16:$U68,11,FALSE),0)</f>
        <v>0</v>
      </c>
      <c r="N24" s="110">
        <f>IFERROR(VLOOKUP($A24,Filtro!$A16:$U68,12,FALSE),0)</f>
        <v>0</v>
      </c>
      <c r="O24" s="112">
        <f>IFERROR(VLOOKUP($A24,Filtro!$A16:$U68,13,FALSE),0)</f>
        <v>0</v>
      </c>
      <c r="P24" s="111">
        <f>IFERROR(VLOOKUP($A24,Filtro!$A16:$U68,14,FALSE),0)</f>
        <v>0</v>
      </c>
      <c r="Q24" s="114"/>
      <c r="R24" s="114"/>
      <c r="Z24" s="46"/>
      <c r="AA24" s="56"/>
      <c r="AB24" s="56"/>
      <c r="AC24" s="56"/>
      <c r="AD24" s="56"/>
      <c r="AF24" s="56"/>
      <c r="AG24" s="56"/>
      <c r="AH24" s="56"/>
      <c r="AI24" s="56"/>
    </row>
    <row r="25" spans="1:53" ht="21" customHeight="1" x14ac:dyDescent="0.2">
      <c r="A25" s="563" t="s">
        <v>177</v>
      </c>
      <c r="B25" s="609"/>
      <c r="C25" s="65" t="s">
        <v>85</v>
      </c>
      <c r="D25" s="115">
        <f>SUM(M25:Q25)</f>
        <v>743</v>
      </c>
      <c r="E25" s="116">
        <f>IFERROR(VLOOKUP($A25,Filtro!$A17:$U69,3,FALSE),0)</f>
        <v>0</v>
      </c>
      <c r="F25" s="117">
        <f>IFERROR(VLOOKUP($A25,Filtro!$A17:$U69,4,FALSE),0)</f>
        <v>0</v>
      </c>
      <c r="G25" s="118">
        <f>IFERROR(VLOOKUP($A25,Filtro!$A17:$U69,5,FALSE),0)</f>
        <v>0</v>
      </c>
      <c r="H25" s="118">
        <f>IFERROR(VLOOKUP($A25,Filtro!$A17:$U69,6,FALSE),0)</f>
        <v>0</v>
      </c>
      <c r="I25" s="78">
        <f>IFERROR(VLOOKUP($A25,Filtro!$A17:$U69,7,FALSE),0)</f>
        <v>0</v>
      </c>
      <c r="J25" s="78">
        <f>IFERROR(VLOOKUP($A25,Filtro!$A17:$U69,8,FALSE),0)</f>
        <v>0</v>
      </c>
      <c r="K25" s="80">
        <f>IFERROR(VLOOKUP($A25,Filtro!$A17:$U69,9,FALSE),0)</f>
        <v>0</v>
      </c>
      <c r="L25" s="110">
        <f>IFERROR(VLOOKUP($A25,Filtro!$A17:$U69,10,FALSE),0)</f>
        <v>0</v>
      </c>
      <c r="M25" s="85">
        <f>IFERROR(VLOOKUP($A25,Filtro!$A17:$U69,11,FALSE),0)</f>
        <v>624</v>
      </c>
      <c r="N25" s="83">
        <f>IFERROR(VLOOKUP($A25,Filtro!$A17:$U69,12,FALSE),0)</f>
        <v>90</v>
      </c>
      <c r="O25" s="84">
        <f>IFERROR(VLOOKUP($A25,Filtro!$A17:$U69,13,FALSE),0)</f>
        <v>14</v>
      </c>
      <c r="P25" s="85">
        <f>IFERROR(VLOOKUP($A25,Filtro!$A17:$U69,14,FALSE),0)</f>
        <v>15</v>
      </c>
      <c r="Z25" s="46"/>
      <c r="AA25" s="56"/>
      <c r="AB25" s="56"/>
      <c r="AF25" s="56"/>
      <c r="AG25" s="56"/>
    </row>
    <row r="26" spans="1:53" ht="21" customHeight="1" x14ac:dyDescent="0.2">
      <c r="A26" s="563" t="s">
        <v>175</v>
      </c>
      <c r="B26" s="609"/>
      <c r="C26" s="65" t="s">
        <v>86</v>
      </c>
      <c r="D26" s="87">
        <f>SUM(E26:G26)</f>
        <v>1083.2</v>
      </c>
      <c r="E26" s="119">
        <f>IFERROR(VLOOKUP($A26,Filtro!$A18:$U70,3,FALSE),0)</f>
        <v>99.1</v>
      </c>
      <c r="F26" s="119">
        <f>IFERROR(VLOOKUP($A26,Filtro!$A18:$U70,4,FALSE),0)</f>
        <v>185.99999999999997</v>
      </c>
      <c r="G26" s="119">
        <f>IFERROR(VLOOKUP($A26,Filtro!$A18:$U70,5,FALSE),0)</f>
        <v>798.10000000000014</v>
      </c>
      <c r="H26" s="90">
        <f>IFERROR(VLOOKUP($A26,Filtro!$A18:$U70,6,FALSE),0)</f>
        <v>0</v>
      </c>
      <c r="I26" s="90">
        <f>IFERROR(VLOOKUP($A26,Filtro!$A18:$U70,7,FALSE),0)</f>
        <v>0</v>
      </c>
      <c r="J26" s="90">
        <f>IFERROR(VLOOKUP($A26,Filtro!$A18:$U70,8,FALSE),0)</f>
        <v>0</v>
      </c>
      <c r="K26" s="91">
        <f>IFERROR(VLOOKUP($A26,Filtro!$A18:$U70,9,FALSE),0)</f>
        <v>0</v>
      </c>
      <c r="L26" s="120">
        <f>IFERROR(VLOOKUP($A26,Filtro!$A18:$U70,10,FALSE),0)</f>
        <v>0</v>
      </c>
      <c r="M26" s="121">
        <f>IFERROR(VLOOKUP($A26,Filtro!$A18:$U70,11,FALSE),0)</f>
        <v>0</v>
      </c>
      <c r="N26" s="120">
        <f>IFERROR(VLOOKUP($A26,Filtro!$A18:$U70,12,FALSE),0)</f>
        <v>0</v>
      </c>
      <c r="O26" s="122">
        <f>IFERROR(VLOOKUP($A26,Filtro!$A18:$U70,13,FALSE),0)</f>
        <v>0</v>
      </c>
      <c r="P26" s="121">
        <f>IFERROR(VLOOKUP($A26,Filtro!$A18:$U70,14,FALSE),0)</f>
        <v>0</v>
      </c>
      <c r="Z26" s="46"/>
    </row>
    <row r="27" spans="1:53" ht="21" customHeight="1" x14ac:dyDescent="0.2">
      <c r="A27" s="94"/>
      <c r="B27" s="610"/>
      <c r="C27" s="95" t="s">
        <v>87</v>
      </c>
      <c r="D27" s="96">
        <f>SUM(E27:Q27)</f>
        <v>2899.2</v>
      </c>
      <c r="E27" s="97">
        <f>SUM(E26)</f>
        <v>99.1</v>
      </c>
      <c r="F27" s="98">
        <f>SUM(F20:F26)</f>
        <v>185.99999999999997</v>
      </c>
      <c r="G27" s="99">
        <f>SUM(G20:G26)</f>
        <v>798.10000000000014</v>
      </c>
      <c r="H27" s="100">
        <f>SUM(H20:H24)</f>
        <v>233</v>
      </c>
      <c r="I27" s="100">
        <f>SUM(I20:I24)</f>
        <v>178</v>
      </c>
      <c r="J27" s="100">
        <f>SUM(J20:J24)</f>
        <v>430</v>
      </c>
      <c r="K27" s="101">
        <f>SUM(K20:K24)</f>
        <v>217</v>
      </c>
      <c r="L27" s="123">
        <f>SUM(L20:L21)</f>
        <v>0</v>
      </c>
      <c r="M27" s="124">
        <f>SUM(M20:M26)</f>
        <v>630</v>
      </c>
      <c r="N27" s="102">
        <f>SUM(N20:N26)</f>
        <v>97</v>
      </c>
      <c r="O27" s="102">
        <f>SUM(O20:O26)</f>
        <v>16</v>
      </c>
      <c r="P27" s="103">
        <f>SUM(P20:P26)</f>
        <v>15</v>
      </c>
      <c r="Q27" s="114"/>
      <c r="R27" s="114"/>
      <c r="Z27" s="46"/>
    </row>
    <row r="28" spans="1:53" ht="21" customHeight="1" x14ac:dyDescent="0.2">
      <c r="A28" s="563" t="s">
        <v>178</v>
      </c>
      <c r="B28" s="608" t="s">
        <v>90</v>
      </c>
      <c r="C28" s="65" t="s">
        <v>91</v>
      </c>
      <c r="D28" s="87">
        <f>SUM(E28:G28)</f>
        <v>0</v>
      </c>
      <c r="E28" s="119">
        <f>IFERROR(VLOOKUP($A28,Filtro!$A20:$U72,3,FALSE),0)</f>
        <v>0</v>
      </c>
      <c r="F28" s="119">
        <f>IFERROR(VLOOKUP($A28,Filtro!$A20:$U72,4,FALSE),0)</f>
        <v>0</v>
      </c>
      <c r="G28" s="119">
        <f>IFERROR(VLOOKUP($A28,Filtro!$A20:$U72,5,FALSE),0)</f>
        <v>0</v>
      </c>
      <c r="H28" s="125">
        <f>IFERROR(VLOOKUP($A28,Filtro!$A20:$U72,6,FALSE),0)</f>
        <v>0</v>
      </c>
      <c r="I28" s="126">
        <f>IFERROR(VLOOKUP($A28,Filtro!$A20:$U72,7,FALSE),0)</f>
        <v>0</v>
      </c>
      <c r="J28" s="126">
        <f>IFERROR(VLOOKUP($A28,Filtro!$A20:$U72,8,FALSE),0)</f>
        <v>0</v>
      </c>
      <c r="K28" s="127">
        <f>IFERROR(VLOOKUP($A28,Filtro!$A20:$U72,9,FALSE),0)</f>
        <v>0</v>
      </c>
      <c r="L28" s="128">
        <f>IFERROR(VLOOKUP($A28,Filtro!$A20:$U72,10,FALSE),0)</f>
        <v>0</v>
      </c>
      <c r="M28" s="129">
        <f>IFERROR(VLOOKUP($A28,Filtro!$A20:$U72,11,FALSE),0)</f>
        <v>0</v>
      </c>
      <c r="N28" s="130">
        <f>IFERROR(VLOOKUP($A28,Filtro!$A20:$U72,12,FALSE),0)</f>
        <v>0</v>
      </c>
      <c r="O28" s="131">
        <f>IFERROR(VLOOKUP($A28,Filtro!$A20:$U72,13,FALSE),0)</f>
        <v>0</v>
      </c>
      <c r="P28" s="129">
        <f>IFERROR(VLOOKUP($A28,Filtro!$A20:$U72,14,FALSE),0)</f>
        <v>0</v>
      </c>
      <c r="Z28" s="46"/>
      <c r="AA28" s="56"/>
      <c r="AB28" s="56"/>
      <c r="AC28" s="56"/>
      <c r="AD28" s="56"/>
      <c r="AE28" s="56"/>
      <c r="AF28" s="56"/>
      <c r="AG28" s="56"/>
      <c r="AH28" s="56"/>
      <c r="AI28" s="56"/>
    </row>
    <row r="29" spans="1:53" s="139" customFormat="1" ht="21" customHeight="1" x14ac:dyDescent="0.2">
      <c r="A29" s="563" t="s">
        <v>192</v>
      </c>
      <c r="B29" s="609"/>
      <c r="C29" s="132" t="s">
        <v>92</v>
      </c>
      <c r="D29" s="87">
        <f>SUM(E29:G29)</f>
        <v>288.40000000000003</v>
      </c>
      <c r="E29" s="119">
        <f>IFERROR(VLOOKUP($A29,Filtro!$A21:$U73,3,FALSE),0)</f>
        <v>14.100000000000001</v>
      </c>
      <c r="F29" s="119">
        <f>IFERROR(VLOOKUP($A29,Filtro!$A21:$U73,4,FALSE),0)</f>
        <v>41.400000000000006</v>
      </c>
      <c r="G29" s="119">
        <f>IFERROR(VLOOKUP($A29,Filtro!$A21:$U73,5,FALSE),0)</f>
        <v>232.9</v>
      </c>
      <c r="H29" s="133">
        <f>IFERROR(VLOOKUP($A29,Filtro!$A21:$U73,6,FALSE),0)</f>
        <v>0</v>
      </c>
      <c r="I29" s="134">
        <f>IFERROR(VLOOKUP($A29,Filtro!$A21:$U73,7,FALSE),0)</f>
        <v>0</v>
      </c>
      <c r="J29" s="134">
        <f>IFERROR(VLOOKUP($A29,Filtro!$A21:$U73,8,FALSE),0)</f>
        <v>0</v>
      </c>
      <c r="K29" s="135">
        <f>IFERROR(VLOOKUP($A29,Filtro!$A21:$U73,9,FALSE),0)</f>
        <v>0</v>
      </c>
      <c r="L29" s="136">
        <f>IFERROR(VLOOKUP($A29,Filtro!$A21:$U73,10,FALSE),0)</f>
        <v>0</v>
      </c>
      <c r="M29" s="111">
        <f>IFERROR(VLOOKUP($A29,Filtro!$A21:$U73,11,FALSE),0)</f>
        <v>0</v>
      </c>
      <c r="N29" s="137">
        <f>IFERROR(VLOOKUP($A29,Filtro!$A21:$U73,12,FALSE),0)</f>
        <v>0</v>
      </c>
      <c r="O29" s="112">
        <f>IFERROR(VLOOKUP($A29,Filtro!$A21:$U73,13,FALSE),0)</f>
        <v>0</v>
      </c>
      <c r="P29" s="138">
        <f>IFERROR(VLOOKUP($A29,Filtro!$A21:$U73,14,FALSE),0)</f>
        <v>0</v>
      </c>
      <c r="Q29" s="43"/>
      <c r="R29" s="43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</row>
    <row r="30" spans="1:53" s="139" customFormat="1" ht="21" customHeight="1" x14ac:dyDescent="0.2">
      <c r="A30" s="563" t="s">
        <v>197</v>
      </c>
      <c r="B30" s="610"/>
      <c r="C30" s="65" t="s">
        <v>89</v>
      </c>
      <c r="D30" s="141">
        <f>SUM(F30:G30)</f>
        <v>12</v>
      </c>
      <c r="E30" s="105">
        <f>IFERROR(VLOOKUP($A30,Filtro!$A22:$U74,3,FALSE),0)</f>
        <v>0</v>
      </c>
      <c r="F30" s="106">
        <f>IFERROR(VLOOKUP($A30,Filtro!$A22:$U74,4,FALSE),0)</f>
        <v>0</v>
      </c>
      <c r="G30" s="106">
        <f>IFERROR(VLOOKUP($A30,Filtro!$A22:$U74,5,FALSE),0)</f>
        <v>12</v>
      </c>
      <c r="H30" s="133">
        <f>IFERROR(VLOOKUP($A30,Filtro!$A22:$U74,6,FALSE),0)</f>
        <v>0</v>
      </c>
      <c r="I30" s="134">
        <f>IFERROR(VLOOKUP($A30,Filtro!$A22:$U74,7,FALSE),0)</f>
        <v>0</v>
      </c>
      <c r="J30" s="142">
        <f>IFERROR(VLOOKUP($A30,Filtro!$A22:$U74,8,FALSE),0)</f>
        <v>0</v>
      </c>
      <c r="K30" s="143">
        <f>IFERROR(VLOOKUP($A30,Filtro!$A22:$U74,9,FALSE),0)</f>
        <v>0</v>
      </c>
      <c r="L30" s="144">
        <f>IFERROR(VLOOKUP($A30,Filtro!$A22:$U74,10,FALSE),0)</f>
        <v>0</v>
      </c>
      <c r="M30" s="145">
        <f>IFERROR(VLOOKUP($A30,Filtro!$A22:$U74,11,FALSE),0)</f>
        <v>0</v>
      </c>
      <c r="N30" s="146">
        <f>IFERROR(VLOOKUP($A30,Filtro!$A22:$U74,12,FALSE),0)</f>
        <v>0</v>
      </c>
      <c r="O30" s="147">
        <f>IFERROR(VLOOKUP($A30,Filtro!$A22:$U74,13,FALSE),0)</f>
        <v>0</v>
      </c>
      <c r="P30" s="148">
        <f>IFERROR(VLOOKUP($A30,Filtro!$A22:$U74,14,FALSE),0)</f>
        <v>0</v>
      </c>
      <c r="Q30" s="43"/>
      <c r="R30" s="43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</row>
    <row r="31" spans="1:53" s="139" customFormat="1" ht="21" customHeight="1" x14ac:dyDescent="0.15">
      <c r="A31" s="149"/>
      <c r="B31" s="150"/>
      <c r="C31" s="95" t="s">
        <v>87</v>
      </c>
      <c r="D31" s="96">
        <f>SUM(E31:Q31)</f>
        <v>300.40000000000003</v>
      </c>
      <c r="E31" s="97">
        <f>SUM(E28:E30)</f>
        <v>14.100000000000001</v>
      </c>
      <c r="F31" s="98">
        <f>SUM(F28:F30)</f>
        <v>41.400000000000006</v>
      </c>
      <c r="G31" s="99">
        <f>SUM(G28:G30)</f>
        <v>244.9</v>
      </c>
      <c r="H31" s="151"/>
      <c r="I31" s="151"/>
      <c r="J31" s="151"/>
      <c r="K31" s="152"/>
      <c r="L31" s="153"/>
      <c r="M31" s="154"/>
      <c r="N31" s="155"/>
      <c r="O31" s="155"/>
      <c r="P31" s="154"/>
      <c r="Q31" s="43"/>
      <c r="R31" s="43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</row>
    <row r="32" spans="1:53" s="139" customFormat="1" ht="21" customHeight="1" x14ac:dyDescent="0.2">
      <c r="A32" s="563" t="s">
        <v>176</v>
      </c>
      <c r="B32" s="608" t="s">
        <v>93</v>
      </c>
      <c r="C32" s="65" t="s">
        <v>94</v>
      </c>
      <c r="D32" s="156">
        <f>SUM(E32:K32)</f>
        <v>6701.9999999999991</v>
      </c>
      <c r="E32" s="119">
        <f>IFERROR(VLOOKUP($A32,Filtro!$A24:$U76,3,FALSE),0)</f>
        <v>109.60000000000005</v>
      </c>
      <c r="F32" s="119">
        <f>IFERROR(VLOOKUP($A32,Filtro!$A24:$U76,4,FALSE),0)</f>
        <v>364.00000000000017</v>
      </c>
      <c r="G32" s="119">
        <f>IFERROR(VLOOKUP($A32,Filtro!$A24:$U76,5,FALSE),0)</f>
        <v>5057.2</v>
      </c>
      <c r="H32" s="119">
        <f>IFERROR(VLOOKUP($A32,Filtro!$A24:$U76,6,FALSE),0)</f>
        <v>683.19999999999993</v>
      </c>
      <c r="I32" s="119">
        <f>IFERROR(VLOOKUP($A32,Filtro!$A24:$U76,7,FALSE),0)</f>
        <v>441.19999999999976</v>
      </c>
      <c r="J32" s="157">
        <f>IFERROR(VLOOKUP($A32,Filtro!$A24:$U76,8,FALSE),0)</f>
        <v>40.4</v>
      </c>
      <c r="K32" s="157">
        <f>IFERROR(VLOOKUP($A32,Filtro!$A24:$U76,9,FALSE),0)</f>
        <v>6.4</v>
      </c>
      <c r="L32" s="158">
        <f>IFERROR(VLOOKUP($A32,Filtro!$A24:$U76,10,FALSE),0)</f>
        <v>0</v>
      </c>
      <c r="M32" s="159">
        <f>IFERROR(VLOOKUP($A32,Filtro!$A24:$U76,11,FALSE),0)</f>
        <v>0</v>
      </c>
      <c r="N32" s="160">
        <f>IFERROR(VLOOKUP($A32,Filtro!$A24:$U76,12,FALSE),0)</f>
        <v>0</v>
      </c>
      <c r="O32" s="160">
        <f>IFERROR(VLOOKUP($A32,Filtro!$A24:$U76,13,FALSE),0)</f>
        <v>0</v>
      </c>
      <c r="P32" s="161">
        <f>IFERROR(VLOOKUP($A32,Filtro!$A24:$U76,14,FALSE),0)</f>
        <v>0</v>
      </c>
      <c r="Q32" s="43"/>
      <c r="R32" s="43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</row>
    <row r="33" spans="1:53" s="139" customFormat="1" ht="21" customHeight="1" x14ac:dyDescent="0.2">
      <c r="A33" s="563" t="s">
        <v>157</v>
      </c>
      <c r="B33" s="609"/>
      <c r="C33" s="65" t="s">
        <v>95</v>
      </c>
      <c r="D33" s="162">
        <f>SUM(E33:K33)</f>
        <v>1355.9999999999998</v>
      </c>
      <c r="E33" s="119">
        <f>IFERROR(VLOOKUP($A33,Filtro!$A25:$U77,3,FALSE),0)</f>
        <v>60.8</v>
      </c>
      <c r="F33" s="119">
        <f>IFERROR(VLOOKUP($A33,Filtro!$A25:$U77,4,FALSE),0)</f>
        <v>231.60000000000002</v>
      </c>
      <c r="G33" s="119">
        <f>IFERROR(VLOOKUP($A33,Filtro!$A25:$U77,5,FALSE),0)</f>
        <v>648.7999999999995</v>
      </c>
      <c r="H33" s="119">
        <f>IFERROR(VLOOKUP($A33,Filtro!$A25:$U77,6,FALSE),0)</f>
        <v>313.60000000000002</v>
      </c>
      <c r="I33" s="119">
        <f>IFERROR(VLOOKUP($A33,Filtro!$A25:$U77,7,FALSE),0)</f>
        <v>73.599999999999994</v>
      </c>
      <c r="J33" s="157">
        <f>IFERROR(VLOOKUP($A33,Filtro!$A25:$U77,8,FALSE),0)</f>
        <v>14.4</v>
      </c>
      <c r="K33" s="157">
        <f>IFERROR(VLOOKUP($A33,Filtro!$A25:$U77,9,FALSE),0)</f>
        <v>13.2</v>
      </c>
      <c r="L33" s="163">
        <f>IFERROR(VLOOKUP($A33,Filtro!$A25:$U77,10,FALSE),0)</f>
        <v>0</v>
      </c>
      <c r="M33" s="164">
        <f>IFERROR(VLOOKUP($A33,Filtro!$A25:$U77,11,FALSE),0)</f>
        <v>0</v>
      </c>
      <c r="N33" s="165">
        <f>IFERROR(VLOOKUP($A33,Filtro!$A25:$U77,12,FALSE),0)</f>
        <v>0</v>
      </c>
      <c r="O33" s="165">
        <f>IFERROR(VLOOKUP($A33,Filtro!$A25:$U77,13,FALSE),0)</f>
        <v>0</v>
      </c>
      <c r="P33" s="166">
        <f>IFERROR(VLOOKUP($A33,Filtro!$A25:$U77,14,FALSE),0)</f>
        <v>0</v>
      </c>
      <c r="Q33" s="43"/>
      <c r="R33" s="43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</row>
    <row r="34" spans="1:53" ht="21" customHeight="1" x14ac:dyDescent="0.15">
      <c r="A34" s="167"/>
      <c r="B34" s="610"/>
      <c r="C34" s="95" t="s">
        <v>87</v>
      </c>
      <c r="D34" s="96">
        <f>SUM(E34:Q34)</f>
        <v>8057.9999999999991</v>
      </c>
      <c r="E34" s="97">
        <f t="shared" ref="E34:K34" si="0">SUM(E32:E33)</f>
        <v>170.40000000000003</v>
      </c>
      <c r="F34" s="99">
        <f t="shared" si="0"/>
        <v>595.60000000000014</v>
      </c>
      <c r="G34" s="99">
        <f t="shared" si="0"/>
        <v>5705.9999999999991</v>
      </c>
      <c r="H34" s="99">
        <f t="shared" si="0"/>
        <v>996.8</v>
      </c>
      <c r="I34" s="99">
        <f t="shared" si="0"/>
        <v>514.79999999999973</v>
      </c>
      <c r="J34" s="99">
        <f t="shared" si="0"/>
        <v>54.8</v>
      </c>
      <c r="K34" s="98">
        <f t="shared" si="0"/>
        <v>19.600000000000001</v>
      </c>
      <c r="L34" s="97"/>
      <c r="M34" s="98"/>
      <c r="N34" s="97"/>
      <c r="O34" s="97"/>
      <c r="P34" s="168"/>
      <c r="Q34" s="114"/>
      <c r="R34" s="114"/>
      <c r="Z34" s="46"/>
    </row>
    <row r="35" spans="1:53" ht="24.75" customHeight="1" x14ac:dyDescent="0.15">
      <c r="A35" s="167"/>
      <c r="B35" s="651" t="s">
        <v>64</v>
      </c>
      <c r="C35" s="652"/>
      <c r="D35" s="169">
        <f>SUM(E35:Q35)</f>
        <v>182885.80000000002</v>
      </c>
      <c r="E35" s="170">
        <f>+E19+E27+E31+E34</f>
        <v>2569.0999999999995</v>
      </c>
      <c r="F35" s="171">
        <f t="shared" ref="F35:M35" si="1">+F19+F27+F31+F34</f>
        <v>7399.2000000000044</v>
      </c>
      <c r="G35" s="171">
        <f t="shared" si="1"/>
        <v>25737.500000000011</v>
      </c>
      <c r="H35" s="171">
        <f t="shared" si="1"/>
        <v>25372.799999999999</v>
      </c>
      <c r="I35" s="171">
        <f t="shared" si="1"/>
        <v>21145.8</v>
      </c>
      <c r="J35" s="171">
        <f t="shared" si="1"/>
        <v>39439.800000000003</v>
      </c>
      <c r="K35" s="172">
        <f t="shared" si="1"/>
        <v>33664.6</v>
      </c>
      <c r="L35" s="173">
        <f t="shared" si="1"/>
        <v>12385</v>
      </c>
      <c r="M35" s="174">
        <f t="shared" si="1"/>
        <v>630</v>
      </c>
      <c r="N35" s="173">
        <f>+N19+N27+N31+N34</f>
        <v>9399</v>
      </c>
      <c r="O35" s="173">
        <f>+O19+O27+O31+O34</f>
        <v>1679</v>
      </c>
      <c r="P35" s="175">
        <f>+P19+P27+P31+P34</f>
        <v>3464</v>
      </c>
      <c r="Q35" s="114"/>
      <c r="R35" s="114"/>
      <c r="Z35" s="46"/>
    </row>
    <row r="36" spans="1:53" ht="24.75" customHeight="1" x14ac:dyDescent="0.15">
      <c r="B36" s="176"/>
      <c r="C36" s="176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14"/>
      <c r="Q36" s="114"/>
      <c r="Y36" s="46"/>
      <c r="Z36" s="46"/>
      <c r="BA36" s="43"/>
    </row>
    <row r="37" spans="1:53" ht="30" customHeight="1" x14ac:dyDescent="0.2">
      <c r="B37" s="44" t="s">
        <v>96</v>
      </c>
      <c r="D37" s="178"/>
    </row>
    <row r="38" spans="1:53" ht="29.25" customHeight="1" x14ac:dyDescent="0.15">
      <c r="B38" s="604" t="s">
        <v>62</v>
      </c>
      <c r="C38" s="605"/>
      <c r="D38" s="608" t="s">
        <v>64</v>
      </c>
      <c r="E38" s="608" t="s">
        <v>97</v>
      </c>
      <c r="F38" s="608" t="s">
        <v>98</v>
      </c>
      <c r="G38" s="636" t="s">
        <v>65</v>
      </c>
      <c r="H38" s="637"/>
      <c r="I38" s="637"/>
      <c r="J38" s="637"/>
      <c r="K38" s="637"/>
      <c r="L38" s="637"/>
      <c r="M38" s="638"/>
      <c r="N38" s="671" t="s">
        <v>66</v>
      </c>
      <c r="O38" s="672"/>
      <c r="P38" s="639" t="s">
        <v>67</v>
      </c>
      <c r="Q38" s="640"/>
      <c r="R38" s="641"/>
      <c r="T38" s="36"/>
    </row>
    <row r="39" spans="1:53" ht="22.5" customHeight="1" x14ac:dyDescent="0.15">
      <c r="B39" s="606"/>
      <c r="C39" s="607"/>
      <c r="D39" s="606"/>
      <c r="E39" s="609"/>
      <c r="F39" s="609"/>
      <c r="G39" s="642" t="s">
        <v>68</v>
      </c>
      <c r="H39" s="625" t="s">
        <v>69</v>
      </c>
      <c r="I39" s="625" t="s">
        <v>70</v>
      </c>
      <c r="J39" s="648" t="s">
        <v>71</v>
      </c>
      <c r="K39" s="625" t="s">
        <v>72</v>
      </c>
      <c r="L39" s="625" t="s">
        <v>73</v>
      </c>
      <c r="M39" s="628" t="s">
        <v>74</v>
      </c>
      <c r="N39" s="592" t="s">
        <v>75</v>
      </c>
      <c r="O39" s="665" t="s">
        <v>76</v>
      </c>
      <c r="P39" s="633" t="s">
        <v>77</v>
      </c>
      <c r="Q39" s="614" t="s">
        <v>78</v>
      </c>
      <c r="R39" s="605" t="s">
        <v>79</v>
      </c>
      <c r="T39" s="36"/>
    </row>
    <row r="40" spans="1:53" ht="24" customHeight="1" x14ac:dyDescent="0.15">
      <c r="B40" s="606"/>
      <c r="C40" s="607"/>
      <c r="D40" s="606"/>
      <c r="E40" s="609"/>
      <c r="F40" s="609"/>
      <c r="G40" s="643"/>
      <c r="H40" s="626"/>
      <c r="I40" s="626"/>
      <c r="J40" s="649"/>
      <c r="K40" s="626"/>
      <c r="L40" s="626"/>
      <c r="M40" s="629"/>
      <c r="N40" s="631"/>
      <c r="O40" s="666"/>
      <c r="P40" s="634"/>
      <c r="Q40" s="615"/>
      <c r="R40" s="607"/>
      <c r="T40" s="36"/>
    </row>
    <row r="41" spans="1:53" ht="22.5" customHeight="1" x14ac:dyDescent="0.15">
      <c r="B41" s="623"/>
      <c r="C41" s="616"/>
      <c r="D41" s="606"/>
      <c r="E41" s="610"/>
      <c r="F41" s="610"/>
      <c r="G41" s="644"/>
      <c r="H41" s="627"/>
      <c r="I41" s="627"/>
      <c r="J41" s="650"/>
      <c r="K41" s="627"/>
      <c r="L41" s="627"/>
      <c r="M41" s="630"/>
      <c r="N41" s="593"/>
      <c r="O41" s="667"/>
      <c r="P41" s="635"/>
      <c r="Q41" s="599"/>
      <c r="R41" s="616"/>
      <c r="T41" s="36"/>
    </row>
    <row r="42" spans="1:53" ht="21" customHeight="1" x14ac:dyDescent="0.2">
      <c r="A42" s="564" t="s">
        <v>158</v>
      </c>
      <c r="B42" s="617" t="s">
        <v>80</v>
      </c>
      <c r="C42" s="618"/>
      <c r="D42" s="179">
        <f>IFERROR(VLOOKUP($A42,Filtro!$A5:$U57,2,FALSE),0)</f>
        <v>92331</v>
      </c>
      <c r="E42" s="180">
        <f>IFERROR(VLOOKUP($A42,Filtro!$A5:$U57,3,FALSE),0)</f>
        <v>36834</v>
      </c>
      <c r="F42" s="180">
        <f>IFERROR(VLOOKUP($A42,Filtro!$A5:$U57,4,FALSE),0)</f>
        <v>55733</v>
      </c>
      <c r="G42" s="181">
        <f>IFERROR(VLOOKUP($A42,Filtro!$A5:$U57,5,FALSE),0)</f>
        <v>1055</v>
      </c>
      <c r="H42" s="106">
        <f>IFERROR(VLOOKUP($A42,Filtro!$A5:$U57,6,FALSE),0)</f>
        <v>2516</v>
      </c>
      <c r="I42" s="106">
        <f>IFERROR(VLOOKUP($A42,Filtro!$A5:$U57,7,FALSE),0)</f>
        <v>7570</v>
      </c>
      <c r="J42" s="106">
        <f>IFERROR(VLOOKUP($A42,Filtro!$A5:$U57,8,FALSE),0)</f>
        <v>12054</v>
      </c>
      <c r="K42" s="106">
        <f>IFERROR(VLOOKUP($A42,Filtro!$A5:$U57,9,FALSE),0)</f>
        <v>10371</v>
      </c>
      <c r="L42" s="106">
        <f>IFERROR(VLOOKUP($A42,Filtro!$A5:$U57,10,FALSE),0)</f>
        <v>19580</v>
      </c>
      <c r="M42" s="182">
        <f>IFERROR(VLOOKUP($A42,Filtro!$A5:$U57,11,FALSE),0)</f>
        <v>16988</v>
      </c>
      <c r="N42" s="180">
        <f>IFERROR(VLOOKUP($A42,Filtro!$A5:$U57,12,FALSE),0)</f>
        <v>12393</v>
      </c>
      <c r="O42" s="183">
        <f>IFERROR(VLOOKUP($A42,Filtro!$A5:$U57,13,FALSE),0)</f>
        <v>0</v>
      </c>
      <c r="P42" s="184">
        <f>IFERROR(VLOOKUP($A42,Filtro!$A5:$U57,14,FALSE),0)</f>
        <v>4722</v>
      </c>
      <c r="Q42" s="106">
        <f>IFERROR(VLOOKUP($A42,Filtro!$A5:$U57,15,FALSE),0)</f>
        <v>1649</v>
      </c>
      <c r="R42" s="185">
        <f>IFERROR(VLOOKUP($A42,Filtro!$A5:$U57,16,FALSE),0)</f>
        <v>3433</v>
      </c>
      <c r="S42" s="186" t="str">
        <f>AA42&amp;AB42</f>
        <v/>
      </c>
      <c r="T42" s="36"/>
      <c r="AA42" s="86" t="str">
        <f>IF(AF42=1,"* La suma del Total según grupo etario, gestantes y Personas que amamantan no pueden superar al Total por Sexo. ","")</f>
        <v/>
      </c>
      <c r="AB42" s="86"/>
      <c r="AC42" s="86"/>
      <c r="AD42" s="86"/>
      <c r="AF42" s="86">
        <f>IF(SUM(E42:F42)&lt;SUM(G42:M42,N42,P42:R42),1,0)</f>
        <v>0</v>
      </c>
      <c r="AG42" s="86"/>
      <c r="AH42" s="86"/>
      <c r="AI42" s="86"/>
      <c r="AJ42" s="86"/>
      <c r="AK42" s="56"/>
    </row>
    <row r="43" spans="1:53" ht="21" customHeight="1" x14ac:dyDescent="0.2">
      <c r="A43" s="564" t="s">
        <v>159</v>
      </c>
      <c r="B43" s="187" t="s">
        <v>88</v>
      </c>
      <c r="C43" s="188"/>
      <c r="D43" s="189">
        <f>IFERROR(VLOOKUP($A43,Filtro!$A6:$U58,2,FALSE),0)</f>
        <v>2186</v>
      </c>
      <c r="E43" s="190">
        <f>IFERROR(VLOOKUP($A43,Filtro!$A6:$U58,3,FALSE),0)</f>
        <v>1094</v>
      </c>
      <c r="F43" s="190">
        <f>IFERROR(VLOOKUP($A43,Filtro!$A6:$U58,4,FALSE),0)</f>
        <v>1041</v>
      </c>
      <c r="G43" s="181">
        <f>IFERROR(VLOOKUP($A43,Filtro!$A6:$U58,5,FALSE),0)</f>
        <v>39</v>
      </c>
      <c r="H43" s="106">
        <f>IFERROR(VLOOKUP($A43,Filtro!$A6:$U58,6,FALSE),0)</f>
        <v>65</v>
      </c>
      <c r="I43" s="106">
        <f>IFERROR(VLOOKUP($A43,Filtro!$A6:$U58,7,FALSE),0)</f>
        <v>295</v>
      </c>
      <c r="J43" s="106">
        <f>IFERROR(VLOOKUP($A43,Filtro!$A6:$U58,8,FALSE),0)</f>
        <v>273</v>
      </c>
      <c r="K43" s="106">
        <f>IFERROR(VLOOKUP($A43,Filtro!$A6:$U58,9,FALSE),0)</f>
        <v>201</v>
      </c>
      <c r="L43" s="106">
        <f>IFERROR(VLOOKUP($A43,Filtro!$A6:$U58,10,FALSE),0)</f>
        <v>661</v>
      </c>
      <c r="M43" s="191">
        <f>IFERROR(VLOOKUP($A43,Filtro!$A6:$U58,11,FALSE),0)</f>
        <v>391</v>
      </c>
      <c r="N43" s="192">
        <f>IFERROR(VLOOKUP($A43,Filtro!$A6:$U58,12,FALSE),0)</f>
        <v>0</v>
      </c>
      <c r="O43" s="185">
        <f>IFERROR(VLOOKUP($A43,Filtro!$A6:$U58,13,FALSE),0)</f>
        <v>210</v>
      </c>
      <c r="P43" s="184">
        <f>IFERROR(VLOOKUP($A43,Filtro!$A6:$U58,14,FALSE),0)</f>
        <v>29</v>
      </c>
      <c r="Q43" s="106">
        <f>IFERROR(VLOOKUP($A43,Filtro!$A6:$U58,15,FALSE),0)</f>
        <v>10</v>
      </c>
      <c r="R43" s="185">
        <f>IFERROR(VLOOKUP($A43,Filtro!$A6:$U58,16,FALSE),0)</f>
        <v>12</v>
      </c>
      <c r="S43" s="186" t="str">
        <f t="shared" ref="S43:S45" si="2">AA43&amp;AB43</f>
        <v/>
      </c>
      <c r="T43" s="36"/>
      <c r="AA43" s="86" t="str">
        <f>IF(AF43=1,"* La suma del Total según grupo etario, gestantes y Personas que amamantan no pueden superar al Total por Sexo. ","")</f>
        <v/>
      </c>
      <c r="AB43" s="86"/>
      <c r="AC43" s="86"/>
      <c r="AD43" s="86"/>
      <c r="AF43" s="86">
        <f>IF(D43&lt;SUM(G43:M43,O43:R43),1,0)</f>
        <v>0</v>
      </c>
      <c r="AG43" s="86"/>
      <c r="AH43" s="86"/>
      <c r="AI43" s="86"/>
      <c r="AJ43" s="86"/>
      <c r="AK43" s="56"/>
    </row>
    <row r="44" spans="1:53" ht="21" customHeight="1" x14ac:dyDescent="0.2">
      <c r="A44" s="564" t="s">
        <v>160</v>
      </c>
      <c r="B44" s="659" t="s">
        <v>90</v>
      </c>
      <c r="C44" s="660"/>
      <c r="D44" s="193">
        <f>IFERROR(VLOOKUP($A44,Filtro!$A7:$U59,2,FALSE),0)</f>
        <v>347</v>
      </c>
      <c r="E44" s="190">
        <f>IFERROR(VLOOKUP($A44,Filtro!$A7:$U59,3,FALSE),0)</f>
        <v>182</v>
      </c>
      <c r="F44" s="190">
        <f>IFERROR(VLOOKUP($A44,Filtro!$A7:$U59,4,FALSE),0)</f>
        <v>161</v>
      </c>
      <c r="G44" s="194">
        <f>IFERROR(VLOOKUP($A44,Filtro!$A7:$U59,5,FALSE),0)</f>
        <v>96</v>
      </c>
      <c r="H44" s="195">
        <f>IFERROR(VLOOKUP($A44,Filtro!$A7:$U59,6,FALSE),0)</f>
        <v>92</v>
      </c>
      <c r="I44" s="195">
        <f>IFERROR(VLOOKUP($A44,Filtro!$A7:$U59,7,FALSE),0)</f>
        <v>159</v>
      </c>
      <c r="J44" s="196">
        <f>IFERROR(VLOOKUP($A44,Filtro!$A7:$U59,8,FALSE),0)</f>
        <v>0</v>
      </c>
      <c r="K44" s="197">
        <f>IFERROR(VLOOKUP($A44,Filtro!$A7:$U59,9,FALSE),0)</f>
        <v>0</v>
      </c>
      <c r="L44" s="197">
        <f>IFERROR(VLOOKUP($A44,Filtro!$A7:$U59,10,FALSE),0)</f>
        <v>0</v>
      </c>
      <c r="M44" s="198">
        <f>IFERROR(VLOOKUP($A44,Filtro!$A7:$U59,11,FALSE),0)</f>
        <v>0</v>
      </c>
      <c r="N44" s="199">
        <f>IFERROR(VLOOKUP($A44,Filtro!$A7:$U59,12,FALSE),0)</f>
        <v>0</v>
      </c>
      <c r="O44" s="200">
        <f>IFERROR(VLOOKUP($A44,Filtro!$A7:$U59,13,FALSE),0)</f>
        <v>0</v>
      </c>
      <c r="P44" s="199">
        <f>IFERROR(VLOOKUP($A44,Filtro!$A7:$U59,14,FALSE),0)</f>
        <v>0</v>
      </c>
      <c r="Q44" s="201">
        <f>IFERROR(VLOOKUP($A44,Filtro!$A7:$U59,15,FALSE),0)</f>
        <v>0</v>
      </c>
      <c r="R44" s="200">
        <f>IFERROR(VLOOKUP($A44,Filtro!$A7:$U59,16,FALSE),0)</f>
        <v>0</v>
      </c>
      <c r="S44" s="186" t="str">
        <f t="shared" si="2"/>
        <v/>
      </c>
      <c r="T44" s="36"/>
      <c r="AA44" s="86" t="str">
        <f t="shared" ref="AA44:AA45" si="3">IF(AF44=1,"* El Total según grupo etario no puede superar al Total por Sexo. ","")</f>
        <v/>
      </c>
      <c r="AB44" s="86"/>
      <c r="AC44" s="86"/>
      <c r="AD44" s="86"/>
      <c r="AF44" s="86">
        <f t="shared" ref="AF44:AF45" si="4">IF(D44&lt;SUM(G44:M44),1,0)</f>
        <v>0</v>
      </c>
      <c r="AG44" s="86"/>
      <c r="AH44" s="86"/>
      <c r="AI44" s="86"/>
      <c r="AJ44" s="86"/>
      <c r="AK44" s="56"/>
    </row>
    <row r="45" spans="1:53" ht="21" customHeight="1" x14ac:dyDescent="0.2">
      <c r="A45" s="564" t="s">
        <v>161</v>
      </c>
      <c r="B45" s="202" t="s">
        <v>99</v>
      </c>
      <c r="C45" s="203"/>
      <c r="D45" s="204">
        <f>IFERROR(VLOOKUP($A45,Filtro!$A8:$U60,2,FALSE),0)</f>
        <v>1163</v>
      </c>
      <c r="E45" s="205">
        <f>IFERROR(VLOOKUP($A45,Filtro!$A8:$U60,3,FALSE),0)</f>
        <v>622</v>
      </c>
      <c r="F45" s="205">
        <f>IFERROR(VLOOKUP($A45,Filtro!$A8:$U60,4,FALSE),0)</f>
        <v>495</v>
      </c>
      <c r="G45" s="206">
        <f>IFERROR(VLOOKUP($A45,Filtro!$A8:$U60,5,FALSE),0)</f>
        <v>62</v>
      </c>
      <c r="H45" s="206">
        <f>IFERROR(VLOOKUP($A45,Filtro!$A8:$U60,6,FALSE),0)</f>
        <v>168</v>
      </c>
      <c r="I45" s="206">
        <f>IFERROR(VLOOKUP($A45,Filtro!$A8:$U60,7,FALSE),0)</f>
        <v>473</v>
      </c>
      <c r="J45" s="206">
        <f>IFERROR(VLOOKUP($A45,Filtro!$A8:$U60,8,FALSE),0)</f>
        <v>284</v>
      </c>
      <c r="K45" s="206">
        <f>IFERROR(VLOOKUP($A45,Filtro!$A8:$U60,9,FALSE),0)</f>
        <v>151</v>
      </c>
      <c r="L45" s="61">
        <f>IFERROR(VLOOKUP($A45,Filtro!$A8:$U60,10,FALSE),0)</f>
        <v>21</v>
      </c>
      <c r="M45" s="62">
        <f>IFERROR(VLOOKUP($A45,Filtro!$A8:$U60,11,FALSE),0)</f>
        <v>4</v>
      </c>
      <c r="N45" s="207">
        <f>IFERROR(VLOOKUP($A45,Filtro!$A8:$U60,12,FALSE),0)</f>
        <v>0</v>
      </c>
      <c r="O45" s="208">
        <f>IFERROR(VLOOKUP($A45,Filtro!$A8:$U60,13,FALSE),0)</f>
        <v>0</v>
      </c>
      <c r="P45" s="207">
        <f>IFERROR(VLOOKUP($A45,Filtro!$A8:$U60,14,FALSE),0)</f>
        <v>0</v>
      </c>
      <c r="Q45" s="209">
        <f>IFERROR(VLOOKUP($A45,Filtro!$A8:$U60,15,FALSE),0)</f>
        <v>0</v>
      </c>
      <c r="R45" s="208">
        <f>IFERROR(VLOOKUP($A45,Filtro!$A8:$U60,16,FALSE),0)</f>
        <v>0</v>
      </c>
      <c r="S45" s="186" t="str">
        <f t="shared" si="2"/>
        <v/>
      </c>
      <c r="T45" s="36"/>
      <c r="AA45" s="86" t="str">
        <f t="shared" si="3"/>
        <v/>
      </c>
      <c r="AB45" s="86"/>
      <c r="AC45" s="86"/>
      <c r="AD45" s="86"/>
      <c r="AF45" s="86">
        <f t="shared" si="4"/>
        <v>0</v>
      </c>
      <c r="AG45" s="86"/>
      <c r="AH45" s="86"/>
      <c r="AI45" s="86"/>
      <c r="AJ45" s="86"/>
      <c r="AK45" s="56"/>
    </row>
    <row r="46" spans="1:53" ht="21" customHeight="1" x14ac:dyDescent="0.2">
      <c r="A46" s="210"/>
      <c r="B46" s="661" t="s">
        <v>100</v>
      </c>
      <c r="C46" s="662"/>
      <c r="D46" s="211">
        <f>SUM(E46:F46)</f>
        <v>96162</v>
      </c>
      <c r="E46" s="211">
        <f t="shared" ref="E46:M46" si="5">SUM(E42:E45)</f>
        <v>38732</v>
      </c>
      <c r="F46" s="211">
        <f t="shared" si="5"/>
        <v>57430</v>
      </c>
      <c r="G46" s="212">
        <f t="shared" si="5"/>
        <v>1252</v>
      </c>
      <c r="H46" s="213">
        <f t="shared" si="5"/>
        <v>2841</v>
      </c>
      <c r="I46" s="213">
        <f t="shared" si="5"/>
        <v>8497</v>
      </c>
      <c r="J46" s="213">
        <f t="shared" si="5"/>
        <v>12611</v>
      </c>
      <c r="K46" s="213">
        <f t="shared" si="5"/>
        <v>10723</v>
      </c>
      <c r="L46" s="213">
        <f t="shared" si="5"/>
        <v>20262</v>
      </c>
      <c r="M46" s="214">
        <f t="shared" si="5"/>
        <v>17383</v>
      </c>
      <c r="N46" s="212">
        <f>N42</f>
        <v>12393</v>
      </c>
      <c r="O46" s="215">
        <f>O43</f>
        <v>210</v>
      </c>
      <c r="P46" s="212">
        <f>SUM(P42:P43)</f>
        <v>4751</v>
      </c>
      <c r="Q46" s="213">
        <f>SUM(Q42:Q43)</f>
        <v>1659</v>
      </c>
      <c r="R46" s="215">
        <f>SUM(R42:R43)</f>
        <v>3445</v>
      </c>
      <c r="S46" s="186"/>
      <c r="T46" s="36"/>
      <c r="AA46" s="43"/>
      <c r="AB46" s="43"/>
      <c r="AC46" s="43"/>
      <c r="AD46" s="43"/>
      <c r="AF46" s="43"/>
      <c r="AG46" s="43"/>
      <c r="AH46" s="43"/>
      <c r="AI46" s="43"/>
      <c r="AJ46" s="43"/>
      <c r="AK46" s="56"/>
    </row>
    <row r="47" spans="1:53" ht="21" customHeight="1" x14ac:dyDescent="0.2">
      <c r="A47" s="564" t="s">
        <v>230</v>
      </c>
      <c r="B47" s="663" t="s">
        <v>101</v>
      </c>
      <c r="C47" s="664"/>
      <c r="D47" s="211">
        <f>SUM(G47:R47)</f>
        <v>0</v>
      </c>
      <c r="E47" s="216">
        <f>IFERROR(VLOOKUP($A47,Filtro!$A10:$U62,3,FALSE),0)</f>
        <v>0</v>
      </c>
      <c r="F47" s="217">
        <f>IFERROR(VLOOKUP($A47,Filtro!$A10:$U62,4,FALSE),0)</f>
        <v>0</v>
      </c>
      <c r="G47" s="218">
        <f>IFERROR(VLOOKUP($A47,Filtro!$A10:$U62,5,FALSE),0)</f>
        <v>0</v>
      </c>
      <c r="H47" s="219">
        <f>IFERROR(VLOOKUP($A47,Filtro!$A10:$U62,6,FALSE),0)</f>
        <v>0</v>
      </c>
      <c r="I47" s="219">
        <f>IFERROR(VLOOKUP($A47,Filtro!$A10:$U62,7,FALSE),0)</f>
        <v>0</v>
      </c>
      <c r="J47" s="219">
        <f>IFERROR(VLOOKUP($A47,Filtro!$A10:$U62,8,FALSE),0)</f>
        <v>0</v>
      </c>
      <c r="K47" s="219">
        <f>IFERROR(VLOOKUP($A47,Filtro!$A10:$U62,9,FALSE),0)</f>
        <v>0</v>
      </c>
      <c r="L47" s="219">
        <f>IFERROR(VLOOKUP($A47,Filtro!$A10:$U62,10,FALSE),0)</f>
        <v>0</v>
      </c>
      <c r="M47" s="220">
        <f>IFERROR(VLOOKUP($A47,Filtro!$A10:$U62,11,FALSE),0)</f>
        <v>0</v>
      </c>
      <c r="N47" s="218">
        <f>IFERROR(VLOOKUP($A47,Filtro!$A10:$U62,12,FALSE),0)</f>
        <v>0</v>
      </c>
      <c r="O47" s="221">
        <f>IFERROR(VLOOKUP($A47,Filtro!$A10:$U62,13,FALSE),0)</f>
        <v>0</v>
      </c>
      <c r="P47" s="218">
        <f>IFERROR(VLOOKUP($A47,Filtro!$A10:$U62,14,FALSE),0)</f>
        <v>0</v>
      </c>
      <c r="Q47" s="219">
        <f>IFERROR(VLOOKUP($A47,Filtro!$A10:$U62,15,FALSE),0)</f>
        <v>0</v>
      </c>
      <c r="R47" s="221">
        <f>IFERROR(VLOOKUP($A47,Filtro!$A10:$U62,16,FALSE),0)</f>
        <v>0</v>
      </c>
      <c r="S47" s="186" t="str">
        <f>AA47&amp;AB47</f>
        <v/>
      </c>
      <c r="AA47" s="86" t="str">
        <f>IF(AF47=1,"* La suma del Total según grupo etario, gestantes y Personas que amamantan no pueden superar al Total por Sexo. ","")</f>
        <v/>
      </c>
      <c r="AB47" s="86" t="str">
        <f>IF(AG47=1,"* Compruebe que lo ingresado en Programas Sociales no supere al Total registrado en los subprogramas. ","")</f>
        <v/>
      </c>
      <c r="AC47" s="86" t="str">
        <f>IF(AH47=1,"* El Total registrado en Programas Sociales no puede ser mayor al Total registrado en los subprogramas. ","")</f>
        <v/>
      </c>
      <c r="AD47" s="86"/>
      <c r="AF47" s="86">
        <f>IF(SUM(E47:F47)&lt;SUM(G47:R47),1,0)</f>
        <v>0</v>
      </c>
      <c r="AG47" s="86">
        <f>IF(OR(E47&gt;E46,F47&gt;F46,G47&gt;G46,H47&gt;H46,I47&gt;I46,J47&gt;J46,K47&gt;K46,L47&gt;L46,M47&gt;M46,N47&gt;N46,O47&gt;O46,P47&gt;P46,Q47&gt;Q46,R47&gt;R46),1,0)</f>
        <v>0</v>
      </c>
      <c r="AH47" s="86">
        <f>IF(D47&gt;D46,1,0)</f>
        <v>0</v>
      </c>
      <c r="AI47" s="86"/>
      <c r="AJ47" s="86"/>
    </row>
    <row r="48" spans="1:53" ht="15" customHeight="1" x14ac:dyDescent="0.15">
      <c r="B48" s="43" t="s">
        <v>102</v>
      </c>
      <c r="AB48" s="56"/>
      <c r="AC48" s="56"/>
      <c r="AD48" s="56"/>
      <c r="AE48" s="56"/>
      <c r="AF48" s="56"/>
      <c r="AG48" s="56"/>
      <c r="AH48" s="56"/>
      <c r="AI48" s="56"/>
      <c r="AJ48" s="56"/>
    </row>
    <row r="49" spans="1:36" ht="15" customHeight="1" x14ac:dyDescent="0.15">
      <c r="AB49" s="56"/>
      <c r="AC49" s="56"/>
      <c r="AD49" s="56"/>
      <c r="AE49" s="56"/>
      <c r="AF49" s="56"/>
      <c r="AG49" s="56"/>
      <c r="AH49" s="56"/>
      <c r="AI49" s="56"/>
      <c r="AJ49" s="56"/>
    </row>
    <row r="50" spans="1:36" ht="30" customHeight="1" x14ac:dyDescent="0.2">
      <c r="B50" s="44" t="s">
        <v>103</v>
      </c>
      <c r="AB50" s="56"/>
    </row>
    <row r="51" spans="1:36" ht="24.75" customHeight="1" x14ac:dyDescent="0.15">
      <c r="B51" s="608" t="s">
        <v>62</v>
      </c>
      <c r="C51" s="656" t="s">
        <v>63</v>
      </c>
      <c r="D51" s="656" t="s">
        <v>64</v>
      </c>
      <c r="E51" s="636" t="s">
        <v>65</v>
      </c>
      <c r="F51" s="637"/>
      <c r="G51" s="637"/>
      <c r="H51" s="637"/>
      <c r="I51" s="637"/>
      <c r="J51" s="637"/>
      <c r="K51" s="637"/>
      <c r="L51" s="636" t="s">
        <v>66</v>
      </c>
      <c r="M51" s="638"/>
      <c r="N51" s="639" t="s">
        <v>67</v>
      </c>
      <c r="O51" s="640"/>
      <c r="P51" s="641"/>
      <c r="AC51" s="56"/>
    </row>
    <row r="52" spans="1:36" ht="19.5" customHeight="1" x14ac:dyDescent="0.15">
      <c r="B52" s="609"/>
      <c r="C52" s="657"/>
      <c r="D52" s="657"/>
      <c r="E52" s="642" t="s">
        <v>68</v>
      </c>
      <c r="F52" s="645" t="s">
        <v>69</v>
      </c>
      <c r="G52" s="625" t="s">
        <v>70</v>
      </c>
      <c r="H52" s="648" t="s">
        <v>71</v>
      </c>
      <c r="I52" s="625" t="s">
        <v>72</v>
      </c>
      <c r="J52" s="625" t="s">
        <v>73</v>
      </c>
      <c r="K52" s="668" t="s">
        <v>74</v>
      </c>
      <c r="L52" s="592" t="s">
        <v>75</v>
      </c>
      <c r="M52" s="594" t="s">
        <v>76</v>
      </c>
      <c r="N52" s="592" t="s">
        <v>77</v>
      </c>
      <c r="O52" s="614" t="s">
        <v>78</v>
      </c>
      <c r="P52" s="653" t="s">
        <v>79</v>
      </c>
      <c r="AC52" s="56"/>
    </row>
    <row r="53" spans="1:36" ht="18.75" customHeight="1" x14ac:dyDescent="0.15">
      <c r="B53" s="609"/>
      <c r="C53" s="657"/>
      <c r="D53" s="657"/>
      <c r="E53" s="643"/>
      <c r="F53" s="646"/>
      <c r="G53" s="626"/>
      <c r="H53" s="649"/>
      <c r="I53" s="626"/>
      <c r="J53" s="626"/>
      <c r="K53" s="669"/>
      <c r="L53" s="631"/>
      <c r="M53" s="632"/>
      <c r="N53" s="631"/>
      <c r="O53" s="615"/>
      <c r="P53" s="654"/>
      <c r="AC53" s="56"/>
    </row>
    <row r="54" spans="1:36" ht="29.25" customHeight="1" x14ac:dyDescent="0.15">
      <c r="B54" s="610"/>
      <c r="C54" s="658"/>
      <c r="D54" s="658"/>
      <c r="E54" s="644"/>
      <c r="F54" s="647"/>
      <c r="G54" s="627"/>
      <c r="H54" s="650"/>
      <c r="I54" s="627"/>
      <c r="J54" s="627"/>
      <c r="K54" s="670"/>
      <c r="L54" s="593"/>
      <c r="M54" s="595"/>
      <c r="N54" s="593"/>
      <c r="O54" s="599"/>
      <c r="P54" s="655"/>
    </row>
    <row r="55" spans="1:36" ht="19.5" customHeight="1" x14ac:dyDescent="0.2">
      <c r="A55" s="563" t="s">
        <v>179</v>
      </c>
      <c r="B55" s="608" t="s">
        <v>80</v>
      </c>
      <c r="C55" s="65" t="s">
        <v>81</v>
      </c>
      <c r="D55" s="222">
        <f>IFERROR(VLOOKUP($A55,Filtro!$A18:$U70,2,FALSE),0)</f>
        <v>0</v>
      </c>
      <c r="E55" s="223">
        <f>IFERROR(VLOOKUP($A55,Filtro!$A18:$U70,3,FALSE),0)</f>
        <v>0</v>
      </c>
      <c r="F55" s="224">
        <f>IFERROR(VLOOKUP($A55,Filtro!$A18:$U70,4,FALSE),0)</f>
        <v>0</v>
      </c>
      <c r="G55" s="225">
        <f>IFERROR(VLOOKUP($A55,Filtro!$A18:$U70,5,FALSE),0)</f>
        <v>0</v>
      </c>
      <c r="H55" s="226">
        <f>IFERROR(VLOOKUP($A55,Filtro!$A18:$U70,6,FALSE),0)</f>
        <v>0</v>
      </c>
      <c r="I55" s="226">
        <f>IFERROR(VLOOKUP($A55,Filtro!$A18:$U70,7,FALSE),0)</f>
        <v>0</v>
      </c>
      <c r="J55" s="227">
        <f>IFERROR(VLOOKUP($A55,Filtro!$A18:$U70,8,FALSE),0)</f>
        <v>0</v>
      </c>
      <c r="K55" s="228">
        <f>IFERROR(VLOOKUP($A55,Filtro!$A18:$U70,9,FALSE),0)</f>
        <v>0</v>
      </c>
      <c r="L55" s="229">
        <f>IFERROR(VLOOKUP($A55,Filtro!$A18:$U70,10,FALSE),0)</f>
        <v>0</v>
      </c>
      <c r="M55" s="230">
        <f>IFERROR(VLOOKUP($A55,Filtro!$A18:$U70,11,FALSE),0)</f>
        <v>0</v>
      </c>
      <c r="N55" s="231">
        <f>IFERROR(VLOOKUP($A55,Filtro!$A18:$U70,12,FALSE),0)</f>
        <v>0</v>
      </c>
      <c r="O55" s="232">
        <f>IFERROR(VLOOKUP($A55,Filtro!$A18:$U70,13,FALSE),0)</f>
        <v>0</v>
      </c>
      <c r="P55" s="230">
        <f>IFERROR(VLOOKUP($A55,Filtro!$A18:$U70,14,FALSE),0)</f>
        <v>0</v>
      </c>
      <c r="Q55" s="233">
        <f>IFERROR(VLOOKUP($A55,Filtro!$A18:$U70,15,FALSE),0)</f>
        <v>0</v>
      </c>
      <c r="R55" s="233">
        <f>IFERROR(VLOOKUP($A55,Filtro!$A18:$U70,16,FALSE),0)</f>
        <v>0</v>
      </c>
      <c r="S55" s="233" t="str">
        <f t="shared" ref="S55:S60" si="6">AA55&amp;AB55</f>
        <v/>
      </c>
      <c r="T55" s="233"/>
      <c r="U55" s="233"/>
      <c r="V55" s="233"/>
      <c r="W55" s="233"/>
      <c r="AB55" s="56"/>
      <c r="AC55" s="56"/>
      <c r="AD55" s="56"/>
      <c r="AE55" s="56"/>
      <c r="AF55" s="56"/>
      <c r="AG55" s="56"/>
      <c r="AH55" s="56"/>
      <c r="AI55" s="56"/>
      <c r="AJ55" s="56"/>
    </row>
    <row r="56" spans="1:36" ht="19.5" customHeight="1" x14ac:dyDescent="0.15">
      <c r="A56" s="562" t="s">
        <v>170</v>
      </c>
      <c r="B56" s="609"/>
      <c r="C56" s="58" t="s">
        <v>82</v>
      </c>
      <c r="D56" s="222">
        <f>IFERROR(VLOOKUP($A56,Filtro!$A19:$U71,2,FALSE),0)</f>
        <v>563</v>
      </c>
      <c r="E56" s="234">
        <f>IFERROR(VLOOKUP($A56,Filtro!$A19:$U71,3,FALSE),0)</f>
        <v>11</v>
      </c>
      <c r="F56" s="234">
        <f>IFERROR(VLOOKUP($A56,Filtro!$A19:$U71,4,FALSE),0)</f>
        <v>37</v>
      </c>
      <c r="G56" s="234">
        <f>IFERROR(VLOOKUP($A56,Filtro!$A19:$U71,5,FALSE),0)</f>
        <v>155</v>
      </c>
      <c r="H56" s="234">
        <f>IFERROR(VLOOKUP($A56,Filtro!$A19:$U71,6,FALSE),0)</f>
        <v>216</v>
      </c>
      <c r="I56" s="234">
        <f>IFERROR(VLOOKUP($A56,Filtro!$A19:$U71,7,FALSE),0)</f>
        <v>144</v>
      </c>
      <c r="J56" s="235">
        <f>IFERROR(VLOOKUP($A56,Filtro!$A19:$U71,8,FALSE),0)</f>
        <v>0</v>
      </c>
      <c r="K56" s="236">
        <f>IFERROR(VLOOKUP($A56,Filtro!$A19:$U71,9,FALSE),0)</f>
        <v>0</v>
      </c>
      <c r="L56" s="237">
        <f>IFERROR(VLOOKUP($A56,Filtro!$A19:$U71,10,FALSE),0)</f>
        <v>0</v>
      </c>
      <c r="M56" s="238">
        <f>IFERROR(VLOOKUP($A56,Filtro!$A19:$U71,11,FALSE),0)</f>
        <v>0</v>
      </c>
      <c r="N56" s="239">
        <f>IFERROR(VLOOKUP($A56,Filtro!$A19:$U71,12,FALSE),0)</f>
        <v>0</v>
      </c>
      <c r="O56" s="240">
        <f>IFERROR(VLOOKUP($A56,Filtro!$A19:$U71,13,FALSE),0)</f>
        <v>0</v>
      </c>
      <c r="P56" s="238">
        <f>IFERROR(VLOOKUP($A56,Filtro!$A19:$U71,14,FALSE),0)</f>
        <v>0</v>
      </c>
      <c r="Q56" s="241">
        <f>IFERROR(VLOOKUP($A56,Filtro!$A19:$U71,15,FALSE),0)</f>
        <v>0</v>
      </c>
      <c r="R56" s="241">
        <f>IFERROR(VLOOKUP($A56,Filtro!$A19:$U71,16,FALSE),0)</f>
        <v>0</v>
      </c>
      <c r="S56" s="241" t="str">
        <f t="shared" si="6"/>
        <v/>
      </c>
      <c r="T56" s="241"/>
      <c r="U56" s="241"/>
      <c r="V56" s="241"/>
      <c r="W56" s="241"/>
      <c r="AB56" s="56"/>
      <c r="AC56" s="56"/>
      <c r="AD56" s="56"/>
      <c r="AE56" s="56"/>
      <c r="AF56" s="56"/>
      <c r="AG56" s="56"/>
      <c r="AH56" s="56"/>
      <c r="AI56" s="56"/>
      <c r="AJ56" s="56"/>
    </row>
    <row r="57" spans="1:36" ht="19.5" customHeight="1" x14ac:dyDescent="0.2">
      <c r="A57" s="563" t="s">
        <v>171</v>
      </c>
      <c r="B57" s="609"/>
      <c r="C57" s="65" t="s">
        <v>83</v>
      </c>
      <c r="D57" s="222">
        <f>IFERROR(VLOOKUP($A57,Filtro!$A20:$U72,2,FALSE),0)</f>
        <v>0</v>
      </c>
      <c r="E57" s="242">
        <f>IFERROR(VLOOKUP($A57,Filtro!$A20:$U72,3,FALSE),0)</f>
        <v>0</v>
      </c>
      <c r="F57" s="243">
        <f>IFERROR(VLOOKUP($A57,Filtro!$A20:$U72,4,FALSE),0)</f>
        <v>0</v>
      </c>
      <c r="G57" s="244">
        <f>IFERROR(VLOOKUP($A57,Filtro!$A20:$U72,5,FALSE),0)</f>
        <v>0</v>
      </c>
      <c r="H57" s="245">
        <f>IFERROR(VLOOKUP($A57,Filtro!$A20:$U72,6,FALSE),0)</f>
        <v>0</v>
      </c>
      <c r="I57" s="235">
        <f>IFERROR(VLOOKUP($A57,Filtro!$A20:$U72,7,FALSE),0)</f>
        <v>0</v>
      </c>
      <c r="J57" s="234">
        <f>IFERROR(VLOOKUP($A57,Filtro!$A20:$U72,8,FALSE),0)</f>
        <v>0</v>
      </c>
      <c r="K57" s="246">
        <f>IFERROR(VLOOKUP($A57,Filtro!$A20:$U72,9,FALSE),0)</f>
        <v>0</v>
      </c>
      <c r="L57" s="243">
        <f>IFERROR(VLOOKUP($A57,Filtro!$A20:$U72,10,FALSE),0)</f>
        <v>0</v>
      </c>
      <c r="M57" s="247">
        <f>IFERROR(VLOOKUP($A57,Filtro!$A20:$U72,11,FALSE),0)</f>
        <v>0</v>
      </c>
      <c r="N57" s="242">
        <f>IFERROR(VLOOKUP($A57,Filtro!$A20:$U72,12,FALSE),0)</f>
        <v>0</v>
      </c>
      <c r="O57" s="244">
        <f>IFERROR(VLOOKUP($A57,Filtro!$A20:$U72,13,FALSE),0)</f>
        <v>0</v>
      </c>
      <c r="P57" s="248">
        <f>IFERROR(VLOOKUP($A57,Filtro!$A20:$U72,14,FALSE),0)</f>
        <v>0</v>
      </c>
      <c r="Q57" s="249">
        <f>IFERROR(VLOOKUP($A57,Filtro!$A20:$U72,15,FALSE),0)</f>
        <v>0</v>
      </c>
      <c r="R57" s="43">
        <f>IFERROR(VLOOKUP($A57,Filtro!$A20:$U72,16,FALSE),0)</f>
        <v>0</v>
      </c>
      <c r="S57" s="43" t="str">
        <f t="shared" si="6"/>
        <v/>
      </c>
      <c r="AB57" s="56"/>
      <c r="AC57" s="56"/>
      <c r="AD57" s="56"/>
      <c r="AE57" s="56"/>
      <c r="AF57" s="56"/>
      <c r="AG57" s="56"/>
      <c r="AH57" s="56"/>
      <c r="AI57" s="56"/>
      <c r="AJ57" s="56"/>
    </row>
    <row r="58" spans="1:36" ht="19.5" customHeight="1" x14ac:dyDescent="0.15">
      <c r="A58" s="562" t="s">
        <v>200</v>
      </c>
      <c r="B58" s="609"/>
      <c r="C58" s="58" t="s">
        <v>84</v>
      </c>
      <c r="D58" s="222">
        <f>IFERROR(VLOOKUP($A58,Filtro!$A21:$U73,2,FALSE),0)</f>
        <v>20</v>
      </c>
      <c r="E58" s="242">
        <f>IFERROR(VLOOKUP($A58,Filtro!$A21:$U73,3,FALSE),0)</f>
        <v>0</v>
      </c>
      <c r="F58" s="243">
        <f>IFERROR(VLOOKUP($A58,Filtro!$A21:$U73,4,FALSE),0)</f>
        <v>0</v>
      </c>
      <c r="G58" s="244">
        <f>IFERROR(VLOOKUP($A58,Filtro!$A21:$U73,5,FALSE),0)</f>
        <v>0</v>
      </c>
      <c r="H58" s="245">
        <f>IFERROR(VLOOKUP($A58,Filtro!$A21:$U73,6,FALSE),0)</f>
        <v>0</v>
      </c>
      <c r="I58" s="250">
        <f>IFERROR(VLOOKUP($A58,Filtro!$A21:$U73,7,FALSE),0)</f>
        <v>0</v>
      </c>
      <c r="J58" s="234">
        <f>IFERROR(VLOOKUP($A58,Filtro!$A21:$U73,8,FALSE),0)</f>
        <v>10</v>
      </c>
      <c r="K58" s="246">
        <f>IFERROR(VLOOKUP($A58,Filtro!$A21:$U73,9,FALSE),0)</f>
        <v>10</v>
      </c>
      <c r="L58" s="243">
        <f>IFERROR(VLOOKUP($A58,Filtro!$A21:$U73,10,FALSE),0)</f>
        <v>0</v>
      </c>
      <c r="M58" s="247">
        <f>IFERROR(VLOOKUP($A58,Filtro!$A21:$U73,11,FALSE),0)</f>
        <v>0</v>
      </c>
      <c r="N58" s="242">
        <f>IFERROR(VLOOKUP($A58,Filtro!$A21:$U73,12,FALSE),0)</f>
        <v>0</v>
      </c>
      <c r="O58" s="244">
        <f>IFERROR(VLOOKUP($A58,Filtro!$A21:$U73,13,FALSE),0)</f>
        <v>0</v>
      </c>
      <c r="P58" s="248">
        <f>IFERROR(VLOOKUP($A58,Filtro!$A21:$U73,14,FALSE),0)</f>
        <v>0</v>
      </c>
      <c r="Q58" s="249">
        <f>IFERROR(VLOOKUP($A58,Filtro!$A21:$U73,15,FALSE),0)</f>
        <v>0</v>
      </c>
      <c r="R58" s="43">
        <f>IFERROR(VLOOKUP($A58,Filtro!$A21:$U73,16,FALSE),0)</f>
        <v>0</v>
      </c>
      <c r="S58" s="43" t="str">
        <f t="shared" si="6"/>
        <v/>
      </c>
      <c r="AB58" s="56"/>
      <c r="AC58" s="56"/>
      <c r="AD58" s="56"/>
      <c r="AE58" s="56"/>
      <c r="AF58" s="56"/>
      <c r="AG58" s="56"/>
      <c r="AH58" s="56"/>
      <c r="AI58" s="56"/>
      <c r="AJ58" s="56"/>
    </row>
    <row r="59" spans="1:36" ht="19.5" customHeight="1" x14ac:dyDescent="0.2">
      <c r="A59" s="563" t="s">
        <v>180</v>
      </c>
      <c r="B59" s="609"/>
      <c r="C59" s="65" t="s">
        <v>85</v>
      </c>
      <c r="D59" s="251">
        <f>IFERROR(VLOOKUP($A59,Filtro!$A22:$U74,2,FALSE),0)</f>
        <v>84</v>
      </c>
      <c r="E59" s="252">
        <f>IFERROR(VLOOKUP($A59,Filtro!$A22:$U74,3,FALSE),0)</f>
        <v>0</v>
      </c>
      <c r="F59" s="253">
        <f>IFERROR(VLOOKUP($A59,Filtro!$A22:$U74,4,FALSE),0)</f>
        <v>0</v>
      </c>
      <c r="G59" s="254">
        <f>IFERROR(VLOOKUP($A59,Filtro!$A22:$U74,5,FALSE),0)</f>
        <v>0</v>
      </c>
      <c r="H59" s="255">
        <f>IFERROR(VLOOKUP($A59,Filtro!$A22:$U74,6,FALSE),0)</f>
        <v>0</v>
      </c>
      <c r="I59" s="254">
        <f>IFERROR(VLOOKUP($A59,Filtro!$A22:$U74,7,FALSE),0)</f>
        <v>0</v>
      </c>
      <c r="J59" s="254">
        <f>IFERROR(VLOOKUP($A59,Filtro!$A22:$U74,8,FALSE),0)</f>
        <v>0</v>
      </c>
      <c r="K59" s="256">
        <f>IFERROR(VLOOKUP($A59,Filtro!$A22:$U74,9,FALSE),0)</f>
        <v>0</v>
      </c>
      <c r="L59" s="257">
        <f>IFERROR(VLOOKUP($A59,Filtro!$A22:$U74,10,FALSE),0)</f>
        <v>23</v>
      </c>
      <c r="M59" s="247">
        <f>IFERROR(VLOOKUP($A59,Filtro!$A22:$U74,11,FALSE),0)</f>
        <v>0</v>
      </c>
      <c r="N59" s="258">
        <f>IFERROR(VLOOKUP($A59,Filtro!$A22:$U74,12,FALSE),0)</f>
        <v>44</v>
      </c>
      <c r="O59" s="259">
        <f>IFERROR(VLOOKUP($A59,Filtro!$A22:$U74,13,FALSE),0)</f>
        <v>14</v>
      </c>
      <c r="P59" s="260">
        <f>IFERROR(VLOOKUP($A59,Filtro!$A22:$U74,14,FALSE),0)</f>
        <v>3</v>
      </c>
      <c r="Q59" s="43">
        <f>IFERROR(VLOOKUP($A59,Filtro!$A22:$U74,15,FALSE),0)</f>
        <v>0</v>
      </c>
      <c r="R59" s="233">
        <f>IFERROR(VLOOKUP($A59,Filtro!$A22:$U74,16,FALSE),0)</f>
        <v>0</v>
      </c>
      <c r="S59" s="233" t="str">
        <f t="shared" si="6"/>
        <v/>
      </c>
      <c r="T59" s="233"/>
      <c r="U59" s="233"/>
      <c r="V59" s="233"/>
      <c r="W59" s="233"/>
      <c r="AB59" s="86" t="str">
        <f>IF(AND(SUM(L55,L56,L59)&lt;&gt;0,N84=""),"* No olvide ingresar el Nº de personas que retiran alimento de la sección D en el grupo de Gestantes Normal, Sobrepeso y Obesas.","")</f>
        <v/>
      </c>
      <c r="AC59" s="86" t="str">
        <f>IF(AND(SUM(N56,N55,N59)&lt;&gt;0,P84=""),"* No olvide ingresar el Nº de personas que retiran alimento de la sección D en el grupo de Madre con hijo/a menor a 6 meses con Lactancia materna exclusiva.","")</f>
        <v/>
      </c>
      <c r="AD59" s="86" t="str">
        <f>IF(AND(SUM(O57,O56,O59)&lt;&gt;0,Q84=""),"* No olvide ingresar el Nº de personas que retiran alimento de la sección D en el grupo de Madre con hijo/a menor a 6 meses con Lactancia materna predominante.","")</f>
        <v/>
      </c>
      <c r="AE59" s="86" t="str">
        <f>IF(AND(SUM(P57,P56,P59)&lt;&gt;0,R84=""),"No olvide ingresar el Nº de personas que retiran alimento de la sección D en el grupo de Madre con hijo/a menor a 6 meses con Fórmula predominantes o exclusiva.","")</f>
        <v/>
      </c>
      <c r="AG59" s="86"/>
      <c r="AH59" s="86"/>
      <c r="AI59" s="86"/>
      <c r="AJ59" s="86"/>
    </row>
    <row r="60" spans="1:36" ht="19.5" customHeight="1" x14ac:dyDescent="0.2">
      <c r="A60" s="563" t="s">
        <v>231</v>
      </c>
      <c r="B60" s="609"/>
      <c r="C60" s="65" t="s">
        <v>86</v>
      </c>
      <c r="D60" s="261">
        <f>IFERROR(VLOOKUP($A60,Filtro!$A23:$U75,2,FALSE),0)</f>
        <v>0</v>
      </c>
      <c r="E60" s="262">
        <f>IFERROR(VLOOKUP($A60,Filtro!$A23:$U75,3,FALSE),0)</f>
        <v>0</v>
      </c>
      <c r="F60" s="262">
        <f>IFERROR(VLOOKUP($A60,Filtro!$A23:$U75,4,FALSE),0)</f>
        <v>0</v>
      </c>
      <c r="G60" s="262">
        <f>IFERROR(VLOOKUP($A60,Filtro!$A23:$U75,5,FALSE),0)</f>
        <v>0</v>
      </c>
      <c r="H60" s="263">
        <f>IFERROR(VLOOKUP($A60,Filtro!$A23:$U75,6,FALSE),0)</f>
        <v>0</v>
      </c>
      <c r="I60" s="263">
        <f>IFERROR(VLOOKUP($A60,Filtro!$A23:$U75,7,FALSE),0)</f>
        <v>0</v>
      </c>
      <c r="J60" s="263">
        <f>IFERROR(VLOOKUP($A60,Filtro!$A23:$U75,8,FALSE),0)</f>
        <v>0</v>
      </c>
      <c r="K60" s="264">
        <f>IFERROR(VLOOKUP($A60,Filtro!$A23:$U75,9,FALSE),0)</f>
        <v>0</v>
      </c>
      <c r="L60" s="265">
        <f>IFERROR(VLOOKUP($A60,Filtro!$A23:$U75,10,FALSE),0)</f>
        <v>0</v>
      </c>
      <c r="M60" s="266">
        <f>IFERROR(VLOOKUP($A60,Filtro!$A23:$U75,11,FALSE),0)</f>
        <v>0</v>
      </c>
      <c r="N60" s="267">
        <f>IFERROR(VLOOKUP($A60,Filtro!$A23:$U75,12,FALSE),0)</f>
        <v>0</v>
      </c>
      <c r="O60" s="268">
        <f>IFERROR(VLOOKUP($A60,Filtro!$A23:$U75,13,FALSE),0)</f>
        <v>0</v>
      </c>
      <c r="P60" s="269">
        <f>IFERROR(VLOOKUP($A60,Filtro!$A23:$U75,14,FALSE),0)</f>
        <v>0</v>
      </c>
      <c r="Q60" s="43">
        <f>IFERROR(VLOOKUP($A60,Filtro!$A23:$U75,15,FALSE),0)</f>
        <v>0</v>
      </c>
      <c r="R60" s="43">
        <f>IFERROR(VLOOKUP($A60,Filtro!$A23:$U75,16,FALSE),0)</f>
        <v>0</v>
      </c>
      <c r="S60" s="43" t="str">
        <f t="shared" si="6"/>
        <v/>
      </c>
    </row>
    <row r="61" spans="1:36" ht="19.5" customHeight="1" x14ac:dyDescent="0.2">
      <c r="A61" s="210"/>
      <c r="B61" s="610"/>
      <c r="C61" s="95" t="s">
        <v>87</v>
      </c>
      <c r="D61" s="96">
        <f>SUM(E61:P61)</f>
        <v>667</v>
      </c>
      <c r="E61" s="97">
        <f>SUM(E55:E60)</f>
        <v>11</v>
      </c>
      <c r="F61" s="98">
        <f>SUM(F55:F60)</f>
        <v>37</v>
      </c>
      <c r="G61" s="99">
        <f>SUM(G55:G60)</f>
        <v>155</v>
      </c>
      <c r="H61" s="100">
        <f>SUM(H55:H56)</f>
        <v>216</v>
      </c>
      <c r="I61" s="100">
        <f>SUM(I55:I57)</f>
        <v>144</v>
      </c>
      <c r="J61" s="100">
        <f>SUM(J55:J58)</f>
        <v>10</v>
      </c>
      <c r="K61" s="101">
        <f>SUM(K55:K58)</f>
        <v>10</v>
      </c>
      <c r="L61" s="102">
        <f>SUM(L55:L60)</f>
        <v>23</v>
      </c>
      <c r="M61" s="101">
        <f>SUM(M55:M56)</f>
        <v>0</v>
      </c>
      <c r="N61" s="123">
        <f>SUM(N55:N60)</f>
        <v>44</v>
      </c>
      <c r="O61" s="270">
        <f>SUM(O55:O60)</f>
        <v>14</v>
      </c>
      <c r="P61" s="103">
        <f>SUM(P55:P60)</f>
        <v>3</v>
      </c>
    </row>
    <row r="62" spans="1:36" ht="19.5" customHeight="1" x14ac:dyDescent="0.2">
      <c r="A62" s="563" t="s">
        <v>198</v>
      </c>
      <c r="B62" s="608" t="s">
        <v>88</v>
      </c>
      <c r="C62" s="65" t="s">
        <v>81</v>
      </c>
      <c r="D62" s="222">
        <f>IFERROR(VLOOKUP($A62,Filtro!$A5:$U57,2,FALSE),0)</f>
        <v>2</v>
      </c>
      <c r="E62" s="271">
        <f>IFERROR(VLOOKUP($A62,Filtro!$A5:$U57,3,FALSE),0)</f>
        <v>0</v>
      </c>
      <c r="F62" s="225">
        <f>IFERROR(VLOOKUP($A62,Filtro!$A5:$U57,4,FALSE),0)</f>
        <v>0</v>
      </c>
      <c r="G62" s="225">
        <f>IFERROR(VLOOKUP($A62,Filtro!$A5:$U57,5,FALSE),0)</f>
        <v>0</v>
      </c>
      <c r="H62" s="225">
        <f>IFERROR(VLOOKUP($A62,Filtro!$A5:$U57,6,FALSE),0)</f>
        <v>0</v>
      </c>
      <c r="I62" s="225">
        <f>IFERROR(VLOOKUP($A62,Filtro!$A5:$U57,7,FALSE),0)</f>
        <v>2</v>
      </c>
      <c r="J62" s="235">
        <f>IFERROR(VLOOKUP($A62,Filtro!$A5:$U57,8,FALSE),0)</f>
        <v>0</v>
      </c>
      <c r="K62" s="272">
        <f>IFERROR(VLOOKUP($A62,Filtro!$A5:$U57,9,FALSE),0)</f>
        <v>0</v>
      </c>
      <c r="L62" s="273">
        <f>IFERROR(VLOOKUP($A62,Filtro!$A5:$U57,10,FALSE),0)</f>
        <v>0</v>
      </c>
      <c r="M62" s="272">
        <f>IFERROR(VLOOKUP($A62,Filtro!$A5:$U57,11,FALSE),0)</f>
        <v>0</v>
      </c>
      <c r="N62" s="274">
        <f>IFERROR(VLOOKUP($A62,Filtro!$A5:$U57,12,FALSE),0)</f>
        <v>0</v>
      </c>
      <c r="O62" s="227">
        <f>IFERROR(VLOOKUP($A62,Filtro!$A5:$U57,13,FALSE),0)</f>
        <v>0</v>
      </c>
      <c r="P62" s="272">
        <f>IFERROR(VLOOKUP($A62,Filtro!$A5:$U57,14,FALSE),0)</f>
        <v>0</v>
      </c>
      <c r="Q62" s="249"/>
      <c r="R62" s="249"/>
      <c r="S62" s="249"/>
      <c r="T62" s="249"/>
      <c r="U62" s="249"/>
      <c r="V62" s="249"/>
      <c r="W62" s="249"/>
      <c r="AB62" s="56"/>
      <c r="AC62" s="56"/>
      <c r="AD62" s="56"/>
      <c r="AE62" s="56"/>
      <c r="AF62" s="56"/>
      <c r="AG62" s="56"/>
      <c r="AH62" s="56"/>
      <c r="AI62" s="56"/>
      <c r="AJ62" s="56"/>
    </row>
    <row r="63" spans="1:36" ht="19.5" customHeight="1" x14ac:dyDescent="0.15">
      <c r="A63" s="562" t="s">
        <v>232</v>
      </c>
      <c r="B63" s="609"/>
      <c r="C63" s="58" t="s">
        <v>82</v>
      </c>
      <c r="D63" s="222">
        <f>IFERROR(VLOOKUP($A63,Filtro!$A6:$U58,2,FALSE),0)</f>
        <v>0</v>
      </c>
      <c r="E63" s="223">
        <f>IFERROR(VLOOKUP($A63,Filtro!$A6:$U58,3,FALSE),0)</f>
        <v>0</v>
      </c>
      <c r="F63" s="275">
        <f>IFERROR(VLOOKUP($A63,Filtro!$A6:$U58,4,FALSE),0)</f>
        <v>0</v>
      </c>
      <c r="G63" s="275">
        <f>IFERROR(VLOOKUP($A63,Filtro!$A6:$U58,5,FALSE),0)</f>
        <v>0</v>
      </c>
      <c r="H63" s="275">
        <f>IFERROR(VLOOKUP($A63,Filtro!$A6:$U58,6,FALSE),0)</f>
        <v>0</v>
      </c>
      <c r="I63" s="275">
        <f>IFERROR(VLOOKUP($A63,Filtro!$A6:$U58,7,FALSE),0)</f>
        <v>0</v>
      </c>
      <c r="J63" s="276">
        <f>IFERROR(VLOOKUP($A63,Filtro!$A6:$U58,8,FALSE),0)</f>
        <v>0</v>
      </c>
      <c r="K63" s="277">
        <f>IFERROR(VLOOKUP($A63,Filtro!$A6:$U58,9,FALSE),0)</f>
        <v>0</v>
      </c>
      <c r="L63" s="273">
        <f>IFERROR(VLOOKUP($A63,Filtro!$A6:$U58,10,FALSE),0)</f>
        <v>0</v>
      </c>
      <c r="M63" s="272">
        <f>IFERROR(VLOOKUP($A63,Filtro!$A6:$U58,11,FALSE),0)</f>
        <v>0</v>
      </c>
      <c r="N63" s="274">
        <f>IFERROR(VLOOKUP($A63,Filtro!$A6:$U58,12,FALSE),0)</f>
        <v>0</v>
      </c>
      <c r="O63" s="235">
        <f>IFERROR(VLOOKUP($A63,Filtro!$A6:$U58,13,FALSE),0)</f>
        <v>0</v>
      </c>
      <c r="P63" s="272">
        <f>IFERROR(VLOOKUP($A63,Filtro!$A6:$U58,14,FALSE),0)</f>
        <v>0</v>
      </c>
      <c r="Q63" s="278"/>
      <c r="R63" s="278"/>
      <c r="S63" s="278"/>
      <c r="T63" s="278"/>
      <c r="U63" s="278"/>
      <c r="V63" s="278"/>
      <c r="W63" s="278"/>
      <c r="AB63" s="56"/>
      <c r="AC63" s="56"/>
      <c r="AD63" s="56"/>
      <c r="AE63" s="56"/>
      <c r="AF63" s="56"/>
      <c r="AG63" s="56"/>
      <c r="AH63" s="56"/>
      <c r="AI63" s="56"/>
      <c r="AJ63" s="56"/>
    </row>
    <row r="64" spans="1:36" ht="19.5" customHeight="1" x14ac:dyDescent="0.2">
      <c r="A64" s="563" t="s">
        <v>194</v>
      </c>
      <c r="B64" s="609"/>
      <c r="C64" s="65" t="s">
        <v>83</v>
      </c>
      <c r="D64" s="222">
        <f>IFERROR(VLOOKUP($A64,Filtro!$A7:$U59,2,FALSE),0)</f>
        <v>26</v>
      </c>
      <c r="E64" s="242">
        <f>IFERROR(VLOOKUP($A64,Filtro!$A7:$U59,3,FALSE),0)</f>
        <v>0</v>
      </c>
      <c r="F64" s="250">
        <f>IFERROR(VLOOKUP($A64,Filtro!$A7:$U59,4,FALSE),0)</f>
        <v>0</v>
      </c>
      <c r="G64" s="244">
        <f>IFERROR(VLOOKUP($A64,Filtro!$A7:$U59,5,FALSE),0)</f>
        <v>0</v>
      </c>
      <c r="H64" s="244">
        <f>IFERROR(VLOOKUP($A64,Filtro!$A7:$U59,6,FALSE),0)</f>
        <v>0</v>
      </c>
      <c r="I64" s="235">
        <f>IFERROR(VLOOKUP($A64,Filtro!$A7:$U59,7,FALSE),0)</f>
        <v>0</v>
      </c>
      <c r="J64" s="234">
        <f>IFERROR(VLOOKUP($A64,Filtro!$A7:$U59,8,FALSE),0)</f>
        <v>20</v>
      </c>
      <c r="K64" s="279">
        <f>IFERROR(VLOOKUP($A64,Filtro!$A7:$U59,9,FALSE),0)</f>
        <v>6</v>
      </c>
      <c r="L64" s="280">
        <f>IFERROR(VLOOKUP($A64,Filtro!$A7:$U59,10,FALSE),0)</f>
        <v>0</v>
      </c>
      <c r="M64" s="281">
        <f>IFERROR(VLOOKUP($A64,Filtro!$A7:$U59,11,FALSE),0)</f>
        <v>0</v>
      </c>
      <c r="N64" s="282">
        <f>IFERROR(VLOOKUP($A64,Filtro!$A7:$U59,12,FALSE),0)</f>
        <v>0</v>
      </c>
      <c r="O64" s="283">
        <f>IFERROR(VLOOKUP($A64,Filtro!$A7:$U59,13,FALSE),0)</f>
        <v>0</v>
      </c>
      <c r="P64" s="281">
        <f>IFERROR(VLOOKUP($A64,Filtro!$A7:$U59,14,FALSE),0)</f>
        <v>0</v>
      </c>
      <c r="Q64" s="233"/>
      <c r="R64" s="233"/>
      <c r="S64" s="233"/>
      <c r="T64" s="233"/>
      <c r="U64" s="233"/>
      <c r="V64" s="233"/>
      <c r="W64" s="233"/>
      <c r="AB64" s="56"/>
      <c r="AC64" s="56"/>
      <c r="AD64" s="56"/>
      <c r="AE64" s="56"/>
      <c r="AF64" s="56"/>
      <c r="AG64" s="56"/>
      <c r="AH64" s="56"/>
      <c r="AI64" s="56"/>
      <c r="AJ64" s="56"/>
    </row>
    <row r="65" spans="1:36" ht="19.5" customHeight="1" x14ac:dyDescent="0.15">
      <c r="A65" s="562" t="s">
        <v>233</v>
      </c>
      <c r="B65" s="609"/>
      <c r="C65" s="58" t="s">
        <v>84</v>
      </c>
      <c r="D65" s="222">
        <f>IFERROR(VLOOKUP($A65,Filtro!$A8:$U60,2,FALSE),0)</f>
        <v>0</v>
      </c>
      <c r="E65" s="242">
        <f>IFERROR(VLOOKUP($A65,Filtro!$A8:$U60,3,FALSE),0)</f>
        <v>0</v>
      </c>
      <c r="F65" s="284">
        <f>IFERROR(VLOOKUP($A65,Filtro!$A8:$U60,4,FALSE),0)</f>
        <v>0</v>
      </c>
      <c r="G65" s="244">
        <f>IFERROR(VLOOKUP($A65,Filtro!$A8:$U60,5,FALSE),0)</f>
        <v>0</v>
      </c>
      <c r="H65" s="244">
        <f>IFERROR(VLOOKUP($A65,Filtro!$A8:$U60,6,FALSE),0)</f>
        <v>0</v>
      </c>
      <c r="I65" s="285">
        <f>IFERROR(VLOOKUP($A65,Filtro!$A8:$U60,7,FALSE),0)</f>
        <v>0</v>
      </c>
      <c r="J65" s="285">
        <f>IFERROR(VLOOKUP($A65,Filtro!$A8:$U60,8,FALSE),0)</f>
        <v>0</v>
      </c>
      <c r="K65" s="285">
        <f>IFERROR(VLOOKUP($A65,Filtro!$A8:$U60,9,FALSE),0)</f>
        <v>0</v>
      </c>
      <c r="L65" s="280">
        <f>IFERROR(VLOOKUP($A65,Filtro!$A8:$U60,10,FALSE),0)</f>
        <v>0</v>
      </c>
      <c r="M65" s="281">
        <f>IFERROR(VLOOKUP($A65,Filtro!$A8:$U60,11,FALSE),0)</f>
        <v>0</v>
      </c>
      <c r="N65" s="282">
        <f>IFERROR(VLOOKUP($A65,Filtro!$A8:$U60,12,FALSE),0)</f>
        <v>0</v>
      </c>
      <c r="O65" s="283">
        <f>IFERROR(VLOOKUP($A65,Filtro!$A8:$U60,13,FALSE),0)</f>
        <v>0</v>
      </c>
      <c r="P65" s="281">
        <f>IFERROR(VLOOKUP($A65,Filtro!$A8:$U60,14,FALSE),0)</f>
        <v>0</v>
      </c>
      <c r="Q65" s="241"/>
      <c r="R65" s="241"/>
      <c r="S65" s="241"/>
      <c r="T65" s="241"/>
      <c r="U65" s="241"/>
      <c r="V65" s="241"/>
      <c r="W65" s="241"/>
      <c r="AB65" s="56"/>
      <c r="AC65" s="56"/>
      <c r="AD65" s="56"/>
      <c r="AE65" s="56"/>
      <c r="AF65" s="56"/>
      <c r="AG65" s="56"/>
      <c r="AH65" s="56"/>
      <c r="AI65" s="56"/>
      <c r="AJ65" s="56"/>
    </row>
    <row r="66" spans="1:36" ht="19.5" customHeight="1" x14ac:dyDescent="0.2">
      <c r="A66" s="563" t="s">
        <v>195</v>
      </c>
      <c r="B66" s="609"/>
      <c r="C66" s="65" t="s">
        <v>89</v>
      </c>
      <c r="D66" s="286">
        <f>IFERROR(VLOOKUP($A66,Filtro!$A9:$U61,2,FALSE),0)</f>
        <v>16</v>
      </c>
      <c r="E66" s="242">
        <f>IFERROR(VLOOKUP($A66,Filtro!$A9:$U61,3,FALSE),0)</f>
        <v>0</v>
      </c>
      <c r="F66" s="234">
        <f>IFERROR(VLOOKUP($A66,Filtro!$A9:$U61,4,FALSE),0)</f>
        <v>0</v>
      </c>
      <c r="G66" s="234">
        <f>IFERROR(VLOOKUP($A66,Filtro!$A9:$U61,5,FALSE),0)</f>
        <v>0</v>
      </c>
      <c r="H66" s="234">
        <f>IFERROR(VLOOKUP($A66,Filtro!$A9:$U61,6,FALSE),0)</f>
        <v>0</v>
      </c>
      <c r="I66" s="234">
        <f>IFERROR(VLOOKUP($A66,Filtro!$A9:$U61,7,FALSE),0)</f>
        <v>0</v>
      </c>
      <c r="J66" s="234">
        <f>IFERROR(VLOOKUP($A66,Filtro!$A9:$U61,8,FALSE),0)</f>
        <v>14</v>
      </c>
      <c r="K66" s="246">
        <f>IFERROR(VLOOKUP($A66,Filtro!$A9:$U61,9,FALSE),0)</f>
        <v>2</v>
      </c>
      <c r="L66" s="280">
        <f>IFERROR(VLOOKUP($A66,Filtro!$A9:$U61,10,FALSE),0)</f>
        <v>0</v>
      </c>
      <c r="M66" s="281">
        <f>IFERROR(VLOOKUP($A66,Filtro!$A9:$U61,11,FALSE),0)</f>
        <v>0</v>
      </c>
      <c r="N66" s="282">
        <f>IFERROR(VLOOKUP($A66,Filtro!$A9:$U61,12,FALSE),0)</f>
        <v>0</v>
      </c>
      <c r="O66" s="283">
        <f>IFERROR(VLOOKUP($A66,Filtro!$A9:$U61,13,FALSE),0)</f>
        <v>0</v>
      </c>
      <c r="P66" s="281">
        <f>IFERROR(VLOOKUP($A66,Filtro!$A9:$U61,14,FALSE),0)</f>
        <v>0</v>
      </c>
      <c r="Q66" s="233"/>
      <c r="R66" s="233"/>
      <c r="S66" s="233"/>
      <c r="T66" s="233"/>
      <c r="U66" s="233"/>
      <c r="V66" s="233"/>
      <c r="W66" s="233"/>
      <c r="AB66" s="56"/>
      <c r="AC66" s="56"/>
      <c r="AD66" s="56"/>
      <c r="AE66" s="56"/>
      <c r="AG66" s="56"/>
      <c r="AH66" s="56"/>
      <c r="AI66" s="56"/>
      <c r="AJ66" s="56"/>
    </row>
    <row r="67" spans="1:36" ht="19.5" customHeight="1" x14ac:dyDescent="0.2">
      <c r="A67" s="563" t="s">
        <v>201</v>
      </c>
      <c r="B67" s="609"/>
      <c r="C67" s="65" t="s">
        <v>85</v>
      </c>
      <c r="D67" s="251">
        <f>IFERROR(VLOOKUP($A67,Filtro!$A10:$U62,2,FALSE),0)</f>
        <v>1</v>
      </c>
      <c r="E67" s="242">
        <f>IFERROR(VLOOKUP($A67,Filtro!$A10:$U62,3,FALSE),0)</f>
        <v>0</v>
      </c>
      <c r="F67" s="284">
        <f>IFERROR(VLOOKUP($A67,Filtro!$A10:$U62,4,FALSE),0)</f>
        <v>0</v>
      </c>
      <c r="G67" s="244">
        <f>IFERROR(VLOOKUP($A67,Filtro!$A10:$U62,5,FALSE),0)</f>
        <v>0</v>
      </c>
      <c r="H67" s="244">
        <f>IFERROR(VLOOKUP($A67,Filtro!$A10:$U62,6,FALSE),0)</f>
        <v>0</v>
      </c>
      <c r="I67" s="244">
        <f>IFERROR(VLOOKUP($A67,Filtro!$A10:$U62,7,FALSE),0)</f>
        <v>0</v>
      </c>
      <c r="J67" s="244">
        <f>IFERROR(VLOOKUP($A67,Filtro!$A10:$U62,8,FALSE),0)</f>
        <v>0</v>
      </c>
      <c r="K67" s="247">
        <f>IFERROR(VLOOKUP($A67,Filtro!$A10:$U62,9,FALSE),0)</f>
        <v>0</v>
      </c>
      <c r="L67" s="280">
        <f>IFERROR(VLOOKUP($A67,Filtro!$A10:$U62,10,FALSE),0)</f>
        <v>0</v>
      </c>
      <c r="M67" s="260">
        <f>IFERROR(VLOOKUP($A67,Filtro!$A10:$U62,11,FALSE),0)</f>
        <v>1</v>
      </c>
      <c r="N67" s="258">
        <f>IFERROR(VLOOKUP($A67,Filtro!$A10:$U62,12,FALSE),0)</f>
        <v>0</v>
      </c>
      <c r="O67" s="259">
        <f>IFERROR(VLOOKUP($A67,Filtro!$A10:$U62,13,FALSE),0)</f>
        <v>0</v>
      </c>
      <c r="P67" s="260">
        <f>IFERROR(VLOOKUP($A67,Filtro!$A10:$U62,14,FALSE),0)</f>
        <v>0</v>
      </c>
      <c r="AB67" s="56"/>
      <c r="AC67" s="56"/>
      <c r="AG67" s="56"/>
      <c r="AH67" s="56"/>
    </row>
    <row r="68" spans="1:36" ht="19.5" customHeight="1" x14ac:dyDescent="0.2">
      <c r="A68" s="563" t="s">
        <v>234</v>
      </c>
      <c r="B68" s="609"/>
      <c r="C68" s="65" t="s">
        <v>86</v>
      </c>
      <c r="D68" s="261">
        <f>IFERROR(VLOOKUP($A68,Filtro!$A11:$U63,2,FALSE),0)</f>
        <v>0</v>
      </c>
      <c r="E68" s="262">
        <f>IFERROR(VLOOKUP($A68,Filtro!$A11:$U63,3,FALSE),0)</f>
        <v>0</v>
      </c>
      <c r="F68" s="262">
        <f>IFERROR(VLOOKUP($A68,Filtro!$A11:$U63,4,FALSE),0)</f>
        <v>0</v>
      </c>
      <c r="G68" s="262">
        <f>IFERROR(VLOOKUP($A68,Filtro!$A11:$U63,5,FALSE),0)</f>
        <v>0</v>
      </c>
      <c r="H68" s="284">
        <f>IFERROR(VLOOKUP($A68,Filtro!$A11:$U63,6,FALSE),0)</f>
        <v>0</v>
      </c>
      <c r="I68" s="284">
        <f>IFERROR(VLOOKUP($A68,Filtro!$A11:$U63,7,FALSE),0)</f>
        <v>0</v>
      </c>
      <c r="J68" s="284">
        <f>IFERROR(VLOOKUP($A68,Filtro!$A11:$U63,8,FALSE),0)</f>
        <v>0</v>
      </c>
      <c r="K68" s="287">
        <f>IFERROR(VLOOKUP($A68,Filtro!$A11:$U63,9,FALSE),0)</f>
        <v>0</v>
      </c>
      <c r="L68" s="265">
        <f>IFERROR(VLOOKUP($A68,Filtro!$A11:$U63,10,FALSE),0)</f>
        <v>0</v>
      </c>
      <c r="M68" s="266">
        <f>IFERROR(VLOOKUP($A68,Filtro!$A11:$U63,11,FALSE),0)</f>
        <v>0</v>
      </c>
      <c r="N68" s="267">
        <f>IFERROR(VLOOKUP($A68,Filtro!$A11:$U63,12,FALSE),0)</f>
        <v>0</v>
      </c>
      <c r="O68" s="288">
        <f>IFERROR(VLOOKUP($A68,Filtro!$A11:$U63,13,FALSE),0)</f>
        <v>0</v>
      </c>
      <c r="P68" s="266">
        <f>IFERROR(VLOOKUP($A68,Filtro!$A11:$U63,14,FALSE),0)</f>
        <v>0</v>
      </c>
      <c r="Q68" s="233"/>
      <c r="R68" s="233"/>
      <c r="S68" s="233"/>
      <c r="T68" s="233"/>
      <c r="U68" s="233"/>
      <c r="V68" s="233"/>
      <c r="W68" s="233"/>
    </row>
    <row r="69" spans="1:36" ht="19.5" customHeight="1" x14ac:dyDescent="0.2">
      <c r="A69" s="210"/>
      <c r="B69" s="610"/>
      <c r="C69" s="95" t="s">
        <v>87</v>
      </c>
      <c r="D69" s="96">
        <f>SUM(E69:P69)</f>
        <v>45</v>
      </c>
      <c r="E69" s="97">
        <f>SUM(E62:E68)</f>
        <v>0</v>
      </c>
      <c r="F69" s="98">
        <f>SUM(F62:F68)</f>
        <v>0</v>
      </c>
      <c r="G69" s="99">
        <f>SUM(G62:G68)</f>
        <v>0</v>
      </c>
      <c r="H69" s="100">
        <f>SUM(H62:H66)</f>
        <v>0</v>
      </c>
      <c r="I69" s="100">
        <f>SUM(I62:I66)</f>
        <v>2</v>
      </c>
      <c r="J69" s="100">
        <f>SUM(J62:J66)</f>
        <v>34</v>
      </c>
      <c r="K69" s="101">
        <f>SUM(K62:K66)</f>
        <v>8</v>
      </c>
      <c r="L69" s="289">
        <f>SUM(L62:L63)</f>
        <v>0</v>
      </c>
      <c r="M69" s="103">
        <f>SUM(M62:M68)</f>
        <v>1</v>
      </c>
      <c r="N69" s="123">
        <f>SUM(N62:N68)</f>
        <v>0</v>
      </c>
      <c r="O69" s="270">
        <f>SUM(O62:O68)</f>
        <v>0</v>
      </c>
      <c r="P69" s="103">
        <f>SUM(P62:P68)</f>
        <v>0</v>
      </c>
      <c r="Q69" s="114"/>
      <c r="R69" s="114"/>
      <c r="S69" s="114"/>
    </row>
    <row r="70" spans="1:36" ht="19.5" customHeight="1" x14ac:dyDescent="0.2">
      <c r="A70" s="563" t="s">
        <v>181</v>
      </c>
      <c r="B70" s="608" t="s">
        <v>90</v>
      </c>
      <c r="C70" s="65" t="s">
        <v>91</v>
      </c>
      <c r="D70" s="261">
        <f>IFERROR(VLOOKUP($A70,Filtro!$A13:$U65,2,FALSE),0)</f>
        <v>55.2</v>
      </c>
      <c r="E70" s="262">
        <f>IFERROR(VLOOKUP($A70,Filtro!$A13:$U65,3,FALSE),0)</f>
        <v>30.8</v>
      </c>
      <c r="F70" s="262">
        <f>IFERROR(VLOOKUP($A70,Filtro!$A13:$U65,4,FALSE),0)</f>
        <v>24.4</v>
      </c>
      <c r="G70" s="262">
        <f>IFERROR(VLOOKUP($A70,Filtro!$A13:$U65,5,FALSE),0)</f>
        <v>0</v>
      </c>
      <c r="H70" s="263">
        <f>IFERROR(VLOOKUP($A70,Filtro!$A13:$U65,6,FALSE),0)</f>
        <v>0</v>
      </c>
      <c r="I70" s="263">
        <f>IFERROR(VLOOKUP($A70,Filtro!$A13:$U65,7,FALSE),0)</f>
        <v>0</v>
      </c>
      <c r="J70" s="263">
        <f>IFERROR(VLOOKUP($A70,Filtro!$A13:$U65,8,FALSE),0)</f>
        <v>0</v>
      </c>
      <c r="K70" s="290">
        <f>IFERROR(VLOOKUP($A70,Filtro!$A13:$U65,9,FALSE),0)</f>
        <v>0</v>
      </c>
      <c r="L70" s="253">
        <f>IFERROR(VLOOKUP($A70,Filtro!$A13:$U65,10,FALSE),0)</f>
        <v>0</v>
      </c>
      <c r="M70" s="291">
        <f>IFERROR(VLOOKUP($A70,Filtro!$A13:$U65,11,FALSE),0)</f>
        <v>0</v>
      </c>
      <c r="N70" s="252">
        <f>IFERROR(VLOOKUP($A70,Filtro!$A13:$U65,12,FALSE),0)</f>
        <v>0</v>
      </c>
      <c r="O70" s="254">
        <f>IFERROR(VLOOKUP($A70,Filtro!$A13:$U65,13,FALSE),0)</f>
        <v>0</v>
      </c>
      <c r="P70" s="291">
        <f>IFERROR(VLOOKUP($A70,Filtro!$A13:$U65,14,FALSE),0)</f>
        <v>0</v>
      </c>
      <c r="Q70" s="249"/>
      <c r="AB70" s="56"/>
      <c r="AC70" s="56"/>
      <c r="AD70" s="56"/>
      <c r="AE70" s="56"/>
      <c r="AF70" s="56"/>
      <c r="AG70" s="56"/>
      <c r="AH70" s="56"/>
      <c r="AI70" s="56"/>
      <c r="AJ70" s="56"/>
    </row>
    <row r="71" spans="1:36" ht="19.5" customHeight="1" x14ac:dyDescent="0.2">
      <c r="A71" s="563" t="s">
        <v>235</v>
      </c>
      <c r="B71" s="609"/>
      <c r="C71" s="132" t="s">
        <v>92</v>
      </c>
      <c r="D71" s="292">
        <f>IFERROR(VLOOKUP($A71,Filtro!$A14:$U66,2,FALSE),0)</f>
        <v>0</v>
      </c>
      <c r="E71" s="262">
        <f>IFERROR(VLOOKUP($A71,Filtro!$A14:$U66,3,FALSE),0)</f>
        <v>0</v>
      </c>
      <c r="F71" s="262">
        <f>IFERROR(VLOOKUP($A71,Filtro!$A14:$U66,4,FALSE),0)</f>
        <v>0</v>
      </c>
      <c r="G71" s="262">
        <f>IFERROR(VLOOKUP($A71,Filtro!$A14:$U66,5,FALSE),0)</f>
        <v>0</v>
      </c>
      <c r="H71" s="250">
        <f>IFERROR(VLOOKUP($A71,Filtro!$A14:$U66,6,FALSE),0)</f>
        <v>0</v>
      </c>
      <c r="I71" s="250">
        <f>IFERROR(VLOOKUP($A71,Filtro!$A14:$U66,7,FALSE),0)</f>
        <v>0</v>
      </c>
      <c r="J71" s="250">
        <f>IFERROR(VLOOKUP($A71,Filtro!$A14:$U66,8,FALSE),0)</f>
        <v>0</v>
      </c>
      <c r="K71" s="293">
        <f>IFERROR(VLOOKUP($A71,Filtro!$A14:$U66,9,FALSE),0)</f>
        <v>0</v>
      </c>
      <c r="L71" s="294">
        <f>IFERROR(VLOOKUP($A71,Filtro!$A14:$U66,10,FALSE),0)</f>
        <v>0</v>
      </c>
      <c r="M71" s="281">
        <f>IFERROR(VLOOKUP($A71,Filtro!$A14:$U66,11,FALSE),0)</f>
        <v>0</v>
      </c>
      <c r="N71" s="242">
        <f>IFERROR(VLOOKUP($A71,Filtro!$A14:$U66,12,FALSE),0)</f>
        <v>0</v>
      </c>
      <c r="O71" s="283">
        <f>IFERROR(VLOOKUP($A71,Filtro!$A14:$U66,13,FALSE),0)</f>
        <v>0</v>
      </c>
      <c r="P71" s="281">
        <f>IFERROR(VLOOKUP($A71,Filtro!$A14:$U66,14,FALSE),0)</f>
        <v>0</v>
      </c>
    </row>
    <row r="72" spans="1:36" ht="19.5" customHeight="1" x14ac:dyDescent="0.2">
      <c r="A72" s="563" t="s">
        <v>236</v>
      </c>
      <c r="B72" s="609"/>
      <c r="C72" s="65" t="s">
        <v>89</v>
      </c>
      <c r="D72" s="295">
        <f>IFERROR(VLOOKUP($A72,Filtro!$A15:$U67,2,FALSE),0)</f>
        <v>0</v>
      </c>
      <c r="E72" s="242">
        <f>IFERROR(VLOOKUP($A72,Filtro!$A15:$U67,3,FALSE),0)</f>
        <v>0</v>
      </c>
      <c r="F72" s="234">
        <f>IFERROR(VLOOKUP($A72,Filtro!$A15:$U67,4,FALSE),0)</f>
        <v>0</v>
      </c>
      <c r="G72" s="234">
        <f>IFERROR(VLOOKUP($A72,Filtro!$A15:$U67,5,FALSE),0)</f>
        <v>0</v>
      </c>
      <c r="H72" s="250">
        <f>IFERROR(VLOOKUP($A72,Filtro!$A15:$U67,6,FALSE),0)</f>
        <v>0</v>
      </c>
      <c r="I72" s="250">
        <f>IFERROR(VLOOKUP($A72,Filtro!$A15:$U67,7,FALSE),0)</f>
        <v>0</v>
      </c>
      <c r="J72" s="296">
        <f>IFERROR(VLOOKUP($A72,Filtro!$A15:$U67,8,FALSE),0)</f>
        <v>0</v>
      </c>
      <c r="K72" s="297">
        <f>IFERROR(VLOOKUP($A72,Filtro!$A15:$U67,9,FALSE),0)</f>
        <v>0</v>
      </c>
      <c r="L72" s="298">
        <f>IFERROR(VLOOKUP($A72,Filtro!$A15:$U67,10,FALSE),0)</f>
        <v>0</v>
      </c>
      <c r="M72" s="299">
        <f>IFERROR(VLOOKUP($A72,Filtro!$A15:$U67,11,FALSE),0)</f>
        <v>0</v>
      </c>
      <c r="N72" s="300">
        <f>IFERROR(VLOOKUP($A72,Filtro!$A15:$U67,12,FALSE),0)</f>
        <v>0</v>
      </c>
      <c r="O72" s="301">
        <f>IFERROR(VLOOKUP($A72,Filtro!$A15:$U67,13,FALSE),0)</f>
        <v>0</v>
      </c>
      <c r="P72" s="299">
        <f>IFERROR(VLOOKUP($A72,Filtro!$A15:$U67,14,FALSE),0)</f>
        <v>0</v>
      </c>
    </row>
    <row r="73" spans="1:36" ht="19.5" customHeight="1" x14ac:dyDescent="0.2">
      <c r="A73" s="210"/>
      <c r="B73" s="610"/>
      <c r="C73" s="95" t="s">
        <v>87</v>
      </c>
      <c r="D73" s="96">
        <f>SUM(E73:P73)</f>
        <v>55.2</v>
      </c>
      <c r="E73" s="97">
        <f>SUM(E70:E72)</f>
        <v>30.8</v>
      </c>
      <c r="F73" s="98">
        <f>SUM(F70:F72)</f>
        <v>24.4</v>
      </c>
      <c r="G73" s="99">
        <f>SUM(G70:G72)</f>
        <v>0</v>
      </c>
      <c r="H73" s="151"/>
      <c r="I73" s="151"/>
      <c r="J73" s="151"/>
      <c r="K73" s="152"/>
      <c r="L73" s="153"/>
      <c r="M73" s="154"/>
      <c r="N73" s="153"/>
      <c r="O73" s="151"/>
      <c r="P73" s="154"/>
      <c r="Q73" s="114"/>
      <c r="R73" s="114"/>
      <c r="S73" s="114"/>
    </row>
    <row r="74" spans="1:36" ht="19.5" customHeight="1" x14ac:dyDescent="0.2">
      <c r="A74" s="563" t="s">
        <v>182</v>
      </c>
      <c r="B74" s="604" t="s">
        <v>104</v>
      </c>
      <c r="C74" s="65" t="s">
        <v>94</v>
      </c>
      <c r="D74" s="302">
        <f>IFERROR(VLOOKUP($A74,Filtro!$A17:$U69,2,FALSE),0)</f>
        <v>922.40000000000009</v>
      </c>
      <c r="E74" s="262">
        <f>IFERROR(VLOOKUP($A74,Filtro!$A17:$U69,3,FALSE),0)</f>
        <v>42.800000000000004</v>
      </c>
      <c r="F74" s="262">
        <f>IFERROR(VLOOKUP($A74,Filtro!$A17:$U69,4,FALSE),0)</f>
        <v>94.000000000000014</v>
      </c>
      <c r="G74" s="262">
        <f>IFERROR(VLOOKUP($A74,Filtro!$A17:$U69,5,FALSE),0)</f>
        <v>386.40000000000009</v>
      </c>
      <c r="H74" s="262">
        <f>IFERROR(VLOOKUP($A74,Filtro!$A17:$U69,6,FALSE),0)</f>
        <v>262.80000000000007</v>
      </c>
      <c r="I74" s="262">
        <f>IFERROR(VLOOKUP($A74,Filtro!$A17:$U69,7,FALSE),0)</f>
        <v>136.4</v>
      </c>
      <c r="J74" s="303">
        <f>IFERROR(VLOOKUP($A74,Filtro!$A17:$U69,8,FALSE),0)</f>
        <v>0</v>
      </c>
      <c r="K74" s="303">
        <f>IFERROR(VLOOKUP($A74,Filtro!$A17:$U69,9,FALSE),0)</f>
        <v>0</v>
      </c>
      <c r="L74" s="304">
        <f>IFERROR(VLOOKUP($A74,Filtro!$A17:$U69,10,FALSE),0)</f>
        <v>0</v>
      </c>
      <c r="M74" s="305">
        <f>IFERROR(VLOOKUP($A74,Filtro!$A17:$U69,11,FALSE),0)</f>
        <v>0</v>
      </c>
      <c r="N74" s="306">
        <f>IFERROR(VLOOKUP($A74,Filtro!$A17:$U69,12,FALSE),0)</f>
        <v>0</v>
      </c>
      <c r="O74" s="307">
        <f>IFERROR(VLOOKUP($A74,Filtro!$A17:$U69,13,FALSE),0)</f>
        <v>0</v>
      </c>
      <c r="P74" s="305">
        <f>IFERROR(VLOOKUP($A74,Filtro!$A17:$U69,14,FALSE),0)</f>
        <v>0</v>
      </c>
      <c r="Q74" s="114"/>
      <c r="R74" s="114"/>
      <c r="S74" s="114"/>
    </row>
    <row r="75" spans="1:36" ht="19.5" customHeight="1" x14ac:dyDescent="0.2">
      <c r="A75" s="563" t="s">
        <v>183</v>
      </c>
      <c r="B75" s="606"/>
      <c r="C75" s="65" t="s">
        <v>95</v>
      </c>
      <c r="D75" s="308">
        <f>IFERROR(VLOOKUP($A75,Filtro!$A18:$U70,2,FALSE),0)</f>
        <v>493.19999999999993</v>
      </c>
      <c r="E75" s="309">
        <f>IFERROR(VLOOKUP($A75,Filtro!$A18:$U70,3,FALSE),0)</f>
        <v>16.8</v>
      </c>
      <c r="F75" s="309">
        <f>IFERROR(VLOOKUP($A75,Filtro!$A18:$U70,4,FALSE),0)</f>
        <v>54.4</v>
      </c>
      <c r="G75" s="309">
        <f>IFERROR(VLOOKUP($A75,Filtro!$A18:$U70,5,FALSE),0)</f>
        <v>249.20000000000002</v>
      </c>
      <c r="H75" s="309">
        <f>IFERROR(VLOOKUP($A75,Filtro!$A18:$U70,6,FALSE),0)</f>
        <v>88.4</v>
      </c>
      <c r="I75" s="309">
        <f>IFERROR(VLOOKUP($A75,Filtro!$A18:$U70,7,FALSE),0)</f>
        <v>79.600000000000009</v>
      </c>
      <c r="J75" s="310">
        <f>IFERROR(VLOOKUP($A75,Filtro!$A18:$U70,8,FALSE),0)</f>
        <v>4.8</v>
      </c>
      <c r="K75" s="310">
        <f>IFERROR(VLOOKUP($A75,Filtro!$A18:$U70,9,FALSE),0)</f>
        <v>0</v>
      </c>
      <c r="L75" s="311">
        <f>IFERROR(VLOOKUP($A75,Filtro!$A18:$U70,10,FALSE),0)</f>
        <v>0</v>
      </c>
      <c r="M75" s="312">
        <f>IFERROR(VLOOKUP($A75,Filtro!$A18:$U70,11,FALSE),0)</f>
        <v>0</v>
      </c>
      <c r="N75" s="313">
        <f>IFERROR(VLOOKUP($A75,Filtro!$A18:$U70,12,FALSE),0)</f>
        <v>0</v>
      </c>
      <c r="O75" s="314">
        <f>IFERROR(VLOOKUP($A75,Filtro!$A18:$U70,13,FALSE),0)</f>
        <v>0</v>
      </c>
      <c r="P75" s="312">
        <f>IFERROR(VLOOKUP($A75,Filtro!$A18:$U70,14,FALSE),0)</f>
        <v>0</v>
      </c>
      <c r="Q75" s="114"/>
      <c r="R75" s="114"/>
      <c r="S75" s="114"/>
    </row>
    <row r="76" spans="1:36" ht="19.5" customHeight="1" x14ac:dyDescent="0.15">
      <c r="A76" s="167"/>
      <c r="B76" s="623"/>
      <c r="C76" s="315" t="s">
        <v>87</v>
      </c>
      <c r="D76" s="169">
        <f>SUM(E76:P76)</f>
        <v>1415.6000000000001</v>
      </c>
      <c r="E76" s="316">
        <f t="shared" ref="E76:K76" si="7">SUM(E74:E75)</f>
        <v>59.600000000000009</v>
      </c>
      <c r="F76" s="317">
        <f t="shared" si="7"/>
        <v>148.4</v>
      </c>
      <c r="G76" s="317">
        <f t="shared" si="7"/>
        <v>635.60000000000014</v>
      </c>
      <c r="H76" s="317">
        <f>SUM(H74:H75)</f>
        <v>351.20000000000005</v>
      </c>
      <c r="I76" s="317">
        <f t="shared" si="7"/>
        <v>216</v>
      </c>
      <c r="J76" s="317">
        <f t="shared" si="7"/>
        <v>4.8</v>
      </c>
      <c r="K76" s="318">
        <f t="shared" si="7"/>
        <v>0</v>
      </c>
      <c r="L76" s="319"/>
      <c r="M76" s="320"/>
      <c r="N76" s="319"/>
      <c r="O76" s="321"/>
      <c r="P76" s="322"/>
      <c r="Q76" s="114"/>
      <c r="R76" s="114"/>
      <c r="S76" s="114"/>
    </row>
    <row r="77" spans="1:36" ht="19.5" customHeight="1" x14ac:dyDescent="0.15">
      <c r="A77" s="167"/>
      <c r="B77" s="651" t="s">
        <v>64</v>
      </c>
      <c r="C77" s="652"/>
      <c r="D77" s="169">
        <f>SUM(E77:P77)</f>
        <v>2182.8000000000002</v>
      </c>
      <c r="E77" s="170">
        <f t="shared" ref="E77:P77" si="8">+E61+E69+E73+E76</f>
        <v>101.4</v>
      </c>
      <c r="F77" s="172">
        <f t="shared" si="8"/>
        <v>209.8</v>
      </c>
      <c r="G77" s="172">
        <f t="shared" si="8"/>
        <v>790.60000000000014</v>
      </c>
      <c r="H77" s="172">
        <f t="shared" si="8"/>
        <v>567.20000000000005</v>
      </c>
      <c r="I77" s="172">
        <f t="shared" si="8"/>
        <v>362</v>
      </c>
      <c r="J77" s="172">
        <f t="shared" si="8"/>
        <v>48.8</v>
      </c>
      <c r="K77" s="323">
        <f t="shared" si="8"/>
        <v>18</v>
      </c>
      <c r="L77" s="153">
        <f>+L61+L69+L73+L76</f>
        <v>23</v>
      </c>
      <c r="M77" s="324">
        <f t="shared" si="8"/>
        <v>1</v>
      </c>
      <c r="N77" s="325">
        <f t="shared" si="8"/>
        <v>44</v>
      </c>
      <c r="O77" s="326">
        <f t="shared" si="8"/>
        <v>14</v>
      </c>
      <c r="P77" s="327">
        <f t="shared" si="8"/>
        <v>3</v>
      </c>
      <c r="Q77" s="114"/>
      <c r="R77" s="114"/>
      <c r="S77" s="114"/>
    </row>
    <row r="78" spans="1:36" ht="19.5" customHeight="1" x14ac:dyDescent="0.15">
      <c r="B78" s="176"/>
      <c r="C78" s="176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14"/>
      <c r="R78" s="114"/>
      <c r="S78" s="114"/>
    </row>
    <row r="79" spans="1:36" ht="29.25" customHeight="1" x14ac:dyDescent="0.2">
      <c r="B79" s="44" t="s">
        <v>105</v>
      </c>
      <c r="D79" s="178"/>
    </row>
    <row r="80" spans="1:36" ht="27.75" customHeight="1" x14ac:dyDescent="0.15">
      <c r="B80" s="604" t="s">
        <v>62</v>
      </c>
      <c r="C80" s="605"/>
      <c r="D80" s="608" t="s">
        <v>64</v>
      </c>
      <c r="E80" s="608" t="s">
        <v>97</v>
      </c>
      <c r="F80" s="608" t="s">
        <v>106</v>
      </c>
      <c r="G80" s="636" t="s">
        <v>65</v>
      </c>
      <c r="H80" s="637"/>
      <c r="I80" s="637"/>
      <c r="J80" s="637"/>
      <c r="K80" s="637"/>
      <c r="L80" s="637"/>
      <c r="M80" s="638"/>
      <c r="N80" s="636" t="s">
        <v>66</v>
      </c>
      <c r="O80" s="638"/>
      <c r="P80" s="639" t="s">
        <v>67</v>
      </c>
      <c r="Q80" s="640"/>
      <c r="R80" s="641"/>
      <c r="T80" s="36"/>
    </row>
    <row r="81" spans="1:37" ht="20.100000000000001" customHeight="1" x14ac:dyDescent="0.15">
      <c r="B81" s="606"/>
      <c r="C81" s="607"/>
      <c r="D81" s="606"/>
      <c r="E81" s="609"/>
      <c r="F81" s="609"/>
      <c r="G81" s="642" t="s">
        <v>68</v>
      </c>
      <c r="H81" s="645" t="s">
        <v>69</v>
      </c>
      <c r="I81" s="625" t="s">
        <v>70</v>
      </c>
      <c r="J81" s="648" t="s">
        <v>71</v>
      </c>
      <c r="K81" s="625" t="s">
        <v>72</v>
      </c>
      <c r="L81" s="625" t="s">
        <v>73</v>
      </c>
      <c r="M81" s="628" t="s">
        <v>74</v>
      </c>
      <c r="N81" s="592" t="s">
        <v>75</v>
      </c>
      <c r="O81" s="594" t="s">
        <v>76</v>
      </c>
      <c r="P81" s="633" t="s">
        <v>77</v>
      </c>
      <c r="Q81" s="614" t="s">
        <v>78</v>
      </c>
      <c r="R81" s="605" t="s">
        <v>79</v>
      </c>
      <c r="T81" s="36"/>
    </row>
    <row r="82" spans="1:37" ht="25.5" customHeight="1" x14ac:dyDescent="0.15">
      <c r="B82" s="606"/>
      <c r="C82" s="607"/>
      <c r="D82" s="606"/>
      <c r="E82" s="609"/>
      <c r="F82" s="609"/>
      <c r="G82" s="643"/>
      <c r="H82" s="646"/>
      <c r="I82" s="626"/>
      <c r="J82" s="649"/>
      <c r="K82" s="626"/>
      <c r="L82" s="626"/>
      <c r="M82" s="629"/>
      <c r="N82" s="631"/>
      <c r="O82" s="632"/>
      <c r="P82" s="634"/>
      <c r="Q82" s="615"/>
      <c r="R82" s="607"/>
      <c r="T82" s="36"/>
    </row>
    <row r="83" spans="1:37" ht="33.75" customHeight="1" x14ac:dyDescent="0.15">
      <c r="B83" s="623"/>
      <c r="C83" s="616"/>
      <c r="D83" s="606"/>
      <c r="E83" s="610"/>
      <c r="F83" s="610"/>
      <c r="G83" s="644"/>
      <c r="H83" s="647"/>
      <c r="I83" s="627"/>
      <c r="J83" s="650"/>
      <c r="K83" s="627"/>
      <c r="L83" s="627"/>
      <c r="M83" s="630"/>
      <c r="N83" s="593"/>
      <c r="O83" s="595"/>
      <c r="P83" s="635"/>
      <c r="Q83" s="599"/>
      <c r="R83" s="616"/>
      <c r="T83" s="36"/>
    </row>
    <row r="84" spans="1:37" ht="18.75" customHeight="1" x14ac:dyDescent="0.2">
      <c r="A84" s="564" t="s">
        <v>172</v>
      </c>
      <c r="B84" s="617" t="s">
        <v>80</v>
      </c>
      <c r="C84" s="618"/>
      <c r="D84" s="328">
        <f>SUM(G84:R84)</f>
        <v>1333</v>
      </c>
      <c r="E84" s="329">
        <f>IFERROR(VLOOKUP($A84,Filtro!$A5:$U57,3,FALSE),0)</f>
        <v>611</v>
      </c>
      <c r="F84" s="329">
        <f>IFERROR(VLOOKUP($A84,Filtro!$A5:$U57,4,FALSE),0)</f>
        <v>731</v>
      </c>
      <c r="G84" s="330">
        <f>IFERROR(VLOOKUP($A84,Filtro!$A5:$U57,5,FALSE),0)</f>
        <v>13</v>
      </c>
      <c r="H84" s="331">
        <f>IFERROR(VLOOKUP($A84,Filtro!$A5:$U57,6,FALSE),0)</f>
        <v>43</v>
      </c>
      <c r="I84" s="332">
        <f>IFERROR(VLOOKUP($A84,Filtro!$A5:$U57,7,FALSE),0)</f>
        <v>152</v>
      </c>
      <c r="J84" s="332">
        <f>IFERROR(VLOOKUP($A84,Filtro!$A5:$U57,8,FALSE),0)</f>
        <v>273</v>
      </c>
      <c r="K84" s="332">
        <f>IFERROR(VLOOKUP($A84,Filtro!$A5:$U57,9,FALSE),0)</f>
        <v>158</v>
      </c>
      <c r="L84" s="332">
        <f>IFERROR(VLOOKUP($A84,Filtro!$A5:$U57,10,FALSE),0)</f>
        <v>357</v>
      </c>
      <c r="M84" s="333">
        <f>IFERROR(VLOOKUP($A84,Filtro!$A5:$U57,11,FALSE),0)</f>
        <v>271</v>
      </c>
      <c r="N84" s="330">
        <f>IFERROR(VLOOKUP($A84,Filtro!$A5:$U57,12,FALSE),0)</f>
        <v>26</v>
      </c>
      <c r="O84" s="334">
        <f>IFERROR(VLOOKUP($A84,Filtro!$A5:$U57,13,FALSE),0)</f>
        <v>0</v>
      </c>
      <c r="P84" s="331">
        <f>IFERROR(VLOOKUP($A84,Filtro!$A5:$U57,14,FALSE),0)</f>
        <v>23</v>
      </c>
      <c r="Q84" s="335">
        <f>IFERROR(VLOOKUP($A84,Filtro!$A5:$U57,15,FALSE),0)</f>
        <v>14</v>
      </c>
      <c r="R84" s="336">
        <f>IFERROR(VLOOKUP($A84,Filtro!$A5:$U57,16,FALSE),0)</f>
        <v>3</v>
      </c>
      <c r="S84" s="186" t="str">
        <f t="shared" ref="S84:S87" si="9">AA84&amp;AB84</f>
        <v/>
      </c>
      <c r="T84" s="36"/>
      <c r="AA84" s="337" t="str">
        <f>IF(AF84=1,"* La suma del Total según grupo etario, gestantes y Personas que amamantan no pueden superar al Total por Sexo. ","")</f>
        <v/>
      </c>
      <c r="AB84" s="338"/>
      <c r="AC84" s="86"/>
      <c r="AD84" s="86"/>
      <c r="AF84" s="86">
        <f>IF(SUM(E84:F84)&lt;SUM(G84:M84,N84,P84:R84),1,0)</f>
        <v>0</v>
      </c>
      <c r="AG84" s="86"/>
      <c r="AH84" s="86"/>
      <c r="AI84" s="86"/>
      <c r="AJ84" s="86"/>
      <c r="AK84" s="56"/>
    </row>
    <row r="85" spans="1:37" ht="18.75" customHeight="1" x14ac:dyDescent="0.2">
      <c r="A85" s="564" t="s">
        <v>196</v>
      </c>
      <c r="B85" s="187" t="s">
        <v>88</v>
      </c>
      <c r="C85" s="188"/>
      <c r="D85" s="339">
        <f>SUM(G85:R85)</f>
        <v>10</v>
      </c>
      <c r="E85" s="340">
        <f>IFERROR(VLOOKUP($A85,Filtro!$A6:$U58,3,FALSE),0)</f>
        <v>6</v>
      </c>
      <c r="F85" s="340">
        <f>IFERROR(VLOOKUP($A85,Filtro!$A6:$U58,4,FALSE),0)</f>
        <v>6</v>
      </c>
      <c r="G85" s="341">
        <f>IFERROR(VLOOKUP($A85,Filtro!$A6:$U58,5,FALSE),0)</f>
        <v>0</v>
      </c>
      <c r="H85" s="342">
        <f>IFERROR(VLOOKUP($A85,Filtro!$A6:$U58,6,FALSE),0)</f>
        <v>0</v>
      </c>
      <c r="I85" s="343">
        <f>IFERROR(VLOOKUP($A85,Filtro!$A6:$U58,7,FALSE),0)</f>
        <v>0</v>
      </c>
      <c r="J85" s="343">
        <f>IFERROR(VLOOKUP($A85,Filtro!$A6:$U58,8,FALSE),0)</f>
        <v>0</v>
      </c>
      <c r="K85" s="343">
        <f>IFERROR(VLOOKUP($A85,Filtro!$A6:$U58,9,FALSE),0)</f>
        <v>1</v>
      </c>
      <c r="L85" s="343">
        <f>IFERROR(VLOOKUP($A85,Filtro!$A6:$U58,10,FALSE),0)</f>
        <v>7</v>
      </c>
      <c r="M85" s="344">
        <f>IFERROR(VLOOKUP($A85,Filtro!$A6:$U58,11,FALSE),0)</f>
        <v>2</v>
      </c>
      <c r="N85" s="345">
        <f>IFERROR(VLOOKUP($A85,Filtro!$A6:$U58,12,FALSE),0)</f>
        <v>0</v>
      </c>
      <c r="O85" s="344">
        <f>IFERROR(VLOOKUP($A85,Filtro!$A6:$U58,13,FALSE),0)</f>
        <v>0</v>
      </c>
      <c r="P85" s="342">
        <f>IFERROR(VLOOKUP($A85,Filtro!$A6:$U58,14,FALSE),0)</f>
        <v>0</v>
      </c>
      <c r="Q85" s="346">
        <f>IFERROR(VLOOKUP($A85,Filtro!$A6:$U58,15,FALSE),0)</f>
        <v>0</v>
      </c>
      <c r="R85" s="347">
        <f>IFERROR(VLOOKUP($A85,Filtro!$A6:$U58,16,FALSE),0)</f>
        <v>0</v>
      </c>
      <c r="S85" s="186" t="str">
        <f t="shared" si="9"/>
        <v/>
      </c>
      <c r="T85" s="249"/>
      <c r="U85" s="249"/>
      <c r="V85" s="249"/>
      <c r="W85" s="249"/>
      <c r="X85" s="249"/>
      <c r="AA85" s="337" t="str">
        <f>IF(AF85=1,"* La suma del Total según grupo etario, gestantes y Personas que amamantan no pueden superar al Total por Sexo. ","")</f>
        <v/>
      </c>
      <c r="AB85" s="86"/>
      <c r="AC85" s="86"/>
      <c r="AD85" s="86"/>
      <c r="AF85" s="86">
        <f>IF(D85&lt;SUM(G85:M85,O85:R85),1,0)</f>
        <v>0</v>
      </c>
      <c r="AG85" s="86"/>
      <c r="AH85" s="86"/>
      <c r="AI85" s="86"/>
      <c r="AJ85" s="86"/>
      <c r="AK85" s="56"/>
    </row>
    <row r="86" spans="1:37" ht="18.75" customHeight="1" x14ac:dyDescent="0.2">
      <c r="A86" s="564" t="s">
        <v>184</v>
      </c>
      <c r="B86" s="619" t="s">
        <v>90</v>
      </c>
      <c r="C86" s="620"/>
      <c r="D86" s="348">
        <f>SUM(G86:I86)</f>
        <v>14</v>
      </c>
      <c r="E86" s="340">
        <f>IFERROR(VLOOKUP($A86,Filtro!$A7:$U59,3,FALSE),0)</f>
        <v>6</v>
      </c>
      <c r="F86" s="340">
        <f>IFERROR(VLOOKUP($A86,Filtro!$A7:$U59,4,FALSE),0)</f>
        <v>8</v>
      </c>
      <c r="G86" s="341">
        <f>IFERROR(VLOOKUP($A86,Filtro!$A7:$U59,5,FALSE),0)</f>
        <v>8</v>
      </c>
      <c r="H86" s="342">
        <f>IFERROR(VLOOKUP($A86,Filtro!$A7:$U59,6,FALSE),0)</f>
        <v>6</v>
      </c>
      <c r="I86" s="343">
        <f>IFERROR(VLOOKUP($A86,Filtro!$A7:$U59,7,FALSE),0)</f>
        <v>0</v>
      </c>
      <c r="J86" s="244">
        <f>IFERROR(VLOOKUP($A86,Filtro!$A7:$U59,8,FALSE),0)</f>
        <v>0</v>
      </c>
      <c r="K86" s="244">
        <f>IFERROR(VLOOKUP($A86,Filtro!$A7:$U59,9,FALSE),0)</f>
        <v>0</v>
      </c>
      <c r="L86" s="244">
        <f>IFERROR(VLOOKUP($A86,Filtro!$A7:$U59,10,FALSE),0)</f>
        <v>0</v>
      </c>
      <c r="M86" s="349">
        <f>IFERROR(VLOOKUP($A86,Filtro!$A7:$U59,11,FALSE),0)</f>
        <v>0</v>
      </c>
      <c r="N86" s="345">
        <f>IFERROR(VLOOKUP($A86,Filtro!$A7:$U59,12,FALSE),0)</f>
        <v>0</v>
      </c>
      <c r="O86" s="350">
        <f>IFERROR(VLOOKUP($A86,Filtro!$A7:$U59,13,FALSE),0)</f>
        <v>0</v>
      </c>
      <c r="P86" s="351">
        <f>IFERROR(VLOOKUP($A86,Filtro!$A7:$U59,14,FALSE),0)</f>
        <v>0</v>
      </c>
      <c r="Q86" s="352">
        <f>IFERROR(VLOOKUP($A86,Filtro!$A7:$U59,15,FALSE),0)</f>
        <v>0</v>
      </c>
      <c r="R86" s="353">
        <f>IFERROR(VLOOKUP($A86,Filtro!$A7:$U59,16,FALSE),0)</f>
        <v>0</v>
      </c>
      <c r="S86" s="186" t="str">
        <f t="shared" si="9"/>
        <v/>
      </c>
      <c r="T86" s="249"/>
      <c r="U86" s="249"/>
      <c r="V86" s="249"/>
      <c r="W86" s="249"/>
      <c r="X86" s="249"/>
      <c r="AA86" s="337" t="str">
        <f t="shared" ref="AA86:AA87" si="10">IF(AF86=1,"* El Total según grupo etario no puede superar al Total por Sexo. ","")</f>
        <v/>
      </c>
      <c r="AB86" s="86"/>
      <c r="AC86" s="86"/>
      <c r="AD86" s="86"/>
      <c r="AF86" s="86">
        <f t="shared" ref="AF86:AF87" si="11">IF(D86&lt;SUM(G86:M86),1,0)</f>
        <v>0</v>
      </c>
      <c r="AG86" s="86"/>
      <c r="AH86" s="86"/>
      <c r="AI86" s="86"/>
      <c r="AJ86" s="86"/>
      <c r="AK86" s="56"/>
    </row>
    <row r="87" spans="1:37" ht="18.75" customHeight="1" x14ac:dyDescent="0.2">
      <c r="A87" s="564" t="s">
        <v>185</v>
      </c>
      <c r="B87" s="621" t="s">
        <v>107</v>
      </c>
      <c r="C87" s="622"/>
      <c r="D87" s="354">
        <f>SUM(G87:M87)</f>
        <v>402</v>
      </c>
      <c r="E87" s="355">
        <f>IFERROR(VLOOKUP($A87,Filtro!$A8:$U60,3,FALSE),0)</f>
        <v>240</v>
      </c>
      <c r="F87" s="355">
        <f>IFERROR(VLOOKUP($A87,Filtro!$A8:$U60,4,FALSE),0)</f>
        <v>154</v>
      </c>
      <c r="G87" s="356">
        <f>IFERROR(VLOOKUP($A87,Filtro!$A8:$U60,5,FALSE),0)</f>
        <v>19</v>
      </c>
      <c r="H87" s="357">
        <f>IFERROR(VLOOKUP($A87,Filtro!$A8:$U60,6,FALSE),0)</f>
        <v>42</v>
      </c>
      <c r="I87" s="357">
        <f>IFERROR(VLOOKUP($A87,Filtro!$A8:$U60,7,FALSE),0)</f>
        <v>176</v>
      </c>
      <c r="J87" s="357">
        <f>IFERROR(VLOOKUP($A87,Filtro!$A8:$U60,8,FALSE),0)</f>
        <v>102</v>
      </c>
      <c r="K87" s="358">
        <f>IFERROR(VLOOKUP($A87,Filtro!$A8:$U60,9,FALSE),0)</f>
        <v>62</v>
      </c>
      <c r="L87" s="235">
        <f>IFERROR(VLOOKUP($A87,Filtro!$A8:$U60,10,FALSE),0)</f>
        <v>1</v>
      </c>
      <c r="M87" s="359">
        <f>IFERROR(VLOOKUP($A87,Filtro!$A8:$U60,11,FALSE),0)</f>
        <v>0</v>
      </c>
      <c r="N87" s="360">
        <f>IFERROR(VLOOKUP($A87,Filtro!$A8:$U60,12,FALSE),0)</f>
        <v>0</v>
      </c>
      <c r="O87" s="361">
        <f>IFERROR(VLOOKUP($A87,Filtro!$A8:$U60,13,FALSE),0)</f>
        <v>0</v>
      </c>
      <c r="P87" s="362">
        <f>IFERROR(VLOOKUP($A87,Filtro!$A8:$U60,14,FALSE),0)</f>
        <v>0</v>
      </c>
      <c r="Q87" s="363">
        <f>IFERROR(VLOOKUP($A87,Filtro!$A8:$U60,15,FALSE),0)</f>
        <v>0</v>
      </c>
      <c r="R87" s="364">
        <f>IFERROR(VLOOKUP($A87,Filtro!$A8:$U60,16,FALSE),0)</f>
        <v>0</v>
      </c>
      <c r="S87" s="186" t="str">
        <f t="shared" si="9"/>
        <v/>
      </c>
      <c r="T87" s="249"/>
      <c r="U87" s="249"/>
      <c r="V87" s="249"/>
      <c r="W87" s="249"/>
      <c r="X87" s="249"/>
      <c r="AA87" s="337" t="str">
        <f t="shared" si="10"/>
        <v/>
      </c>
      <c r="AB87" s="86"/>
      <c r="AC87" s="86"/>
      <c r="AD87" s="86"/>
      <c r="AF87" s="86">
        <f t="shared" si="11"/>
        <v>0</v>
      </c>
      <c r="AG87" s="86"/>
      <c r="AH87" s="86"/>
      <c r="AI87" s="86"/>
      <c r="AJ87" s="86"/>
      <c r="AK87" s="56"/>
    </row>
    <row r="88" spans="1:37" ht="18.75" customHeight="1" x14ac:dyDescent="0.2">
      <c r="A88" s="210"/>
      <c r="B88" s="623" t="s">
        <v>64</v>
      </c>
      <c r="C88" s="624"/>
      <c r="D88" s="354">
        <f t="shared" ref="D88" si="12">SUM(E88:F88)</f>
        <v>1762</v>
      </c>
      <c r="E88" s="365">
        <f t="shared" ref="E88:M88" si="13">SUM(E84:E87)</f>
        <v>863</v>
      </c>
      <c r="F88" s="365">
        <f t="shared" si="13"/>
        <v>899</v>
      </c>
      <c r="G88" s="212">
        <f t="shared" si="13"/>
        <v>40</v>
      </c>
      <c r="H88" s="213">
        <f t="shared" si="13"/>
        <v>91</v>
      </c>
      <c r="I88" s="213">
        <f t="shared" si="13"/>
        <v>328</v>
      </c>
      <c r="J88" s="213">
        <f t="shared" si="13"/>
        <v>375</v>
      </c>
      <c r="K88" s="213">
        <f t="shared" si="13"/>
        <v>221</v>
      </c>
      <c r="L88" s="213">
        <f t="shared" si="13"/>
        <v>365</v>
      </c>
      <c r="M88" s="366">
        <f t="shared" si="13"/>
        <v>273</v>
      </c>
      <c r="N88" s="212">
        <f>SUM(N84)</f>
        <v>26</v>
      </c>
      <c r="O88" s="367">
        <f>SUM(O85)</f>
        <v>0</v>
      </c>
      <c r="P88" s="212">
        <f>SUM(P84:P85)</f>
        <v>23</v>
      </c>
      <c r="Q88" s="213">
        <f>SUM(Q84:Q85)</f>
        <v>14</v>
      </c>
      <c r="R88" s="366">
        <f>SUM(R84:R85)</f>
        <v>3</v>
      </c>
      <c r="S88" s="186"/>
      <c r="T88" s="249"/>
      <c r="U88" s="249"/>
      <c r="V88" s="249"/>
      <c r="W88" s="249"/>
      <c r="X88" s="249"/>
      <c r="AA88" s="43"/>
      <c r="AB88" s="43"/>
      <c r="AC88" s="43"/>
      <c r="AD88" s="43"/>
      <c r="AF88" s="43"/>
      <c r="AG88" s="43"/>
      <c r="AH88" s="43"/>
      <c r="AI88" s="43"/>
      <c r="AJ88" s="43"/>
      <c r="AK88" s="56"/>
    </row>
    <row r="89" spans="1:37" ht="18.75" customHeight="1" x14ac:dyDescent="0.2">
      <c r="A89" s="563" t="s">
        <v>237</v>
      </c>
      <c r="B89" s="602" t="s">
        <v>101</v>
      </c>
      <c r="C89" s="603"/>
      <c r="D89" s="368">
        <f>SUM(G89:R89)</f>
        <v>0</v>
      </c>
      <c r="E89" s="369">
        <f>IFERROR(VLOOKUP($A89,Filtro!$A10:$U62,3,FALSE),0)</f>
        <v>0</v>
      </c>
      <c r="F89" s="370">
        <f>IFERROR(VLOOKUP($A89,Filtro!$A10:$U62,4,FALSE),0)</f>
        <v>0</v>
      </c>
      <c r="G89" s="371">
        <f>IFERROR(VLOOKUP($A89,Filtro!$A10:$U62,5,FALSE),0)</f>
        <v>0</v>
      </c>
      <c r="H89" s="372">
        <f>IFERROR(VLOOKUP($A89,Filtro!$A10:$U62,6,FALSE),0)</f>
        <v>0</v>
      </c>
      <c r="I89" s="372">
        <f>IFERROR(VLOOKUP($A89,Filtro!$A10:$U62,7,FALSE),0)</f>
        <v>0</v>
      </c>
      <c r="J89" s="372">
        <f>IFERROR(VLOOKUP($A89,Filtro!$A10:$U62,8,FALSE),0)</f>
        <v>0</v>
      </c>
      <c r="K89" s="373">
        <f>IFERROR(VLOOKUP($A89,Filtro!$A10:$U62,9,FALSE),0)</f>
        <v>0</v>
      </c>
      <c r="L89" s="374">
        <f>IFERROR(VLOOKUP($A89,Filtro!$A10:$U62,10,FALSE),0)</f>
        <v>0</v>
      </c>
      <c r="M89" s="375">
        <f>IFERROR(VLOOKUP($A89,Filtro!$A10:$U62,11,FALSE),0)</f>
        <v>0</v>
      </c>
      <c r="N89" s="376">
        <f>IFERROR(VLOOKUP($A89,Filtro!$A10:$U62,12,FALSE),0)</f>
        <v>0</v>
      </c>
      <c r="O89" s="377">
        <f>IFERROR(VLOOKUP($A89,Filtro!$A10:$U62,13,FALSE),0)</f>
        <v>0</v>
      </c>
      <c r="P89" s="376">
        <f>IFERROR(VLOOKUP($A89,Filtro!$A10:$U62,14,FALSE),0)</f>
        <v>0</v>
      </c>
      <c r="Q89" s="378">
        <f>IFERROR(VLOOKUP($A89,Filtro!$A10:$U62,15,FALSE),0)</f>
        <v>0</v>
      </c>
      <c r="R89" s="379">
        <f>IFERROR(VLOOKUP($A89,Filtro!$A10:$U62,16,FALSE),0)</f>
        <v>0</v>
      </c>
      <c r="S89" s="186" t="str">
        <f>AA89&amp;AB89</f>
        <v/>
      </c>
      <c r="T89" s="249"/>
      <c r="U89" s="249"/>
      <c r="V89" s="249"/>
      <c r="W89" s="249"/>
      <c r="X89" s="249"/>
      <c r="AA89" s="86" t="str">
        <f>IF(AF89=1,"* La suma del Total según grupo etario, gestantes y Personas que amamantan no pueden superar al Total por Sexo. ","")</f>
        <v/>
      </c>
      <c r="AB89" s="86" t="str">
        <f>IF(AG89=1,"* Compruebe que lo ingresado en Programas Sociales no supere al Total registrado en los subprogramas. ","")</f>
        <v/>
      </c>
      <c r="AC89" s="380" t="str">
        <f>IF(AH89=1,"* El Total registrado en Programas Sociales no puede ser mayor al Total registrado en los subprogramas. ","")</f>
        <v/>
      </c>
      <c r="AD89" s="86"/>
      <c r="AF89" s="86">
        <f>IF(SUM(E89:F89)&lt;SUM(G89:R89),1,0)</f>
        <v>0</v>
      </c>
      <c r="AG89" s="86">
        <f>IF(OR(E89&gt;E88,F89&gt;F88,G89&gt;G88,H89&gt;H88,I89&gt;I88,J89&gt;J88,K89&gt;K88,L89&gt;L88,M89&gt;M88,N89&gt;N88,O89&gt;O88,P89&gt;P88,Q89&gt;Q88,R89&gt;R88),1,0)</f>
        <v>0</v>
      </c>
      <c r="AH89" s="86">
        <f>IF(D89&gt;D88,1,0)</f>
        <v>0</v>
      </c>
      <c r="AI89" s="86"/>
      <c r="AJ89" s="86"/>
      <c r="AK89" s="56"/>
    </row>
    <row r="90" spans="1:37" ht="15" customHeight="1" x14ac:dyDescent="0.15">
      <c r="B90" s="43" t="s">
        <v>102</v>
      </c>
      <c r="C90" s="381"/>
      <c r="D90" s="382"/>
      <c r="E90" s="383"/>
      <c r="F90" s="383"/>
      <c r="G90" s="383"/>
      <c r="H90" s="383"/>
      <c r="I90" s="383"/>
      <c r="J90" s="382"/>
      <c r="K90" s="382"/>
      <c r="L90" s="382"/>
      <c r="M90" s="382"/>
      <c r="N90" s="382"/>
      <c r="O90" s="382"/>
      <c r="P90" s="382"/>
      <c r="S90" s="36"/>
      <c r="AB90" s="56"/>
      <c r="AC90" s="56"/>
      <c r="AD90" s="56"/>
      <c r="AE90" s="56"/>
      <c r="AF90" s="56"/>
      <c r="AG90" s="56"/>
      <c r="AH90" s="56"/>
      <c r="AI90" s="56"/>
      <c r="AJ90" s="56"/>
    </row>
    <row r="91" spans="1:37" ht="15" customHeight="1" x14ac:dyDescent="0.15">
      <c r="C91" s="381"/>
      <c r="D91" s="382"/>
      <c r="E91" s="383"/>
      <c r="F91" s="383"/>
      <c r="G91" s="383"/>
      <c r="H91" s="383"/>
      <c r="I91" s="383"/>
      <c r="J91" s="382"/>
      <c r="K91" s="382"/>
      <c r="L91" s="382"/>
      <c r="M91" s="382"/>
      <c r="N91" s="382"/>
      <c r="O91" s="382"/>
      <c r="P91" s="382"/>
      <c r="S91" s="36"/>
      <c r="AB91" s="56"/>
      <c r="AC91" s="56"/>
      <c r="AD91" s="56"/>
      <c r="AE91" s="56"/>
      <c r="AF91" s="56"/>
      <c r="AG91" s="56"/>
      <c r="AH91" s="56"/>
      <c r="AI91" s="56"/>
      <c r="AJ91" s="56"/>
    </row>
    <row r="92" spans="1:37" ht="30.75" customHeight="1" x14ac:dyDescent="0.2">
      <c r="B92" s="44" t="s">
        <v>108</v>
      </c>
      <c r="H92" s="178"/>
      <c r="I92" s="178"/>
      <c r="S92" s="36"/>
      <c r="AB92" s="56"/>
      <c r="AC92" s="56"/>
      <c r="AD92" s="56"/>
      <c r="AE92" s="56"/>
      <c r="AF92" s="56"/>
      <c r="AG92" s="56"/>
      <c r="AH92" s="56"/>
      <c r="AI92" s="56"/>
      <c r="AJ92" s="56"/>
    </row>
    <row r="93" spans="1:37" ht="21" customHeight="1" x14ac:dyDescent="0.15">
      <c r="B93" s="604" t="s">
        <v>63</v>
      </c>
      <c r="C93" s="605"/>
      <c r="D93" s="608" t="s">
        <v>109</v>
      </c>
      <c r="E93" s="611" t="s">
        <v>110</v>
      </c>
      <c r="F93" s="612"/>
      <c r="G93" s="608" t="s">
        <v>111</v>
      </c>
      <c r="H93" s="613" t="s">
        <v>112</v>
      </c>
      <c r="I93" s="613"/>
      <c r="J93" s="613"/>
      <c r="K93" s="613"/>
      <c r="L93" s="613"/>
      <c r="M93" s="613"/>
      <c r="N93" s="613"/>
      <c r="O93" s="589" t="s">
        <v>113</v>
      </c>
      <c r="Q93" s="36"/>
      <c r="Y93" s="46"/>
      <c r="Z93" s="56"/>
      <c r="AA93" s="56"/>
      <c r="AB93" s="56"/>
      <c r="AC93" s="56"/>
      <c r="AD93" s="56"/>
      <c r="AE93" s="56"/>
      <c r="AF93" s="56"/>
      <c r="AG93" s="56"/>
      <c r="AH93" s="56"/>
    </row>
    <row r="94" spans="1:37" ht="23.25" customHeight="1" x14ac:dyDescent="0.15">
      <c r="B94" s="606"/>
      <c r="C94" s="607"/>
      <c r="D94" s="609"/>
      <c r="E94" s="592" t="s">
        <v>114</v>
      </c>
      <c r="F94" s="594" t="s">
        <v>115</v>
      </c>
      <c r="G94" s="590"/>
      <c r="H94" s="596" t="s">
        <v>116</v>
      </c>
      <c r="I94" s="596"/>
      <c r="J94" s="596"/>
      <c r="K94" s="597" t="s">
        <v>117</v>
      </c>
      <c r="L94" s="598" t="s">
        <v>118</v>
      </c>
      <c r="M94" s="600" t="s">
        <v>119</v>
      </c>
      <c r="N94" s="601" t="s">
        <v>120</v>
      </c>
      <c r="O94" s="590"/>
      <c r="Q94" s="36"/>
      <c r="Y94" s="46"/>
      <c r="Z94" s="56"/>
      <c r="AA94" s="56"/>
      <c r="AB94" s="56"/>
      <c r="AC94" s="56"/>
      <c r="AD94" s="56"/>
      <c r="AE94" s="56"/>
      <c r="AF94" s="56"/>
      <c r="AG94" s="56"/>
      <c r="AH94" s="56"/>
    </row>
    <row r="95" spans="1:37" ht="26.25" customHeight="1" x14ac:dyDescent="0.15">
      <c r="B95" s="606"/>
      <c r="C95" s="607"/>
      <c r="D95" s="610"/>
      <c r="E95" s="593"/>
      <c r="F95" s="595"/>
      <c r="G95" s="591"/>
      <c r="H95" s="384" t="s">
        <v>121</v>
      </c>
      <c r="I95" s="385" t="s">
        <v>122</v>
      </c>
      <c r="J95" s="386" t="s">
        <v>64</v>
      </c>
      <c r="K95" s="597"/>
      <c r="L95" s="599"/>
      <c r="M95" s="600"/>
      <c r="N95" s="601"/>
      <c r="O95" s="591"/>
      <c r="Q95" s="36"/>
      <c r="Y95" s="46"/>
      <c r="Z95" s="56"/>
      <c r="AA95" s="56"/>
      <c r="AB95" s="56"/>
      <c r="AC95" s="56"/>
      <c r="AD95" s="56"/>
      <c r="AE95" s="56"/>
      <c r="AF95" s="56"/>
      <c r="AG95" s="56"/>
      <c r="AH95" s="56"/>
    </row>
    <row r="96" spans="1:37" ht="18" customHeight="1" x14ac:dyDescent="0.15">
      <c r="B96" s="583" t="s">
        <v>81</v>
      </c>
      <c r="C96" s="584"/>
      <c r="D96" s="387"/>
      <c r="E96" s="388"/>
      <c r="F96" s="389"/>
      <c r="G96" s="390">
        <f>SUM(D96:F96)</f>
        <v>0</v>
      </c>
      <c r="H96" s="391">
        <f>D13+D20</f>
        <v>20268</v>
      </c>
      <c r="I96" s="392">
        <f>+D55+D62</f>
        <v>2</v>
      </c>
      <c r="J96" s="393">
        <f t="shared" ref="J96:J102" si="14">+H96+I96</f>
        <v>20270</v>
      </c>
      <c r="K96" s="394"/>
      <c r="L96" s="395"/>
      <c r="M96" s="185"/>
      <c r="N96" s="390">
        <f>SUM(J96:M96)</f>
        <v>20270</v>
      </c>
      <c r="O96" s="390">
        <f>G96-N96</f>
        <v>-20270</v>
      </c>
      <c r="Q96" s="36"/>
      <c r="Y96" s="46"/>
      <c r="Z96" s="56"/>
      <c r="AA96" s="56"/>
      <c r="AB96" s="56"/>
      <c r="AC96" s="56"/>
      <c r="AD96" s="56"/>
      <c r="AE96" s="56"/>
      <c r="AF96" s="56"/>
      <c r="AG96" s="56"/>
      <c r="AH96" s="56"/>
    </row>
    <row r="97" spans="1:440" ht="18" customHeight="1" x14ac:dyDescent="0.15">
      <c r="B97" s="396" t="s">
        <v>82</v>
      </c>
      <c r="C97" s="397"/>
      <c r="D97" s="398"/>
      <c r="E97" s="399"/>
      <c r="F97" s="400"/>
      <c r="G97" s="390">
        <f t="shared" ref="G97:G101" si="15">SUM(D97:F97)</f>
        <v>0</v>
      </c>
      <c r="H97" s="401">
        <f>D14+D21</f>
        <v>19855</v>
      </c>
      <c r="I97" s="402">
        <f>+D56+D63</f>
        <v>563</v>
      </c>
      <c r="J97" s="393">
        <f t="shared" si="14"/>
        <v>20418</v>
      </c>
      <c r="K97" s="184"/>
      <c r="L97" s="106"/>
      <c r="M97" s="185"/>
      <c r="N97" s="390">
        <f>SUM(J97:M97)</f>
        <v>20418</v>
      </c>
      <c r="O97" s="390">
        <f t="shared" ref="O97:O105" si="16">G97-N97</f>
        <v>-20418</v>
      </c>
      <c r="Q97" s="36"/>
      <c r="Y97" s="46"/>
      <c r="Z97" s="56"/>
      <c r="AA97" s="56"/>
      <c r="AB97" s="56"/>
      <c r="AC97" s="56"/>
      <c r="AD97" s="56"/>
      <c r="AE97" s="56"/>
      <c r="AF97" s="56"/>
      <c r="AG97" s="56"/>
      <c r="AH97" s="56"/>
    </row>
    <row r="98" spans="1:440" ht="18" customHeight="1" x14ac:dyDescent="0.15">
      <c r="B98" s="583" t="s">
        <v>83</v>
      </c>
      <c r="C98" s="584"/>
      <c r="D98" s="398"/>
      <c r="E98" s="399"/>
      <c r="F98" s="400"/>
      <c r="G98" s="390">
        <f t="shared" si="15"/>
        <v>0</v>
      </c>
      <c r="H98" s="401">
        <f>D15+D22</f>
        <v>76814</v>
      </c>
      <c r="I98" s="402">
        <f>+D57+D64</f>
        <v>26</v>
      </c>
      <c r="J98" s="393">
        <f t="shared" si="14"/>
        <v>76840</v>
      </c>
      <c r="K98" s="184"/>
      <c r="L98" s="106"/>
      <c r="M98" s="185"/>
      <c r="N98" s="390">
        <f t="shared" ref="N98:N105" si="17">SUM(J98:M98)</f>
        <v>76840</v>
      </c>
      <c r="O98" s="390">
        <f t="shared" si="16"/>
        <v>-76840</v>
      </c>
      <c r="Q98" s="36"/>
      <c r="Y98" s="46"/>
      <c r="Z98" s="56"/>
      <c r="AA98" s="56"/>
      <c r="AB98" s="56"/>
      <c r="AC98" s="56"/>
      <c r="AD98" s="56"/>
      <c r="AE98" s="56"/>
      <c r="AF98" s="56"/>
      <c r="AG98" s="56"/>
      <c r="AH98" s="56"/>
    </row>
    <row r="99" spans="1:440" ht="18" customHeight="1" x14ac:dyDescent="0.15">
      <c r="B99" s="396" t="s">
        <v>84</v>
      </c>
      <c r="C99" s="397"/>
      <c r="D99" s="398"/>
      <c r="E99" s="399"/>
      <c r="F99" s="400"/>
      <c r="G99" s="390">
        <f t="shared" si="15"/>
        <v>0</v>
      </c>
      <c r="H99" s="401">
        <f>D16+D23</f>
        <v>1339</v>
      </c>
      <c r="I99" s="402">
        <f>+D58+D65</f>
        <v>20</v>
      </c>
      <c r="J99" s="393">
        <f t="shared" si="14"/>
        <v>1359</v>
      </c>
      <c r="K99" s="403"/>
      <c r="L99" s="403"/>
      <c r="M99" s="403"/>
      <c r="N99" s="390">
        <f t="shared" si="17"/>
        <v>1359</v>
      </c>
      <c r="O99" s="390">
        <f t="shared" si="16"/>
        <v>-1359</v>
      </c>
      <c r="Q99" s="36"/>
      <c r="Y99" s="46"/>
      <c r="Z99" s="56"/>
      <c r="AA99" s="56"/>
      <c r="AB99" s="56"/>
      <c r="AC99" s="56"/>
      <c r="AD99" s="56"/>
      <c r="AE99" s="56"/>
      <c r="AF99" s="56"/>
      <c r="AG99" s="56"/>
      <c r="AH99" s="56"/>
    </row>
    <row r="100" spans="1:440" ht="18" customHeight="1" x14ac:dyDescent="0.15">
      <c r="B100" s="583" t="s">
        <v>89</v>
      </c>
      <c r="C100" s="584"/>
      <c r="D100" s="398"/>
      <c r="E100" s="399"/>
      <c r="F100" s="400"/>
      <c r="G100" s="390">
        <f t="shared" si="15"/>
        <v>0</v>
      </c>
      <c r="H100" s="401">
        <f>D24+D30</f>
        <v>12</v>
      </c>
      <c r="I100" s="402">
        <f>+D66+D72</f>
        <v>16</v>
      </c>
      <c r="J100" s="393">
        <f t="shared" si="14"/>
        <v>28</v>
      </c>
      <c r="K100" s="403"/>
      <c r="L100" s="403"/>
      <c r="M100" s="403"/>
      <c r="N100" s="390">
        <f t="shared" si="17"/>
        <v>28</v>
      </c>
      <c r="O100" s="390">
        <f t="shared" si="16"/>
        <v>-28</v>
      </c>
      <c r="Q100" s="36"/>
      <c r="Y100" s="46"/>
      <c r="Z100" s="56"/>
      <c r="AA100" s="56"/>
      <c r="AB100" s="56"/>
      <c r="AC100" s="56"/>
      <c r="AD100" s="56"/>
      <c r="AE100" s="56"/>
      <c r="AF100" s="56"/>
      <c r="AG100" s="56"/>
      <c r="AH100" s="56"/>
    </row>
    <row r="101" spans="1:440" ht="18" customHeight="1" x14ac:dyDescent="0.15">
      <c r="B101" s="404" t="s">
        <v>85</v>
      </c>
      <c r="C101" s="405"/>
      <c r="D101" s="406"/>
      <c r="E101" s="407"/>
      <c r="F101" s="408"/>
      <c r="G101" s="409">
        <f t="shared" si="15"/>
        <v>0</v>
      </c>
      <c r="H101" s="410">
        <f>+D17+D25</f>
        <v>27318</v>
      </c>
      <c r="I101" s="411">
        <f>+D59+D67</f>
        <v>85</v>
      </c>
      <c r="J101" s="412">
        <f t="shared" si="14"/>
        <v>27403</v>
      </c>
      <c r="K101" s="413"/>
      <c r="L101" s="413"/>
      <c r="M101" s="408"/>
      <c r="N101" s="414">
        <f t="shared" si="17"/>
        <v>27403</v>
      </c>
      <c r="O101" s="412">
        <f t="shared" si="16"/>
        <v>-27403</v>
      </c>
      <c r="Q101" s="36"/>
      <c r="Y101" s="46"/>
      <c r="Z101" s="56"/>
      <c r="AA101" s="56"/>
      <c r="AB101" s="56"/>
      <c r="AC101" s="56"/>
      <c r="AD101" s="56"/>
      <c r="AE101" s="56"/>
      <c r="AF101" s="56"/>
      <c r="AG101" s="56"/>
      <c r="AH101" s="56"/>
    </row>
    <row r="102" spans="1:440" s="426" customFormat="1" ht="18" customHeight="1" x14ac:dyDescent="0.15">
      <c r="A102" s="43"/>
      <c r="B102" s="585" t="s">
        <v>86</v>
      </c>
      <c r="C102" s="586"/>
      <c r="D102" s="415"/>
      <c r="E102" s="416"/>
      <c r="F102" s="417"/>
      <c r="G102" s="418">
        <f>SUM(D102:F102)</f>
        <v>0</v>
      </c>
      <c r="H102" s="419">
        <f>D18+D26+D29</f>
        <v>29221.800000000017</v>
      </c>
      <c r="I102" s="420">
        <f>+D60+D68+D71</f>
        <v>0</v>
      </c>
      <c r="J102" s="421">
        <f t="shared" si="14"/>
        <v>29221.800000000017</v>
      </c>
      <c r="K102" s="422"/>
      <c r="L102" s="422"/>
      <c r="M102" s="423"/>
      <c r="N102" s="424">
        <f t="shared" si="17"/>
        <v>29221.800000000017</v>
      </c>
      <c r="O102" s="425">
        <f t="shared" si="16"/>
        <v>-29221.800000000017</v>
      </c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  <c r="IO102" s="36"/>
      <c r="IP102" s="36"/>
      <c r="IQ102" s="36"/>
      <c r="IR102" s="36"/>
      <c r="IS102" s="36"/>
      <c r="IT102" s="36"/>
      <c r="IU102" s="36"/>
      <c r="IV102" s="36"/>
      <c r="IW102" s="36"/>
      <c r="IX102" s="36"/>
      <c r="IY102" s="36"/>
      <c r="IZ102" s="36"/>
      <c r="JA102" s="36"/>
      <c r="JB102" s="36"/>
      <c r="JC102" s="36"/>
      <c r="JD102" s="36"/>
      <c r="JE102" s="36"/>
      <c r="JF102" s="36"/>
      <c r="JG102" s="36"/>
      <c r="JH102" s="36"/>
      <c r="JI102" s="36"/>
      <c r="JJ102" s="36"/>
      <c r="JK102" s="36"/>
      <c r="JL102" s="36"/>
      <c r="JM102" s="36"/>
      <c r="JN102" s="36"/>
      <c r="JO102" s="36"/>
      <c r="JP102" s="36"/>
      <c r="JQ102" s="36"/>
      <c r="JR102" s="36"/>
      <c r="JS102" s="36"/>
      <c r="JT102" s="36"/>
      <c r="JU102" s="36"/>
      <c r="JV102" s="36"/>
      <c r="JW102" s="36"/>
      <c r="JX102" s="36"/>
      <c r="JY102" s="36"/>
      <c r="JZ102" s="36"/>
      <c r="KA102" s="36"/>
      <c r="KB102" s="36"/>
      <c r="KC102" s="36"/>
      <c r="KD102" s="36"/>
      <c r="KE102" s="36"/>
      <c r="KF102" s="36"/>
      <c r="KG102" s="36"/>
      <c r="KH102" s="36"/>
      <c r="KI102" s="36"/>
      <c r="KJ102" s="36"/>
      <c r="KK102" s="36"/>
      <c r="KL102" s="36"/>
      <c r="KM102" s="36"/>
      <c r="KN102" s="36"/>
      <c r="KO102" s="36"/>
      <c r="KP102" s="36"/>
      <c r="KQ102" s="36"/>
      <c r="KR102" s="36"/>
      <c r="KS102" s="36"/>
      <c r="KT102" s="36"/>
      <c r="KU102" s="36"/>
      <c r="KV102" s="36"/>
      <c r="KW102" s="36"/>
      <c r="KX102" s="36"/>
      <c r="KY102" s="36"/>
      <c r="KZ102" s="36"/>
      <c r="LA102" s="36"/>
      <c r="LB102" s="36"/>
      <c r="LC102" s="36"/>
      <c r="LD102" s="36"/>
      <c r="LE102" s="36"/>
      <c r="LF102" s="36"/>
      <c r="LG102" s="36"/>
      <c r="LH102" s="36"/>
      <c r="LI102" s="36"/>
      <c r="LJ102" s="36"/>
      <c r="LK102" s="36"/>
      <c r="LL102" s="36"/>
      <c r="LM102" s="36"/>
      <c r="LN102" s="36"/>
      <c r="LO102" s="36"/>
      <c r="LP102" s="36"/>
      <c r="LQ102" s="36"/>
      <c r="LR102" s="36"/>
      <c r="LS102" s="36"/>
      <c r="LT102" s="36"/>
      <c r="LU102" s="36"/>
      <c r="LV102" s="36"/>
      <c r="LW102" s="36"/>
      <c r="LX102" s="36"/>
      <c r="LY102" s="36"/>
      <c r="LZ102" s="36"/>
      <c r="MA102" s="36"/>
      <c r="MB102" s="36"/>
      <c r="MC102" s="36"/>
      <c r="MD102" s="36"/>
      <c r="ME102" s="36"/>
      <c r="MF102" s="36"/>
      <c r="MG102" s="36"/>
      <c r="MH102" s="36"/>
      <c r="MI102" s="36"/>
      <c r="MJ102" s="36"/>
      <c r="MK102" s="36"/>
      <c r="ML102" s="36"/>
      <c r="MM102" s="36"/>
      <c r="MN102" s="36"/>
      <c r="MO102" s="36"/>
      <c r="MP102" s="36"/>
      <c r="MQ102" s="36"/>
      <c r="MR102" s="36"/>
      <c r="MS102" s="36"/>
      <c r="MT102" s="36"/>
      <c r="MU102" s="36"/>
      <c r="MV102" s="36"/>
      <c r="MW102" s="36"/>
      <c r="MX102" s="36"/>
      <c r="MY102" s="36"/>
      <c r="MZ102" s="36"/>
      <c r="NA102" s="36"/>
      <c r="NB102" s="36"/>
      <c r="NC102" s="36"/>
      <c r="ND102" s="36"/>
      <c r="NE102" s="36"/>
      <c r="NF102" s="36"/>
      <c r="NG102" s="36"/>
      <c r="NH102" s="36"/>
      <c r="NI102" s="36"/>
      <c r="NJ102" s="36"/>
      <c r="NK102" s="36"/>
      <c r="NL102" s="36"/>
      <c r="NM102" s="36"/>
      <c r="NN102" s="36"/>
      <c r="NO102" s="36"/>
      <c r="NP102" s="36"/>
      <c r="NQ102" s="36"/>
      <c r="NR102" s="36"/>
      <c r="NS102" s="36"/>
      <c r="NT102" s="36"/>
      <c r="NU102" s="36"/>
      <c r="NV102" s="36"/>
      <c r="NW102" s="36"/>
      <c r="NX102" s="36"/>
      <c r="NY102" s="36"/>
      <c r="NZ102" s="36"/>
      <c r="OA102" s="36"/>
      <c r="OB102" s="36"/>
      <c r="OC102" s="36"/>
      <c r="OD102" s="36"/>
      <c r="OE102" s="36"/>
      <c r="OF102" s="36"/>
      <c r="OG102" s="36"/>
      <c r="OH102" s="36"/>
      <c r="OI102" s="36"/>
      <c r="OJ102" s="36"/>
      <c r="OK102" s="36"/>
      <c r="OL102" s="36"/>
      <c r="OM102" s="36"/>
      <c r="ON102" s="36"/>
      <c r="OO102" s="36"/>
      <c r="OP102" s="36"/>
      <c r="OQ102" s="36"/>
      <c r="OR102" s="36"/>
      <c r="OS102" s="36"/>
      <c r="OT102" s="36"/>
      <c r="OU102" s="36"/>
      <c r="OV102" s="36"/>
      <c r="OW102" s="36"/>
      <c r="OX102" s="36"/>
      <c r="OY102" s="36"/>
      <c r="OZ102" s="36"/>
      <c r="PA102" s="36"/>
      <c r="PB102" s="36"/>
      <c r="PC102" s="36"/>
      <c r="PD102" s="36"/>
      <c r="PE102" s="36"/>
      <c r="PF102" s="36"/>
      <c r="PG102" s="36"/>
      <c r="PH102" s="36"/>
      <c r="PI102" s="36"/>
      <c r="PJ102" s="36"/>
      <c r="PK102" s="36"/>
      <c r="PL102" s="36"/>
      <c r="PM102" s="36"/>
      <c r="PN102" s="36"/>
      <c r="PO102" s="36"/>
      <c r="PP102" s="36"/>
      <c r="PQ102" s="36"/>
      <c r="PR102" s="36"/>
      <c r="PS102" s="36"/>
      <c r="PT102" s="36"/>
      <c r="PU102" s="36"/>
      <c r="PV102" s="36"/>
      <c r="PW102" s="36"/>
      <c r="PX102" s="36"/>
    </row>
    <row r="103" spans="1:440" s="426" customFormat="1" ht="18" customHeight="1" x14ac:dyDescent="0.15">
      <c r="A103" s="43"/>
      <c r="B103" s="587" t="s">
        <v>123</v>
      </c>
      <c r="C103" s="588"/>
      <c r="D103" s="427"/>
      <c r="E103" s="428"/>
      <c r="F103" s="429"/>
      <c r="G103" s="430">
        <f t="shared" ref="G103:G105" si="18">SUM(D103:F103)</f>
        <v>0</v>
      </c>
      <c r="H103" s="431">
        <f>D28</f>
        <v>0</v>
      </c>
      <c r="I103" s="432">
        <f>D70</f>
        <v>55.2</v>
      </c>
      <c r="J103" s="433">
        <f>+H103+I103</f>
        <v>55.2</v>
      </c>
      <c r="K103" s="434"/>
      <c r="L103" s="435"/>
      <c r="M103" s="436"/>
      <c r="N103" s="437">
        <f t="shared" si="17"/>
        <v>55.2</v>
      </c>
      <c r="O103" s="430">
        <f t="shared" si="16"/>
        <v>-55.2</v>
      </c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  <c r="IO103" s="36"/>
      <c r="IP103" s="36"/>
      <c r="IQ103" s="36"/>
      <c r="IR103" s="36"/>
      <c r="IS103" s="36"/>
      <c r="IT103" s="36"/>
      <c r="IU103" s="36"/>
      <c r="IV103" s="36"/>
      <c r="IW103" s="36"/>
      <c r="IX103" s="36"/>
      <c r="IY103" s="36"/>
      <c r="IZ103" s="36"/>
      <c r="JA103" s="36"/>
      <c r="JB103" s="36"/>
      <c r="JC103" s="36"/>
      <c r="JD103" s="36"/>
      <c r="JE103" s="36"/>
      <c r="JF103" s="36"/>
      <c r="JG103" s="36"/>
      <c r="JH103" s="36"/>
      <c r="JI103" s="36"/>
      <c r="JJ103" s="36"/>
      <c r="JK103" s="36"/>
      <c r="JL103" s="36"/>
      <c r="JM103" s="36"/>
      <c r="JN103" s="36"/>
      <c r="JO103" s="36"/>
      <c r="JP103" s="36"/>
      <c r="JQ103" s="36"/>
      <c r="JR103" s="36"/>
      <c r="JS103" s="36"/>
      <c r="JT103" s="36"/>
      <c r="JU103" s="36"/>
      <c r="JV103" s="36"/>
      <c r="JW103" s="36"/>
      <c r="JX103" s="36"/>
      <c r="JY103" s="36"/>
      <c r="JZ103" s="36"/>
      <c r="KA103" s="36"/>
      <c r="KB103" s="36"/>
      <c r="KC103" s="36"/>
      <c r="KD103" s="36"/>
      <c r="KE103" s="36"/>
      <c r="KF103" s="36"/>
      <c r="KG103" s="36"/>
      <c r="KH103" s="36"/>
      <c r="KI103" s="36"/>
      <c r="KJ103" s="36"/>
      <c r="KK103" s="36"/>
      <c r="KL103" s="36"/>
      <c r="KM103" s="36"/>
      <c r="KN103" s="36"/>
      <c r="KO103" s="36"/>
      <c r="KP103" s="36"/>
      <c r="KQ103" s="36"/>
      <c r="KR103" s="36"/>
      <c r="KS103" s="36"/>
      <c r="KT103" s="36"/>
      <c r="KU103" s="36"/>
      <c r="KV103" s="36"/>
      <c r="KW103" s="36"/>
      <c r="KX103" s="36"/>
      <c r="KY103" s="36"/>
      <c r="KZ103" s="36"/>
      <c r="LA103" s="36"/>
      <c r="LB103" s="36"/>
      <c r="LC103" s="36"/>
      <c r="LD103" s="36"/>
      <c r="LE103" s="36"/>
      <c r="LF103" s="36"/>
      <c r="LG103" s="36"/>
      <c r="LH103" s="36"/>
      <c r="LI103" s="36"/>
      <c r="LJ103" s="36"/>
      <c r="LK103" s="36"/>
      <c r="LL103" s="36"/>
      <c r="LM103" s="36"/>
      <c r="LN103" s="36"/>
      <c r="LO103" s="36"/>
      <c r="LP103" s="36"/>
      <c r="LQ103" s="36"/>
      <c r="LR103" s="36"/>
      <c r="LS103" s="36"/>
      <c r="LT103" s="36"/>
      <c r="LU103" s="36"/>
      <c r="LV103" s="36"/>
      <c r="LW103" s="36"/>
      <c r="LX103" s="36"/>
      <c r="LY103" s="36"/>
      <c r="LZ103" s="36"/>
      <c r="MA103" s="36"/>
      <c r="MB103" s="36"/>
      <c r="MC103" s="36"/>
      <c r="MD103" s="36"/>
      <c r="ME103" s="36"/>
      <c r="MF103" s="36"/>
      <c r="MG103" s="36"/>
      <c r="MH103" s="36"/>
      <c r="MI103" s="36"/>
      <c r="MJ103" s="36"/>
      <c r="MK103" s="36"/>
      <c r="ML103" s="36"/>
      <c r="MM103" s="36"/>
      <c r="MN103" s="36"/>
      <c r="MO103" s="36"/>
      <c r="MP103" s="36"/>
      <c r="MQ103" s="36"/>
      <c r="MR103" s="36"/>
      <c r="MS103" s="36"/>
      <c r="MT103" s="36"/>
      <c r="MU103" s="36"/>
      <c r="MV103" s="36"/>
      <c r="MW103" s="36"/>
      <c r="MX103" s="36"/>
      <c r="MY103" s="36"/>
      <c r="MZ103" s="36"/>
      <c r="NA103" s="36"/>
      <c r="NB103" s="36"/>
      <c r="NC103" s="36"/>
      <c r="ND103" s="36"/>
      <c r="NE103" s="36"/>
      <c r="NF103" s="36"/>
      <c r="NG103" s="36"/>
      <c r="NH103" s="36"/>
      <c r="NI103" s="36"/>
      <c r="NJ103" s="36"/>
      <c r="NK103" s="36"/>
      <c r="NL103" s="36"/>
      <c r="NM103" s="36"/>
      <c r="NN103" s="36"/>
      <c r="NO103" s="36"/>
      <c r="NP103" s="36"/>
      <c r="NQ103" s="36"/>
      <c r="NR103" s="36"/>
      <c r="NS103" s="36"/>
      <c r="NT103" s="36"/>
      <c r="NU103" s="36"/>
      <c r="NV103" s="36"/>
      <c r="NW103" s="36"/>
      <c r="NX103" s="36"/>
      <c r="NY103" s="36"/>
      <c r="NZ103" s="36"/>
      <c r="OA103" s="36"/>
      <c r="OB103" s="36"/>
      <c r="OC103" s="36"/>
      <c r="OD103" s="36"/>
      <c r="OE103" s="36"/>
      <c r="OF103" s="36"/>
      <c r="OG103" s="36"/>
      <c r="OH103" s="36"/>
      <c r="OI103" s="36"/>
      <c r="OJ103" s="36"/>
      <c r="OK103" s="36"/>
      <c r="OL103" s="36"/>
      <c r="OM103" s="36"/>
      <c r="ON103" s="36"/>
      <c r="OO103" s="36"/>
      <c r="OP103" s="36"/>
      <c r="OQ103" s="36"/>
      <c r="OR103" s="36"/>
      <c r="OS103" s="36"/>
      <c r="OT103" s="36"/>
      <c r="OU103" s="36"/>
      <c r="OV103" s="36"/>
      <c r="OW103" s="36"/>
      <c r="OX103" s="36"/>
      <c r="OY103" s="36"/>
      <c r="OZ103" s="36"/>
      <c r="PA103" s="36"/>
      <c r="PB103" s="36"/>
      <c r="PC103" s="36"/>
      <c r="PD103" s="36"/>
      <c r="PE103" s="36"/>
      <c r="PF103" s="36"/>
      <c r="PG103" s="36"/>
      <c r="PH103" s="36"/>
      <c r="PI103" s="36"/>
      <c r="PJ103" s="36"/>
      <c r="PK103" s="36"/>
      <c r="PL103" s="36"/>
      <c r="PM103" s="36"/>
      <c r="PN103" s="36"/>
      <c r="PO103" s="36"/>
      <c r="PP103" s="36"/>
      <c r="PQ103" s="36"/>
      <c r="PR103" s="36"/>
      <c r="PS103" s="36"/>
      <c r="PT103" s="36"/>
      <c r="PU103" s="36"/>
      <c r="PV103" s="36"/>
      <c r="PW103" s="36"/>
      <c r="PX103" s="36"/>
    </row>
    <row r="104" spans="1:440" s="426" customFormat="1" ht="18" customHeight="1" x14ac:dyDescent="0.15">
      <c r="A104" s="43"/>
      <c r="B104" s="583" t="s">
        <v>94</v>
      </c>
      <c r="C104" s="584"/>
      <c r="D104" s="438"/>
      <c r="E104" s="439"/>
      <c r="F104" s="440"/>
      <c r="G104" s="441">
        <f t="shared" si="18"/>
        <v>0</v>
      </c>
      <c r="H104" s="442">
        <f>D32</f>
        <v>6701.9999999999991</v>
      </c>
      <c r="I104" s="443">
        <f>D74</f>
        <v>922.40000000000009</v>
      </c>
      <c r="J104" s="444">
        <f t="shared" ref="J104:J105" si="19">+H104+I104</f>
        <v>7624.4</v>
      </c>
      <c r="K104" s="445"/>
      <c r="L104" s="446"/>
      <c r="M104" s="447"/>
      <c r="N104" s="448">
        <f t="shared" si="17"/>
        <v>7624.4</v>
      </c>
      <c r="O104" s="449">
        <f t="shared" si="16"/>
        <v>-7624.4</v>
      </c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  <c r="IN104" s="36"/>
      <c r="IO104" s="36"/>
      <c r="IP104" s="36"/>
      <c r="IQ104" s="36"/>
      <c r="IR104" s="36"/>
      <c r="IS104" s="36"/>
      <c r="IT104" s="36"/>
      <c r="IU104" s="36"/>
      <c r="IV104" s="36"/>
      <c r="IW104" s="36"/>
      <c r="IX104" s="36"/>
      <c r="IY104" s="36"/>
      <c r="IZ104" s="36"/>
      <c r="JA104" s="36"/>
      <c r="JB104" s="36"/>
      <c r="JC104" s="36"/>
      <c r="JD104" s="36"/>
      <c r="JE104" s="36"/>
      <c r="JF104" s="36"/>
      <c r="JG104" s="36"/>
      <c r="JH104" s="36"/>
      <c r="JI104" s="36"/>
      <c r="JJ104" s="36"/>
      <c r="JK104" s="36"/>
      <c r="JL104" s="36"/>
      <c r="JM104" s="36"/>
      <c r="JN104" s="36"/>
      <c r="JO104" s="36"/>
      <c r="JP104" s="36"/>
      <c r="JQ104" s="36"/>
      <c r="JR104" s="36"/>
      <c r="JS104" s="36"/>
      <c r="JT104" s="36"/>
      <c r="JU104" s="36"/>
      <c r="JV104" s="36"/>
      <c r="JW104" s="36"/>
      <c r="JX104" s="36"/>
      <c r="JY104" s="36"/>
      <c r="JZ104" s="36"/>
      <c r="KA104" s="36"/>
      <c r="KB104" s="36"/>
      <c r="KC104" s="36"/>
      <c r="KD104" s="36"/>
      <c r="KE104" s="36"/>
      <c r="KF104" s="36"/>
      <c r="KG104" s="36"/>
      <c r="KH104" s="36"/>
      <c r="KI104" s="36"/>
      <c r="KJ104" s="36"/>
      <c r="KK104" s="36"/>
      <c r="KL104" s="36"/>
      <c r="KM104" s="36"/>
      <c r="KN104" s="36"/>
      <c r="KO104" s="36"/>
      <c r="KP104" s="36"/>
      <c r="KQ104" s="36"/>
      <c r="KR104" s="36"/>
      <c r="KS104" s="36"/>
      <c r="KT104" s="36"/>
      <c r="KU104" s="36"/>
      <c r="KV104" s="36"/>
      <c r="KW104" s="36"/>
      <c r="KX104" s="36"/>
      <c r="KY104" s="36"/>
      <c r="KZ104" s="36"/>
      <c r="LA104" s="36"/>
      <c r="LB104" s="36"/>
      <c r="LC104" s="36"/>
      <c r="LD104" s="36"/>
      <c r="LE104" s="36"/>
      <c r="LF104" s="36"/>
      <c r="LG104" s="36"/>
      <c r="LH104" s="36"/>
      <c r="LI104" s="36"/>
      <c r="LJ104" s="36"/>
      <c r="LK104" s="36"/>
      <c r="LL104" s="36"/>
      <c r="LM104" s="36"/>
      <c r="LN104" s="36"/>
      <c r="LO104" s="36"/>
      <c r="LP104" s="36"/>
      <c r="LQ104" s="36"/>
      <c r="LR104" s="36"/>
      <c r="LS104" s="36"/>
      <c r="LT104" s="36"/>
      <c r="LU104" s="36"/>
      <c r="LV104" s="36"/>
      <c r="LW104" s="36"/>
      <c r="LX104" s="36"/>
      <c r="LY104" s="36"/>
      <c r="LZ104" s="36"/>
      <c r="MA104" s="36"/>
      <c r="MB104" s="36"/>
      <c r="MC104" s="36"/>
      <c r="MD104" s="36"/>
      <c r="ME104" s="36"/>
      <c r="MF104" s="36"/>
      <c r="MG104" s="36"/>
      <c r="MH104" s="36"/>
      <c r="MI104" s="36"/>
      <c r="MJ104" s="36"/>
      <c r="MK104" s="36"/>
      <c r="ML104" s="36"/>
      <c r="MM104" s="36"/>
      <c r="MN104" s="36"/>
      <c r="MO104" s="36"/>
      <c r="MP104" s="36"/>
      <c r="MQ104" s="36"/>
      <c r="MR104" s="36"/>
      <c r="MS104" s="36"/>
      <c r="MT104" s="36"/>
      <c r="MU104" s="36"/>
      <c r="MV104" s="36"/>
      <c r="MW104" s="36"/>
      <c r="MX104" s="36"/>
      <c r="MY104" s="36"/>
      <c r="MZ104" s="36"/>
      <c r="NA104" s="36"/>
      <c r="NB104" s="36"/>
      <c r="NC104" s="36"/>
      <c r="ND104" s="36"/>
      <c r="NE104" s="36"/>
      <c r="NF104" s="36"/>
      <c r="NG104" s="36"/>
      <c r="NH104" s="36"/>
      <c r="NI104" s="36"/>
      <c r="NJ104" s="36"/>
      <c r="NK104" s="36"/>
      <c r="NL104" s="36"/>
      <c r="NM104" s="36"/>
      <c r="NN104" s="36"/>
      <c r="NO104" s="36"/>
      <c r="NP104" s="36"/>
      <c r="NQ104" s="36"/>
      <c r="NR104" s="36"/>
      <c r="NS104" s="36"/>
      <c r="NT104" s="36"/>
      <c r="NU104" s="36"/>
      <c r="NV104" s="36"/>
      <c r="NW104" s="36"/>
      <c r="NX104" s="36"/>
      <c r="NY104" s="36"/>
      <c r="NZ104" s="36"/>
      <c r="OA104" s="36"/>
      <c r="OB104" s="36"/>
      <c r="OC104" s="36"/>
      <c r="OD104" s="36"/>
      <c r="OE104" s="36"/>
      <c r="OF104" s="36"/>
      <c r="OG104" s="36"/>
      <c r="OH104" s="36"/>
      <c r="OI104" s="36"/>
      <c r="OJ104" s="36"/>
      <c r="OK104" s="36"/>
      <c r="OL104" s="36"/>
      <c r="OM104" s="36"/>
      <c r="ON104" s="36"/>
      <c r="OO104" s="36"/>
      <c r="OP104" s="36"/>
      <c r="OQ104" s="36"/>
      <c r="OR104" s="36"/>
      <c r="OS104" s="36"/>
      <c r="OT104" s="36"/>
      <c r="OU104" s="36"/>
      <c r="OV104" s="36"/>
      <c r="OW104" s="36"/>
      <c r="OX104" s="36"/>
      <c r="OY104" s="36"/>
      <c r="OZ104" s="36"/>
      <c r="PA104" s="36"/>
      <c r="PB104" s="36"/>
      <c r="PC104" s="36"/>
      <c r="PD104" s="36"/>
      <c r="PE104" s="36"/>
      <c r="PF104" s="36"/>
      <c r="PG104" s="36"/>
      <c r="PH104" s="36"/>
      <c r="PI104" s="36"/>
      <c r="PJ104" s="36"/>
      <c r="PK104" s="36"/>
      <c r="PL104" s="36"/>
      <c r="PM104" s="36"/>
      <c r="PN104" s="36"/>
      <c r="PO104" s="36"/>
      <c r="PP104" s="36"/>
      <c r="PQ104" s="36"/>
      <c r="PR104" s="36"/>
      <c r="PS104" s="36"/>
      <c r="PT104" s="36"/>
      <c r="PU104" s="36"/>
      <c r="PV104" s="36"/>
      <c r="PW104" s="36"/>
      <c r="PX104" s="36"/>
    </row>
    <row r="105" spans="1:440" s="426" customFormat="1" ht="18" customHeight="1" x14ac:dyDescent="0.15">
      <c r="A105" s="43"/>
      <c r="B105" s="580" t="s">
        <v>124</v>
      </c>
      <c r="C105" s="581"/>
      <c r="D105" s="88"/>
      <c r="E105" s="450"/>
      <c r="F105" s="451"/>
      <c r="G105" s="441">
        <f t="shared" si="18"/>
        <v>0</v>
      </c>
      <c r="H105" s="452">
        <f>D33</f>
        <v>1355.9999999999998</v>
      </c>
      <c r="I105" s="453">
        <f>D75</f>
        <v>493.19999999999993</v>
      </c>
      <c r="J105" s="454">
        <f t="shared" si="19"/>
        <v>1849.1999999999998</v>
      </c>
      <c r="K105" s="455"/>
      <c r="L105" s="456"/>
      <c r="M105" s="457"/>
      <c r="N105" s="458">
        <f t="shared" si="17"/>
        <v>1849.1999999999998</v>
      </c>
      <c r="O105" s="459">
        <f t="shared" si="16"/>
        <v>-1849.1999999999998</v>
      </c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  <c r="IK105" s="36"/>
      <c r="IL105" s="36"/>
      <c r="IM105" s="36"/>
      <c r="IN105" s="36"/>
      <c r="IO105" s="36"/>
      <c r="IP105" s="36"/>
      <c r="IQ105" s="36"/>
      <c r="IR105" s="36"/>
      <c r="IS105" s="36"/>
      <c r="IT105" s="36"/>
      <c r="IU105" s="36"/>
      <c r="IV105" s="36"/>
      <c r="IW105" s="36"/>
      <c r="IX105" s="36"/>
      <c r="IY105" s="36"/>
      <c r="IZ105" s="36"/>
      <c r="JA105" s="36"/>
      <c r="JB105" s="36"/>
      <c r="JC105" s="36"/>
      <c r="JD105" s="36"/>
      <c r="JE105" s="36"/>
      <c r="JF105" s="36"/>
      <c r="JG105" s="36"/>
      <c r="JH105" s="36"/>
      <c r="JI105" s="36"/>
      <c r="JJ105" s="36"/>
      <c r="JK105" s="36"/>
      <c r="JL105" s="36"/>
      <c r="JM105" s="36"/>
      <c r="JN105" s="36"/>
      <c r="JO105" s="36"/>
      <c r="JP105" s="36"/>
      <c r="JQ105" s="36"/>
      <c r="JR105" s="36"/>
      <c r="JS105" s="36"/>
      <c r="JT105" s="36"/>
      <c r="JU105" s="36"/>
      <c r="JV105" s="36"/>
      <c r="JW105" s="36"/>
      <c r="JX105" s="36"/>
      <c r="JY105" s="36"/>
      <c r="JZ105" s="36"/>
      <c r="KA105" s="36"/>
      <c r="KB105" s="36"/>
      <c r="KC105" s="36"/>
      <c r="KD105" s="36"/>
      <c r="KE105" s="36"/>
      <c r="KF105" s="36"/>
      <c r="KG105" s="36"/>
      <c r="KH105" s="36"/>
      <c r="KI105" s="36"/>
      <c r="KJ105" s="36"/>
      <c r="KK105" s="36"/>
      <c r="KL105" s="36"/>
      <c r="KM105" s="36"/>
      <c r="KN105" s="36"/>
      <c r="KO105" s="36"/>
      <c r="KP105" s="36"/>
      <c r="KQ105" s="36"/>
      <c r="KR105" s="36"/>
      <c r="KS105" s="36"/>
      <c r="KT105" s="36"/>
      <c r="KU105" s="36"/>
      <c r="KV105" s="36"/>
      <c r="KW105" s="36"/>
      <c r="KX105" s="36"/>
      <c r="KY105" s="36"/>
      <c r="KZ105" s="36"/>
      <c r="LA105" s="36"/>
      <c r="LB105" s="36"/>
      <c r="LC105" s="36"/>
      <c r="LD105" s="36"/>
      <c r="LE105" s="36"/>
      <c r="LF105" s="36"/>
      <c r="LG105" s="36"/>
      <c r="LH105" s="36"/>
      <c r="LI105" s="36"/>
      <c r="LJ105" s="36"/>
      <c r="LK105" s="36"/>
      <c r="LL105" s="36"/>
      <c r="LM105" s="36"/>
      <c r="LN105" s="36"/>
      <c r="LO105" s="36"/>
      <c r="LP105" s="36"/>
      <c r="LQ105" s="36"/>
      <c r="LR105" s="36"/>
      <c r="LS105" s="36"/>
      <c r="LT105" s="36"/>
      <c r="LU105" s="36"/>
      <c r="LV105" s="36"/>
      <c r="LW105" s="36"/>
      <c r="LX105" s="36"/>
      <c r="LY105" s="36"/>
      <c r="LZ105" s="36"/>
      <c r="MA105" s="36"/>
      <c r="MB105" s="36"/>
      <c r="MC105" s="36"/>
      <c r="MD105" s="36"/>
      <c r="ME105" s="36"/>
      <c r="MF105" s="36"/>
      <c r="MG105" s="36"/>
      <c r="MH105" s="36"/>
      <c r="MI105" s="36"/>
      <c r="MJ105" s="36"/>
      <c r="MK105" s="36"/>
      <c r="ML105" s="36"/>
      <c r="MM105" s="36"/>
      <c r="MN105" s="36"/>
      <c r="MO105" s="36"/>
      <c r="MP105" s="36"/>
      <c r="MQ105" s="36"/>
      <c r="MR105" s="36"/>
      <c r="MS105" s="36"/>
      <c r="MT105" s="36"/>
      <c r="MU105" s="36"/>
      <c r="MV105" s="36"/>
      <c r="MW105" s="36"/>
      <c r="MX105" s="36"/>
      <c r="MY105" s="36"/>
      <c r="MZ105" s="36"/>
      <c r="NA105" s="36"/>
      <c r="NB105" s="36"/>
      <c r="NC105" s="36"/>
      <c r="ND105" s="36"/>
      <c r="NE105" s="36"/>
      <c r="NF105" s="36"/>
      <c r="NG105" s="36"/>
      <c r="NH105" s="36"/>
      <c r="NI105" s="36"/>
      <c r="NJ105" s="36"/>
      <c r="NK105" s="36"/>
      <c r="NL105" s="36"/>
      <c r="NM105" s="36"/>
      <c r="NN105" s="36"/>
      <c r="NO105" s="36"/>
      <c r="NP105" s="36"/>
      <c r="NQ105" s="36"/>
      <c r="NR105" s="36"/>
      <c r="NS105" s="36"/>
      <c r="NT105" s="36"/>
      <c r="NU105" s="36"/>
      <c r="NV105" s="36"/>
      <c r="NW105" s="36"/>
      <c r="NX105" s="36"/>
      <c r="NY105" s="36"/>
      <c r="NZ105" s="36"/>
      <c r="OA105" s="36"/>
      <c r="OB105" s="36"/>
      <c r="OC105" s="36"/>
      <c r="OD105" s="36"/>
      <c r="OE105" s="36"/>
      <c r="OF105" s="36"/>
      <c r="OG105" s="36"/>
      <c r="OH105" s="36"/>
      <c r="OI105" s="36"/>
      <c r="OJ105" s="36"/>
      <c r="OK105" s="36"/>
      <c r="OL105" s="36"/>
      <c r="OM105" s="36"/>
      <c r="ON105" s="36"/>
      <c r="OO105" s="36"/>
      <c r="OP105" s="36"/>
      <c r="OQ105" s="36"/>
      <c r="OR105" s="36"/>
      <c r="OS105" s="36"/>
      <c r="OT105" s="36"/>
      <c r="OU105" s="36"/>
      <c r="OV105" s="36"/>
      <c r="OW105" s="36"/>
      <c r="OX105" s="36"/>
      <c r="OY105" s="36"/>
      <c r="OZ105" s="36"/>
      <c r="PA105" s="36"/>
      <c r="PB105" s="36"/>
      <c r="PC105" s="36"/>
      <c r="PD105" s="36"/>
      <c r="PE105" s="36"/>
      <c r="PF105" s="36"/>
      <c r="PG105" s="36"/>
      <c r="PH105" s="36"/>
      <c r="PI105" s="36"/>
      <c r="PJ105" s="36"/>
      <c r="PK105" s="36"/>
      <c r="PL105" s="36"/>
      <c r="PM105" s="36"/>
      <c r="PN105" s="36"/>
      <c r="PO105" s="36"/>
      <c r="PP105" s="36"/>
      <c r="PQ105" s="36"/>
      <c r="PR105" s="36"/>
      <c r="PS105" s="36"/>
      <c r="PT105" s="36"/>
      <c r="PU105" s="36"/>
      <c r="PV105" s="36"/>
      <c r="PW105" s="36"/>
      <c r="PX105" s="36"/>
    </row>
    <row r="106" spans="1:440" ht="18" customHeight="1" x14ac:dyDescent="0.15">
      <c r="B106" s="582" t="s">
        <v>125</v>
      </c>
      <c r="C106" s="582"/>
      <c r="D106" s="460">
        <f>SUM(D96:D105)</f>
        <v>0</v>
      </c>
      <c r="E106" s="461">
        <f t="shared" ref="E106:N106" si="20">SUM(E96:E105)</f>
        <v>0</v>
      </c>
      <c r="F106" s="462">
        <f t="shared" si="20"/>
        <v>0</v>
      </c>
      <c r="G106" s="460">
        <f t="shared" si="20"/>
        <v>0</v>
      </c>
      <c r="H106" s="461">
        <f t="shared" si="20"/>
        <v>182885.80000000002</v>
      </c>
      <c r="I106" s="463">
        <f t="shared" si="20"/>
        <v>2182.8000000000002</v>
      </c>
      <c r="J106" s="462">
        <f t="shared" si="20"/>
        <v>185068.60000000003</v>
      </c>
      <c r="K106" s="461">
        <f t="shared" si="20"/>
        <v>0</v>
      </c>
      <c r="L106" s="463">
        <f t="shared" si="20"/>
        <v>0</v>
      </c>
      <c r="M106" s="462">
        <f t="shared" si="20"/>
        <v>0</v>
      </c>
      <c r="N106" s="460">
        <f t="shared" si="20"/>
        <v>185068.60000000003</v>
      </c>
      <c r="O106" s="460">
        <f>SUM(O96:O105)</f>
        <v>-185068.60000000003</v>
      </c>
      <c r="Q106" s="36"/>
      <c r="Y106" s="46"/>
      <c r="Z106" s="56"/>
      <c r="AA106" s="56"/>
      <c r="AB106" s="56"/>
      <c r="AC106" s="56"/>
      <c r="AD106" s="56"/>
      <c r="AE106" s="56"/>
      <c r="AF106" s="56"/>
      <c r="AG106" s="56"/>
      <c r="AH106" s="56"/>
    </row>
    <row r="107" spans="1:440" x14ac:dyDescent="0.15">
      <c r="Y107" s="46"/>
    </row>
    <row r="108" spans="1:440" x14ac:dyDescent="0.15">
      <c r="Y108" s="46"/>
    </row>
    <row r="111" spans="1:440" ht="15" x14ac:dyDescent="0.2">
      <c r="A111" s="464" t="s">
        <v>126</v>
      </c>
    </row>
    <row r="112" spans="1:440" ht="12.75" x14ac:dyDescent="0.15">
      <c r="A112" s="465">
        <v>15030200</v>
      </c>
    </row>
    <row r="113" spans="1:1" ht="12.75" x14ac:dyDescent="0.15">
      <c r="A113" s="465">
        <v>15040200</v>
      </c>
    </row>
    <row r="115" spans="1:1" x14ac:dyDescent="0.15">
      <c r="A115" s="43" t="s">
        <v>127</v>
      </c>
    </row>
    <row r="116" spans="1:1" ht="12.75" x14ac:dyDescent="0.15">
      <c r="A116" s="57">
        <v>15080014</v>
      </c>
    </row>
    <row r="117" spans="1:1" ht="12.75" x14ac:dyDescent="0.15">
      <c r="A117" s="57">
        <v>15080015</v>
      </c>
    </row>
    <row r="118" spans="1:1" ht="12.75" x14ac:dyDescent="0.15">
      <c r="A118" s="57">
        <v>15080016</v>
      </c>
    </row>
    <row r="119" spans="1:1" ht="12.75" x14ac:dyDescent="0.15">
      <c r="A119" s="57">
        <v>15080017</v>
      </c>
    </row>
    <row r="120" spans="1:1" ht="12.75" x14ac:dyDescent="0.15">
      <c r="A120" s="57">
        <v>15080018</v>
      </c>
    </row>
    <row r="121" spans="1:1" ht="12.75" x14ac:dyDescent="0.15">
      <c r="A121" s="57">
        <v>15080019</v>
      </c>
    </row>
    <row r="122" spans="1:1" ht="12.75" x14ac:dyDescent="0.15">
      <c r="A122" s="57">
        <v>15080020</v>
      </c>
    </row>
    <row r="123" spans="1:1" ht="12.75" x14ac:dyDescent="0.15">
      <c r="A123" s="57">
        <v>15080021</v>
      </c>
    </row>
    <row r="157" spans="2:33" ht="23.25" hidden="1" customHeight="1" x14ac:dyDescent="0.15"/>
    <row r="158" spans="2:33" hidden="1" x14ac:dyDescent="0.15">
      <c r="B158" s="466">
        <f>SUM(C8:R106)</f>
        <v>2437815.9999999995</v>
      </c>
      <c r="AG158" s="46">
        <f>SUM(AF1:AJ157)</f>
        <v>0</v>
      </c>
    </row>
    <row r="159" spans="2:33" ht="23.25" hidden="1" customHeight="1" x14ac:dyDescent="0.15"/>
  </sheetData>
  <mergeCells count="116"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P10:P12"/>
    <mergeCell ref="B32:B34"/>
    <mergeCell ref="B35:C35"/>
    <mergeCell ref="B38:C41"/>
    <mergeCell ref="D38:D41"/>
    <mergeCell ref="E38:E41"/>
    <mergeCell ref="M10:M12"/>
    <mergeCell ref="N10:N12"/>
    <mergeCell ref="O10:O12"/>
    <mergeCell ref="P39:P41"/>
    <mergeCell ref="B13:B19"/>
    <mergeCell ref="B20:B27"/>
    <mergeCell ref="G10:G12"/>
    <mergeCell ref="H10:H12"/>
    <mergeCell ref="I10:I12"/>
    <mergeCell ref="J10:J12"/>
    <mergeCell ref="K10:K12"/>
    <mergeCell ref="L10:L12"/>
    <mergeCell ref="B28:B30"/>
    <mergeCell ref="Q39:Q41"/>
    <mergeCell ref="R39:R41"/>
    <mergeCell ref="F38:F41"/>
    <mergeCell ref="G38:M38"/>
    <mergeCell ref="N38:O38"/>
    <mergeCell ref="P38:R38"/>
    <mergeCell ref="G39:G41"/>
    <mergeCell ref="H39:H41"/>
    <mergeCell ref="I39:I41"/>
    <mergeCell ref="J39:J41"/>
    <mergeCell ref="K39:K41"/>
    <mergeCell ref="L39:L41"/>
    <mergeCell ref="B42:C42"/>
    <mergeCell ref="B44:C44"/>
    <mergeCell ref="B46:C46"/>
    <mergeCell ref="B47:C47"/>
    <mergeCell ref="B51:B54"/>
    <mergeCell ref="C51:C54"/>
    <mergeCell ref="M39:M41"/>
    <mergeCell ref="N39:N41"/>
    <mergeCell ref="O39:O41"/>
    <mergeCell ref="K52:K54"/>
    <mergeCell ref="L52:L54"/>
    <mergeCell ref="M52:M54"/>
    <mergeCell ref="N52:N54"/>
    <mergeCell ref="O52:O54"/>
    <mergeCell ref="P52:P54"/>
    <mergeCell ref="D51:D54"/>
    <mergeCell ref="E51:K51"/>
    <mergeCell ref="L51:M51"/>
    <mergeCell ref="N51:P51"/>
    <mergeCell ref="E52:E54"/>
    <mergeCell ref="F52:F54"/>
    <mergeCell ref="G52:G54"/>
    <mergeCell ref="H52:H54"/>
    <mergeCell ref="I52:I54"/>
    <mergeCell ref="J52:J54"/>
    <mergeCell ref="G81:G83"/>
    <mergeCell ref="H81:H83"/>
    <mergeCell ref="I81:I83"/>
    <mergeCell ref="J81:J83"/>
    <mergeCell ref="B55:B61"/>
    <mergeCell ref="B62:B69"/>
    <mergeCell ref="B70:B73"/>
    <mergeCell ref="B74:B76"/>
    <mergeCell ref="B77:C77"/>
    <mergeCell ref="B80:C83"/>
    <mergeCell ref="B89:C89"/>
    <mergeCell ref="B93:C95"/>
    <mergeCell ref="D93:D95"/>
    <mergeCell ref="E93:F93"/>
    <mergeCell ref="G93:G95"/>
    <mergeCell ref="H93:N93"/>
    <mergeCell ref="Q81:Q83"/>
    <mergeCell ref="R81:R83"/>
    <mergeCell ref="B84:C84"/>
    <mergeCell ref="B86:C86"/>
    <mergeCell ref="B87:C87"/>
    <mergeCell ref="B88:C88"/>
    <mergeCell ref="K81:K83"/>
    <mergeCell ref="L81:L83"/>
    <mergeCell ref="M81:M83"/>
    <mergeCell ref="N81:N83"/>
    <mergeCell ref="O81:O83"/>
    <mergeCell ref="P81:P83"/>
    <mergeCell ref="D80:D83"/>
    <mergeCell ref="E80:E83"/>
    <mergeCell ref="F80:F83"/>
    <mergeCell ref="G80:M80"/>
    <mergeCell ref="N80:O80"/>
    <mergeCell ref="P80:R80"/>
    <mergeCell ref="B105:C105"/>
    <mergeCell ref="B106:C106"/>
    <mergeCell ref="B96:C96"/>
    <mergeCell ref="B98:C98"/>
    <mergeCell ref="B100:C100"/>
    <mergeCell ref="B102:C102"/>
    <mergeCell ref="B103:C103"/>
    <mergeCell ref="B104:C104"/>
    <mergeCell ref="O93:O95"/>
    <mergeCell ref="E94:E95"/>
    <mergeCell ref="F94:F95"/>
    <mergeCell ref="H94:J94"/>
    <mergeCell ref="K94:K95"/>
    <mergeCell ref="L94:L95"/>
    <mergeCell ref="M94:M95"/>
    <mergeCell ref="N94:N9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0"/>
  <sheetViews>
    <sheetView showGridLines="0" topLeftCell="B28" workbookViewId="0">
      <selection activeCell="E50" sqref="E50"/>
    </sheetView>
  </sheetViews>
  <sheetFormatPr baseColWidth="10" defaultColWidth="11.7109375" defaultRowHeight="10.5" x14ac:dyDescent="0.15"/>
  <cols>
    <col min="1" max="1" width="13.5703125" style="473" hidden="1" customWidth="1"/>
    <col min="2" max="2" width="45.28515625" style="473" customWidth="1"/>
    <col min="3" max="3" width="15.5703125" style="473" customWidth="1"/>
    <col min="4" max="4" width="18.28515625" style="473" customWidth="1"/>
    <col min="5" max="5" width="14.28515625" style="473" customWidth="1"/>
    <col min="6" max="6" width="11.5703125" style="473" customWidth="1"/>
    <col min="7" max="7" width="15.7109375" style="473" customWidth="1"/>
    <col min="8" max="8" width="13.7109375" style="473" customWidth="1"/>
    <col min="9" max="9" width="14.85546875" style="473" customWidth="1"/>
    <col min="10" max="10" width="15.140625" style="473" customWidth="1"/>
    <col min="11" max="11" width="12.7109375" style="473" customWidth="1"/>
    <col min="12" max="12" width="11.5703125" style="473" customWidth="1"/>
    <col min="13" max="13" width="14.7109375" style="473" customWidth="1"/>
    <col min="14" max="14" width="11" style="473" customWidth="1"/>
    <col min="15" max="16" width="10.85546875" style="473" customWidth="1"/>
    <col min="17" max="18" width="11.7109375" style="473" customWidth="1"/>
    <col min="19" max="21" width="11.28515625" style="473" customWidth="1"/>
    <col min="22" max="24" width="14" style="473" customWidth="1"/>
    <col min="25" max="26" width="14" style="473" hidden="1" customWidth="1"/>
    <col min="27" max="27" width="14" style="474" hidden="1" customWidth="1"/>
    <col min="28" max="29" width="14" style="473" hidden="1" customWidth="1"/>
    <col min="30" max="30" width="14" style="474" hidden="1" customWidth="1"/>
    <col min="31" max="31" width="14" style="473" hidden="1" customWidth="1"/>
    <col min="32" max="40" width="14" style="473" customWidth="1"/>
    <col min="41" max="41" width="13" style="473" customWidth="1"/>
    <col min="42" max="52" width="11.7109375" style="473" customWidth="1"/>
    <col min="53" max="16384" width="11.7109375" style="473"/>
  </cols>
  <sheetData>
    <row r="1" spans="1:30" s="36" customFormat="1" ht="12.75" customHeight="1" x14ac:dyDescent="0.15">
      <c r="B1" s="37" t="s">
        <v>12</v>
      </c>
      <c r="AA1" s="467"/>
      <c r="AD1" s="467"/>
    </row>
    <row r="2" spans="1:30" s="36" customFormat="1" ht="12.75" customHeight="1" x14ac:dyDescent="0.15">
      <c r="B2" s="37" t="str">
        <f>CONCATENATE("COMUNA: ",[1]NOMBRE!$B$2,"  ","( ",[1]NOMBRE!$C$2,[1]NOMBRE!$D$2,[1]NOMBRE!$E$2,[1]NOMBRE!$F$2,[1]NOMBRE!$G$2," )")</f>
        <v>COMUNA: 0  ( 00000 )</v>
      </c>
      <c r="AA2" s="467"/>
      <c r="AD2" s="467"/>
    </row>
    <row r="3" spans="1:30" s="36" customFormat="1" ht="12.75" customHeight="1" x14ac:dyDescent="0.2">
      <c r="B3" s="37" t="str">
        <f>CONCATENATE("ESTABLECIMIENTO/ESTRATEGIA: ",[1]NOMBRE!$B$3,"  ","( ",[1]NOMBRE!$C$3,[1]NOMBRE!$D$3,[1]NOMBRE!$E$3,[1]NOMBRE!$F$3,[1]NOMBRE!$G$3,[1]NOMBRE!$H$3," )")</f>
        <v>ESTABLECIMIENTO/ESTRATEGIA: 0  ( 000000 )</v>
      </c>
      <c r="E3" s="39"/>
      <c r="AA3" s="467"/>
      <c r="AD3" s="467"/>
    </row>
    <row r="4" spans="1:30" s="36" customFormat="1" ht="12.75" customHeight="1" x14ac:dyDescent="0.15">
      <c r="B4" s="37" t="str">
        <f>CONCATENATE("MES: ",[1]NOMBRE!$B$6,"  ","( ",[1]NOMBRE!$C$6,[1]NOMBRE!$D$6," )")</f>
        <v>MES: 0  ( 00 )</v>
      </c>
      <c r="AA4" s="467"/>
      <c r="AD4" s="467"/>
    </row>
    <row r="5" spans="1:30" s="36" customFormat="1" ht="12.75" customHeight="1" x14ac:dyDescent="0.15">
      <c r="B5" s="37" t="str">
        <f>CONCATENATE("AÑO: ",[1]NOMBRE!$B$7)</f>
        <v>AÑO: 2023</v>
      </c>
      <c r="AA5" s="467"/>
      <c r="AD5" s="467"/>
    </row>
    <row r="6" spans="1:30" s="468" customFormat="1" ht="17.25" customHeight="1" x14ac:dyDescent="0.15">
      <c r="B6" s="37"/>
      <c r="C6" s="469"/>
      <c r="D6" s="469"/>
      <c r="E6" s="469"/>
      <c r="F6" s="469"/>
      <c r="G6" s="469"/>
      <c r="H6" s="469"/>
      <c r="I6" s="469"/>
      <c r="J6" s="469"/>
      <c r="K6" s="469"/>
      <c r="L6" s="469"/>
      <c r="AA6" s="470"/>
      <c r="AD6" s="470"/>
    </row>
    <row r="7" spans="1:30" s="468" customFormat="1" ht="36" customHeight="1" x14ac:dyDescent="0.15">
      <c r="B7" s="694" t="s">
        <v>128</v>
      </c>
      <c r="C7" s="694"/>
      <c r="D7" s="694"/>
      <c r="E7" s="694"/>
      <c r="F7" s="694"/>
      <c r="G7" s="694"/>
      <c r="H7" s="694"/>
      <c r="I7" s="471"/>
      <c r="J7" s="471"/>
      <c r="K7" s="471"/>
      <c r="L7" s="471"/>
      <c r="M7" s="471"/>
      <c r="N7" s="471"/>
      <c r="O7" s="471"/>
      <c r="P7" s="471"/>
      <c r="Q7" s="471"/>
      <c r="AA7" s="470"/>
      <c r="AD7" s="470"/>
    </row>
    <row r="8" spans="1:30" s="468" customFormat="1" ht="20.25" customHeight="1" x14ac:dyDescent="0.15">
      <c r="B8" s="472"/>
      <c r="C8" s="472"/>
      <c r="D8" s="472"/>
      <c r="E8" s="472"/>
      <c r="F8" s="472"/>
      <c r="G8" s="472"/>
      <c r="H8" s="472"/>
      <c r="I8" s="471"/>
      <c r="J8" s="471"/>
      <c r="K8" s="471"/>
      <c r="L8" s="471"/>
      <c r="M8" s="471"/>
      <c r="N8" s="471"/>
      <c r="O8" s="471"/>
      <c r="P8" s="471"/>
      <c r="Q8" s="471"/>
      <c r="AA8" s="470"/>
      <c r="AD8" s="470"/>
    </row>
    <row r="9" spans="1:30" ht="26.25" customHeight="1" x14ac:dyDescent="0.2">
      <c r="B9" s="693" t="s">
        <v>129</v>
      </c>
      <c r="C9" s="693"/>
      <c r="D9" s="693"/>
    </row>
    <row r="10" spans="1:30" ht="35.25" customHeight="1" x14ac:dyDescent="0.15">
      <c r="B10" s="475" t="s">
        <v>130</v>
      </c>
      <c r="C10" s="476" t="s">
        <v>131</v>
      </c>
      <c r="D10" s="477" t="s">
        <v>132</v>
      </c>
    </row>
    <row r="11" spans="1:30" ht="24" customHeight="1" x14ac:dyDescent="0.15">
      <c r="A11" s="565" t="s">
        <v>162</v>
      </c>
      <c r="B11" s="478" t="s">
        <v>133</v>
      </c>
      <c r="C11" s="51">
        <f>IFERROR(VLOOKUP($A11,Filtro!$A5:$U57,2,FALSE),0)</f>
        <v>133580</v>
      </c>
      <c r="D11" s="479">
        <f>IFERROR(VLOOKUP($A11,Filtro!$A5:$U57,3,FALSE),0)</f>
        <v>133585</v>
      </c>
      <c r="E11" s="473" t="str">
        <f>$AB11&amp;" "&amp;$AC11</f>
        <v xml:space="preserve">La cantidad distribuída de Sopa/Crema es distinta a la cantidad distribuída de Bebida Láctea.-  </v>
      </c>
      <c r="AB11" s="473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2" spans="1:30" ht="24" customHeight="1" x14ac:dyDescent="0.15">
      <c r="A12" s="565" t="s">
        <v>163</v>
      </c>
      <c r="B12" s="480" t="s">
        <v>134</v>
      </c>
      <c r="C12" s="481">
        <f>IFERROR(VLOOKUP($A12,Filtro!$A6:$U58,2,FALSE),0)</f>
        <v>9505</v>
      </c>
      <c r="D12" s="482">
        <f>IFERROR(VLOOKUP($A12,Filtro!$A6:$U58,3,FALSE),0)</f>
        <v>9506</v>
      </c>
      <c r="E12" s="473" t="str">
        <f>$AB12&amp;" "&amp;$AC12</f>
        <v xml:space="preserve">La cantidad distribuída de Sopa/Crema es distinta a la cantidad distribuída de Bebida Láctea.-  </v>
      </c>
      <c r="AB12" s="473" t="str">
        <f t="shared" ref="AB12:AB15" si="0">IF(C12&lt;&gt;D12,"La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3" spans="1:30" ht="24" customHeight="1" x14ac:dyDescent="0.15">
      <c r="A13" s="565" t="s">
        <v>188</v>
      </c>
      <c r="B13" s="483" t="s">
        <v>135</v>
      </c>
      <c r="C13" s="484">
        <f>IFERROR(VLOOKUP($A13,Filtro!$A7:$U59,2,FALSE),0)</f>
        <v>276</v>
      </c>
      <c r="D13" s="485">
        <f>IFERROR(VLOOKUP($A13,Filtro!$A7:$U59,3,FALSE),0)</f>
        <v>276</v>
      </c>
      <c r="E13" s="473" t="str">
        <f>$AB13&amp;" "&amp;$AC13</f>
        <v xml:space="preserve"> </v>
      </c>
      <c r="AB13" s="473" t="str">
        <f t="shared" si="0"/>
        <v/>
      </c>
    </row>
    <row r="14" spans="1:30" ht="24" customHeight="1" x14ac:dyDescent="0.15">
      <c r="A14" s="565" t="s">
        <v>190</v>
      </c>
      <c r="B14" s="486" t="s">
        <v>136</v>
      </c>
      <c r="C14" s="484">
        <f>IFERROR(VLOOKUP($A14,Filtro!$A8:$U60,2,FALSE),0)</f>
        <v>31</v>
      </c>
      <c r="D14" s="485">
        <f>IFERROR(VLOOKUP($A14,Filtro!$A8:$U60,3,FALSE),0)</f>
        <v>31</v>
      </c>
      <c r="E14" s="473" t="str">
        <f>$AB14&amp;" "&amp;$AC14</f>
        <v xml:space="preserve"> </v>
      </c>
      <c r="AB14" s="473" t="str">
        <f t="shared" si="0"/>
        <v/>
      </c>
    </row>
    <row r="15" spans="1:30" ht="24" customHeight="1" x14ac:dyDescent="0.15">
      <c r="A15" s="565" t="s">
        <v>186</v>
      </c>
      <c r="B15" s="487" t="s">
        <v>137</v>
      </c>
      <c r="C15" s="488">
        <f>IFERROR(VLOOKUP($A15,Filtro!$A9:$U61,2,FALSE),0)</f>
        <v>526</v>
      </c>
      <c r="D15" s="479">
        <f>IFERROR(VLOOKUP($A15,Filtro!$A9:$U61,3,FALSE),0)</f>
        <v>526</v>
      </c>
      <c r="E15" s="473" t="str">
        <f>$AB15&amp;" "&amp;$AC15</f>
        <v xml:space="preserve"> </v>
      </c>
      <c r="AB15" s="473" t="str">
        <f t="shared" si="0"/>
        <v/>
      </c>
    </row>
    <row r="16" spans="1:30" ht="26.25" customHeight="1" x14ac:dyDescent="0.15">
      <c r="A16" s="489"/>
      <c r="B16" s="490" t="s">
        <v>100</v>
      </c>
      <c r="C16" s="491">
        <f>SUM(C11:C15)</f>
        <v>143918</v>
      </c>
      <c r="D16" s="492">
        <f>SUM(D11:D15)</f>
        <v>143924</v>
      </c>
    </row>
    <row r="17" spans="1:30" ht="26.25" customHeight="1" x14ac:dyDescent="0.15">
      <c r="B17" s="493"/>
      <c r="C17" s="494"/>
      <c r="D17" s="495"/>
    </row>
    <row r="18" spans="1:30" ht="30" customHeight="1" x14ac:dyDescent="0.2">
      <c r="B18" s="693" t="s">
        <v>138</v>
      </c>
      <c r="C18" s="693"/>
      <c r="D18" s="693"/>
      <c r="E18" s="693"/>
      <c r="F18" s="468"/>
      <c r="G18" s="468"/>
      <c r="H18" s="468"/>
      <c r="I18" s="468"/>
      <c r="J18" s="468"/>
      <c r="K18" s="468"/>
      <c r="L18" s="468"/>
    </row>
    <row r="19" spans="1:30" ht="28.5" customHeight="1" x14ac:dyDescent="0.15">
      <c r="B19" s="676" t="s">
        <v>130</v>
      </c>
      <c r="C19" s="678" t="s">
        <v>139</v>
      </c>
      <c r="D19" s="679"/>
      <c r="E19" s="680"/>
      <c r="Y19" s="474"/>
      <c r="AA19" s="473"/>
      <c r="AB19" s="474"/>
      <c r="AD19" s="473"/>
    </row>
    <row r="20" spans="1:30" ht="44.25" customHeight="1" x14ac:dyDescent="0.15">
      <c r="B20" s="677"/>
      <c r="C20" s="496" t="s">
        <v>64</v>
      </c>
      <c r="D20" s="497" t="s">
        <v>140</v>
      </c>
      <c r="E20" s="498" t="s">
        <v>141</v>
      </c>
      <c r="Y20" s="474"/>
      <c r="AA20" s="473"/>
      <c r="AB20" s="474"/>
      <c r="AD20" s="473"/>
    </row>
    <row r="21" spans="1:30" ht="24" customHeight="1" x14ac:dyDescent="0.15">
      <c r="A21" s="566" t="s">
        <v>164</v>
      </c>
      <c r="B21" s="499" t="s">
        <v>142</v>
      </c>
      <c r="C21" s="500">
        <f>IFERROR(VLOOKUP($A21,Filtro!$A5:$U57,2,FALSE),0)</f>
        <v>133649</v>
      </c>
      <c r="D21" s="51">
        <f>IFERROR(VLOOKUP($A21,Filtro!$A5:$U57,3,FALSE),0)</f>
        <v>56730</v>
      </c>
      <c r="E21" s="479">
        <f>IFERROR(VLOOKUP($A21,Filtro!$A5:$U57,4,FALSE),0)</f>
        <v>76919</v>
      </c>
      <c r="F21" s="473" t="str">
        <f>$AA21</f>
        <v xml:space="preserve"> No olvide que el Nº de personas que retiran debe ser igual al promedio de Kilos que retiran en Seccion A.-</v>
      </c>
      <c r="Y21" s="474"/>
      <c r="AA21" s="473" t="str">
        <f>IF(((C11+D11)/2)&lt;&gt;(D21+E21),"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1" s="474"/>
      <c r="AC21" s="473" t="str">
        <f>IF($D21+$E21=0,"",IF($C11+$D11="",IF($D21+$E21="",0,1),""))</f>
        <v/>
      </c>
      <c r="AD21" s="473">
        <f>IF(D21+E21=0,"",IF(C11+D11=0,"",IF(((C11+D11)/2)&lt;&gt;D21+E21,1,0)))</f>
        <v>1</v>
      </c>
    </row>
    <row r="22" spans="1:30" ht="24" customHeight="1" x14ac:dyDescent="0.15">
      <c r="A22" s="566" t="s">
        <v>165</v>
      </c>
      <c r="B22" s="501" t="s">
        <v>134</v>
      </c>
      <c r="C22" s="502">
        <f>IFERROR(VLOOKUP($A22,Filtro!$A6:$U58,2,FALSE),0)</f>
        <v>9509</v>
      </c>
      <c r="D22" s="503">
        <f>IFERROR(VLOOKUP($A22,Filtro!$A6:$U58,3,FALSE),0)</f>
        <v>3627</v>
      </c>
      <c r="E22" s="482">
        <f>IFERROR(VLOOKUP($A22,Filtro!$A6:$U58,4,FALSE),0)</f>
        <v>5882</v>
      </c>
      <c r="F22" s="473" t="str">
        <f>$AA22</f>
        <v xml:space="preserve"> No olvide que el Nº de personas que retiran debe ser igual al promedio de Kilos que retiran en Seccion A.-</v>
      </c>
      <c r="Y22" s="474"/>
      <c r="AA22" s="473" t="str">
        <f>IF(((C12+D12)/2)&lt;&gt;(D22+E22),"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2" s="474"/>
      <c r="AC22" s="473" t="str">
        <f>IF($D22+$E22=0,"",IF($C12+$D12="",IF($D22+$E22="",0,1),""))</f>
        <v/>
      </c>
      <c r="AD22" s="473">
        <f>IF(D22+E22=0,"",IF(C12+D12=0,"",IF(((C12+D12)/2)&lt;&gt;D22+E22,1,0)))</f>
        <v>1</v>
      </c>
    </row>
    <row r="23" spans="1:30" ht="26.25" customHeight="1" x14ac:dyDescent="0.15">
      <c r="A23" s="566" t="s">
        <v>189</v>
      </c>
      <c r="B23" s="504" t="s">
        <v>135</v>
      </c>
      <c r="C23" s="502">
        <f>IFERROR(VLOOKUP($A23,Filtro!$A7:$U59,2,FALSE),0)</f>
        <v>281</v>
      </c>
      <c r="D23" s="503">
        <f>IFERROR(VLOOKUP($A23,Filtro!$A7:$U59,3,FALSE),0)</f>
        <v>103</v>
      </c>
      <c r="E23" s="485">
        <f>IFERROR(VLOOKUP($A23,Filtro!$A7:$U59,4,FALSE),0)</f>
        <v>178</v>
      </c>
      <c r="F23" s="473" t="str">
        <f>$AA23</f>
        <v xml:space="preserve"> No olvide que el Nº de personas que retiran debe ser igual al promedio de Kilos que retiran en Seccion A.-</v>
      </c>
      <c r="Y23" s="474"/>
      <c r="AA23" s="473" t="str">
        <f>IF(((C13+D13)/2)&lt;&gt;(D23+E23),"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3" s="474"/>
      <c r="AC23" s="473" t="str">
        <f>IF($D23+$E23=0,"",IF($C13+$D13="",IF($D23+$E23="",0,1),""))</f>
        <v/>
      </c>
      <c r="AD23" s="473">
        <f>IF(D23+E23=0,"",IF(C13+D13=0,"",IF(((C13+D13)/2)&lt;&gt;D23+E23,1,0)))</f>
        <v>1</v>
      </c>
    </row>
    <row r="24" spans="1:30" ht="24" customHeight="1" x14ac:dyDescent="0.15">
      <c r="A24" s="566" t="s">
        <v>191</v>
      </c>
      <c r="B24" s="505" t="s">
        <v>136</v>
      </c>
      <c r="C24" s="506">
        <f>IFERROR(VLOOKUP($A24,Filtro!$A8:$U60,2,FALSE),0)</f>
        <v>26</v>
      </c>
      <c r="D24" s="507">
        <f>IFERROR(VLOOKUP($A24,Filtro!$A8:$U60,3,FALSE),0)</f>
        <v>22</v>
      </c>
      <c r="E24" s="485">
        <f>IFERROR(VLOOKUP($A24,Filtro!$A8:$U60,4,FALSE),0)</f>
        <v>4</v>
      </c>
      <c r="F24" s="473" t="str">
        <f>$AA24</f>
        <v xml:space="preserve"> No olvide que el Nº de personas que retiran debe ser igual al promedio de Kilos que retiran en Seccion A.-</v>
      </c>
      <c r="Y24" s="474"/>
      <c r="AA24" s="473" t="str">
        <f>IF(((C14+D14)/2)&lt;&gt;(D24+E24),"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4" s="474"/>
      <c r="AC24" s="473" t="str">
        <f>IF($D24+$E24=0,"",IF($C14+$D14="",IF($D24+$E24="",0,1),""))</f>
        <v/>
      </c>
      <c r="AD24" s="473">
        <f>IF(D24+E24=0,"",IF(C14+D14=0,"",IF(((C14+D14)/2)&lt;&gt;D24+E24,1,0)))</f>
        <v>1</v>
      </c>
    </row>
    <row r="25" spans="1:30" ht="24" customHeight="1" x14ac:dyDescent="0.15">
      <c r="A25" s="566" t="s">
        <v>187</v>
      </c>
      <c r="B25" s="508" t="s">
        <v>137</v>
      </c>
      <c r="C25" s="390">
        <f>IFERROR(VLOOKUP($A25,Filtro!$A9:$U61,2,FALSE),0)</f>
        <v>526</v>
      </c>
      <c r="D25" s="509">
        <f>IFERROR(VLOOKUP($A25,Filtro!$A9:$U61,3,FALSE),0)</f>
        <v>218</v>
      </c>
      <c r="E25" s="479">
        <f>IFERROR(VLOOKUP($A25,Filtro!$A9:$U61,4,FALSE),0)</f>
        <v>308</v>
      </c>
      <c r="F25" s="473" t="str">
        <f>$AA25</f>
        <v/>
      </c>
      <c r="Y25" s="474"/>
      <c r="AA25" s="473" t="str">
        <f>IF(((C15+D15)/2)&lt;&gt;(D25+E25)," No olvide que el Nº de personas que retiran debe ser igual al promedio de Kilos que retiran en Seccion A.-","")</f>
        <v/>
      </c>
      <c r="AB25" s="474"/>
      <c r="AC25" s="473" t="str">
        <f>IF($D25+$E25=0,"",IF($C15+$D15="",IF($D25+$E25="",0,1),""))</f>
        <v/>
      </c>
      <c r="AD25" s="473">
        <f>IF(D25+E25=0,"",IF(C15+D15=0,"",IF(((C15+D15)/2)&lt;&gt;D25+E25,1,0)))</f>
        <v>0</v>
      </c>
    </row>
    <row r="26" spans="1:30" ht="22.5" customHeight="1" x14ac:dyDescent="0.15">
      <c r="A26" s="489"/>
      <c r="B26" s="490" t="s">
        <v>100</v>
      </c>
      <c r="C26" s="510">
        <f>SUM(C21:C25)</f>
        <v>143991</v>
      </c>
      <c r="D26" s="511">
        <f>SUM(D21:D25)</f>
        <v>60700</v>
      </c>
      <c r="E26" s="512">
        <f>SUM(E21:E25)</f>
        <v>83291</v>
      </c>
      <c r="F26" s="513"/>
      <c r="G26" s="514"/>
      <c r="H26" s="514"/>
      <c r="I26" s="514"/>
      <c r="J26" s="514"/>
      <c r="K26" s="514"/>
      <c r="L26" s="514"/>
      <c r="M26" s="514"/>
      <c r="N26" s="514"/>
      <c r="O26" s="514"/>
      <c r="P26" s="514"/>
      <c r="Q26" s="514"/>
      <c r="R26" s="514"/>
      <c r="S26" s="514"/>
      <c r="T26" s="514"/>
      <c r="U26" s="514"/>
      <c r="V26" s="514"/>
      <c r="W26" s="514"/>
      <c r="Y26" s="515"/>
      <c r="Z26" s="514"/>
      <c r="AA26" s="514"/>
      <c r="AB26" s="515"/>
      <c r="AC26" s="514"/>
      <c r="AD26" s="514"/>
    </row>
    <row r="27" spans="1:30" ht="22.5" customHeight="1" x14ac:dyDescent="0.15">
      <c r="B27" s="493"/>
      <c r="C27" s="516"/>
      <c r="D27" s="517"/>
      <c r="E27" s="517"/>
      <c r="F27" s="513"/>
      <c r="G27" s="514"/>
      <c r="H27" s="514"/>
      <c r="I27" s="514"/>
      <c r="J27" s="514"/>
      <c r="K27" s="514"/>
      <c r="L27" s="514"/>
      <c r="M27" s="514"/>
      <c r="N27" s="514"/>
      <c r="O27" s="514"/>
      <c r="P27" s="514"/>
      <c r="Q27" s="514"/>
      <c r="R27" s="514"/>
      <c r="S27" s="514"/>
      <c r="T27" s="514"/>
      <c r="U27" s="514"/>
      <c r="V27" s="514"/>
      <c r="W27" s="514"/>
      <c r="Y27" s="515"/>
      <c r="Z27" s="514"/>
      <c r="AA27" s="514"/>
      <c r="AB27" s="515"/>
      <c r="AC27" s="514"/>
      <c r="AD27" s="514"/>
    </row>
    <row r="28" spans="1:30" ht="30" customHeight="1" x14ac:dyDescent="0.2">
      <c r="B28" s="693" t="s">
        <v>143</v>
      </c>
      <c r="C28" s="693"/>
      <c r="D28" s="693"/>
      <c r="E28" s="693"/>
      <c r="F28" s="693"/>
      <c r="G28" s="693"/>
      <c r="H28" s="693"/>
      <c r="I28" s="693"/>
      <c r="J28" s="693"/>
      <c r="K28" s="693"/>
      <c r="L28" s="693"/>
    </row>
    <row r="29" spans="1:30" s="518" customFormat="1" ht="26.25" customHeight="1" x14ac:dyDescent="0.15">
      <c r="B29" s="676" t="s">
        <v>63</v>
      </c>
      <c r="C29" s="676" t="s">
        <v>144</v>
      </c>
      <c r="D29" s="682" t="s">
        <v>110</v>
      </c>
      <c r="E29" s="683"/>
      <c r="F29" s="676" t="s">
        <v>145</v>
      </c>
      <c r="G29" s="684" t="s">
        <v>112</v>
      </c>
      <c r="H29" s="685"/>
      <c r="I29" s="685"/>
      <c r="J29" s="685"/>
      <c r="K29" s="686"/>
      <c r="L29" s="676" t="s">
        <v>113</v>
      </c>
      <c r="Y29" s="519"/>
      <c r="AB29" s="519"/>
    </row>
    <row r="30" spans="1:30" s="518" customFormat="1" ht="33.75" customHeight="1" x14ac:dyDescent="0.15">
      <c r="B30" s="681"/>
      <c r="C30" s="681"/>
      <c r="D30" s="689" t="s">
        <v>114</v>
      </c>
      <c r="E30" s="691" t="s">
        <v>115</v>
      </c>
      <c r="F30" s="681"/>
      <c r="G30" s="604" t="s">
        <v>146</v>
      </c>
      <c r="H30" s="592" t="s">
        <v>117</v>
      </c>
      <c r="I30" s="614" t="s">
        <v>147</v>
      </c>
      <c r="J30" s="605" t="s">
        <v>119</v>
      </c>
      <c r="K30" s="607" t="s">
        <v>148</v>
      </c>
      <c r="L30" s="687"/>
      <c r="Y30" s="519"/>
      <c r="AB30" s="519"/>
    </row>
    <row r="31" spans="1:30" s="518" customFormat="1" ht="22.5" customHeight="1" x14ac:dyDescent="0.15">
      <c r="B31" s="677"/>
      <c r="C31" s="677"/>
      <c r="D31" s="690"/>
      <c r="E31" s="692"/>
      <c r="F31" s="677"/>
      <c r="G31" s="623"/>
      <c r="H31" s="593"/>
      <c r="I31" s="599"/>
      <c r="J31" s="616"/>
      <c r="K31" s="667"/>
      <c r="L31" s="688"/>
      <c r="Y31" s="519"/>
      <c r="AB31" s="519"/>
    </row>
    <row r="32" spans="1:30" ht="23.25" customHeight="1" x14ac:dyDescent="0.15">
      <c r="B32" s="520" t="s">
        <v>131</v>
      </c>
      <c r="C32" s="521"/>
      <c r="D32" s="522"/>
      <c r="E32" s="523"/>
      <c r="F32" s="524">
        <f>SUM(C32:E32)</f>
        <v>0</v>
      </c>
      <c r="G32" s="525">
        <f>C16</f>
        <v>143918</v>
      </c>
      <c r="H32" s="526"/>
      <c r="I32" s="526"/>
      <c r="J32" s="527"/>
      <c r="K32" s="528">
        <f>SUM(G32:J32)</f>
        <v>143918</v>
      </c>
      <c r="L32" s="529">
        <f>F32-K32</f>
        <v>-143918</v>
      </c>
      <c r="M32" s="249"/>
      <c r="V32" s="530"/>
      <c r="Y32" s="474"/>
      <c r="AA32" s="473"/>
      <c r="AB32" s="474"/>
      <c r="AD32" s="473"/>
    </row>
    <row r="33" spans="1:30" ht="23.25" customHeight="1" x14ac:dyDescent="0.15">
      <c r="B33" s="531" t="s">
        <v>149</v>
      </c>
      <c r="C33" s="532"/>
      <c r="D33" s="532"/>
      <c r="E33" s="533"/>
      <c r="F33" s="534">
        <f>SUM(C33:E33)</f>
        <v>0</v>
      </c>
      <c r="G33" s="535">
        <f>D16</f>
        <v>143924</v>
      </c>
      <c r="H33" s="536"/>
      <c r="I33" s="536"/>
      <c r="J33" s="537"/>
      <c r="K33" s="538">
        <f>SUM(G33:J33)</f>
        <v>143924</v>
      </c>
      <c r="L33" s="539">
        <f>F33-K33</f>
        <v>-143924</v>
      </c>
      <c r="M33" s="249"/>
      <c r="V33" s="530"/>
      <c r="Y33" s="474"/>
      <c r="AA33" s="473"/>
      <c r="AB33" s="474"/>
      <c r="AD33" s="473"/>
    </row>
    <row r="34" spans="1:30" ht="23.25" customHeight="1" x14ac:dyDescent="0.15">
      <c r="B34" s="540"/>
      <c r="C34" s="541"/>
      <c r="D34" s="541"/>
      <c r="E34" s="541"/>
      <c r="F34" s="542"/>
      <c r="G34" s="543"/>
      <c r="H34" s="543"/>
      <c r="I34" s="543"/>
      <c r="J34" s="543"/>
      <c r="K34" s="544"/>
      <c r="L34" s="544"/>
      <c r="M34" s="545"/>
      <c r="V34" s="530"/>
      <c r="AA34" s="473"/>
      <c r="AD34" s="473"/>
    </row>
    <row r="35" spans="1:30" ht="32.25" customHeight="1" x14ac:dyDescent="0.2">
      <c r="B35" s="675" t="s">
        <v>150</v>
      </c>
      <c r="C35" s="675"/>
      <c r="D35" s="675"/>
      <c r="E35" s="675"/>
      <c r="F35" s="675"/>
      <c r="G35" s="675"/>
      <c r="J35" s="546"/>
      <c r="K35" s="546"/>
      <c r="L35" s="546"/>
      <c r="M35" s="546"/>
      <c r="N35" s="546"/>
      <c r="O35" s="546"/>
      <c r="P35" s="546"/>
    </row>
    <row r="36" spans="1:30" ht="25.5" customHeight="1" x14ac:dyDescent="0.2">
      <c r="B36" s="676" t="s">
        <v>130</v>
      </c>
      <c r="C36" s="678" t="s">
        <v>139</v>
      </c>
      <c r="D36" s="679"/>
      <c r="E36" s="680"/>
      <c r="F36" s="546"/>
      <c r="G36" s="546"/>
      <c r="H36" s="546"/>
      <c r="I36" s="546"/>
      <c r="Y36" s="474"/>
      <c r="AA36" s="473"/>
      <c r="AB36" s="474"/>
      <c r="AD36" s="473"/>
    </row>
    <row r="37" spans="1:30" ht="50.25" customHeight="1" x14ac:dyDescent="0.2">
      <c r="B37" s="677"/>
      <c r="C37" s="496" t="s">
        <v>64</v>
      </c>
      <c r="D37" s="497" t="s">
        <v>140</v>
      </c>
      <c r="E37" s="498" t="s">
        <v>141</v>
      </c>
      <c r="F37" s="546"/>
      <c r="G37" s="546"/>
      <c r="H37" s="546"/>
      <c r="I37" s="546"/>
      <c r="Y37" s="474"/>
      <c r="AA37" s="473"/>
      <c r="AB37" s="474"/>
      <c r="AD37" s="473"/>
    </row>
    <row r="38" spans="1:30" ht="22.5" customHeight="1" x14ac:dyDescent="0.2">
      <c r="A38" s="567" t="s">
        <v>173</v>
      </c>
      <c r="B38" s="499" t="s">
        <v>142</v>
      </c>
      <c r="C38" s="500">
        <f>IFERROR(VLOOKUP($A38,Filtro!$A22:$U74,2,FALSE),0)</f>
        <v>2107</v>
      </c>
      <c r="D38" s="547">
        <f>IFERROR(VLOOKUP($A38,Filtro!$A22:$U74,3,FALSE),0)</f>
        <v>1132</v>
      </c>
      <c r="E38" s="548">
        <f>IFERROR(VLOOKUP($A38,Filtro!$A22:$U74,4,FALSE),0)</f>
        <v>975</v>
      </c>
      <c r="F38" s="546"/>
      <c r="G38" s="546"/>
      <c r="H38" s="546"/>
      <c r="I38" s="546"/>
      <c r="Y38" s="474"/>
      <c r="Z38" s="549"/>
      <c r="AA38" s="549"/>
      <c r="AB38" s="474"/>
      <c r="AC38" s="549"/>
      <c r="AD38" s="549"/>
    </row>
    <row r="39" spans="1:30" ht="31.15" customHeight="1" x14ac:dyDescent="0.2">
      <c r="A39" s="567" t="s">
        <v>193</v>
      </c>
      <c r="B39" s="501" t="s">
        <v>134</v>
      </c>
      <c r="C39" s="502">
        <f>IFERROR(VLOOKUP($A39,Filtro!$A23:$U75,2,FALSE),0)</f>
        <v>59</v>
      </c>
      <c r="D39" s="550">
        <f>IFERROR(VLOOKUP($A39,Filtro!$A23:$U75,3,FALSE),0)</f>
        <v>24</v>
      </c>
      <c r="E39" s="551">
        <f>IFERROR(VLOOKUP($A39,Filtro!$A23:$U75,4,FALSE),0)</f>
        <v>35</v>
      </c>
      <c r="F39" s="546"/>
      <c r="G39" s="546"/>
      <c r="H39" s="546"/>
      <c r="I39" s="546"/>
      <c r="Y39" s="474"/>
      <c r="Z39" s="549"/>
      <c r="AA39" s="549"/>
      <c r="AB39" s="474"/>
      <c r="AC39" s="549"/>
      <c r="AD39" s="549"/>
    </row>
    <row r="40" spans="1:30" ht="30" customHeight="1" x14ac:dyDescent="0.2">
      <c r="A40" s="567" t="s">
        <v>202</v>
      </c>
      <c r="B40" s="504" t="s">
        <v>135</v>
      </c>
      <c r="C40" s="502">
        <f>IFERROR(VLOOKUP($A40,Filtro!$A24:$U76,2,FALSE),0)</f>
        <v>2</v>
      </c>
      <c r="D40" s="550">
        <f>IFERROR(VLOOKUP($A40,Filtro!$A24:$U76,3,FALSE),0)</f>
        <v>2</v>
      </c>
      <c r="E40" s="552">
        <f>IFERROR(VLOOKUP($A40,Filtro!$A24:$U76,4,FALSE),0)</f>
        <v>0</v>
      </c>
      <c r="F40" s="546"/>
      <c r="G40" s="546"/>
      <c r="H40" s="546"/>
      <c r="I40" s="546"/>
      <c r="Y40" s="474"/>
      <c r="Z40" s="549"/>
      <c r="AA40" s="549"/>
      <c r="AB40" s="474"/>
      <c r="AC40" s="549"/>
      <c r="AD40" s="549"/>
    </row>
    <row r="41" spans="1:30" ht="21" customHeight="1" x14ac:dyDescent="0.2">
      <c r="A41" s="567" t="s">
        <v>238</v>
      </c>
      <c r="B41" s="505" t="s">
        <v>136</v>
      </c>
      <c r="C41" s="506">
        <f>IFERROR(VLOOKUP($A41,Filtro!$A25:$U77,2,FALSE),0)</f>
        <v>0</v>
      </c>
      <c r="D41" s="553">
        <f>IFERROR(VLOOKUP($A41,Filtro!$A25:$U77,3,FALSE),0)</f>
        <v>0</v>
      </c>
      <c r="E41" s="552">
        <f>IFERROR(VLOOKUP($A41,Filtro!$A25:$U77,4,FALSE),0)</f>
        <v>0</v>
      </c>
      <c r="F41" s="546"/>
      <c r="G41" s="546"/>
      <c r="H41" s="546"/>
      <c r="I41" s="546"/>
      <c r="Y41" s="474"/>
      <c r="Z41" s="549"/>
      <c r="AA41" s="549"/>
      <c r="AB41" s="474"/>
      <c r="AC41" s="549"/>
      <c r="AD41" s="549"/>
    </row>
    <row r="42" spans="1:30" ht="22.5" customHeight="1" x14ac:dyDescent="0.2">
      <c r="A42" s="567" t="s">
        <v>239</v>
      </c>
      <c r="B42" s="508" t="s">
        <v>137</v>
      </c>
      <c r="C42" s="390">
        <f>IFERROR(VLOOKUP($A42,Filtro!$A26:$U78,2,FALSE),0)</f>
        <v>0</v>
      </c>
      <c r="D42" s="181">
        <f>IFERROR(VLOOKUP($A42,Filtro!$A26:$U78,3,FALSE),0)</f>
        <v>0</v>
      </c>
      <c r="E42" s="185">
        <f>IFERROR(VLOOKUP($A42,Filtro!$A26:$U78,4,FALSE),0)</f>
        <v>0</v>
      </c>
      <c r="F42" s="546"/>
      <c r="G42" s="546"/>
      <c r="H42" s="546"/>
      <c r="I42" s="546"/>
      <c r="Y42" s="474"/>
      <c r="Z42" s="549"/>
      <c r="AA42" s="549"/>
      <c r="AB42" s="474"/>
      <c r="AC42" s="549"/>
      <c r="AD42" s="549"/>
    </row>
    <row r="43" spans="1:30" ht="24.75" customHeight="1" x14ac:dyDescent="0.2">
      <c r="A43" s="489"/>
      <c r="B43" s="490" t="s">
        <v>100</v>
      </c>
      <c r="C43" s="510">
        <f>SUM(C38:C42)</f>
        <v>2168</v>
      </c>
      <c r="D43" s="511">
        <f>SUM(D38:D42)</f>
        <v>1158</v>
      </c>
      <c r="E43" s="512">
        <f>SUM(E38:E42)</f>
        <v>1010</v>
      </c>
      <c r="F43" s="546"/>
      <c r="G43" s="546"/>
      <c r="H43" s="546"/>
      <c r="I43" s="546"/>
      <c r="Y43" s="474"/>
      <c r="Z43" s="549"/>
      <c r="AA43" s="549"/>
      <c r="AB43" s="474"/>
      <c r="AC43" s="549"/>
      <c r="AD43" s="549"/>
    </row>
    <row r="44" spans="1:30" x14ac:dyDescent="0.15">
      <c r="AB44" s="549"/>
    </row>
    <row r="48" spans="1:30" x14ac:dyDescent="0.15">
      <c r="A48" s="473" t="s">
        <v>151</v>
      </c>
    </row>
    <row r="49" spans="1:2" ht="12.75" x14ac:dyDescent="0.2">
      <c r="A49" s="554">
        <v>16200260</v>
      </c>
      <c r="B49" s="555"/>
    </row>
    <row r="50" spans="1:2" ht="12.75" x14ac:dyDescent="0.2">
      <c r="A50" s="554">
        <v>16200270</v>
      </c>
    </row>
    <row r="52" spans="1:2" ht="15" customHeight="1" x14ac:dyDescent="0.15"/>
    <row r="57" spans="1:2" ht="15" customHeight="1" x14ac:dyDescent="0.15"/>
    <row r="62" spans="1:2" ht="19.5" customHeight="1" x14ac:dyDescent="0.15"/>
    <row r="208" ht="13.5" customHeight="1" x14ac:dyDescent="0.15"/>
    <row r="209" spans="2:31" ht="13.5" hidden="1" customHeight="1" x14ac:dyDescent="0.15">
      <c r="B209" s="556">
        <f>SUM(B9:O43)</f>
        <v>1448162</v>
      </c>
      <c r="AE209" s="557">
        <f>SUM(AE1:AF208)</f>
        <v>0</v>
      </c>
    </row>
    <row r="210" spans="2:31" ht="13.5" customHeight="1" x14ac:dyDescent="0.15"/>
  </sheetData>
  <mergeCells count="22">
    <mergeCell ref="B28:L28"/>
    <mergeCell ref="B7:H7"/>
    <mergeCell ref="B9:D9"/>
    <mergeCell ref="B18:E18"/>
    <mergeCell ref="B19:B20"/>
    <mergeCell ref="C19:E19"/>
    <mergeCell ref="L29:L31"/>
    <mergeCell ref="D30:D31"/>
    <mergeCell ref="E30:E31"/>
    <mergeCell ref="G30:G31"/>
    <mergeCell ref="H30:H31"/>
    <mergeCell ref="I30:I31"/>
    <mergeCell ref="J30:J31"/>
    <mergeCell ref="K30:K31"/>
    <mergeCell ref="B35:G35"/>
    <mergeCell ref="B36:B37"/>
    <mergeCell ref="C36:E36"/>
    <mergeCell ref="B29:B31"/>
    <mergeCell ref="C29:C31"/>
    <mergeCell ref="D29:E29"/>
    <mergeCell ref="F29:F31"/>
    <mergeCell ref="G29:K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Nombre</vt:lpstr>
      <vt:lpstr>Filtro</vt:lpstr>
      <vt:lpstr>D15</vt:lpstr>
      <vt:lpstr>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Constanza.Contreras</dc:creator>
  <cp:lastModifiedBy>Corina Barraza</cp:lastModifiedBy>
  <dcterms:created xsi:type="dcterms:W3CDTF">2023-07-26T20:33:28Z</dcterms:created>
  <dcterms:modified xsi:type="dcterms:W3CDTF">2023-08-04T21:02:44Z</dcterms:modified>
</cp:coreProperties>
</file>