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ubdepartamento Gestion de la nformacion\2018\LE 2018\Cortes 2018\"/>
    </mc:Choice>
  </mc:AlternateContent>
  <xr:revisionPtr revIDLastSave="0" documentId="10_ncr:8100000_{18D6E6B9-A0A0-496F-9EC8-FDDE4B0D88A1}" xr6:coauthVersionLast="33" xr6:coauthVersionMax="33" xr10:uidLastSave="{00000000-0000-0000-0000-000000000000}"/>
  <bookViews>
    <workbookView xWindow="0" yWindow="0" windowWidth="15360" windowHeight="6645" tabRatio="970" activeTab="8" xr2:uid="{219B8E83-E149-4482-B6B9-3333E0826734}"/>
  </bookViews>
  <sheets>
    <sheet name="Introduccion" sheetId="12" r:id="rId1"/>
    <sheet name="1" sheetId="5" r:id="rId2"/>
    <sheet name="1.1" sheetId="4" r:id="rId3"/>
    <sheet name="1.2" sheetId="11" r:id="rId4"/>
    <sheet name="3.1" sheetId="1" r:id="rId5"/>
    <sheet name="3.1.1" sheetId="6" r:id="rId6"/>
    <sheet name="3.2 y Compromiso Ministerial" sheetId="2" r:id="rId7"/>
    <sheet name="3.2.1" sheetId="8" r:id="rId8"/>
    <sheet name="3.3" sheetId="3" r:id="rId9"/>
    <sheet name="3.3." sheetId="9" r:id="rId10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7" i="3" l="1"/>
  <c r="W47" i="1"/>
  <c r="AD19" i="9" l="1"/>
  <c r="AE19" i="9"/>
  <c r="AF19" i="9"/>
  <c r="AG19" i="9"/>
  <c r="AH19" i="9"/>
  <c r="AC19" i="9"/>
  <c r="V18" i="9"/>
  <c r="W18" i="9"/>
  <c r="X18" i="9"/>
  <c r="Y18" i="9"/>
  <c r="Z18" i="9"/>
  <c r="U18" i="9"/>
  <c r="R44" i="9"/>
  <c r="M44" i="9"/>
  <c r="M43" i="9"/>
  <c r="M42" i="9"/>
  <c r="M41" i="9"/>
  <c r="N41" i="9"/>
  <c r="O41" i="9"/>
  <c r="P41" i="9"/>
  <c r="Q41" i="9"/>
  <c r="R41" i="9"/>
  <c r="N42" i="9"/>
  <c r="O42" i="9"/>
  <c r="P42" i="9"/>
  <c r="Q42" i="9"/>
  <c r="R42" i="9"/>
  <c r="N43" i="9"/>
  <c r="O43" i="9"/>
  <c r="P43" i="9"/>
  <c r="Q43" i="9"/>
  <c r="R43" i="9"/>
  <c r="N44" i="9"/>
  <c r="O44" i="9"/>
  <c r="P44" i="9"/>
  <c r="Q44" i="9"/>
  <c r="O44" i="3"/>
  <c r="O43" i="3"/>
  <c r="K15" i="2"/>
  <c r="L15" i="2"/>
  <c r="M15" i="2"/>
  <c r="K16" i="2"/>
  <c r="L16" i="2"/>
  <c r="M16" i="2"/>
  <c r="K17" i="2"/>
  <c r="L17" i="2"/>
  <c r="M17" i="2"/>
  <c r="K18" i="2"/>
  <c r="L18" i="2"/>
  <c r="M18" i="2"/>
  <c r="K19" i="2"/>
  <c r="L19" i="2"/>
  <c r="M19" i="2"/>
  <c r="M14" i="2"/>
  <c r="L14" i="2"/>
  <c r="K14" i="2"/>
  <c r="AF40" i="6"/>
  <c r="AG40" i="6"/>
  <c r="AH40" i="6"/>
  <c r="AI40" i="6"/>
  <c r="AJ40" i="6"/>
  <c r="AF41" i="6"/>
  <c r="AG41" i="6"/>
  <c r="AH41" i="6"/>
  <c r="AI41" i="6"/>
  <c r="AJ41" i="6"/>
  <c r="AF42" i="6"/>
  <c r="AG42" i="6"/>
  <c r="AH42" i="6"/>
  <c r="AI42" i="6"/>
  <c r="AJ42" i="6"/>
  <c r="AF43" i="6"/>
  <c r="AG43" i="6"/>
  <c r="AH43" i="6"/>
  <c r="AI43" i="6"/>
  <c r="AJ43" i="6"/>
  <c r="AF44" i="6"/>
  <c r="AG44" i="6"/>
  <c r="AH44" i="6"/>
  <c r="AI44" i="6"/>
  <c r="AJ44" i="6"/>
  <c r="AF39" i="6"/>
  <c r="AG39" i="6"/>
  <c r="AH39" i="6"/>
  <c r="AI39" i="6"/>
  <c r="AJ39" i="6"/>
  <c r="AE40" i="6"/>
  <c r="AE39" i="6"/>
  <c r="AE44" i="6"/>
  <c r="AE43" i="6"/>
  <c r="AE42" i="6"/>
  <c r="AE41" i="6"/>
  <c r="W34" i="6"/>
  <c r="X34" i="6"/>
  <c r="Y34" i="6"/>
  <c r="Z34" i="6"/>
  <c r="AA34" i="6"/>
  <c r="AB34" i="6"/>
  <c r="V34" i="6"/>
  <c r="O130" i="6"/>
  <c r="P130" i="6"/>
  <c r="Q130" i="6"/>
  <c r="R130" i="6"/>
  <c r="S130" i="6"/>
  <c r="O131" i="6"/>
  <c r="P131" i="6"/>
  <c r="Q131" i="6"/>
  <c r="R131" i="6"/>
  <c r="S131" i="6"/>
  <c r="O132" i="6"/>
  <c r="P132" i="6"/>
  <c r="Q132" i="6"/>
  <c r="R132" i="6"/>
  <c r="S132" i="6"/>
  <c r="N132" i="6"/>
  <c r="N131" i="6"/>
  <c r="N130" i="6"/>
  <c r="N133" i="6"/>
  <c r="O133" i="6"/>
  <c r="P133" i="6"/>
  <c r="Q133" i="6"/>
  <c r="R133" i="6"/>
  <c r="S133" i="6"/>
  <c r="G104" i="6"/>
  <c r="C104" i="6"/>
  <c r="D104" i="6"/>
  <c r="E104" i="6"/>
  <c r="F104" i="6"/>
  <c r="H104" i="6"/>
  <c r="I104" i="6"/>
  <c r="B104" i="6"/>
  <c r="J60" i="6"/>
  <c r="J58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31" i="6"/>
  <c r="J30" i="6"/>
  <c r="J29" i="6"/>
  <c r="J27" i="6"/>
  <c r="J28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W44" i="1"/>
  <c r="W45" i="1"/>
  <c r="W22" i="1"/>
  <c r="W21" i="1"/>
  <c r="W43" i="1" l="1"/>
  <c r="I24" i="8" l="1"/>
  <c r="D24" i="8"/>
  <c r="E24" i="8"/>
  <c r="F24" i="8"/>
  <c r="G24" i="8"/>
  <c r="H24" i="8"/>
  <c r="C24" i="8"/>
  <c r="J15" i="2"/>
  <c r="J16" i="2"/>
  <c r="J17" i="2"/>
  <c r="J18" i="2"/>
  <c r="J19" i="2"/>
  <c r="J14" i="2"/>
  <c r="W15" i="1" l="1"/>
  <c r="W16" i="1"/>
  <c r="W17" i="1"/>
  <c r="W18" i="1"/>
  <c r="W19" i="1"/>
  <c r="W20" i="1"/>
  <c r="G25" i="4"/>
  <c r="K10" i="11"/>
  <c r="C9" i="11" l="1"/>
  <c r="D10" i="11" s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K88" i="6"/>
  <c r="J89" i="6"/>
  <c r="J90" i="6"/>
  <c r="J91" i="6"/>
  <c r="J92" i="6"/>
  <c r="J93" i="6"/>
  <c r="J94" i="6"/>
  <c r="J95" i="6"/>
  <c r="J96" i="6"/>
  <c r="J97" i="6"/>
  <c r="J98" i="6"/>
  <c r="J99" i="6"/>
  <c r="J100" i="6"/>
  <c r="J88" i="6"/>
  <c r="K10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67" i="6"/>
  <c r="K67" i="6"/>
  <c r="K58" i="6"/>
  <c r="J59" i="6"/>
  <c r="J61" i="6"/>
  <c r="J62" i="6"/>
  <c r="J63" i="6"/>
  <c r="J64" i="6"/>
  <c r="J65" i="6"/>
  <c r="J32" i="6"/>
  <c r="J33" i="6"/>
  <c r="J34" i="6"/>
  <c r="J35" i="6"/>
  <c r="J51" i="6"/>
  <c r="J52" i="6"/>
  <c r="J53" i="6"/>
  <c r="J54" i="6"/>
  <c r="J55" i="6"/>
  <c r="J56" i="6"/>
  <c r="J33" i="9"/>
  <c r="J30" i="9"/>
  <c r="J25" i="9"/>
  <c r="J20" i="9"/>
  <c r="J9" i="9"/>
  <c r="J15" i="8"/>
  <c r="J16" i="8"/>
  <c r="J17" i="8"/>
  <c r="J18" i="8"/>
  <c r="J19" i="8"/>
  <c r="J20" i="8"/>
  <c r="J13" i="8"/>
  <c r="J14" i="8"/>
  <c r="J10" i="8"/>
  <c r="J11" i="8"/>
  <c r="J12" i="8"/>
  <c r="J9" i="8"/>
  <c r="T56" i="8"/>
  <c r="T54" i="8"/>
  <c r="T44" i="8"/>
  <c r="T34" i="8"/>
  <c r="T22" i="8"/>
  <c r="T10" i="8"/>
  <c r="F24" i="4"/>
  <c r="F25" i="4" s="1"/>
  <c r="E24" i="4"/>
  <c r="D24" i="4"/>
  <c r="C24" i="4"/>
  <c r="C25" i="4" s="1"/>
  <c r="D25" i="4"/>
  <c r="E25" i="4"/>
  <c r="B24" i="4"/>
  <c r="B25" i="4" s="1"/>
  <c r="B12" i="4"/>
  <c r="B13" i="4" s="1"/>
  <c r="C12" i="4"/>
  <c r="C13" i="4" s="1"/>
  <c r="M12" i="4"/>
  <c r="L12" i="4"/>
  <c r="K12" i="4"/>
  <c r="K13" i="4" s="1"/>
  <c r="J12" i="4"/>
  <c r="J13" i="4" s="1"/>
  <c r="I12" i="4"/>
  <c r="H12" i="4"/>
  <c r="H13" i="4" s="1"/>
  <c r="G12" i="4"/>
  <c r="G13" i="4" s="1"/>
  <c r="F12" i="4"/>
  <c r="F13" i="4" s="1"/>
  <c r="E12" i="4"/>
  <c r="E13" i="4" s="1"/>
  <c r="D12" i="4"/>
  <c r="D13" i="4" s="1"/>
  <c r="I13" i="4"/>
  <c r="L13" i="4"/>
  <c r="M13" i="4"/>
  <c r="D22" i="3"/>
  <c r="D47" i="3" s="1"/>
  <c r="E22" i="3"/>
  <c r="E47" i="3" s="1"/>
  <c r="F22" i="3"/>
  <c r="F47" i="3" s="1"/>
  <c r="G22" i="3"/>
  <c r="G47" i="3" s="1"/>
  <c r="H22" i="3"/>
  <c r="H47" i="3" s="1"/>
  <c r="I22" i="3"/>
  <c r="I47" i="3" s="1"/>
  <c r="J22" i="3"/>
  <c r="J47" i="3" s="1"/>
  <c r="K22" i="3"/>
  <c r="K47" i="3" s="1"/>
  <c r="L22" i="3"/>
  <c r="L47" i="3" s="1"/>
  <c r="M22" i="3"/>
  <c r="M47" i="3" s="1"/>
  <c r="N22" i="3"/>
  <c r="N47" i="3" s="1"/>
  <c r="C22" i="3"/>
  <c r="C47" i="3" s="1"/>
  <c r="O16" i="3"/>
  <c r="O17" i="3"/>
  <c r="O18" i="3"/>
  <c r="O19" i="3"/>
  <c r="O20" i="3"/>
  <c r="C21" i="3"/>
  <c r="D21" i="3"/>
  <c r="E21" i="3"/>
  <c r="F21" i="3"/>
  <c r="G21" i="3"/>
  <c r="H21" i="3"/>
  <c r="I21" i="3"/>
  <c r="J21" i="3"/>
  <c r="K21" i="3"/>
  <c r="L21" i="3"/>
  <c r="M21" i="3"/>
  <c r="N21" i="3"/>
  <c r="O23" i="3"/>
  <c r="C24" i="3"/>
  <c r="C27" i="3" s="1"/>
  <c r="D24" i="3"/>
  <c r="E24" i="3"/>
  <c r="F24" i="3"/>
  <c r="G24" i="3"/>
  <c r="G27" i="3" s="1"/>
  <c r="I24" i="3"/>
  <c r="J24" i="3"/>
  <c r="J27" i="3" s="1"/>
  <c r="K24" i="3"/>
  <c r="K27" i="3" s="1"/>
  <c r="L24" i="3"/>
  <c r="L27" i="3" s="1"/>
  <c r="M24" i="3"/>
  <c r="M27" i="3" s="1"/>
  <c r="N24" i="3"/>
  <c r="N27" i="3" s="1"/>
  <c r="O25" i="3"/>
  <c r="O26" i="3"/>
  <c r="D27" i="3"/>
  <c r="E27" i="3"/>
  <c r="F27" i="3"/>
  <c r="H27" i="3"/>
  <c r="I27" i="3"/>
  <c r="O28" i="3"/>
  <c r="C29" i="3"/>
  <c r="C32" i="3" s="1"/>
  <c r="D29" i="3"/>
  <c r="D32" i="3" s="1"/>
  <c r="E29" i="3"/>
  <c r="E32" i="3" s="1"/>
  <c r="F29" i="3"/>
  <c r="I29" i="3"/>
  <c r="I32" i="3" s="1"/>
  <c r="J29" i="3"/>
  <c r="J32" i="3" s="1"/>
  <c r="K29" i="3"/>
  <c r="K32" i="3" s="1"/>
  <c r="L29" i="3"/>
  <c r="M29" i="3"/>
  <c r="M32" i="3" s="1"/>
  <c r="N29" i="3"/>
  <c r="N32" i="3" s="1"/>
  <c r="O30" i="3"/>
  <c r="O31" i="3"/>
  <c r="F32" i="3"/>
  <c r="G32" i="3"/>
  <c r="H32" i="3"/>
  <c r="L32" i="3"/>
  <c r="O33" i="3"/>
  <c r="C34" i="3"/>
  <c r="C37" i="3" s="1"/>
  <c r="D34" i="3"/>
  <c r="E34" i="3"/>
  <c r="E37" i="3" s="1"/>
  <c r="F34" i="3"/>
  <c r="O34" i="3" s="1"/>
  <c r="I34" i="3"/>
  <c r="I37" i="3" s="1"/>
  <c r="J34" i="3"/>
  <c r="K34" i="3"/>
  <c r="K37" i="3" s="1"/>
  <c r="L34" i="3"/>
  <c r="L37" i="3" s="1"/>
  <c r="M34" i="3"/>
  <c r="N34" i="3"/>
  <c r="O35" i="3"/>
  <c r="O36" i="3"/>
  <c r="D37" i="3"/>
  <c r="G37" i="3"/>
  <c r="H37" i="3"/>
  <c r="J37" i="3"/>
  <c r="C38" i="3"/>
  <c r="C41" i="3" s="1"/>
  <c r="D38" i="3"/>
  <c r="E38" i="3"/>
  <c r="F38" i="3"/>
  <c r="F41" i="3" s="1"/>
  <c r="G38" i="3"/>
  <c r="G41" i="3" s="1"/>
  <c r="H38" i="3"/>
  <c r="I38" i="3"/>
  <c r="I41" i="3" s="1"/>
  <c r="J38" i="3"/>
  <c r="J41" i="3" s="1"/>
  <c r="K38" i="3"/>
  <c r="K41" i="3" s="1"/>
  <c r="L38" i="3"/>
  <c r="L41" i="3" s="1"/>
  <c r="M38" i="3"/>
  <c r="M41" i="3" s="1"/>
  <c r="N38" i="3"/>
  <c r="N41" i="3" s="1"/>
  <c r="O39" i="3"/>
  <c r="O40" i="3"/>
  <c r="O15" i="3"/>
  <c r="O22" i="3" s="1"/>
  <c r="E41" i="3"/>
  <c r="D41" i="3"/>
  <c r="F37" i="3" l="1"/>
  <c r="O21" i="3"/>
  <c r="O27" i="3"/>
  <c r="O24" i="3"/>
  <c r="O38" i="3"/>
  <c r="O37" i="3"/>
  <c r="O29" i="3"/>
  <c r="O32" i="3"/>
  <c r="O41" i="3"/>
  <c r="H41" i="3"/>
  <c r="D58" i="11"/>
  <c r="D50" i="11"/>
  <c r="D41" i="11"/>
  <c r="D66" i="11"/>
  <c r="D25" i="11"/>
  <c r="D65" i="11"/>
  <c r="D57" i="11"/>
  <c r="D49" i="11"/>
  <c r="D37" i="11"/>
  <c r="D21" i="11"/>
  <c r="D9" i="11"/>
  <c r="D62" i="11"/>
  <c r="D54" i="11"/>
  <c r="D46" i="11"/>
  <c r="D33" i="11"/>
  <c r="D17" i="11"/>
  <c r="D69" i="11"/>
  <c r="D61" i="11"/>
  <c r="D53" i="11"/>
  <c r="D45" i="11"/>
  <c r="D29" i="11"/>
  <c r="D13" i="11"/>
  <c r="D68" i="11"/>
  <c r="D64" i="11"/>
  <c r="D60" i="11"/>
  <c r="D56" i="11"/>
  <c r="D52" i="11"/>
  <c r="D48" i="11"/>
  <c r="D44" i="11"/>
  <c r="D40" i="11"/>
  <c r="D36" i="11"/>
  <c r="D32" i="11"/>
  <c r="D28" i="11"/>
  <c r="D24" i="11"/>
  <c r="D20" i="11"/>
  <c r="D16" i="11"/>
  <c r="D12" i="11"/>
  <c r="D67" i="11"/>
  <c r="D63" i="11"/>
  <c r="D59" i="11"/>
  <c r="D55" i="11"/>
  <c r="D51" i="11"/>
  <c r="D47" i="11"/>
  <c r="D43" i="11"/>
  <c r="D39" i="11"/>
  <c r="D35" i="11"/>
  <c r="D31" i="11"/>
  <c r="D27" i="11"/>
  <c r="D23" i="11"/>
  <c r="D19" i="11"/>
  <c r="D15" i="11"/>
  <c r="D11" i="11"/>
  <c r="D42" i="11"/>
  <c r="D38" i="11"/>
  <c r="D34" i="11"/>
  <c r="D30" i="11"/>
  <c r="D26" i="11"/>
  <c r="D22" i="11"/>
  <c r="D18" i="11"/>
  <c r="D14" i="11"/>
  <c r="E10" i="11" l="1"/>
</calcChain>
</file>

<file path=xl/sharedStrings.xml><?xml version="1.0" encoding="utf-8"?>
<sst xmlns="http://schemas.openxmlformats.org/spreadsheetml/2006/main" count="979" uniqueCount="404">
  <si>
    <t>sin reporte SIGTE</t>
  </si>
  <si>
    <t>Resolucion de Lista de Espera VALECH de su universo de casos con tiempo de espera maximo 1 año por cada corte</t>
  </si>
  <si>
    <t>Resolucion de Lista de Espera SENAME de su universo de casos con tiempos de espera  maximo 1 año por cada corte</t>
  </si>
  <si>
    <t>Resolución del 10% de su Universo total al 31.12.2016</t>
  </si>
  <si>
    <t xml:space="preserve">Resolución del 100% de personas con fecha de ingreso = &lt; 2013 </t>
  </si>
  <si>
    <t>CORTE RESOLUCION ENERO - MARZO</t>
  </si>
  <si>
    <t>TOTALES COMGES 2018</t>
  </si>
  <si>
    <t>Resolución del 100% de su Universo total al 31.12.2016</t>
  </si>
  <si>
    <t>CORTE RESOLUCION OCTUBRE  - DICIEMBRE</t>
  </si>
  <si>
    <t>TOTAL A RESOLVER CORTE A SEPTIEMBRE</t>
  </si>
  <si>
    <t>Resolución del 70% de su Universo total al 31.12.2016</t>
  </si>
  <si>
    <t>Resolución del 100% de personas con fecha de ingreso = &lt; 2015</t>
  </si>
  <si>
    <t>CORTE RESOLUCION JULIO - SEPTIEMBRE</t>
  </si>
  <si>
    <t>TOTAL A RESOLVER CORTE A JUNIO</t>
  </si>
  <si>
    <t>Resolución del 40% de su Universo total al 31.12.2016</t>
  </si>
  <si>
    <t>Resolución del 100% de personas con fecha de ingreso = &lt; 2014</t>
  </si>
  <si>
    <t>CORTE RESOLUCION ABRIL - JUNIO</t>
  </si>
  <si>
    <t>TOTAL A RESOLVER CORTE A MARZO</t>
  </si>
  <si>
    <t>COMGES 2018
(&lt;= 2016)</t>
  </si>
  <si>
    <t>TOTAL LISTA ESPERA CNE</t>
  </si>
  <si>
    <t>SALAMANCA</t>
  </si>
  <si>
    <t>PUNITAQUI</t>
  </si>
  <si>
    <t>PAIHUANO</t>
  </si>
  <si>
    <t>OVALLE</t>
  </si>
  <si>
    <t>MONTE PATRIA</t>
  </si>
  <si>
    <t>LA SERENA</t>
  </si>
  <si>
    <t>LA HIGUERA</t>
  </si>
  <si>
    <t>ILLAPEL</t>
  </si>
  <si>
    <t>COQUIMBO</t>
  </si>
  <si>
    <t>CANELA</t>
  </si>
  <si>
    <t>VICUÑA</t>
  </si>
  <si>
    <t>LOS VILOS</t>
  </si>
  <si>
    <t>COMBARBALA</t>
  </si>
  <si>
    <t>ANDACOLLO</t>
  </si>
  <si>
    <t>HOSPITAL DE ILLAPEL</t>
  </si>
  <si>
    <t>HOSPITAL DE OVALLE</t>
  </si>
  <si>
    <t>HOSPITAL DE COQUIMBO</t>
  </si>
  <si>
    <t>HOSPITAL DE LA SERENA</t>
  </si>
  <si>
    <t>Año Entrada</t>
  </si>
  <si>
    <t>MINISTERIO DE SALUD</t>
  </si>
  <si>
    <t>SERVICIO DE SALUD COQUIMBO</t>
  </si>
  <si>
    <t>SUBDIRECCION DE GESTION ASISTENCIAL</t>
  </si>
  <si>
    <t>SUBDEPTO. DE ESTADISTICAS Y GESTION DE LA INFORMACION</t>
  </si>
  <si>
    <t>Indicador COMGES 3.1 Porcentaje de casos resueltos de Lista de Espera de Consulta Nueva de Especialidad Médica, ingresadas con fecha igual o anterior al 31 de diciembre del 2016.</t>
  </si>
  <si>
    <t>Meta Nacional al 2018</t>
  </si>
  <si>
    <t>1.-  Resolver el 100% de la Lista de Espera por Consulta Nueva de Especialidad Médica de personas Ingresadas con fecha igual o anterior al 31.12.2016</t>
  </si>
  <si>
    <t>FUENTE INFORMACION  RNLE  19.01.2018</t>
  </si>
  <si>
    <t>RNLE  19.01.2018 para Lines Base</t>
  </si>
  <si>
    <t xml:space="preserve">LISTA ESPERA CONSULTA NUEVA ESPECIALIDAD CORTE AL 31.12.2017 </t>
  </si>
  <si>
    <t>METAS</t>
  </si>
  <si>
    <t>EJECUCION
según corte</t>
  </si>
  <si>
    <t>% Ejecucion</t>
  </si>
  <si>
    <t>ESTABLECIMIENTO</t>
  </si>
  <si>
    <t>TOTAL
LISTA ESPERA
CIERRE DIC 2017</t>
  </si>
  <si>
    <t>LE &lt;=2015 IQ</t>
  </si>
  <si>
    <t>META COMGES
2° CORTE
JUNIO 2018
40%</t>
  </si>
  <si>
    <t>EGRESOS ADICIONALES a realizar por compromiso ministerial</t>
  </si>
  <si>
    <t>% Egreso COMGES</t>
  </si>
  <si>
    <t>% Egreso Adicional</t>
  </si>
  <si>
    <t>COMGES</t>
  </si>
  <si>
    <t>TOTAL LE IQ SS COQUIMBO</t>
  </si>
  <si>
    <t>HOSPITAL LA SERENA</t>
  </si>
  <si>
    <t>HOSPITAL DE LOS VILOS</t>
  </si>
  <si>
    <r>
      <rPr>
        <b/>
        <sz val="11"/>
        <color theme="1"/>
        <rFont val="Calibri"/>
        <family val="2"/>
        <scheme val="minor"/>
      </rPr>
      <t>Indicador COMGES 3.2</t>
    </r>
    <r>
      <rPr>
        <sz val="11"/>
        <color theme="1"/>
        <rFont val="Calibri"/>
        <family val="2"/>
        <scheme val="minor"/>
      </rPr>
      <t xml:space="preserve"> Porcentaje de casos resueltos de lista de espera por Intervenciones Quirúrgica Electiva, ingresados con fecha igual o anterior al 31 de diciembre del 2015.</t>
    </r>
  </si>
  <si>
    <r>
      <rPr>
        <b/>
        <sz val="11"/>
        <color theme="1"/>
        <rFont val="Calibri"/>
        <family val="2"/>
        <scheme val="minor"/>
      </rPr>
      <t>Meta Nacional al 2018</t>
    </r>
    <r>
      <rPr>
        <sz val="11"/>
        <color theme="1"/>
        <rFont val="Calibri"/>
        <family val="2"/>
        <scheme val="minor"/>
      </rPr>
      <t>: Resolver el 100% de la lista de espera quirúrgica electiva, de personas ingresadas con fecha igual o anterior al 31 de diciembre del 2015.</t>
    </r>
  </si>
  <si>
    <r>
      <rPr>
        <b/>
        <sz val="11"/>
        <color theme="1"/>
        <rFont val="Calibri"/>
        <family val="2"/>
        <scheme val="minor"/>
      </rPr>
      <t>Linea Base</t>
    </r>
    <r>
      <rPr>
        <sz val="11"/>
        <color theme="1"/>
        <rFont val="Calibri"/>
        <family val="2"/>
        <scheme val="minor"/>
      </rPr>
      <t xml:space="preserve"> RNLE  11-01-2018 </t>
    </r>
  </si>
  <si>
    <t>AÑOS</t>
  </si>
  <si>
    <t>HOSPITAL COQUIMBO</t>
  </si>
  <si>
    <t>HOSPITAL OVALLE</t>
  </si>
  <si>
    <t>HOPITAL ILLAPEL</t>
  </si>
  <si>
    <t>Total Servicio Salud</t>
  </si>
  <si>
    <t>TOTAL LISTA ESPERA CNE ODONTOLOGICA</t>
  </si>
  <si>
    <t>COMGES 2018
(&lt;= 2014)</t>
  </si>
  <si>
    <t xml:space="preserve">Resolución del 100% de personas con fecha de ingreso = &lt; 2011 </t>
  </si>
  <si>
    <t>Resolución del 10% de su Universo total al 31.12.2014</t>
  </si>
  <si>
    <t>Resolución del 100% de personas con fecha de ingreso = &lt; 2012</t>
  </si>
  <si>
    <t>Resolución del 40% de su Universo total al 31.12.2014</t>
  </si>
  <si>
    <t>Resolución del 100% de personas con fecha de ingreso = &lt; 2013</t>
  </si>
  <si>
    <t>Resolución del 70% de su Universo total al 31.12.2014</t>
  </si>
  <si>
    <t>Resolución del 100% de su Universo total al 31.12.2014</t>
  </si>
  <si>
    <t>HOSPITAL ANDACOLLO</t>
  </si>
  <si>
    <t>HOSPITAL SALAMANCA</t>
  </si>
  <si>
    <t xml:space="preserve">LISTA ESPERA CONSULTA NUEVA ESPECIALIDAD ODONTOLOGICA CORTE AL 31.12.2017 </t>
  </si>
  <si>
    <t>Evolución</t>
  </si>
  <si>
    <t>CORTE 17/01/2017</t>
  </si>
  <si>
    <t>CORTE 28/02/2017</t>
  </si>
  <si>
    <t>CORTE 21/03/2017</t>
  </si>
  <si>
    <t>CORTE 10/04/2017</t>
  </si>
  <si>
    <t>CORTE 23/05/2017</t>
  </si>
  <si>
    <t>CORTE 13/06/2017</t>
  </si>
  <si>
    <t>CORTE 11/07/2017</t>
  </si>
  <si>
    <t>CORTE 18/08/2017</t>
  </si>
  <si>
    <t>CORTE 26/09/2017</t>
  </si>
  <si>
    <t>CORTE 17/10/2017</t>
  </si>
  <si>
    <t>CORTE 28/11/2017</t>
  </si>
  <si>
    <t>CORTE 19/12/2017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</si>
  <si>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</si>
  <si>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</si>
  <si>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</si>
  <si>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</si>
  <si>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</si>
  <si>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</si>
  <si>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</si>
  <si>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</si>
  <si>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</si>
  <si>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</si>
  <si>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</si>
  <si>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</si>
  <si>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Hospital la Serena</t>
  </si>
  <si>
    <t>Hospital Coquimbo</t>
  </si>
  <si>
    <t>Hospital Ovalle</t>
  </si>
  <si>
    <t>Hospital Illapel</t>
  </si>
  <si>
    <t>APS</t>
  </si>
  <si>
    <t>Hospitales baja complejidad</t>
  </si>
  <si>
    <t>Evolucion 2017</t>
  </si>
  <si>
    <t>CORTE 02/01/2018</t>
  </si>
  <si>
    <t>CORTE 07/02/2018</t>
  </si>
  <si>
    <t>CORTE 06/03/2018</t>
  </si>
  <si>
    <t>CORTE 03/04/2018</t>
  </si>
  <si>
    <t>Evolucion 2018</t>
  </si>
  <si>
    <t>LE CNE según nivel y Especialidad Destino</t>
  </si>
  <si>
    <t>Total general</t>
  </si>
  <si>
    <t>MAYOR COMPLEJIDAD</t>
  </si>
  <si>
    <t>TRAUMATOLOGIA</t>
  </si>
  <si>
    <t>MEDICINA INTERNA</t>
  </si>
  <si>
    <t>GASTROENTEROLOGIA</t>
  </si>
  <si>
    <t>OBSTETRICIA</t>
  </si>
  <si>
    <t>ANESTESIOLOGIA</t>
  </si>
  <si>
    <t>TRASTORNOS TEMPOROMANDIBULARES Y DOLOR OROFACIAL</t>
  </si>
  <si>
    <t>CONSULTORIO</t>
  </si>
  <si>
    <t>UAPO Ovalle</t>
  </si>
  <si>
    <t>MEDIANA COMPLEJIDAD</t>
  </si>
  <si>
    <t>BAJA COMPLEJIDAD</t>
  </si>
  <si>
    <t>Establecimiento EAR</t>
  </si>
  <si>
    <t>Establecimiento Mediana Complejidad</t>
  </si>
  <si>
    <t>Establecimeinto Baja Complejidad</t>
  </si>
  <si>
    <t>Hospital Salamanca</t>
  </si>
  <si>
    <t>Hospital Combarbalá</t>
  </si>
  <si>
    <t>Hospital Andacollo</t>
  </si>
  <si>
    <t>Hospital Vicuña</t>
  </si>
  <si>
    <t>Hospital Los Vilos</t>
  </si>
  <si>
    <t>CIRUGIA OTORRINOLARINGOLOGIA</t>
  </si>
  <si>
    <t>UROLOGIA Y NEFROLOGIA</t>
  </si>
  <si>
    <t>GINECOLOGIA Y OBSTETRICIA</t>
  </si>
  <si>
    <t>CIRUGIA OFTALMICA</t>
  </si>
  <si>
    <t>CIRUGIA CARDIOVASCULAR</t>
  </si>
  <si>
    <t>NEUROLOGIA Y NEUROCIRUGIA</t>
  </si>
  <si>
    <t>DERMATOLOGI Y TEGUMANTOS</t>
  </si>
  <si>
    <t>CIRUGIA PLASTICA Y REPARADORA</t>
  </si>
  <si>
    <t>CIRUGIA CABEZA Y CUELLO</t>
  </si>
  <si>
    <t>HOSPITAL DE ANDACOLLO</t>
  </si>
  <si>
    <t>Grupo IQ</t>
  </si>
  <si>
    <r>
      <t xml:space="preserve">Indicador COMGES 3.3 Porcentaje de casos resueltos de Lista de Espera de Consulta Nueva de Especialidad Odontologíca </t>
    </r>
    <r>
      <rPr>
        <b/>
        <sz val="11"/>
        <color rgb="FFFF0000"/>
        <rFont val="Calibri"/>
        <family val="2"/>
      </rPr>
      <t>(Excluye Ortodoncia)</t>
    </r>
    <r>
      <rPr>
        <b/>
        <sz val="11"/>
        <color indexed="8"/>
        <rFont val="Calibri"/>
        <family val="2"/>
      </rPr>
      <t>, ingresadas con fecha igual o anterior al 31 de diciembre del 2014.</t>
    </r>
  </si>
  <si>
    <r>
      <t>Meta Nacional al 2018.-</t>
    </r>
    <r>
      <rPr>
        <sz val="11"/>
        <color theme="1"/>
        <rFont val="Calibri"/>
        <family val="2"/>
        <scheme val="minor"/>
      </rPr>
      <t xml:space="preserve">  Resolver el 100% de la Lista de Espera por Consulta Nueva de Especialidad Odontologica </t>
    </r>
    <r>
      <rPr>
        <sz val="11"/>
        <color rgb="FFFF0000"/>
        <rFont val="Calibri"/>
        <family val="2"/>
        <scheme val="minor"/>
      </rPr>
      <t>(Excluye Ortodoncia)</t>
    </r>
    <r>
      <rPr>
        <sz val="11"/>
        <color theme="1"/>
        <rFont val="Calibri"/>
        <family val="2"/>
        <scheme val="minor"/>
      </rPr>
      <t xml:space="preserve"> de personas Ingresadas con fecha igual o anterior al 31.12.2014</t>
    </r>
  </si>
  <si>
    <t>Hospital San Juan de Dios (La Serena)</t>
  </si>
  <si>
    <t>Hospital San Pablo (Coquimbo)</t>
  </si>
  <si>
    <t>Hospital Dr. Antonio Tirado Lanas (Ovalle)</t>
  </si>
  <si>
    <t>OPERATORIA</t>
  </si>
  <si>
    <t>ODONTOLOGIA INDIFERENCIADO</t>
  </si>
  <si>
    <t>LE CN Odontologica según nivel y Especialidad Destino</t>
  </si>
  <si>
    <t>Hospital Dr. Humberto Elorza Cortés (Illapel)</t>
  </si>
  <si>
    <t>Hospital de Salamanca</t>
  </si>
  <si>
    <t>Centro de Salud Familiar Dr. Sergio Aguilar Delgado</t>
  </si>
  <si>
    <t>Centro de Salud Familiar Santa Cecilia</t>
  </si>
  <si>
    <t>Centro de Salud Familiar Marcos Macuada</t>
  </si>
  <si>
    <t>Centro de Salud Familiar Jorge Jordán Domic</t>
  </si>
  <si>
    <t>Centro de Salud Familiar Tongoy</t>
  </si>
  <si>
    <t>Centro Comunitario de Salud Familiar San José de la Dehesa</t>
  </si>
  <si>
    <t>Centro de Salud Familiar Cerrillos de Tamaya</t>
  </si>
  <si>
    <t>Centro de Salud Familiar San Juan</t>
  </si>
  <si>
    <t>Centro de Salud Familiar Punitaqui</t>
  </si>
  <si>
    <t>Centro de Salud Familiar La Higuera</t>
  </si>
  <si>
    <t>Centro de Salud Familiar Monte Patria</t>
  </si>
  <si>
    <t>Centro de Salud Familiar Carén</t>
  </si>
  <si>
    <t>Centro de Salud Familiar Canela</t>
  </si>
  <si>
    <t>Centro de Salud Familiar El Palqui</t>
  </si>
  <si>
    <t>LE CN EAR</t>
  </si>
  <si>
    <t>LE CN Mediana Complejidad</t>
  </si>
  <si>
    <t>LE CN Baja Complejidad</t>
  </si>
  <si>
    <t>LE CN Consultorioa</t>
  </si>
  <si>
    <t>LE CN Odontologica EAR</t>
  </si>
  <si>
    <t>LE CN Odontologica Mediana Complejidad</t>
  </si>
  <si>
    <t>LE CN Odontologica Baja Complejidad</t>
  </si>
  <si>
    <t>LE CN Odontologica CONSULTORIOAS</t>
  </si>
  <si>
    <t>Establecimiento Destino</t>
  </si>
  <si>
    <t xml:space="preserve">Lista espera Total IQ por Grupos </t>
  </si>
  <si>
    <t>Lista espera Total IQ por Establecimientos</t>
  </si>
  <si>
    <t>%</t>
  </si>
  <si>
    <t>1.</t>
  </si>
  <si>
    <t>GO Retrasadas Region</t>
  </si>
  <si>
    <t>GO Retrasadas Establecimiento</t>
  </si>
  <si>
    <t>PS Retrasados</t>
  </si>
  <si>
    <t>3.1</t>
  </si>
  <si>
    <t>Meta y Cumplimiento</t>
  </si>
  <si>
    <t>Por Nivel y Establecimiento</t>
  </si>
  <si>
    <t>3.2</t>
  </si>
  <si>
    <t>3.1.</t>
  </si>
  <si>
    <t>3.2.</t>
  </si>
  <si>
    <t>3.3</t>
  </si>
  <si>
    <t>3.3.</t>
  </si>
  <si>
    <t>EVOLUCION GARANTIAS DE OPORTUNIDAD RETRASADAS</t>
  </si>
  <si>
    <t>Total</t>
  </si>
  <si>
    <t>Lista de Espera CNE Establecimientos Mayor Complejidad</t>
  </si>
  <si>
    <t>Lista Espera CNE establecimiento de Mediana Complejidad</t>
  </si>
  <si>
    <t>Lista Espera CNE establecimiento de Baja Complejidad</t>
  </si>
  <si>
    <t>Problema de Salud</t>
  </si>
  <si>
    <t>TOTAL GES Retrasadas</t>
  </si>
  <si>
    <t>% Total</t>
  </si>
  <si>
    <t>1º</t>
  </si>
  <si>
    <t>Vicios de Refracción Sospecha Vicios de Refracción {decreto nº 228}</t>
  </si>
  <si>
    <t>2º</t>
  </si>
  <si>
    <t>Prevención Secundaria IRCT . {decreto n° 1/2010}</t>
  </si>
  <si>
    <t>3º</t>
  </si>
  <si>
    <t>Vicios de Refracción Otros Vicios de Refracción {decreto nº 228}</t>
  </si>
  <si>
    <t>4º</t>
  </si>
  <si>
    <t>Ortesis . {decreto nº 228}</t>
  </si>
  <si>
    <t>5º</t>
  </si>
  <si>
    <t>Salud Oral Integral de la Embarazada . {decreto n° 1/2010}</t>
  </si>
  <si>
    <t>6º</t>
  </si>
  <si>
    <t>Cáncer Cervicouterino Segmento Proceso de Diagnóstico {decreto nº 228}</t>
  </si>
  <si>
    <t>7º</t>
  </si>
  <si>
    <t>Retinopatía Diabética . {decreto nº 228}</t>
  </si>
  <si>
    <t>8º</t>
  </si>
  <si>
    <t>Colecistectomía Preventiva . {decreto nº 228}</t>
  </si>
  <si>
    <t>9º</t>
  </si>
  <si>
    <t>Displasia Luxante de Caderas . {decreto n° 1/2010}</t>
  </si>
  <si>
    <t>10º</t>
  </si>
  <si>
    <t>Cáncer de Mama Derecha {decreto nº 228}</t>
  </si>
  <si>
    <t>Estrabismo . {decreto nº 228}</t>
  </si>
  <si>
    <t>Catarátas Rama Unilateral Derecha {decreto nº 228}</t>
  </si>
  <si>
    <t>Marcapaso . {decreto nº 228}</t>
  </si>
  <si>
    <t>Cáncer de Mama Izquierda {decreto nº 228}</t>
  </si>
  <si>
    <t>Linfoma en Adultos .{decreto nº 228}</t>
  </si>
  <si>
    <t>Depresión . {decreto nº 228}</t>
  </si>
  <si>
    <t>Cardiopatías Congénitas Operables Proceso de Diagnóstico{decreto nº 228}</t>
  </si>
  <si>
    <t>Epilepsia no Refractaria 15 Años y Más . {decreto n° 1/2010}</t>
  </si>
  <si>
    <t>Diabetes Mellitus Tipo 2 . {decreto nº 228}</t>
  </si>
  <si>
    <t>Catarátas Rama Unilateral Izquierda{decreto nº 228}</t>
  </si>
  <si>
    <t>Cáncer Gástrico . {decreto nº 228}</t>
  </si>
  <si>
    <t>Alivio del Dolor . {decreto nº 228}</t>
  </si>
  <si>
    <t>Hipertensión Arterial . {decreto nº 228}</t>
  </si>
  <si>
    <t>Esquizofrenia . {decreto nº 228}</t>
  </si>
  <si>
    <t>Hiperplasia de Próstata . {decreto nº 228}</t>
  </si>
  <si>
    <t>VIH/SIDA . {decreto nº 1/2010}</t>
  </si>
  <si>
    <t>Cáncer de Testículo en Adultos Caso en Sospecha y Proceso de Diagnóstico{decreto nº 228}</t>
  </si>
  <si>
    <t>Catarátas Proceso de Diagnóstico {decreto nº 228}</t>
  </si>
  <si>
    <t>Cáncer Cervicouterino Pre-Invasor {decreto nº 228}</t>
  </si>
  <si>
    <t>Catarátas Rama Bilateral {decreto nº 228}</t>
  </si>
  <si>
    <t>Cáncer de Próstata . {decreto nº 228}</t>
  </si>
  <si>
    <t>Artrosis de Caderas Derecha {decreto nº 228}</t>
  </si>
  <si>
    <t>Cáncer Colorectal 15 Años y Más . {decreto n° 4/2013}</t>
  </si>
  <si>
    <t>Artrosis de Caderas Izquierda {decreto nº 228}</t>
  </si>
  <si>
    <t>Hipoacusia Bilateral Adulto Uso de Audífono Requerido . {decreto nº 44}</t>
  </si>
  <si>
    <t>Asma Bronquial 15 Años y Más . {decreto n° 1/2010}</t>
  </si>
  <si>
    <t>Artrosis de Cadera y/o Rodilla Leve o Moderada Artrosis de Cadera Leve o Moderada {decreto nº 44}</t>
  </si>
  <si>
    <t>Neumonía . {decreto nº 228}</t>
  </si>
  <si>
    <t>Hipoacusia bilateral del Prematuro . {decreto n° 1/2010}</t>
  </si>
  <si>
    <t>Cáncer de Testículo en Adultos Izquierda {decreto nº 228}</t>
  </si>
  <si>
    <t>Accidente Cerebrovascular . {decreto nº 228}</t>
  </si>
  <si>
    <t>Asma Bronquial . {decreto nº 228}</t>
  </si>
  <si>
    <t>Tratamiento Erradicación HELICOBACTER PYLORI . {decreto n° 4/2013}</t>
  </si>
  <si>
    <t>Analgesia del Parto . {decreto nº 44}</t>
  </si>
  <si>
    <t>ENFERMEDAD RENAL CRÓNICA ETAPA 4 Y 5 . {decreto nº 228}</t>
  </si>
  <si>
    <t>Fibrosis Quística . {decreto nº 44}</t>
  </si>
  <si>
    <t>Infarto Agudo del Miocardio Infarto Agudo del Miocardio {decreto nº 228}</t>
  </si>
  <si>
    <t>Enfermedad Pulmonar Obstructiva Crónica . {decreto nº 228}</t>
  </si>
  <si>
    <t>Leucemia Adulto Leucemia Crónica {decreto nº 44}</t>
  </si>
  <si>
    <t>Retinopatía del Prematuro . {decreto n° 1/2010}</t>
  </si>
  <si>
    <t>ENFERMEDAD RENAL CRÓNICA ETAPA 4 Y 5 . {decreto nº 170}</t>
  </si>
  <si>
    <t>Hipotiroidismo en Personas de 15 Años y Más . {decreto n° 4/2013}</t>
  </si>
  <si>
    <t>Trauma Ocular Grave . {decreto nº 44}</t>
  </si>
  <si>
    <t>Cáncer Cervicouterino Invasor {decreto nº 228}</t>
  </si>
  <si>
    <t>Tumores Primarios SNC . {decreto nº 44}</t>
  </si>
  <si>
    <t>Cáncer de Testículo en Adultos Derecha {decreto nº 228}</t>
  </si>
  <si>
    <t>Enfermedad de Parkinson . {decreto n° 1/2010}</t>
  </si>
  <si>
    <t>Diabetes Mellitus Tipo 1 Diabetes Mellitus I {decreto nº 228}</t>
  </si>
  <si>
    <t>Artritis Reumatoide . {decreto nº 44}</t>
  </si>
  <si>
    <t>Hernia Núcleo Pulposo Lumbar . {decreto nº 44}</t>
  </si>
  <si>
    <t>GES Retrasadas Región de Coquimbo</t>
  </si>
  <si>
    <t>Leucemia Adulto Leucemia Aguda {decreto nº 44}</t>
  </si>
  <si>
    <t>Artrosis de Cadera y/o Rodilla Leve o Moderada Artrosis de Rodilla Leve o Moderada {decreto nº 44}</t>
  </si>
  <si>
    <t>Infección Respiratoria Aguda . {decreto nº 228}</t>
  </si>
  <si>
    <t>Epilepsia No Refractaria . {decreto nº 228}</t>
  </si>
  <si>
    <t>Desprendimiento de Retina . {decreto nº 228}</t>
  </si>
  <si>
    <t>CORTE 08/05/2018</t>
  </si>
  <si>
    <t>CORTE 05/06/2018</t>
  </si>
  <si>
    <t>HOSPITALES</t>
  </si>
  <si>
    <t>COMUNAS APS</t>
  </si>
  <si>
    <t>Corte 30-05-2018 LE SIGTE</t>
  </si>
  <si>
    <t>Corte 30-05-201 Egresos SIGTE</t>
  </si>
  <si>
    <t>META MINSAL
25%
LE TOTAL 2017</t>
  </si>
  <si>
    <t>% Egresos TOTAL Compromiso MINSAL + COMGES 2018</t>
  </si>
  <si>
    <t>EGRESOS
COMGES 2018 (Anterior 2015)</t>
  </si>
  <si>
    <t>EGRESOS
Compromiso (2016 y 2017)
MINSAL</t>
  </si>
  <si>
    <t>Total Egresos</t>
  </si>
  <si>
    <t>CONSIDERA EGRESOS DESDE ENERO A FECHA DE CORTE 30-05-2018</t>
  </si>
  <si>
    <t>Total LE</t>
  </si>
  <si>
    <t>Corte 30-05-2018</t>
  </si>
  <si>
    <t>% Disminucion</t>
  </si>
  <si>
    <t>Corte Anterior 03-05-2018</t>
  </si>
  <si>
    <t>Hospital San Pedro (Los Vilos)</t>
  </si>
  <si>
    <t>Hospital Dr. José Arraño (Andacollo)</t>
  </si>
  <si>
    <t>Hospital San Juan de Dios (Combarbalá)</t>
  </si>
  <si>
    <t>Hospital San Juan de Dios (Vicuña)</t>
  </si>
  <si>
    <t>Centro de Salud Familiar Juan Pablo II</t>
  </si>
  <si>
    <t>Centro de Salud Familiar Cardenal Caro</t>
  </si>
  <si>
    <t>Centro de Salud Familiar Dr. Emilio Schaffhauser</t>
  </si>
  <si>
    <t>Centro de Salud Familiar Las Compañías</t>
  </si>
  <si>
    <t>Centro de Salud Familiar Cardenal Raúl Silva Henríquez de La Serena</t>
  </si>
  <si>
    <t>Centro de Salud Familiar Paihuano</t>
  </si>
  <si>
    <t>Centro de Salud Familiar Tierras Blancas</t>
  </si>
  <si>
    <t>Centro de Salud Familiar Chañaral Alto</t>
  </si>
  <si>
    <t>Centro de Salud Familiar Pedro Aguirre Cerda</t>
  </si>
  <si>
    <t>Posta de Salud Rural Pintacura Sur</t>
  </si>
  <si>
    <t>Posta de Salud Rural San Agustín (Salamanca)</t>
  </si>
  <si>
    <t>Centro Comunitario de Salud Familiar Villa el Indio</t>
  </si>
  <si>
    <t>Centro Comunitario de Salud Familiar Lambert</t>
  </si>
  <si>
    <t>Posta de Salud Rural Tahuinco</t>
  </si>
  <si>
    <t>Posta de Salud Rural Camisa</t>
  </si>
  <si>
    <t>Posta de Salud Rural Cuncumén(Salamanca)</t>
  </si>
  <si>
    <t>Etiquetas de fila</t>
  </si>
  <si>
    <t>RIO HURTADO</t>
  </si>
  <si>
    <t>OTORRINOLARINGOLOGÍA</t>
  </si>
  <si>
    <t>CIRUGÍA GENERAL</t>
  </si>
  <si>
    <t>OFTALMOLOGÍA</t>
  </si>
  <si>
    <t>TRAUMATOLOGÍA Y ORTOPEDIA</t>
  </si>
  <si>
    <t>REHABILITACIÓN ORAL</t>
  </si>
  <si>
    <t>ENDODONCIA</t>
  </si>
  <si>
    <t>CARDIOLOGÍA</t>
  </si>
  <si>
    <t>NEUROLOGÍA ADULTO</t>
  </si>
  <si>
    <t>DERMATOLOGÍA</t>
  </si>
  <si>
    <t>PERIODONCIA</t>
  </si>
  <si>
    <t>CIRUGÍA BUCAL</t>
  </si>
  <si>
    <t>GINECOLOGÍA</t>
  </si>
  <si>
    <t>CIRUGÍA DE CABEZA, CUELLO Y MAXILOFACIAL</t>
  </si>
  <si>
    <t>UROLOGÍA</t>
  </si>
  <si>
    <t>NEUROLOGÍA PEDIÁTRICA</t>
  </si>
  <si>
    <t>GASTROENTEROLOGÍA ADULTO</t>
  </si>
  <si>
    <t>NEUROCIRUGÍA</t>
  </si>
  <si>
    <t>TRAUMATOLOGÍA Y ORTOPEDIA PEDIÁTRICA</t>
  </si>
  <si>
    <t>ODONTOPEDIATRÍA</t>
  </si>
  <si>
    <t>CIRUGÍA PEDIÁTRICA</t>
  </si>
  <si>
    <t>MEDICINA FÍSICA Y REHABILITACIÓN (FISIATRIA ADULTO)</t>
  </si>
  <si>
    <t>CARDIOLOGÍA PEDIÁTRICA</t>
  </si>
  <si>
    <t>ENDOCRINOLOGÍA ADULTO</t>
  </si>
  <si>
    <t>PEDIATRÍA</t>
  </si>
  <si>
    <t>NEFROLOGÍA ADULTO</t>
  </si>
  <si>
    <t>PSIQUIATRÍA ADULTO</t>
  </si>
  <si>
    <t>ENFERMEDADES RESPIRATORIAS DEL ADULTO (BRONCOPULMONAR)</t>
  </si>
  <si>
    <t>PSIQUIATRÍA PEDIÁTRICA Y DE LA ADOLESCENCIA</t>
  </si>
  <si>
    <t>REUMATOLOGÍA</t>
  </si>
  <si>
    <t>UROLOGÍA PEDIÁTRICA</t>
  </si>
  <si>
    <t>CIRUGÍA DE MAMA</t>
  </si>
  <si>
    <t>HEMATOLOGÍA</t>
  </si>
  <si>
    <t>CIRUGÍA VASCULAR PERIFÉRICA</t>
  </si>
  <si>
    <t>GASTROENTEROLOGÍA PEDIÁTRICA</t>
  </si>
  <si>
    <t>ENDOCRINOLOGÍA PEDIÁTRICA</t>
  </si>
  <si>
    <t>ENF. TRASMISIÓN SEXUAL</t>
  </si>
  <si>
    <t>MEDICINA FISICA Y REHABILITACIÓN PEDIÁTRICA (FISIATRIA PEDIATRICA)</t>
  </si>
  <si>
    <t>ONCOLOGÍA MÉDICA</t>
  </si>
  <si>
    <t>RADIOTERAPIA ONCOLÓGICA</t>
  </si>
  <si>
    <t>NEFROLOGÍA PEDIÁTRICO</t>
  </si>
  <si>
    <t>ENFERMEDADES RESPIRATORIAS PEDIÁTRICAS (BRONCOPULMONAR PEDIATRICO)</t>
  </si>
  <si>
    <t>REUMATOLOGÍA PEDIÁTRICA</t>
  </si>
  <si>
    <t>HEMATO-ONCOLOGÍA PEDIÁTRICA</t>
  </si>
  <si>
    <t>CIRUGÍA DIGESTIVA</t>
  </si>
  <si>
    <t>GINECOLOGÍA PEDIÁTRICA Y DE LA ADOLESCENCIA</t>
  </si>
  <si>
    <t>COLOPROCTOLOGÍA</t>
  </si>
  <si>
    <t>CIRUGÍA Y TRAUMATOLOGÍA BUCO MAXILOFACIAL</t>
  </si>
  <si>
    <t>CIRUGÍA PLÁSTICA Y REPARADORA</t>
  </si>
  <si>
    <t>CIRUGÍA DE TÓRAX</t>
  </si>
  <si>
    <t>SALUD OCUPACIONAL</t>
  </si>
  <si>
    <t>UAPO J. Pablo II</t>
  </si>
  <si>
    <t>Corte 15-05-2018</t>
  </si>
  <si>
    <t>Diferencia entre cortes</t>
  </si>
  <si>
    <t>Diferencia entre cortes HLS</t>
  </si>
  <si>
    <t>Diferencia entre cortes HCQ</t>
  </si>
  <si>
    <t>Diferencia entre cortes HOV</t>
  </si>
  <si>
    <t>Hospital Illapel Corte 15-05-2018</t>
  </si>
  <si>
    <t>Diferencia cortes</t>
  </si>
  <si>
    <t>Diferencia cortes HLV</t>
  </si>
  <si>
    <t>Diferencia cortes H Vicuña</t>
  </si>
  <si>
    <t>Diferencia cortes Hsalamanca</t>
  </si>
  <si>
    <t>Diferencia cortes Handacollo</t>
  </si>
  <si>
    <t>Diferencia cortes Hcombarbalá</t>
  </si>
  <si>
    <t>Diferencia corte TOTAL</t>
  </si>
  <si>
    <t>Centro de Salud Familiar Sotaquí</t>
  </si>
  <si>
    <t>Posta de Salud Rural Matancilla</t>
  </si>
  <si>
    <t>Posta de Salud Rural Tunga Norte</t>
  </si>
  <si>
    <t>Centro Comunitario de Salud Familiar Villa Alemania</t>
  </si>
  <si>
    <t>Lista Espera CNE MUNICIPIOS</t>
  </si>
  <si>
    <t>1.1</t>
  </si>
  <si>
    <t>1.2</t>
  </si>
  <si>
    <t>Lista de Espera Consulta Nueva de Especialidad egion Coquimbo Corte 30-05-2018</t>
  </si>
  <si>
    <t>Corte 15-05-2015 HLS</t>
  </si>
  <si>
    <t>Corte 15-05-2016 HCQ</t>
  </si>
  <si>
    <t>Corte 15-05-2017 HOV</t>
  </si>
  <si>
    <t>Corte 15-05-2018 Total</t>
  </si>
  <si>
    <t>Corte 15-05-2015 Hillapel</t>
  </si>
  <si>
    <t>Corte 15-05-2015 Hsalamanca</t>
  </si>
  <si>
    <t>Corte 15-05-2015 Rehabilitacion Protesis remobible</t>
  </si>
  <si>
    <t>Corte 15-05-2015 Periodoncia</t>
  </si>
  <si>
    <t>Corte 15-05-2015 Odontopediatria</t>
  </si>
  <si>
    <t>Corte 15-05-2015 Rehabilitacion Protesis Fija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</si>
</sst>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</font>
    <font>
      <sz val="11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rgb="FF0070C0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indexed="8"/>
      <name val="Calibri"/>
      <family val="2"/>
    </font>
    <font>
      <sz val="11"/>
      <color rgb="FF0070C0"/>
      <name val="Calibri"/>
      <family val="2"/>
    </font>
    <font>
      <sz val="10"/>
      <color rgb="FF0070C0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0"/>
      <color rgb="FFFF0000"/>
      <name val="Calibri"/>
      <family val="2"/>
    </font>
    <font>
      <sz val="1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8"/>
      <name val="Arial"/>
      <family val="2"/>
    </font>
    <font>
      <b/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FF0000"/>
      <name val="Calibri"/>
      <family val="2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70C0"/>
      <name val="Calibri"/>
      <family val="2"/>
    </font>
    <font>
      <b/>
      <sz val="11"/>
      <color rgb="FFFFFFFF"/>
      <name val="Calibri"/>
      <family val="2"/>
    </font>
    <font>
      <b/>
      <sz val="11"/>
      <name val="Calibri"/>
      <family val="2"/>
    </font>
    <font>
      <b/>
      <sz val="11"/>
      <color rgb="FFFFFF00"/>
      <name val="Calibri"/>
      <family val="2"/>
    </font>
    <font>
      <b/>
      <sz val="11"/>
      <color theme="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2"/>
      <name val="Calibri"/>
      <family val="2"/>
    </font>
    <font>
      <sz val="11"/>
      <color rgb="FF000000"/>
      <name val="Calibri"/>
      <family val="2"/>
    </font>
    <font>
      <sz val="10"/>
      <name val="Calibri"/>
      <family val="2"/>
    </font>
    <font>
      <sz val="11"/>
      <color rgb="FFFF0000"/>
      <name val="Calibri"/>
      <family val="2"/>
    </font>
    <font>
      <sz val="10"/>
      <color rgb="FFFF0000"/>
      <name val="Calibri"/>
      <family val="2"/>
      <scheme val="minor"/>
    </font>
  </fonts>
  <fills count="5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16365C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10F5"/>
        <bgColor indexed="64"/>
      </patternFill>
    </fill>
    <fill>
      <patternFill patternType="solid">
        <fgColor rgb="FFF010F5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theme="4" tint="0.79998168889431442"/>
      </patternFill>
    </fill>
    <fill>
      <patternFill patternType="solid">
        <fgColor theme="3" tint="0.39997558519241921"/>
        <bgColor theme="0" tint="-0.14999847407452621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theme="4" tint="0.79998168889431442"/>
      </patternFill>
    </fill>
  </fills>
  <borders count="1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 diagonalUp="1" diagonalDown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hair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 style="double">
        <color indexed="64"/>
      </left>
      <right style="thin">
        <color indexed="64"/>
      </right>
      <top style="double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hair">
        <color auto="1"/>
      </bottom>
      <diagonal/>
    </border>
    <border>
      <left style="double">
        <color indexed="64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hair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 diagonalUp="1" diagonalDown="1"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double">
        <color indexed="64"/>
      </left>
      <right style="thin">
        <color indexed="64"/>
      </right>
      <top style="hair">
        <color indexed="64"/>
      </top>
      <bottom/>
      <diagonal/>
    </border>
    <border diagonalUp="1" diagonalDown="1">
      <left style="thin">
        <color indexed="64"/>
      </left>
      <right style="double">
        <color indexed="64"/>
      </right>
      <top style="hair">
        <color indexed="64"/>
      </top>
      <bottom/>
      <diagonal/>
    </border>
    <border diagonalUp="1" diagonalDown="1"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 diagonalDown="1"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 diagonalDown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double">
        <color auto="1"/>
      </top>
      <bottom/>
      <diagonal/>
    </border>
    <border diagonalUp="1" diagonalDown="1"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 diagonalDown="1">
      <left style="thin">
        <color indexed="64"/>
      </left>
      <right/>
      <top style="hair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hair">
        <color indexed="64"/>
      </bottom>
      <diagonal/>
    </border>
    <border diagonalUp="1" diagonalDown="1">
      <left style="thin">
        <color indexed="64"/>
      </left>
      <right/>
      <top style="hair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Up="1" diagonalDown="1">
      <left style="thin">
        <color indexed="64"/>
      </left>
      <right/>
      <top/>
      <bottom style="double">
        <color indexed="64"/>
      </bottom>
      <diagonal/>
    </border>
    <border>
      <left/>
      <right style="thin">
        <color auto="1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indexed="64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auto="1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 diagonalUp="1" diagonalDown="1">
      <left/>
      <right style="thin">
        <color indexed="64"/>
      </right>
      <top style="double">
        <color auto="1"/>
      </top>
      <bottom style="double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double">
        <color auto="1"/>
      </top>
      <bottom style="double">
        <color auto="1"/>
      </bottom>
      <diagonal/>
    </border>
    <border diagonalUp="1" diagonalDown="1">
      <left style="thin">
        <color indexed="64"/>
      </left>
      <right style="double">
        <color indexed="64"/>
      </right>
      <top style="double">
        <color auto="1"/>
      </top>
      <bottom style="double">
        <color auto="1"/>
      </bottom>
      <diagonal/>
    </border>
    <border diagonalUp="1" diagonalDown="1">
      <left style="double">
        <color indexed="64"/>
      </left>
      <right style="thin">
        <color indexed="64"/>
      </right>
      <top style="double">
        <color auto="1"/>
      </top>
      <bottom style="double">
        <color auto="1"/>
      </bottom>
      <diagonal/>
    </border>
    <border diagonalUp="1" diagonalDown="1">
      <left style="thin">
        <color indexed="64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 diagonalUp="1" diagonalDown="1"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81" applyNumberFormat="0" applyFill="0" applyAlignment="0" applyProtection="0"/>
    <xf numFmtId="0" fontId="43" fillId="0" borderId="82" applyNumberFormat="0" applyFill="0" applyAlignment="0" applyProtection="0"/>
    <xf numFmtId="0" fontId="44" fillId="0" borderId="83" applyNumberFormat="0" applyFill="0" applyAlignment="0" applyProtection="0"/>
    <xf numFmtId="0" fontId="44" fillId="0" borderId="0" applyNumberFormat="0" applyFill="0" applyBorder="0" applyAlignment="0" applyProtection="0"/>
    <xf numFmtId="0" fontId="45" fillId="22" borderId="0" applyNumberFormat="0" applyBorder="0" applyAlignment="0" applyProtection="0"/>
    <xf numFmtId="0" fontId="46" fillId="23" borderId="0" applyNumberFormat="0" applyBorder="0" applyAlignment="0" applyProtection="0"/>
    <xf numFmtId="0" fontId="47" fillId="25" borderId="84" applyNumberFormat="0" applyAlignment="0" applyProtection="0"/>
    <xf numFmtId="0" fontId="48" fillId="26" borderId="85" applyNumberFormat="0" applyAlignment="0" applyProtection="0"/>
    <xf numFmtId="0" fontId="49" fillId="26" borderId="84" applyNumberFormat="0" applyAlignment="0" applyProtection="0"/>
    <xf numFmtId="0" fontId="50" fillId="0" borderId="86" applyNumberFormat="0" applyFill="0" applyAlignment="0" applyProtection="0"/>
    <xf numFmtId="0" fontId="35" fillId="27" borderId="87" applyNumberFormat="0" applyAlignment="0" applyProtection="0"/>
    <xf numFmtId="0" fontId="2" fillId="0" borderId="0" applyNumberFormat="0" applyFill="0" applyBorder="0" applyAlignment="0" applyProtection="0"/>
    <xf numFmtId="0" fontId="1" fillId="28" borderId="88" applyNumberFormat="0" applyFont="0" applyAlignment="0" applyProtection="0"/>
    <xf numFmtId="0" fontId="51" fillId="0" borderId="0" applyNumberFormat="0" applyFill="0" applyBorder="0" applyAlignment="0" applyProtection="0"/>
    <xf numFmtId="0" fontId="3" fillId="0" borderId="89" applyNumberFormat="0" applyFill="0" applyAlignment="0" applyProtection="0"/>
    <xf numFmtId="0" fontId="5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2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52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52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52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52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53" fillId="24" borderId="0" applyNumberFormat="0" applyBorder="0" applyAlignment="0" applyProtection="0"/>
    <xf numFmtId="0" fontId="52" fillId="32" borderId="0" applyNumberFormat="0" applyBorder="0" applyAlignment="0" applyProtection="0"/>
    <xf numFmtId="0" fontId="52" fillId="36" borderId="0" applyNumberFormat="0" applyBorder="0" applyAlignment="0" applyProtection="0"/>
    <xf numFmtId="0" fontId="52" fillId="40" borderId="0" applyNumberFormat="0" applyBorder="0" applyAlignment="0" applyProtection="0"/>
    <xf numFmtId="0" fontId="52" fillId="44" borderId="0" applyNumberFormat="0" applyBorder="0" applyAlignment="0" applyProtection="0"/>
    <xf numFmtId="0" fontId="52" fillId="48" borderId="0" applyNumberFormat="0" applyBorder="0" applyAlignment="0" applyProtection="0"/>
    <xf numFmtId="0" fontId="52" fillId="52" borderId="0" applyNumberFormat="0" applyBorder="0" applyAlignment="0" applyProtection="0"/>
  </cellStyleXfs>
  <cellXfs count="650">
    <xf numFmtId="0" fontId="0" fillId="0" borderId="0" xfId="0"/>
    <xf numFmtId="3" fontId="0" fillId="0" borderId="0" xfId="0" applyNumberFormat="1"/>
    <xf numFmtId="3" fontId="5" fillId="3" borderId="1" xfId="0" applyNumberFormat="1" applyFont="1" applyFill="1" applyBorder="1" applyAlignment="1">
      <alignment horizontal="center"/>
    </xf>
    <xf numFmtId="3" fontId="7" fillId="0" borderId="1" xfId="0" applyNumberFormat="1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3" fontId="8" fillId="4" borderId="5" xfId="0" applyNumberFormat="1" applyFont="1" applyFill="1" applyBorder="1" applyAlignment="1">
      <alignment horizontal="center" vertical="center"/>
    </xf>
    <xf numFmtId="3" fontId="9" fillId="4" borderId="5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0" fontId="3" fillId="0" borderId="9" xfId="0" applyFont="1" applyFill="1" applyBorder="1"/>
    <xf numFmtId="0" fontId="0" fillId="0" borderId="0" xfId="0" applyFill="1" applyBorder="1"/>
    <xf numFmtId="0" fontId="0" fillId="0" borderId="9" xfId="0" applyFill="1" applyBorder="1"/>
    <xf numFmtId="0" fontId="0" fillId="0" borderId="0" xfId="0" applyFont="1" applyFill="1" applyBorder="1"/>
    <xf numFmtId="0" fontId="6" fillId="0" borderId="9" xfId="0" applyFont="1" applyFill="1" applyBorder="1"/>
    <xf numFmtId="0" fontId="3" fillId="0" borderId="0" xfId="0" applyFont="1" applyFill="1" applyBorder="1"/>
    <xf numFmtId="0" fontId="7" fillId="0" borderId="0" xfId="0" applyFont="1"/>
    <xf numFmtId="0" fontId="6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9" fillId="0" borderId="1" xfId="0" applyFont="1" applyFill="1" applyBorder="1" applyAlignment="1">
      <alignment horizontal="left" vertical="center" wrapText="1"/>
    </xf>
    <xf numFmtId="3" fontId="0" fillId="4" borderId="1" xfId="0" applyNumberFormat="1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 wrapText="1"/>
    </xf>
    <xf numFmtId="3" fontId="0" fillId="4" borderId="5" xfId="0" applyNumberFormat="1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left" vertical="center" wrapText="1"/>
    </xf>
    <xf numFmtId="3" fontId="23" fillId="4" borderId="5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/>
    </xf>
    <xf numFmtId="3" fontId="7" fillId="3" borderId="1" xfId="0" applyNumberFormat="1" applyFont="1" applyFill="1" applyBorder="1" applyAlignment="1">
      <alignment horizontal="center"/>
    </xf>
    <xf numFmtId="0" fontId="0" fillId="0" borderId="0" xfId="0" applyFont="1"/>
    <xf numFmtId="0" fontId="0" fillId="0" borderId="1" xfId="0" applyBorder="1" applyAlignment="1">
      <alignment horizontal="center"/>
    </xf>
    <xf numFmtId="3" fontId="8" fillId="4" borderId="1" xfId="0" applyNumberFormat="1" applyFont="1" applyFill="1" applyBorder="1" applyAlignment="1">
      <alignment horizontal="center" vertical="center"/>
    </xf>
    <xf numFmtId="3" fontId="5" fillId="10" borderId="1" xfId="0" applyNumberFormat="1" applyFont="1" applyFill="1" applyBorder="1" applyAlignment="1">
      <alignment horizontal="center" vertical="center"/>
    </xf>
    <xf numFmtId="3" fontId="24" fillId="10" borderId="1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27" fillId="0" borderId="0" xfId="0" applyFont="1"/>
    <xf numFmtId="0" fontId="28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/>
    </xf>
    <xf numFmtId="0" fontId="29" fillId="2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9" fillId="0" borderId="1" xfId="0" applyFont="1" applyBorder="1" applyAlignment="1">
      <alignment horizontal="left"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11" borderId="1" xfId="0" applyFont="1" applyFill="1" applyBorder="1" applyAlignment="1">
      <alignment horizontal="center" vertical="center" wrapText="1"/>
    </xf>
    <xf numFmtId="0" fontId="29" fillId="11" borderId="1" xfId="0" applyFont="1" applyFill="1" applyBorder="1" applyAlignment="1">
      <alignment horizontal="center" vertical="center"/>
    </xf>
    <xf numFmtId="0" fontId="3" fillId="5" borderId="10" xfId="0" applyFont="1" applyFill="1" applyBorder="1"/>
    <xf numFmtId="0" fontId="3" fillId="5" borderId="11" xfId="0" applyFont="1" applyFill="1" applyBorder="1"/>
    <xf numFmtId="0" fontId="0" fillId="0" borderId="16" xfId="0" applyBorder="1" applyAlignment="1">
      <alignment horizontal="left" indent="1"/>
    </xf>
    <xf numFmtId="0" fontId="0" fillId="0" borderId="17" xfId="0" applyNumberFormat="1" applyBorder="1"/>
    <xf numFmtId="0" fontId="0" fillId="0" borderId="18" xfId="0" applyNumberFormat="1" applyBorder="1"/>
    <xf numFmtId="0" fontId="0" fillId="0" borderId="19" xfId="0" applyBorder="1" applyAlignment="1">
      <alignment horizontal="left" indent="1"/>
    </xf>
    <xf numFmtId="0" fontId="0" fillId="0" borderId="20" xfId="0" applyNumberFormat="1" applyBorder="1"/>
    <xf numFmtId="0" fontId="0" fillId="0" borderId="21" xfId="0" applyNumberFormat="1" applyBorder="1"/>
    <xf numFmtId="0" fontId="3" fillId="12" borderId="13" xfId="0" applyFont="1" applyFill="1" applyBorder="1" applyAlignment="1">
      <alignment horizontal="left"/>
    </xf>
    <xf numFmtId="0" fontId="3" fillId="12" borderId="14" xfId="0" applyNumberFormat="1" applyFont="1" applyFill="1" applyBorder="1"/>
    <xf numFmtId="0" fontId="3" fillId="12" borderId="15" xfId="0" applyNumberFormat="1" applyFont="1" applyFill="1" applyBorder="1"/>
    <xf numFmtId="0" fontId="3" fillId="5" borderId="22" xfId="0" applyFont="1" applyFill="1" applyBorder="1" applyAlignment="1">
      <alignment horizontal="left"/>
    </xf>
    <xf numFmtId="0" fontId="3" fillId="5" borderId="23" xfId="0" applyNumberFormat="1" applyFont="1" applyFill="1" applyBorder="1"/>
    <xf numFmtId="0" fontId="3" fillId="5" borderId="24" xfId="0" applyNumberFormat="1" applyFont="1" applyFill="1" applyBorder="1"/>
    <xf numFmtId="0" fontId="3" fillId="5" borderId="25" xfId="0" applyFont="1" applyFill="1" applyBorder="1"/>
    <xf numFmtId="0" fontId="3" fillId="5" borderId="26" xfId="0" applyFont="1" applyFill="1" applyBorder="1"/>
    <xf numFmtId="0" fontId="3" fillId="5" borderId="13" xfId="0" applyFont="1" applyFill="1" applyBorder="1"/>
    <xf numFmtId="0" fontId="3" fillId="5" borderId="14" xfId="0" applyFont="1" applyFill="1" applyBorder="1"/>
    <xf numFmtId="0" fontId="3" fillId="5" borderId="15" xfId="0" applyFont="1" applyFill="1" applyBorder="1"/>
    <xf numFmtId="0" fontId="3" fillId="5" borderId="25" xfId="0" applyFont="1" applyFill="1" applyBorder="1" applyAlignment="1">
      <alignment horizontal="left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37" xfId="0" applyBorder="1" applyAlignment="1">
      <alignment horizontal="left" indent="1"/>
    </xf>
    <xf numFmtId="0" fontId="0" fillId="0" borderId="14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Border="1" applyAlignment="1">
      <alignment horizontal="left" indent="1"/>
    </xf>
    <xf numFmtId="0" fontId="0" fillId="0" borderId="18" xfId="0" applyNumberFormat="1" applyBorder="1" applyAlignment="1">
      <alignment horizontal="center" vertical="center"/>
    </xf>
    <xf numFmtId="0" fontId="0" fillId="0" borderId="39" xfId="0" applyBorder="1" applyAlignment="1">
      <alignment horizontal="left" indent="1"/>
    </xf>
    <xf numFmtId="0" fontId="0" fillId="0" borderId="20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3" fillId="5" borderId="15" xfId="0" applyFont="1" applyFill="1" applyBorder="1" applyAlignment="1">
      <alignment horizontal="center" wrapText="1"/>
    </xf>
    <xf numFmtId="0" fontId="0" fillId="0" borderId="43" xfId="0" applyBorder="1" applyAlignment="1">
      <alignment horizontal="left" indent="1"/>
    </xf>
    <xf numFmtId="0" fontId="0" fillId="0" borderId="44" xfId="0" applyNumberFormat="1" applyBorder="1"/>
    <xf numFmtId="0" fontId="0" fillId="0" borderId="45" xfId="0" applyNumberFormat="1" applyBorder="1"/>
    <xf numFmtId="0" fontId="3" fillId="5" borderId="27" xfId="0" applyFont="1" applyFill="1" applyBorder="1" applyAlignment="1">
      <alignment horizontal="center" wrapText="1"/>
    </xf>
    <xf numFmtId="0" fontId="3" fillId="5" borderId="12" xfId="0" applyFont="1" applyFill="1" applyBorder="1" applyAlignment="1">
      <alignment horizontal="center" wrapText="1"/>
    </xf>
    <xf numFmtId="0" fontId="3" fillId="14" borderId="13" xfId="0" applyFont="1" applyFill="1" applyBorder="1"/>
    <xf numFmtId="0" fontId="3" fillId="14" borderId="14" xfId="0" applyFont="1" applyFill="1" applyBorder="1"/>
    <xf numFmtId="0" fontId="3" fillId="14" borderId="12" xfId="0" applyFont="1" applyFill="1" applyBorder="1" applyAlignment="1">
      <alignment horizontal="center" wrapText="1"/>
    </xf>
    <xf numFmtId="0" fontId="3" fillId="13" borderId="16" xfId="0" applyFont="1" applyFill="1" applyBorder="1" applyAlignment="1">
      <alignment horizontal="left"/>
    </xf>
    <xf numFmtId="0" fontId="3" fillId="13" borderId="17" xfId="0" applyNumberFormat="1" applyFont="1" applyFill="1" applyBorder="1"/>
    <xf numFmtId="0" fontId="3" fillId="13" borderId="18" xfId="0" applyNumberFormat="1" applyFont="1" applyFill="1" applyBorder="1"/>
    <xf numFmtId="0" fontId="3" fillId="5" borderId="27" xfId="0" applyFont="1" applyFill="1" applyBorder="1" applyAlignment="1">
      <alignment wrapText="1"/>
    </xf>
    <xf numFmtId="0" fontId="3" fillId="17" borderId="10" xfId="0" applyFont="1" applyFill="1" applyBorder="1"/>
    <xf numFmtId="0" fontId="3" fillId="17" borderId="11" xfId="0" applyFont="1" applyFill="1" applyBorder="1"/>
    <xf numFmtId="3" fontId="10" fillId="3" borderId="52" xfId="0" applyNumberFormat="1" applyFont="1" applyFill="1" applyBorder="1" applyAlignment="1">
      <alignment horizontal="center" vertical="center"/>
    </xf>
    <xf numFmtId="9" fontId="0" fillId="0" borderId="0" xfId="1" applyFont="1" applyAlignment="1">
      <alignment horizontal="left"/>
    </xf>
    <xf numFmtId="0" fontId="0" fillId="15" borderId="0" xfId="0" applyFill="1"/>
    <xf numFmtId="0" fontId="0" fillId="0" borderId="61" xfId="0" applyNumberFormat="1" applyBorder="1" applyAlignment="1">
      <alignment horizontal="center" vertical="center"/>
    </xf>
    <xf numFmtId="0" fontId="0" fillId="0" borderId="62" xfId="0" applyNumberFormat="1" applyBorder="1" applyAlignment="1">
      <alignment horizontal="center" vertical="center"/>
    </xf>
    <xf numFmtId="164" fontId="0" fillId="0" borderId="0" xfId="1" applyNumberFormat="1" applyFont="1"/>
    <xf numFmtId="0" fontId="3" fillId="14" borderId="25" xfId="0" applyFont="1" applyFill="1" applyBorder="1" applyAlignment="1">
      <alignment horizontal="left"/>
    </xf>
    <xf numFmtId="0" fontId="3" fillId="14" borderId="26" xfId="0" applyNumberFormat="1" applyFont="1" applyFill="1" applyBorder="1"/>
    <xf numFmtId="0" fontId="3" fillId="14" borderId="27" xfId="0" applyNumberFormat="1" applyFont="1" applyFill="1" applyBorder="1"/>
    <xf numFmtId="164" fontId="3" fillId="14" borderId="48" xfId="1" applyNumberFormat="1" applyFont="1" applyFill="1" applyBorder="1"/>
    <xf numFmtId="0" fontId="0" fillId="0" borderId="0" xfId="0" applyAlignment="1">
      <alignment horizontal="right"/>
    </xf>
    <xf numFmtId="0" fontId="0" fillId="18" borderId="0" xfId="0" applyFill="1"/>
    <xf numFmtId="0" fontId="0" fillId="18" borderId="18" xfId="0" applyNumberFormat="1" applyFill="1" applyBorder="1"/>
    <xf numFmtId="164" fontId="0" fillId="18" borderId="66" xfId="1" applyNumberFormat="1" applyFont="1" applyFill="1" applyBorder="1"/>
    <xf numFmtId="0" fontId="0" fillId="18" borderId="21" xfId="0" applyNumberFormat="1" applyFill="1" applyBorder="1"/>
    <xf numFmtId="0" fontId="0" fillId="0" borderId="68" xfId="0" applyNumberFormat="1" applyBorder="1"/>
    <xf numFmtId="0" fontId="0" fillId="0" borderId="69" xfId="0" applyNumberFormat="1" applyBorder="1"/>
    <xf numFmtId="0" fontId="0" fillId="18" borderId="58" xfId="0" applyNumberFormat="1" applyFill="1" applyBorder="1"/>
    <xf numFmtId="0" fontId="0" fillId="18" borderId="59" xfId="0" applyNumberFormat="1" applyFill="1" applyBorder="1"/>
    <xf numFmtId="164" fontId="0" fillId="18" borderId="49" xfId="1" applyNumberFormat="1" applyFont="1" applyFill="1" applyBorder="1"/>
    <xf numFmtId="0" fontId="3" fillId="17" borderId="12" xfId="0" applyFont="1" applyFill="1" applyBorder="1" applyAlignment="1">
      <alignment horizontal="center" vertical="center" wrapText="1"/>
    </xf>
    <xf numFmtId="164" fontId="0" fillId="18" borderId="70" xfId="1" applyNumberFormat="1" applyFont="1" applyFill="1" applyBorder="1"/>
    <xf numFmtId="9" fontId="0" fillId="18" borderId="66" xfId="1" applyFont="1" applyFill="1" applyBorder="1"/>
    <xf numFmtId="0" fontId="3" fillId="18" borderId="71" xfId="0" applyNumberFormat="1" applyFont="1" applyFill="1" applyBorder="1"/>
    <xf numFmtId="0" fontId="0" fillId="0" borderId="13" xfId="0" applyBorder="1" applyAlignment="1">
      <alignment horizontal="left" indent="1"/>
    </xf>
    <xf numFmtId="0" fontId="0" fillId="0" borderId="14" xfId="0" applyNumberFormat="1" applyBorder="1"/>
    <xf numFmtId="0" fontId="0" fillId="18" borderId="15" xfId="0" applyNumberFormat="1" applyFill="1" applyBorder="1"/>
    <xf numFmtId="9" fontId="0" fillId="18" borderId="70" xfId="1" applyFont="1" applyFill="1" applyBorder="1"/>
    <xf numFmtId="9" fontId="0" fillId="18" borderId="49" xfId="1" applyFont="1" applyFill="1" applyBorder="1"/>
    <xf numFmtId="0" fontId="3" fillId="18" borderId="10" xfId="0" applyFont="1" applyFill="1" applyBorder="1" applyAlignment="1">
      <alignment horizontal="left"/>
    </xf>
    <xf numFmtId="0" fontId="3" fillId="18" borderId="11" xfId="0" applyNumberFormat="1" applyFont="1" applyFill="1" applyBorder="1"/>
    <xf numFmtId="0" fontId="37" fillId="0" borderId="0" xfId="0" applyFont="1"/>
    <xf numFmtId="0" fontId="33" fillId="0" borderId="0" xfId="0" applyFont="1"/>
    <xf numFmtId="9" fontId="33" fillId="0" borderId="0" xfId="1" applyFont="1"/>
    <xf numFmtId="0" fontId="0" fillId="0" borderId="67" xfId="0" applyNumberFormat="1" applyBorder="1"/>
    <xf numFmtId="9" fontId="0" fillId="18" borderId="57" xfId="1" applyNumberFormat="1" applyFont="1" applyFill="1" applyBorder="1"/>
    <xf numFmtId="9" fontId="0" fillId="18" borderId="58" xfId="1" applyNumberFormat="1" applyFont="1" applyFill="1" applyBorder="1"/>
    <xf numFmtId="9" fontId="0" fillId="18" borderId="59" xfId="1" applyNumberFormat="1" applyFont="1" applyFill="1" applyBorder="1"/>
    <xf numFmtId="0" fontId="0" fillId="18" borderId="57" xfId="0" applyNumberFormat="1" applyFill="1" applyBorder="1"/>
    <xf numFmtId="0" fontId="3" fillId="18" borderId="72" xfId="0" applyFont="1" applyFill="1" applyBorder="1" applyAlignment="1">
      <alignment horizontal="left"/>
    </xf>
    <xf numFmtId="0" fontId="3" fillId="18" borderId="7" xfId="0" applyNumberFormat="1" applyFont="1" applyFill="1" applyBorder="1"/>
    <xf numFmtId="0" fontId="3" fillId="18" borderId="41" xfId="0" applyFont="1" applyFill="1" applyBorder="1" applyAlignment="1">
      <alignment horizontal="left"/>
    </xf>
    <xf numFmtId="0" fontId="3" fillId="18" borderId="42" xfId="0" applyNumberFormat="1" applyFont="1" applyFill="1" applyBorder="1"/>
    <xf numFmtId="0" fontId="32" fillId="16" borderId="10" xfId="0" applyFont="1" applyFill="1" applyBorder="1" applyAlignment="1">
      <alignment horizontal="left"/>
    </xf>
    <xf numFmtId="0" fontId="32" fillId="16" borderId="11" xfId="0" applyNumberFormat="1" applyFont="1" applyFill="1" applyBorder="1"/>
    <xf numFmtId="0" fontId="32" fillId="16" borderId="73" xfId="0" applyNumberFormat="1" applyFont="1" applyFill="1" applyBorder="1"/>
    <xf numFmtId="0" fontId="32" fillId="18" borderId="54" xfId="0" applyNumberFormat="1" applyFont="1" applyFill="1" applyBorder="1"/>
    <xf numFmtId="3" fontId="18" fillId="0" borderId="50" xfId="0" applyNumberFormat="1" applyFont="1" applyFill="1" applyBorder="1" applyAlignment="1">
      <alignment horizontal="center" vertical="center"/>
    </xf>
    <xf numFmtId="3" fontId="19" fillId="0" borderId="50" xfId="0" applyNumberFormat="1" applyFont="1" applyFill="1" applyBorder="1" applyAlignment="1">
      <alignment horizontal="center" vertical="center"/>
    </xf>
    <xf numFmtId="3" fontId="11" fillId="0" borderId="74" xfId="0" applyNumberFormat="1" applyFont="1" applyFill="1" applyBorder="1" applyAlignment="1">
      <alignment horizontal="center" vertical="center"/>
    </xf>
    <xf numFmtId="3" fontId="12" fillId="0" borderId="74" xfId="0" applyNumberFormat="1" applyFont="1" applyFill="1" applyBorder="1" applyAlignment="1">
      <alignment horizontal="center" vertical="center"/>
    </xf>
    <xf numFmtId="3" fontId="11" fillId="0" borderId="75" xfId="0" applyNumberFormat="1" applyFont="1" applyFill="1" applyBorder="1" applyAlignment="1">
      <alignment horizontal="center" vertical="center"/>
    </xf>
    <xf numFmtId="3" fontId="12" fillId="0" borderId="75" xfId="0" applyNumberFormat="1" applyFont="1" applyFill="1" applyBorder="1" applyAlignment="1">
      <alignment horizontal="center" vertical="center"/>
    </xf>
    <xf numFmtId="3" fontId="2" fillId="0" borderId="76" xfId="0" applyNumberFormat="1" applyFont="1" applyFill="1" applyBorder="1" applyAlignment="1">
      <alignment horizontal="center" vertical="center"/>
    </xf>
    <xf numFmtId="3" fontId="22" fillId="0" borderId="50" xfId="0" applyNumberFormat="1" applyFont="1" applyFill="1" applyBorder="1" applyAlignment="1">
      <alignment horizontal="center" vertical="center"/>
    </xf>
    <xf numFmtId="3" fontId="0" fillId="0" borderId="74" xfId="0" applyNumberFormat="1" applyFont="1" applyFill="1" applyBorder="1" applyAlignment="1">
      <alignment horizontal="center" vertical="center"/>
    </xf>
    <xf numFmtId="3" fontId="7" fillId="0" borderId="74" xfId="0" applyNumberFormat="1" applyFont="1" applyFill="1" applyBorder="1" applyAlignment="1">
      <alignment horizontal="center" vertical="center"/>
    </xf>
    <xf numFmtId="3" fontId="0" fillId="0" borderId="77" xfId="0" applyNumberFormat="1" applyFont="1" applyFill="1" applyBorder="1" applyAlignment="1">
      <alignment horizontal="center" vertical="center"/>
    </xf>
    <xf numFmtId="3" fontId="7" fillId="0" borderId="75" xfId="0" applyNumberFormat="1" applyFont="1" applyFill="1" applyBorder="1" applyAlignment="1">
      <alignment horizontal="center" vertical="center"/>
    </xf>
    <xf numFmtId="3" fontId="9" fillId="0" borderId="74" xfId="0" applyNumberFormat="1" applyFont="1" applyFill="1" applyBorder="1" applyAlignment="1">
      <alignment horizontal="center" vertical="center"/>
    </xf>
    <xf numFmtId="3" fontId="9" fillId="0" borderId="77" xfId="0" applyNumberFormat="1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 wrapText="1"/>
    </xf>
    <xf numFmtId="0" fontId="35" fillId="19" borderId="1" xfId="0" applyFont="1" applyFill="1" applyBorder="1" applyAlignment="1">
      <alignment horizontal="center" vertical="center"/>
    </xf>
    <xf numFmtId="0" fontId="35" fillId="20" borderId="1" xfId="0" applyFont="1" applyFill="1" applyBorder="1" applyAlignment="1">
      <alignment horizontal="center" vertical="center" wrapText="1"/>
    </xf>
    <xf numFmtId="0" fontId="35" fillId="21" borderId="1" xfId="0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left"/>
    </xf>
    <xf numFmtId="0" fontId="39" fillId="5" borderId="1" xfId="0" applyNumberFormat="1" applyFont="1" applyFill="1" applyBorder="1" applyAlignment="1">
      <alignment horizontal="center"/>
    </xf>
    <xf numFmtId="10" fontId="39" fillId="1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/>
    <xf numFmtId="0" fontId="0" fillId="18" borderId="0" xfId="0" applyFill="1" applyAlignment="1">
      <alignment horizontal="right"/>
    </xf>
    <xf numFmtId="0" fontId="0" fillId="15" borderId="0" xfId="0" applyFill="1" applyAlignment="1">
      <alignment horizontal="right"/>
    </xf>
    <xf numFmtId="0" fontId="0" fillId="13" borderId="0" xfId="0" applyFill="1" applyAlignment="1">
      <alignment horizontal="right"/>
    </xf>
    <xf numFmtId="0" fontId="0" fillId="13" borderId="0" xfId="0" applyFill="1"/>
    <xf numFmtId="0" fontId="6" fillId="3" borderId="4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0" fillId="0" borderId="0" xfId="0"/>
    <xf numFmtId="0" fontId="4" fillId="4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4" fillId="0" borderId="0" xfId="0" applyFont="1" applyAlignment="1">
      <alignment wrapText="1"/>
    </xf>
    <xf numFmtId="0" fontId="15" fillId="3" borderId="90" xfId="0" applyFont="1" applyFill="1" applyBorder="1" applyAlignment="1">
      <alignment horizontal="center" vertical="center" wrapText="1"/>
    </xf>
    <xf numFmtId="3" fontId="3" fillId="3" borderId="6" xfId="0" applyNumberFormat="1" applyFont="1" applyFill="1" applyBorder="1" applyAlignment="1">
      <alignment horizontal="center" vertical="center"/>
    </xf>
    <xf numFmtId="3" fontId="5" fillId="3" borderId="6" xfId="0" applyNumberFormat="1" applyFont="1" applyFill="1" applyBorder="1" applyAlignment="1">
      <alignment horizontal="center" vertical="center"/>
    </xf>
    <xf numFmtId="0" fontId="15" fillId="0" borderId="92" xfId="0" applyFont="1" applyFill="1" applyBorder="1" applyAlignment="1">
      <alignment horizontal="center"/>
    </xf>
    <xf numFmtId="3" fontId="0" fillId="4" borderId="50" xfId="0" applyNumberFormat="1" applyFill="1" applyBorder="1" applyAlignment="1">
      <alignment horizontal="center" vertical="center"/>
    </xf>
    <xf numFmtId="0" fontId="0" fillId="4" borderId="50" xfId="0" applyNumberFormat="1" applyFill="1" applyBorder="1" applyAlignment="1">
      <alignment horizontal="center" vertical="center"/>
    </xf>
    <xf numFmtId="3" fontId="0" fillId="4" borderId="17" xfId="0" applyNumberFormat="1" applyFill="1" applyBorder="1" applyAlignment="1">
      <alignment horizontal="center" vertical="center"/>
    </xf>
    <xf numFmtId="0" fontId="0" fillId="4" borderId="17" xfId="0" applyNumberFormat="1" applyFill="1" applyBorder="1" applyAlignment="1">
      <alignment horizontal="center" vertical="center"/>
    </xf>
    <xf numFmtId="0" fontId="7" fillId="4" borderId="17" xfId="0" applyNumberFormat="1" applyFont="1" applyFill="1" applyBorder="1" applyAlignment="1">
      <alignment horizontal="center"/>
    </xf>
    <xf numFmtId="3" fontId="0" fillId="0" borderId="51" xfId="0" applyNumberFormat="1" applyBorder="1" applyAlignment="1">
      <alignment horizontal="center" vertical="center"/>
    </xf>
    <xf numFmtId="0" fontId="0" fillId="0" borderId="51" xfId="0" applyNumberFormat="1" applyBorder="1" applyAlignment="1">
      <alignment horizontal="center" vertical="center"/>
    </xf>
    <xf numFmtId="0" fontId="7" fillId="0" borderId="51" xfId="0" applyNumberFormat="1" applyFont="1" applyBorder="1" applyAlignment="1">
      <alignment horizontal="center"/>
    </xf>
    <xf numFmtId="0" fontId="15" fillId="4" borderId="93" xfId="0" applyFont="1" applyFill="1" applyBorder="1" applyAlignment="1">
      <alignment horizontal="center" vertical="center"/>
    </xf>
    <xf numFmtId="0" fontId="15" fillId="4" borderId="68" xfId="0" applyFont="1" applyFill="1" applyBorder="1" applyAlignment="1">
      <alignment horizontal="center" vertical="center"/>
    </xf>
    <xf numFmtId="0" fontId="15" fillId="0" borderId="94" xfId="0" applyFont="1" applyFill="1" applyBorder="1" applyAlignment="1">
      <alignment horizontal="center" vertical="center"/>
    </xf>
    <xf numFmtId="0" fontId="19" fillId="0" borderId="93" xfId="0" applyFont="1" applyFill="1" applyBorder="1" applyAlignment="1">
      <alignment horizontal="left" vertical="center" wrapText="1"/>
    </xf>
    <xf numFmtId="0" fontId="19" fillId="0" borderId="68" xfId="0" applyFont="1" applyFill="1" applyBorder="1" applyAlignment="1">
      <alignment horizontal="left" vertical="center" wrapText="1"/>
    </xf>
    <xf numFmtId="0" fontId="19" fillId="0" borderId="94" xfId="0" applyFont="1" applyFill="1" applyBorder="1" applyAlignment="1">
      <alignment horizontal="left" vertical="center" wrapText="1"/>
    </xf>
    <xf numFmtId="0" fontId="21" fillId="0" borderId="93" xfId="0" applyFont="1" applyFill="1" applyBorder="1" applyAlignment="1">
      <alignment horizontal="left" vertical="center" wrapText="1"/>
    </xf>
    <xf numFmtId="0" fontId="21" fillId="0" borderId="68" xfId="0" applyFont="1" applyFill="1" applyBorder="1" applyAlignment="1">
      <alignment horizontal="left" vertical="center" wrapText="1"/>
    </xf>
    <xf numFmtId="0" fontId="21" fillId="0" borderId="94" xfId="0" applyFont="1" applyFill="1" applyBorder="1" applyAlignment="1">
      <alignment horizontal="left" vertical="center" wrapText="1"/>
    </xf>
    <xf numFmtId="0" fontId="21" fillId="0" borderId="92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17" fillId="0" borderId="96" xfId="0" applyFont="1" applyFill="1" applyBorder="1" applyAlignment="1">
      <alignment horizontal="center" vertical="center" textRotation="90" wrapText="1"/>
    </xf>
    <xf numFmtId="0" fontId="17" fillId="0" borderId="97" xfId="0" applyFont="1" applyFill="1" applyBorder="1" applyAlignment="1">
      <alignment horizontal="center" vertical="center" textRotation="90" wrapText="1"/>
    </xf>
    <xf numFmtId="3" fontId="0" fillId="4" borderId="98" xfId="0" applyNumberFormat="1" applyFill="1" applyBorder="1" applyAlignment="1">
      <alignment horizontal="center" vertical="center"/>
    </xf>
    <xf numFmtId="3" fontId="0" fillId="4" borderId="16" xfId="0" applyNumberFormat="1" applyFill="1" applyBorder="1" applyAlignment="1">
      <alignment horizontal="center" vertical="center"/>
    </xf>
    <xf numFmtId="0" fontId="7" fillId="4" borderId="18" xfId="0" applyNumberFormat="1" applyFont="1" applyFill="1" applyBorder="1" applyAlignment="1">
      <alignment horizontal="center"/>
    </xf>
    <xf numFmtId="3" fontId="0" fillId="0" borderId="100" xfId="0" applyNumberFormat="1" applyBorder="1" applyAlignment="1">
      <alignment horizontal="center" vertical="center"/>
    </xf>
    <xf numFmtId="0" fontId="7" fillId="0" borderId="101" xfId="0" applyNumberFormat="1" applyFont="1" applyBorder="1" applyAlignment="1">
      <alignment horizontal="center"/>
    </xf>
    <xf numFmtId="3" fontId="3" fillId="3" borderId="102" xfId="0" applyNumberFormat="1" applyFont="1" applyFill="1" applyBorder="1" applyAlignment="1">
      <alignment horizontal="center" vertical="center"/>
    </xf>
    <xf numFmtId="3" fontId="5" fillId="3" borderId="103" xfId="0" applyNumberFormat="1" applyFont="1" applyFill="1" applyBorder="1" applyAlignment="1">
      <alignment horizontal="center" vertical="center"/>
    </xf>
    <xf numFmtId="3" fontId="14" fillId="3" borderId="53" xfId="0" applyNumberFormat="1" applyFont="1" applyFill="1" applyBorder="1" applyAlignment="1">
      <alignment horizontal="center" vertical="center"/>
    </xf>
    <xf numFmtId="3" fontId="18" fillId="0" borderId="98" xfId="0" applyNumberFormat="1" applyFont="1" applyFill="1" applyBorder="1" applyAlignment="1">
      <alignment horizontal="center" vertical="center"/>
    </xf>
    <xf numFmtId="3" fontId="19" fillId="0" borderId="99" xfId="0" applyNumberFormat="1" applyFont="1" applyFill="1" applyBorder="1" applyAlignment="1">
      <alignment horizontal="center" vertical="center"/>
    </xf>
    <xf numFmtId="3" fontId="11" fillId="0" borderId="104" xfId="0" applyNumberFormat="1" applyFont="1" applyFill="1" applyBorder="1" applyAlignment="1">
      <alignment horizontal="center" vertical="center"/>
    </xf>
    <xf numFmtId="3" fontId="12" fillId="0" borderId="105" xfId="0" applyNumberFormat="1" applyFont="1" applyFill="1" applyBorder="1" applyAlignment="1">
      <alignment horizontal="center" vertical="center"/>
    </xf>
    <xf numFmtId="3" fontId="11" fillId="0" borderId="106" xfId="0" applyNumberFormat="1" applyFont="1" applyFill="1" applyBorder="1" applyAlignment="1">
      <alignment horizontal="center" vertical="center"/>
    </xf>
    <xf numFmtId="3" fontId="12" fillId="0" borderId="107" xfId="0" applyNumberFormat="1" applyFont="1" applyFill="1" applyBorder="1" applyAlignment="1">
      <alignment horizontal="center" vertical="center"/>
    </xf>
    <xf numFmtId="3" fontId="0" fillId="4" borderId="53" xfId="0" applyNumberFormat="1" applyFont="1" applyFill="1" applyBorder="1" applyAlignment="1">
      <alignment horizontal="center" vertical="center"/>
    </xf>
    <xf numFmtId="3" fontId="7" fillId="4" borderId="52" xfId="0" applyNumberFormat="1" applyFont="1" applyFill="1" applyBorder="1" applyAlignment="1">
      <alignment horizontal="center" vertical="center"/>
    </xf>
    <xf numFmtId="3" fontId="2" fillId="0" borderId="108" xfId="0" applyNumberFormat="1" applyFont="1" applyFill="1" applyBorder="1" applyAlignment="1">
      <alignment horizontal="center" vertical="center"/>
    </xf>
    <xf numFmtId="3" fontId="22" fillId="0" borderId="99" xfId="0" applyNumberFormat="1" applyFont="1" applyFill="1" applyBorder="1" applyAlignment="1">
      <alignment horizontal="center" vertical="center"/>
    </xf>
    <xf numFmtId="3" fontId="0" fillId="0" borderId="104" xfId="0" applyNumberFormat="1" applyFont="1" applyFill="1" applyBorder="1" applyAlignment="1">
      <alignment horizontal="center" vertical="center"/>
    </xf>
    <xf numFmtId="3" fontId="7" fillId="0" borderId="105" xfId="0" applyNumberFormat="1" applyFont="1" applyFill="1" applyBorder="1" applyAlignment="1">
      <alignment horizontal="center" vertical="center"/>
    </xf>
    <xf numFmtId="3" fontId="0" fillId="0" borderId="109" xfId="0" applyNumberFormat="1" applyFont="1" applyFill="1" applyBorder="1" applyAlignment="1">
      <alignment horizontal="center" vertical="center"/>
    </xf>
    <xf numFmtId="3" fontId="7" fillId="0" borderId="107" xfId="0" applyNumberFormat="1" applyFont="1" applyFill="1" applyBorder="1" applyAlignment="1">
      <alignment horizontal="center" vertical="center"/>
    </xf>
    <xf numFmtId="3" fontId="0" fillId="4" borderId="110" xfId="0" applyNumberFormat="1" applyFont="1" applyFill="1" applyBorder="1" applyAlignment="1">
      <alignment horizontal="center" vertical="center"/>
    </xf>
    <xf numFmtId="3" fontId="7" fillId="4" borderId="111" xfId="0" applyNumberFormat="1" applyFont="1" applyFill="1" applyBorder="1" applyAlignment="1">
      <alignment horizontal="center" vertical="center"/>
    </xf>
    <xf numFmtId="3" fontId="9" fillId="0" borderId="104" xfId="0" applyNumberFormat="1" applyFont="1" applyFill="1" applyBorder="1" applyAlignment="1">
      <alignment horizontal="center" vertical="center"/>
    </xf>
    <xf numFmtId="3" fontId="9" fillId="0" borderId="109" xfId="0" applyNumberFormat="1" applyFont="1" applyFill="1" applyBorder="1" applyAlignment="1">
      <alignment horizontal="center" vertical="center"/>
    </xf>
    <xf numFmtId="3" fontId="9" fillId="4" borderId="110" xfId="0" applyNumberFormat="1" applyFont="1" applyFill="1" applyBorder="1" applyAlignment="1">
      <alignment horizontal="center" vertical="center"/>
    </xf>
    <xf numFmtId="3" fontId="23" fillId="4" borderId="111" xfId="0" applyNumberFormat="1" applyFont="1" applyFill="1" applyBorder="1" applyAlignment="1">
      <alignment horizontal="center" vertical="center"/>
    </xf>
    <xf numFmtId="3" fontId="0" fillId="0" borderId="53" xfId="0" applyNumberFormat="1" applyFont="1" applyFill="1" applyBorder="1" applyAlignment="1">
      <alignment horizontal="center" vertical="center"/>
    </xf>
    <xf numFmtId="3" fontId="7" fillId="0" borderId="111" xfId="0" applyNumberFormat="1" applyFont="1" applyFill="1" applyBorder="1" applyAlignment="1">
      <alignment horizontal="center" vertical="center"/>
    </xf>
    <xf numFmtId="3" fontId="7" fillId="0" borderId="52" xfId="0" applyNumberFormat="1" applyFont="1" applyFill="1" applyBorder="1" applyAlignment="1">
      <alignment horizontal="center" vertical="center"/>
    </xf>
    <xf numFmtId="3" fontId="0" fillId="3" borderId="53" xfId="0" applyNumberFormat="1" applyFont="1" applyFill="1" applyBorder="1" applyAlignment="1">
      <alignment horizontal="center"/>
    </xf>
    <xf numFmtId="3" fontId="7" fillId="3" borderId="52" xfId="0" applyNumberFormat="1" applyFont="1" applyFill="1" applyBorder="1" applyAlignment="1">
      <alignment horizontal="center"/>
    </xf>
    <xf numFmtId="0" fontId="17" fillId="0" borderId="112" xfId="0" applyFont="1" applyFill="1" applyBorder="1" applyAlignment="1">
      <alignment horizontal="center" vertical="center" textRotation="90" wrapText="1"/>
    </xf>
    <xf numFmtId="3" fontId="0" fillId="4" borderId="93" xfId="0" applyNumberFormat="1" applyFill="1" applyBorder="1" applyAlignment="1">
      <alignment horizontal="center" vertical="center"/>
    </xf>
    <xf numFmtId="3" fontId="0" fillId="4" borderId="68" xfId="0" applyNumberFormat="1" applyFill="1" applyBorder="1" applyAlignment="1">
      <alignment horizontal="center" vertical="center"/>
    </xf>
    <xf numFmtId="3" fontId="0" fillId="0" borderId="94" xfId="0" applyNumberFormat="1" applyBorder="1" applyAlignment="1">
      <alignment horizontal="center" vertical="center"/>
    </xf>
    <xf numFmtId="3" fontId="3" fillId="3" borderId="90" xfId="0" applyNumberFormat="1" applyFont="1" applyFill="1" applyBorder="1" applyAlignment="1">
      <alignment horizontal="center" vertical="center"/>
    </xf>
    <xf numFmtId="3" fontId="14" fillId="3" borderId="4" xfId="0" applyNumberFormat="1" applyFont="1" applyFill="1" applyBorder="1" applyAlignment="1">
      <alignment horizontal="center" vertical="center"/>
    </xf>
    <xf numFmtId="3" fontId="18" fillId="0" borderId="93" xfId="0" applyNumberFormat="1" applyFont="1" applyFill="1" applyBorder="1" applyAlignment="1">
      <alignment horizontal="center" vertical="center"/>
    </xf>
    <xf numFmtId="3" fontId="11" fillId="0" borderId="113" xfId="0" applyNumberFormat="1" applyFont="1" applyFill="1" applyBorder="1" applyAlignment="1">
      <alignment horizontal="center" vertical="center"/>
    </xf>
    <xf numFmtId="3" fontId="11" fillId="0" borderId="114" xfId="0" applyNumberFormat="1" applyFont="1" applyFill="1" applyBorder="1" applyAlignment="1">
      <alignment horizontal="center" vertical="center"/>
    </xf>
    <xf numFmtId="3" fontId="0" fillId="4" borderId="4" xfId="0" applyNumberFormat="1" applyFont="1" applyFill="1" applyBorder="1" applyAlignment="1">
      <alignment horizontal="center" vertical="center"/>
    </xf>
    <xf numFmtId="3" fontId="2" fillId="0" borderId="115" xfId="0" applyNumberFormat="1" applyFont="1" applyFill="1" applyBorder="1" applyAlignment="1">
      <alignment horizontal="center" vertical="center"/>
    </xf>
    <xf numFmtId="3" fontId="0" fillId="0" borderId="113" xfId="0" applyNumberFormat="1" applyFont="1" applyFill="1" applyBorder="1" applyAlignment="1">
      <alignment horizontal="center" vertical="center"/>
    </xf>
    <xf numFmtId="3" fontId="0" fillId="0" borderId="116" xfId="0" applyNumberFormat="1" applyFont="1" applyFill="1" applyBorder="1" applyAlignment="1">
      <alignment horizontal="center" vertical="center"/>
    </xf>
    <xf numFmtId="3" fontId="0" fillId="4" borderId="117" xfId="0" applyNumberFormat="1" applyFont="1" applyFill="1" applyBorder="1" applyAlignment="1">
      <alignment horizontal="center" vertical="center"/>
    </xf>
    <xf numFmtId="3" fontId="9" fillId="0" borderId="113" xfId="0" applyNumberFormat="1" applyFont="1" applyFill="1" applyBorder="1" applyAlignment="1">
      <alignment horizontal="center" vertical="center"/>
    </xf>
    <xf numFmtId="3" fontId="9" fillId="0" borderId="116" xfId="0" applyNumberFormat="1" applyFont="1" applyFill="1" applyBorder="1" applyAlignment="1">
      <alignment horizontal="center" vertical="center"/>
    </xf>
    <xf numFmtId="3" fontId="9" fillId="4" borderId="117" xfId="0" applyNumberFormat="1" applyFont="1" applyFill="1" applyBorder="1" applyAlignment="1">
      <alignment horizontal="center" vertical="center"/>
    </xf>
    <xf numFmtId="3" fontId="0" fillId="0" borderId="4" xfId="0" applyNumberFormat="1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/>
    </xf>
    <xf numFmtId="0" fontId="17" fillId="0" borderId="54" xfId="0" applyFont="1" applyFill="1" applyBorder="1" applyAlignment="1">
      <alignment horizontal="center" vertical="center" wrapText="1"/>
    </xf>
    <xf numFmtId="3" fontId="0" fillId="0" borderId="58" xfId="0" applyNumberFormat="1" applyBorder="1"/>
    <xf numFmtId="3" fontId="0" fillId="0" borderId="55" xfId="0" applyNumberFormat="1" applyBorder="1"/>
    <xf numFmtId="3" fontId="0" fillId="0" borderId="64" xfId="0" applyNumberFormat="1" applyBorder="1"/>
    <xf numFmtId="3" fontId="0" fillId="0" borderId="63" xfId="0" applyNumberFormat="1" applyBorder="1"/>
    <xf numFmtId="3" fontId="0" fillId="4" borderId="118" xfId="0" applyNumberFormat="1" applyFill="1" applyBorder="1" applyAlignment="1">
      <alignment horizontal="center" vertical="center"/>
    </xf>
    <xf numFmtId="3" fontId="0" fillId="4" borderId="58" xfId="0" applyNumberFormat="1" applyFill="1" applyBorder="1" applyAlignment="1">
      <alignment horizontal="center" vertical="center"/>
    </xf>
    <xf numFmtId="3" fontId="0" fillId="0" borderId="119" xfId="0" applyNumberFormat="1" applyBorder="1" applyAlignment="1">
      <alignment horizontal="center" vertical="center"/>
    </xf>
    <xf numFmtId="3" fontId="3" fillId="3" borderId="120" xfId="0" applyNumberFormat="1" applyFont="1" applyFill="1" applyBorder="1" applyAlignment="1">
      <alignment horizontal="center" vertical="center"/>
    </xf>
    <xf numFmtId="3" fontId="14" fillId="3" borderId="121" xfId="0" applyNumberFormat="1" applyFont="1" applyFill="1" applyBorder="1" applyAlignment="1">
      <alignment horizontal="center" vertical="center"/>
    </xf>
    <xf numFmtId="0" fontId="4" fillId="16" borderId="37" xfId="0" applyFont="1" applyFill="1" applyBorder="1" applyAlignment="1">
      <alignment horizontal="left" vertical="center" wrapText="1"/>
    </xf>
    <xf numFmtId="0" fontId="4" fillId="16" borderId="39" xfId="0" applyFont="1" applyFill="1" applyBorder="1" applyAlignment="1">
      <alignment horizontal="left" vertical="center" wrapText="1"/>
    </xf>
    <xf numFmtId="3" fontId="0" fillId="16" borderId="19" xfId="0" applyNumberFormat="1" applyFont="1" applyFill="1" applyBorder="1" applyAlignment="1">
      <alignment horizontal="center"/>
    </xf>
    <xf numFmtId="3" fontId="0" fillId="16" borderId="20" xfId="0" applyNumberFormat="1" applyFont="1" applyFill="1" applyBorder="1" applyAlignment="1">
      <alignment horizontal="center"/>
    </xf>
    <xf numFmtId="3" fontId="0" fillId="16" borderId="21" xfId="0" applyNumberFormat="1" applyFont="1" applyFill="1" applyBorder="1" applyAlignment="1">
      <alignment horizontal="center"/>
    </xf>
    <xf numFmtId="0" fontId="56" fillId="6" borderId="4" xfId="0" applyFont="1" applyFill="1" applyBorder="1" applyAlignment="1" applyProtection="1">
      <alignment horizontal="center" vertical="center" wrapText="1"/>
    </xf>
    <xf numFmtId="0" fontId="56" fillId="6" borderId="1" xfId="0" applyFont="1" applyFill="1" applyBorder="1" applyAlignment="1" applyProtection="1">
      <alignment horizontal="center" vertical="center" wrapText="1"/>
    </xf>
    <xf numFmtId="0" fontId="57" fillId="7" borderId="1" xfId="0" applyFont="1" applyFill="1" applyBorder="1" applyAlignment="1" applyProtection="1">
      <alignment horizontal="center" vertical="center" wrapText="1"/>
    </xf>
    <xf numFmtId="0" fontId="59" fillId="6" borderId="1" xfId="0" applyFont="1" applyFill="1" applyBorder="1" applyAlignment="1" applyProtection="1">
      <alignment horizontal="center" vertical="center" wrapText="1"/>
    </xf>
    <xf numFmtId="3" fontId="61" fillId="2" borderId="1" xfId="0" applyNumberFormat="1" applyFont="1" applyFill="1" applyBorder="1" applyAlignment="1" applyProtection="1">
      <alignment horizontal="center" vertical="center"/>
    </xf>
    <xf numFmtId="9" fontId="62" fillId="0" borderId="1" xfId="1" applyFont="1" applyFill="1" applyBorder="1" applyAlignment="1" applyProtection="1">
      <alignment horizontal="center" vertical="center"/>
    </xf>
    <xf numFmtId="0" fontId="60" fillId="2" borderId="1" xfId="0" applyFont="1" applyFill="1" applyBorder="1" applyAlignment="1" applyProtection="1">
      <alignment horizontal="left" vertical="center" wrapText="1"/>
    </xf>
    <xf numFmtId="0" fontId="0" fillId="0" borderId="125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126" xfId="0" applyBorder="1" applyAlignment="1">
      <alignment horizontal="left"/>
    </xf>
    <xf numFmtId="0" fontId="0" fillId="0" borderId="31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60" xfId="0" applyNumberFormat="1" applyBorder="1" applyAlignment="1">
      <alignment horizontal="center" vertical="center"/>
    </xf>
    <xf numFmtId="0" fontId="0" fillId="0" borderId="127" xfId="0" applyNumberFormat="1" applyBorder="1" applyAlignment="1">
      <alignment horizontal="center" vertical="center"/>
    </xf>
    <xf numFmtId="0" fontId="0" fillId="0" borderId="128" xfId="0" applyNumberFormat="1" applyBorder="1" applyAlignment="1">
      <alignment horizontal="center" vertical="center"/>
    </xf>
    <xf numFmtId="0" fontId="0" fillId="0" borderId="129" xfId="0" applyNumberFormat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/>
    </xf>
    <xf numFmtId="0" fontId="7" fillId="4" borderId="14" xfId="0" applyNumberFormat="1" applyFont="1" applyFill="1" applyBorder="1" applyAlignment="1">
      <alignment horizontal="center"/>
    </xf>
    <xf numFmtId="0" fontId="7" fillId="0" borderId="17" xfId="0" applyNumberFormat="1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7" fillId="0" borderId="20" xfId="0" applyNumberFormat="1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16" fillId="4" borderId="37" xfId="0" applyFont="1" applyFill="1" applyBorder="1" applyAlignment="1">
      <alignment horizontal="center" vertical="center"/>
    </xf>
    <xf numFmtId="0" fontId="16" fillId="4" borderId="38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3" fontId="13" fillId="0" borderId="6" xfId="0" applyNumberFormat="1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7" fillId="4" borderId="16" xfId="0" applyNumberFormat="1" applyFont="1" applyFill="1" applyBorder="1" applyAlignment="1">
      <alignment horizontal="center"/>
    </xf>
    <xf numFmtId="0" fontId="7" fillId="0" borderId="16" xfId="0" applyNumberFormat="1" applyFont="1" applyFill="1" applyBorder="1" applyAlignment="1">
      <alignment horizontal="center"/>
    </xf>
    <xf numFmtId="0" fontId="7" fillId="0" borderId="18" xfId="0" applyNumberFormat="1" applyFont="1" applyFill="1" applyBorder="1" applyAlignment="1">
      <alignment horizontal="center"/>
    </xf>
    <xf numFmtId="0" fontId="7" fillId="0" borderId="19" xfId="0" applyNumberFormat="1" applyFont="1" applyFill="1" applyBorder="1" applyAlignment="1">
      <alignment horizontal="center"/>
    </xf>
    <xf numFmtId="0" fontId="7" fillId="0" borderId="21" xfId="0" applyNumberFormat="1" applyFont="1" applyFill="1" applyBorder="1" applyAlignment="1">
      <alignment horizontal="center"/>
    </xf>
    <xf numFmtId="0" fontId="16" fillId="10" borderId="95" xfId="0" applyFont="1" applyFill="1" applyBorder="1" applyAlignment="1">
      <alignment horizontal="center" vertical="center" wrapText="1"/>
    </xf>
    <xf numFmtId="3" fontId="5" fillId="10" borderId="123" xfId="0" applyNumberFormat="1" applyFont="1" applyFill="1" applyBorder="1" applyAlignment="1">
      <alignment horizontal="center" vertical="center"/>
    </xf>
    <xf numFmtId="3" fontId="5" fillId="10" borderId="128" xfId="0" applyNumberFormat="1" applyFont="1" applyFill="1" applyBorder="1" applyAlignment="1">
      <alignment horizontal="center" vertical="center"/>
    </xf>
    <xf numFmtId="3" fontId="5" fillId="10" borderId="124" xfId="0" applyNumberFormat="1" applyFont="1" applyFill="1" applyBorder="1" applyAlignment="1">
      <alignment horizontal="center" vertical="center"/>
    </xf>
    <xf numFmtId="0" fontId="7" fillId="4" borderId="13" xfId="0" applyNumberFormat="1" applyFont="1" applyFill="1" applyBorder="1" applyAlignment="1">
      <alignment horizontal="center"/>
    </xf>
    <xf numFmtId="0" fontId="7" fillId="4" borderId="15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19" fillId="0" borderId="6" xfId="0" applyFont="1" applyFill="1" applyBorder="1" applyAlignment="1">
      <alignment horizontal="left" vertical="center" wrapText="1"/>
    </xf>
    <xf numFmtId="3" fontId="24" fillId="10" borderId="6" xfId="0" applyNumberFormat="1" applyFont="1" applyFill="1" applyBorder="1" applyAlignment="1">
      <alignment horizontal="center" vertical="center"/>
    </xf>
    <xf numFmtId="0" fontId="16" fillId="3" borderId="37" xfId="0" applyFont="1" applyFill="1" applyBorder="1" applyAlignment="1">
      <alignment horizontal="center" vertical="center" wrapText="1"/>
    </xf>
    <xf numFmtId="3" fontId="5" fillId="3" borderId="13" xfId="0" applyNumberFormat="1" applyFont="1" applyFill="1" applyBorder="1" applyAlignment="1">
      <alignment horizontal="center" vertical="center"/>
    </xf>
    <xf numFmtId="3" fontId="5" fillId="3" borderId="14" xfId="0" applyNumberFormat="1" applyFont="1" applyFill="1" applyBorder="1" applyAlignment="1">
      <alignment horizontal="center" vertical="center"/>
    </xf>
    <xf numFmtId="3" fontId="5" fillId="3" borderId="15" xfId="0" applyNumberFormat="1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 wrapText="1"/>
    </xf>
    <xf numFmtId="3" fontId="10" fillId="3" borderId="19" xfId="0" applyNumberFormat="1" applyFont="1" applyFill="1" applyBorder="1" applyAlignment="1">
      <alignment horizontal="center" vertical="center"/>
    </xf>
    <xf numFmtId="3" fontId="10" fillId="3" borderId="20" xfId="0" applyNumberFormat="1" applyFont="1" applyFill="1" applyBorder="1" applyAlignment="1">
      <alignment horizontal="center" vertical="center"/>
    </xf>
    <xf numFmtId="3" fontId="10" fillId="3" borderId="21" xfId="0" applyNumberFormat="1" applyFont="1" applyFill="1" applyBorder="1" applyAlignment="1">
      <alignment horizontal="center" vertical="center"/>
    </xf>
    <xf numFmtId="3" fontId="10" fillId="3" borderId="124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/>
    <xf numFmtId="3" fontId="0" fillId="16" borderId="69" xfId="0" applyNumberFormat="1" applyFont="1" applyFill="1" applyBorder="1" applyAlignment="1">
      <alignment horizontal="center"/>
    </xf>
    <xf numFmtId="0" fontId="17" fillId="0" borderId="130" xfId="0" applyFont="1" applyFill="1" applyBorder="1" applyAlignment="1">
      <alignment horizontal="center" vertical="center" textRotation="90" wrapText="1"/>
    </xf>
    <xf numFmtId="3" fontId="9" fillId="0" borderId="133" xfId="0" applyNumberFormat="1" applyFont="1" applyFill="1" applyBorder="1" applyAlignment="1">
      <alignment horizontal="center"/>
    </xf>
    <xf numFmtId="3" fontId="9" fillId="0" borderId="14" xfId="0" applyNumberFormat="1" applyFont="1" applyFill="1" applyBorder="1" applyAlignment="1">
      <alignment horizontal="center"/>
    </xf>
    <xf numFmtId="3" fontId="9" fillId="0" borderId="67" xfId="0" applyNumberFormat="1" applyFont="1" applyFill="1" applyBorder="1" applyAlignment="1">
      <alignment horizontal="center"/>
    </xf>
    <xf numFmtId="3" fontId="9" fillId="0" borderId="15" xfId="0" applyNumberFormat="1" applyFont="1" applyFill="1" applyBorder="1" applyAlignment="1">
      <alignment horizontal="center"/>
    </xf>
    <xf numFmtId="3" fontId="2" fillId="0" borderId="14" xfId="0" applyNumberFormat="1" applyFont="1" applyFill="1" applyBorder="1" applyAlignment="1">
      <alignment horizontal="center"/>
    </xf>
    <xf numFmtId="9" fontId="60" fillId="0" borderId="43" xfId="1" applyFont="1" applyFill="1" applyBorder="1" applyAlignment="1">
      <alignment horizontal="center" vertical="center"/>
    </xf>
    <xf numFmtId="9" fontId="65" fillId="0" borderId="44" xfId="1" applyFont="1" applyFill="1" applyBorder="1" applyAlignment="1">
      <alignment horizontal="center" vertical="center"/>
    </xf>
    <xf numFmtId="9" fontId="60" fillId="0" borderId="44" xfId="1" applyFont="1" applyFill="1" applyBorder="1" applyAlignment="1">
      <alignment horizontal="center" vertical="center"/>
    </xf>
    <xf numFmtId="9" fontId="60" fillId="0" borderId="45" xfId="1" applyFont="1" applyFill="1" applyBorder="1" applyAlignment="1">
      <alignment horizontal="center" vertical="center"/>
    </xf>
    <xf numFmtId="9" fontId="60" fillId="0" borderId="134" xfId="1" applyFont="1" applyFill="1" applyBorder="1" applyAlignment="1">
      <alignment horizontal="center" vertical="center"/>
    </xf>
    <xf numFmtId="0" fontId="9" fillId="0" borderId="55" xfId="0" applyFont="1" applyBorder="1"/>
    <xf numFmtId="0" fontId="9" fillId="0" borderId="56" xfId="0" applyFont="1" applyBorder="1"/>
    <xf numFmtId="0" fontId="64" fillId="0" borderId="57" xfId="0" applyFont="1" applyFill="1" applyBorder="1" applyAlignment="1">
      <alignment horizontal="left" vertical="center" wrapText="1"/>
    </xf>
    <xf numFmtId="0" fontId="64" fillId="0" borderId="63" xfId="0" applyFont="1" applyFill="1" applyBorder="1" applyAlignment="1">
      <alignment horizontal="center" vertical="center" wrapText="1"/>
    </xf>
    <xf numFmtId="0" fontId="64" fillId="0" borderId="120" xfId="0" applyFont="1" applyFill="1" applyBorder="1" applyAlignment="1">
      <alignment horizontal="left" vertical="center" wrapText="1"/>
    </xf>
    <xf numFmtId="0" fontId="64" fillId="0" borderId="135" xfId="0" applyFont="1" applyFill="1" applyBorder="1" applyAlignment="1">
      <alignment horizontal="left" vertical="center" wrapText="1"/>
    </xf>
    <xf numFmtId="3" fontId="0" fillId="16" borderId="124" xfId="0" applyNumberFormat="1" applyFill="1" applyBorder="1" applyAlignment="1">
      <alignment horizontal="center"/>
    </xf>
    <xf numFmtId="164" fontId="2" fillId="0" borderId="129" xfId="1" applyNumberFormat="1" applyFont="1" applyFill="1" applyBorder="1" applyAlignment="1">
      <alignment horizontal="center"/>
    </xf>
    <xf numFmtId="3" fontId="2" fillId="0" borderId="123" xfId="0" applyNumberFormat="1" applyFont="1" applyFill="1" applyBorder="1" applyAlignment="1">
      <alignment horizontal="center"/>
    </xf>
    <xf numFmtId="0" fontId="3" fillId="17" borderId="25" xfId="0" applyFont="1" applyFill="1" applyBorder="1" applyAlignment="1">
      <alignment horizontal="left"/>
    </xf>
    <xf numFmtId="0" fontId="3" fillId="17" borderId="26" xfId="0" applyNumberFormat="1" applyFont="1" applyFill="1" applyBorder="1"/>
    <xf numFmtId="0" fontId="3" fillId="17" borderId="27" xfId="0" applyNumberFormat="1" applyFont="1" applyFill="1" applyBorder="1"/>
    <xf numFmtId="0" fontId="3" fillId="5" borderId="13" xfId="0" applyFont="1" applyFill="1" applyBorder="1" applyAlignment="1">
      <alignment horizontal="left"/>
    </xf>
    <xf numFmtId="0" fontId="3" fillId="5" borderId="14" xfId="0" applyNumberFormat="1" applyFont="1" applyFill="1" applyBorder="1"/>
    <xf numFmtId="0" fontId="3" fillId="5" borderId="15" xfId="0" applyNumberFormat="1" applyFont="1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3" xfId="0" applyBorder="1"/>
    <xf numFmtId="0" fontId="0" fillId="0" borderId="16" xfId="0" applyBorder="1"/>
    <xf numFmtId="0" fontId="3" fillId="5" borderId="16" xfId="0" applyFont="1" applyFill="1" applyBorder="1"/>
    <xf numFmtId="0" fontId="3" fillId="5" borderId="17" xfId="0" applyFont="1" applyFill="1" applyBorder="1"/>
    <xf numFmtId="0" fontId="3" fillId="5" borderId="18" xfId="0" applyFont="1" applyFill="1" applyBorder="1"/>
    <xf numFmtId="0" fontId="0" fillId="0" borderId="37" xfId="0" applyBorder="1"/>
    <xf numFmtId="0" fontId="0" fillId="0" borderId="38" xfId="0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2" fillId="0" borderId="14" xfId="0" applyFont="1" applyBorder="1"/>
    <xf numFmtId="0" fontId="2" fillId="0" borderId="17" xfId="0" applyFont="1" applyBorder="1"/>
    <xf numFmtId="0" fontId="2" fillId="0" borderId="20" xfId="0" applyFont="1" applyBorder="1"/>
    <xf numFmtId="0" fontId="3" fillId="5" borderId="19" xfId="0" applyFont="1" applyFill="1" applyBorder="1" applyAlignment="1">
      <alignment horizontal="left"/>
    </xf>
    <xf numFmtId="0" fontId="3" fillId="5" borderId="20" xfId="0" applyNumberFormat="1" applyFont="1" applyFill="1" applyBorder="1"/>
    <xf numFmtId="0" fontId="3" fillId="5" borderId="21" xfId="0" applyNumberFormat="1" applyFont="1" applyFill="1" applyBorder="1"/>
    <xf numFmtId="0" fontId="0" fillId="0" borderId="15" xfId="0" applyNumberFormat="1" applyBorder="1"/>
    <xf numFmtId="0" fontId="0" fillId="12" borderId="19" xfId="0" applyFill="1" applyBorder="1"/>
    <xf numFmtId="0" fontId="0" fillId="12" borderId="20" xfId="0" applyFill="1" applyBorder="1"/>
    <xf numFmtId="0" fontId="0" fillId="12" borderId="21" xfId="0" applyFill="1" applyBorder="1"/>
    <xf numFmtId="0" fontId="2" fillId="12" borderId="20" xfId="0" applyFont="1" applyFill="1" applyBorder="1"/>
    <xf numFmtId="0" fontId="3" fillId="12" borderId="16" xfId="0" applyFont="1" applyFill="1" applyBorder="1" applyAlignment="1">
      <alignment horizontal="left"/>
    </xf>
    <xf numFmtId="0" fontId="3" fillId="12" borderId="17" xfId="0" applyNumberFormat="1" applyFont="1" applyFill="1" applyBorder="1"/>
    <xf numFmtId="0" fontId="3" fillId="12" borderId="18" xfId="0" applyNumberFormat="1" applyFont="1" applyFill="1" applyBorder="1"/>
    <xf numFmtId="0" fontId="3" fillId="5" borderId="15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0" fillId="12" borderId="16" xfId="0" applyFill="1" applyBorder="1"/>
    <xf numFmtId="0" fontId="3" fillId="0" borderId="19" xfId="0" applyFont="1" applyBorder="1"/>
    <xf numFmtId="0" fontId="3" fillId="0" borderId="20" xfId="0" applyFont="1" applyBorder="1"/>
    <xf numFmtId="0" fontId="39" fillId="0" borderId="20" xfId="0" applyFont="1" applyBorder="1"/>
    <xf numFmtId="0" fontId="3" fillId="0" borderId="21" xfId="0" applyFont="1" applyBorder="1"/>
    <xf numFmtId="0" fontId="3" fillId="0" borderId="13" xfId="0" applyFont="1" applyFill="1" applyBorder="1" applyAlignment="1">
      <alignment horizontal="left"/>
    </xf>
    <xf numFmtId="0" fontId="3" fillId="0" borderId="14" xfId="0" applyNumberFormat="1" applyFont="1" applyFill="1" applyBorder="1"/>
    <xf numFmtId="0" fontId="3" fillId="0" borderId="15" xfId="0" applyNumberFormat="1" applyFont="1" applyFill="1" applyBorder="1"/>
    <xf numFmtId="0" fontId="3" fillId="0" borderId="16" xfId="0" applyFont="1" applyFill="1" applyBorder="1" applyAlignment="1">
      <alignment horizontal="left"/>
    </xf>
    <xf numFmtId="0" fontId="3" fillId="0" borderId="17" xfId="0" applyNumberFormat="1" applyFont="1" applyFill="1" applyBorder="1"/>
    <xf numFmtId="0" fontId="3" fillId="0" borderId="18" xfId="0" applyNumberFormat="1" applyFont="1" applyFill="1" applyBorder="1"/>
    <xf numFmtId="0" fontId="0" fillId="12" borderId="17" xfId="0" applyFill="1" applyBorder="1"/>
    <xf numFmtId="0" fontId="2" fillId="12" borderId="17" xfId="0" applyFont="1" applyFill="1" applyBorder="1"/>
    <xf numFmtId="0" fontId="0" fillId="12" borderId="18" xfId="0" applyFill="1" applyBorder="1"/>
    <xf numFmtId="0" fontId="0" fillId="12" borderId="16" xfId="0" applyFont="1" applyFill="1" applyBorder="1"/>
    <xf numFmtId="0" fontId="0" fillId="12" borderId="17" xfId="0" applyFont="1" applyFill="1" applyBorder="1"/>
    <xf numFmtId="0" fontId="0" fillId="12" borderId="18" xfId="0" applyFont="1" applyFill="1" applyBorder="1"/>
    <xf numFmtId="0" fontId="3" fillId="5" borderId="65" xfId="0" applyFont="1" applyFill="1" applyBorder="1"/>
    <xf numFmtId="0" fontId="3" fillId="5" borderId="47" xfId="0" applyFont="1" applyFill="1" applyBorder="1"/>
    <xf numFmtId="0" fontId="3" fillId="5" borderId="48" xfId="0" applyFont="1" applyFill="1" applyBorder="1"/>
    <xf numFmtId="0" fontId="3" fillId="5" borderId="12" xfId="0" applyFont="1" applyFill="1" applyBorder="1" applyAlignment="1">
      <alignment horizontal="center" vertical="center" wrapText="1"/>
    </xf>
    <xf numFmtId="0" fontId="60" fillId="0" borderId="50" xfId="0" applyFont="1" applyFill="1" applyBorder="1" applyAlignment="1" applyProtection="1">
      <alignment horizontal="left" vertical="center" wrapText="1"/>
    </xf>
    <xf numFmtId="0" fontId="60" fillId="0" borderId="50" xfId="0" applyFont="1" applyFill="1" applyBorder="1" applyAlignment="1" applyProtection="1">
      <alignment horizontal="center" vertical="center" wrapText="1"/>
    </xf>
    <xf numFmtId="3" fontId="61" fillId="0" borderId="50" xfId="0" applyNumberFormat="1" applyFont="1" applyFill="1" applyBorder="1" applyAlignment="1" applyProtection="1">
      <alignment horizontal="center" vertical="center"/>
    </xf>
    <xf numFmtId="3" fontId="63" fillId="0" borderId="50" xfId="0" applyNumberFormat="1" applyFont="1" applyFill="1" applyBorder="1" applyAlignment="1" applyProtection="1">
      <alignment horizontal="center" vertical="center"/>
    </xf>
    <xf numFmtId="9" fontId="62" fillId="0" borderId="50" xfId="1" applyFont="1" applyFill="1" applyBorder="1" applyAlignment="1" applyProtection="1">
      <alignment horizontal="center" vertical="center"/>
    </xf>
    <xf numFmtId="0" fontId="60" fillId="0" borderId="17" xfId="0" applyFont="1" applyFill="1" applyBorder="1" applyAlignment="1" applyProtection="1">
      <alignment horizontal="left" vertical="center" wrapText="1"/>
    </xf>
    <xf numFmtId="0" fontId="60" fillId="0" borderId="17" xfId="0" applyFont="1" applyFill="1" applyBorder="1" applyAlignment="1" applyProtection="1">
      <alignment horizontal="center" vertical="center" wrapText="1"/>
    </xf>
    <xf numFmtId="3" fontId="61" fillId="0" borderId="17" xfId="0" applyNumberFormat="1" applyFont="1" applyFill="1" applyBorder="1" applyAlignment="1" applyProtection="1">
      <alignment horizontal="center" vertical="center"/>
    </xf>
    <xf numFmtId="3" fontId="63" fillId="0" borderId="17" xfId="0" applyNumberFormat="1" applyFont="1" applyFill="1" applyBorder="1" applyAlignment="1" applyProtection="1">
      <alignment horizontal="center" vertical="center"/>
    </xf>
    <xf numFmtId="9" fontId="62" fillId="0" borderId="17" xfId="1" applyFont="1" applyFill="1" applyBorder="1" applyAlignment="1" applyProtection="1">
      <alignment horizontal="center" vertical="center"/>
    </xf>
    <xf numFmtId="0" fontId="60" fillId="0" borderId="51" xfId="0" applyFont="1" applyFill="1" applyBorder="1" applyAlignment="1" applyProtection="1">
      <alignment horizontal="left" vertical="center" wrapText="1"/>
    </xf>
    <xf numFmtId="0" fontId="60" fillId="0" borderId="51" xfId="0" applyFont="1" applyFill="1" applyBorder="1" applyAlignment="1" applyProtection="1">
      <alignment horizontal="center" vertical="center" wrapText="1"/>
    </xf>
    <xf numFmtId="3" fontId="61" fillId="0" borderId="51" xfId="0" applyNumberFormat="1" applyFont="1" applyFill="1" applyBorder="1" applyAlignment="1" applyProtection="1">
      <alignment horizontal="center" vertical="center"/>
    </xf>
    <xf numFmtId="3" fontId="14" fillId="2" borderId="4" xfId="0" applyNumberFormat="1" applyFont="1" applyFill="1" applyBorder="1" applyAlignment="1" applyProtection="1">
      <alignment horizontal="center" vertical="center"/>
    </xf>
    <xf numFmtId="0" fontId="57" fillId="7" borderId="53" xfId="0" applyFont="1" applyFill="1" applyBorder="1" applyAlignment="1" applyProtection="1">
      <alignment horizontal="center" vertical="center" wrapText="1"/>
    </xf>
    <xf numFmtId="0" fontId="57" fillId="7" borderId="52" xfId="0" applyFont="1" applyFill="1" applyBorder="1" applyAlignment="1" applyProtection="1">
      <alignment horizontal="center" vertical="center" wrapText="1"/>
    </xf>
    <xf numFmtId="3" fontId="61" fillId="2" borderId="53" xfId="0" applyNumberFormat="1" applyFont="1" applyFill="1" applyBorder="1" applyAlignment="1" applyProtection="1">
      <alignment horizontal="center" vertical="center"/>
    </xf>
    <xf numFmtId="3" fontId="61" fillId="8" borderId="52" xfId="0" applyNumberFormat="1" applyFont="1" applyFill="1" applyBorder="1" applyAlignment="1" applyProtection="1">
      <alignment horizontal="center" vertical="center"/>
    </xf>
    <xf numFmtId="3" fontId="63" fillId="0" borderId="98" xfId="0" applyNumberFormat="1" applyFont="1" applyFill="1" applyBorder="1" applyAlignment="1" applyProtection="1">
      <alignment horizontal="center" vertical="center"/>
    </xf>
    <xf numFmtId="3" fontId="61" fillId="8" borderId="99" xfId="0" applyNumberFormat="1" applyFont="1" applyFill="1" applyBorder="1" applyAlignment="1" applyProtection="1">
      <alignment horizontal="center" vertical="center"/>
    </xf>
    <xf numFmtId="3" fontId="63" fillId="0" borderId="16" xfId="0" applyNumberFormat="1" applyFont="1" applyFill="1" applyBorder="1" applyAlignment="1" applyProtection="1">
      <alignment horizontal="center" vertical="center"/>
    </xf>
    <xf numFmtId="3" fontId="61" fillId="8" borderId="18" xfId="0" applyNumberFormat="1" applyFont="1" applyFill="1" applyBorder="1" applyAlignment="1" applyProtection="1">
      <alignment horizontal="center" vertical="center"/>
    </xf>
    <xf numFmtId="3" fontId="63" fillId="0" borderId="19" xfId="0" applyNumberFormat="1" applyFont="1" applyFill="1" applyBorder="1" applyAlignment="1" applyProtection="1">
      <alignment horizontal="center" vertical="center"/>
    </xf>
    <xf numFmtId="3" fontId="63" fillId="0" borderId="20" xfId="0" applyNumberFormat="1" applyFont="1" applyFill="1" applyBorder="1" applyAlignment="1" applyProtection="1">
      <alignment horizontal="center" vertical="center"/>
    </xf>
    <xf numFmtId="3" fontId="61" fillId="8" borderId="21" xfId="0" applyNumberFormat="1" applyFont="1" applyFill="1" applyBorder="1" applyAlignment="1" applyProtection="1">
      <alignment horizontal="center" vertical="center"/>
    </xf>
    <xf numFmtId="0" fontId="58" fillId="6" borderId="53" xfId="0" applyFont="1" applyFill="1" applyBorder="1" applyAlignment="1" applyProtection="1">
      <alignment horizontal="center" vertical="center" wrapText="1"/>
    </xf>
    <xf numFmtId="0" fontId="56" fillId="6" borderId="52" xfId="0" applyFont="1" applyFill="1" applyBorder="1" applyAlignment="1" applyProtection="1">
      <alignment horizontal="center" vertical="center" wrapText="1"/>
    </xf>
    <xf numFmtId="9" fontId="36" fillId="9" borderId="53" xfId="1" applyFont="1" applyFill="1" applyBorder="1" applyAlignment="1" applyProtection="1">
      <alignment horizontal="center" vertical="center"/>
    </xf>
    <xf numFmtId="9" fontId="62" fillId="0" borderId="52" xfId="1" applyFont="1" applyFill="1" applyBorder="1" applyAlignment="1" applyProtection="1">
      <alignment horizontal="center" vertical="center"/>
    </xf>
    <xf numFmtId="9" fontId="62" fillId="9" borderId="98" xfId="1" applyFont="1" applyFill="1" applyBorder="1" applyAlignment="1" applyProtection="1">
      <alignment horizontal="center" vertical="center"/>
    </xf>
    <xf numFmtId="9" fontId="62" fillId="0" borderId="99" xfId="1" applyFont="1" applyFill="1" applyBorder="1" applyAlignment="1" applyProtection="1">
      <alignment horizontal="center" vertical="center"/>
    </xf>
    <xf numFmtId="9" fontId="62" fillId="9" borderId="16" xfId="1" applyFont="1" applyFill="1" applyBorder="1" applyAlignment="1" applyProtection="1">
      <alignment horizontal="center" vertical="center"/>
    </xf>
    <xf numFmtId="9" fontId="62" fillId="0" borderId="18" xfId="1" applyFont="1" applyFill="1" applyBorder="1" applyAlignment="1" applyProtection="1">
      <alignment horizontal="center" vertical="center"/>
    </xf>
    <xf numFmtId="9" fontId="62" fillId="9" borderId="19" xfId="1" applyFont="1" applyFill="1" applyBorder="1" applyAlignment="1" applyProtection="1">
      <alignment horizontal="center" vertical="center"/>
    </xf>
    <xf numFmtId="9" fontId="62" fillId="0" borderId="20" xfId="1" applyFont="1" applyFill="1" applyBorder="1" applyAlignment="1" applyProtection="1">
      <alignment horizontal="center" vertical="center"/>
    </xf>
    <xf numFmtId="9" fontId="62" fillId="0" borderId="21" xfId="1" applyFont="1" applyFill="1" applyBorder="1" applyAlignment="1" applyProtection="1">
      <alignment horizontal="center" vertical="center"/>
    </xf>
    <xf numFmtId="3" fontId="61" fillId="8" borderId="93" xfId="0" applyNumberFormat="1" applyFont="1" applyFill="1" applyBorder="1" applyAlignment="1" applyProtection="1">
      <alignment horizontal="center" vertical="center"/>
    </xf>
    <xf numFmtId="3" fontId="61" fillId="8" borderId="68" xfId="0" applyNumberFormat="1" applyFont="1" applyFill="1" applyBorder="1" applyAlignment="1" applyProtection="1">
      <alignment horizontal="center" vertical="center"/>
    </xf>
    <xf numFmtId="3" fontId="61" fillId="8" borderId="94" xfId="0" applyNumberFormat="1" applyFont="1" applyFill="1" applyBorder="1" applyAlignment="1" applyProtection="1">
      <alignment horizontal="center" vertical="center"/>
    </xf>
    <xf numFmtId="3" fontId="14" fillId="2" borderId="53" xfId="0" applyNumberFormat="1" applyFont="1" applyFill="1" applyBorder="1" applyAlignment="1" applyProtection="1">
      <alignment horizontal="center" vertical="center"/>
    </xf>
    <xf numFmtId="3" fontId="14" fillId="2" borderId="52" xfId="0" applyNumberFormat="1" applyFont="1" applyFill="1" applyBorder="1" applyAlignment="1" applyProtection="1">
      <alignment horizontal="center" vertical="center"/>
    </xf>
    <xf numFmtId="3" fontId="63" fillId="0" borderId="99" xfId="0" applyNumberFormat="1" applyFont="1" applyFill="1" applyBorder="1" applyAlignment="1" applyProtection="1">
      <alignment horizontal="center" vertical="center"/>
    </xf>
    <xf numFmtId="3" fontId="63" fillId="0" borderId="18" xfId="0" applyNumberFormat="1" applyFont="1" applyFill="1" applyBorder="1" applyAlignment="1" applyProtection="1">
      <alignment horizontal="center" vertical="center"/>
    </xf>
    <xf numFmtId="3" fontId="63" fillId="0" borderId="21" xfId="0" applyNumberFormat="1" applyFont="1" applyFill="1" applyBorder="1" applyAlignment="1" applyProtection="1">
      <alignment horizontal="center" vertical="center"/>
    </xf>
    <xf numFmtId="0" fontId="16" fillId="0" borderId="25" xfId="0" applyFont="1" applyFill="1" applyBorder="1" applyAlignment="1">
      <alignment horizontal="center" vertical="center" textRotation="90" wrapText="1"/>
    </xf>
    <xf numFmtId="0" fontId="16" fillId="0" borderId="26" xfId="0" applyFont="1" applyFill="1" applyBorder="1" applyAlignment="1">
      <alignment horizontal="center" vertical="center" textRotation="90" wrapText="1"/>
    </xf>
    <xf numFmtId="0" fontId="16" fillId="0" borderId="27" xfId="0" applyFont="1" applyFill="1" applyBorder="1" applyAlignment="1">
      <alignment horizontal="center" vertical="center" textRotation="90" wrapText="1"/>
    </xf>
    <xf numFmtId="0" fontId="16" fillId="0" borderId="27" xfId="0" applyFont="1" applyFill="1" applyBorder="1" applyAlignment="1">
      <alignment horizontal="center" vertical="center" textRotation="90"/>
    </xf>
    <xf numFmtId="9" fontId="60" fillId="0" borderId="143" xfId="1" applyFont="1" applyFill="1" applyBorder="1" applyAlignment="1">
      <alignment horizontal="center" vertical="center"/>
    </xf>
    <xf numFmtId="0" fontId="64" fillId="0" borderId="46" xfId="0" applyFont="1" applyFill="1" applyBorder="1" applyAlignment="1">
      <alignment horizontal="left" vertical="center" wrapText="1"/>
    </xf>
    <xf numFmtId="9" fontId="2" fillId="0" borderId="144" xfId="1" applyFont="1" applyFill="1" applyBorder="1" applyAlignment="1">
      <alignment horizontal="center" vertical="center"/>
    </xf>
    <xf numFmtId="9" fontId="9" fillId="0" borderId="145" xfId="1" applyFont="1" applyFill="1" applyBorder="1" applyAlignment="1">
      <alignment horizontal="center" vertical="center"/>
    </xf>
    <xf numFmtId="9" fontId="2" fillId="0" borderId="145" xfId="1" applyFont="1" applyFill="1" applyBorder="1" applyAlignment="1">
      <alignment horizontal="center" vertical="center"/>
    </xf>
    <xf numFmtId="9" fontId="9" fillId="0" borderId="146" xfId="1" applyFont="1" applyFill="1" applyBorder="1" applyAlignment="1">
      <alignment horizontal="center" vertical="center"/>
    </xf>
    <xf numFmtId="9" fontId="2" fillId="0" borderId="147" xfId="1" applyFont="1" applyFill="1" applyBorder="1" applyAlignment="1">
      <alignment horizontal="center" vertical="center"/>
    </xf>
    <xf numFmtId="9" fontId="9" fillId="2" borderId="145" xfId="1" applyFont="1" applyFill="1" applyBorder="1" applyAlignment="1">
      <alignment horizontal="center" vertical="center"/>
    </xf>
    <xf numFmtId="9" fontId="2" fillId="0" borderId="148" xfId="1" applyFont="1" applyFill="1" applyBorder="1" applyAlignment="1">
      <alignment horizontal="center" vertical="center"/>
    </xf>
    <xf numFmtId="9" fontId="9" fillId="2" borderId="146" xfId="1" applyFont="1" applyFill="1" applyBorder="1" applyAlignment="1">
      <alignment horizontal="center" vertical="center"/>
    </xf>
    <xf numFmtId="9" fontId="9" fillId="0" borderId="48" xfId="1" applyFont="1" applyBorder="1" applyAlignment="1">
      <alignment horizontal="center"/>
    </xf>
    <xf numFmtId="0" fontId="21" fillId="13" borderId="13" xfId="0" applyFont="1" applyFill="1" applyBorder="1" applyAlignment="1">
      <alignment horizontal="left" vertical="center" wrapText="1"/>
    </xf>
    <xf numFmtId="0" fontId="0" fillId="13" borderId="14" xfId="0" applyFont="1" applyFill="1" applyBorder="1" applyAlignment="1">
      <alignment horizontal="center"/>
    </xf>
    <xf numFmtId="0" fontId="21" fillId="13" borderId="19" xfId="0" applyFont="1" applyFill="1" applyBorder="1" applyAlignment="1">
      <alignment horizontal="left" vertical="center" wrapText="1"/>
    </xf>
    <xf numFmtId="0" fontId="0" fillId="13" borderId="20" xfId="0" applyFont="1" applyFill="1" applyBorder="1" applyAlignment="1">
      <alignment horizontal="center"/>
    </xf>
    <xf numFmtId="3" fontId="0" fillId="13" borderId="20" xfId="0" applyNumberFormat="1" applyFont="1" applyFill="1" applyBorder="1" applyAlignment="1">
      <alignment horizontal="center"/>
    </xf>
    <xf numFmtId="0" fontId="64" fillId="0" borderId="13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center"/>
    </xf>
    <xf numFmtId="0" fontId="64" fillId="0" borderId="19" xfId="0" applyFont="1" applyFill="1" applyBorder="1" applyAlignment="1">
      <alignment horizontal="center" vertical="center" wrapText="1"/>
    </xf>
    <xf numFmtId="9" fontId="64" fillId="0" borderId="20" xfId="1" applyFont="1" applyFill="1" applyBorder="1" applyAlignment="1">
      <alignment horizontal="center" vertical="center"/>
    </xf>
    <xf numFmtId="0" fontId="64" fillId="0" borderId="41" xfId="0" applyFont="1" applyFill="1" applyBorder="1" applyAlignment="1">
      <alignment horizontal="left" vertical="center" wrapText="1"/>
    </xf>
    <xf numFmtId="0" fontId="64" fillId="0" borderId="19" xfId="0" applyFont="1" applyFill="1" applyBorder="1" applyAlignment="1">
      <alignment horizontal="left" vertical="center" wrapText="1"/>
    </xf>
    <xf numFmtId="0" fontId="0" fillId="13" borderId="67" xfId="0" applyFont="1" applyFill="1" applyBorder="1" applyAlignment="1">
      <alignment horizontal="center"/>
    </xf>
    <xf numFmtId="3" fontId="0" fillId="13" borderId="69" xfId="0" applyNumberFormat="1" applyFont="1" applyFill="1" applyBorder="1" applyAlignment="1">
      <alignment horizontal="center"/>
    </xf>
    <xf numFmtId="0" fontId="0" fillId="0" borderId="67" xfId="0" applyFont="1" applyBorder="1" applyAlignment="1">
      <alignment horizontal="center"/>
    </xf>
    <xf numFmtId="9" fontId="64" fillId="0" borderId="69" xfId="1" applyFont="1" applyFill="1" applyBorder="1" applyAlignment="1">
      <alignment horizontal="center" vertical="center"/>
    </xf>
    <xf numFmtId="0" fontId="0" fillId="13" borderId="142" xfId="0" applyFont="1" applyFill="1" applyBorder="1" applyAlignment="1">
      <alignment horizontal="center"/>
    </xf>
    <xf numFmtId="0" fontId="9" fillId="0" borderId="121" xfId="0" applyFont="1" applyBorder="1"/>
    <xf numFmtId="0" fontId="9" fillId="0" borderId="135" xfId="0" applyFont="1" applyBorder="1"/>
    <xf numFmtId="0" fontId="0" fillId="13" borderId="135" xfId="0" applyFont="1" applyFill="1" applyBorder="1" applyAlignment="1">
      <alignment horizontal="center"/>
    </xf>
    <xf numFmtId="0" fontId="64" fillId="0" borderId="22" xfId="0" applyFont="1" applyFill="1" applyBorder="1" applyAlignment="1">
      <alignment horizontal="left" vertical="center" wrapText="1"/>
    </xf>
    <xf numFmtId="9" fontId="66" fillId="0" borderId="131" xfId="1" applyFont="1" applyFill="1" applyBorder="1" applyAlignment="1">
      <alignment horizontal="center" vertical="center"/>
    </xf>
    <xf numFmtId="9" fontId="23" fillId="0" borderId="131" xfId="1" applyFont="1" applyFill="1" applyBorder="1" applyAlignment="1">
      <alignment horizontal="center" vertical="center"/>
    </xf>
    <xf numFmtId="9" fontId="23" fillId="0" borderId="132" xfId="1" applyFont="1" applyFill="1" applyBorder="1" applyAlignment="1">
      <alignment horizontal="center" vertical="center"/>
    </xf>
    <xf numFmtId="9" fontId="66" fillId="0" borderId="150" xfId="1" applyFont="1" applyFill="1" applyBorder="1" applyAlignment="1">
      <alignment horizontal="center" vertical="center"/>
    </xf>
    <xf numFmtId="1" fontId="64" fillId="0" borderId="142" xfId="1" applyNumberFormat="1" applyFont="1" applyFill="1" applyBorder="1" applyAlignment="1">
      <alignment horizontal="center" vertical="center"/>
    </xf>
    <xf numFmtId="9" fontId="64" fillId="0" borderId="135" xfId="1" applyFont="1" applyFill="1" applyBorder="1" applyAlignment="1">
      <alignment horizontal="center" vertical="center"/>
    </xf>
    <xf numFmtId="0" fontId="0" fillId="16" borderId="13" xfId="0" applyFont="1" applyFill="1" applyBorder="1" applyAlignment="1">
      <alignment horizontal="center"/>
    </xf>
    <xf numFmtId="0" fontId="0" fillId="16" borderId="14" xfId="0" applyFont="1" applyFill="1" applyBorder="1" applyAlignment="1">
      <alignment horizontal="center"/>
    </xf>
    <xf numFmtId="0" fontId="0" fillId="16" borderId="67" xfId="0" applyFont="1" applyFill="1" applyBorder="1" applyAlignment="1">
      <alignment horizontal="center"/>
    </xf>
    <xf numFmtId="0" fontId="0" fillId="16" borderId="15" xfId="0" applyFont="1" applyFill="1" applyBorder="1" applyAlignment="1">
      <alignment horizontal="center"/>
    </xf>
    <xf numFmtId="0" fontId="0" fillId="16" borderId="123" xfId="0" applyFont="1" applyFill="1" applyBorder="1" applyAlignment="1">
      <alignment horizontal="center"/>
    </xf>
    <xf numFmtId="0" fontId="3" fillId="53" borderId="37" xfId="0" applyFont="1" applyFill="1" applyBorder="1" applyAlignment="1">
      <alignment horizontal="left"/>
    </xf>
    <xf numFmtId="0" fontId="3" fillId="53" borderId="13" xfId="0" applyFont="1" applyFill="1" applyBorder="1" applyAlignment="1">
      <alignment horizontal="center"/>
    </xf>
    <xf numFmtId="0" fontId="3" fillId="53" borderId="14" xfId="0" applyFont="1" applyFill="1" applyBorder="1" applyAlignment="1">
      <alignment horizontal="center"/>
    </xf>
    <xf numFmtId="0" fontId="3" fillId="53" borderId="15" xfId="0" applyFont="1" applyFill="1" applyBorder="1" applyAlignment="1">
      <alignment horizontal="center"/>
    </xf>
    <xf numFmtId="0" fontId="3" fillId="53" borderId="123" xfId="0" applyFont="1" applyFill="1" applyBorder="1" applyAlignment="1">
      <alignment horizontal="center"/>
    </xf>
    <xf numFmtId="0" fontId="3" fillId="53" borderId="39" xfId="0" applyFont="1" applyFill="1" applyBorder="1" applyAlignment="1">
      <alignment horizontal="left"/>
    </xf>
    <xf numFmtId="164" fontId="3" fillId="53" borderId="19" xfId="1" applyNumberFormat="1" applyFont="1" applyFill="1" applyBorder="1" applyAlignment="1">
      <alignment horizontal="center"/>
    </xf>
    <xf numFmtId="164" fontId="3" fillId="53" borderId="20" xfId="1" applyNumberFormat="1" applyFont="1" applyFill="1" applyBorder="1" applyAlignment="1">
      <alignment horizontal="center"/>
    </xf>
    <xf numFmtId="164" fontId="39" fillId="53" borderId="20" xfId="1" applyNumberFormat="1" applyFont="1" applyFill="1" applyBorder="1" applyAlignment="1">
      <alignment horizontal="center"/>
    </xf>
    <xf numFmtId="164" fontId="3" fillId="53" borderId="21" xfId="1" applyNumberFormat="1" applyFont="1" applyFill="1" applyBorder="1" applyAlignment="1">
      <alignment horizontal="center"/>
    </xf>
    <xf numFmtId="164" fontId="3" fillId="53" borderId="124" xfId="1" applyNumberFormat="1" applyFont="1" applyFill="1" applyBorder="1" applyAlignment="1">
      <alignment horizontal="center"/>
    </xf>
    <xf numFmtId="0" fontId="3" fillId="53" borderId="65" xfId="0" applyFont="1" applyFill="1" applyBorder="1" applyAlignment="1">
      <alignment horizontal="left"/>
    </xf>
    <xf numFmtId="0" fontId="3" fillId="53" borderId="34" xfId="0" applyNumberFormat="1" applyFont="1" applyFill="1" applyBorder="1" applyAlignment="1">
      <alignment horizontal="center" vertical="center"/>
    </xf>
    <xf numFmtId="0" fontId="3" fillId="53" borderId="35" xfId="0" applyNumberFormat="1" applyFont="1" applyFill="1" applyBorder="1" applyAlignment="1">
      <alignment horizontal="center" vertical="center"/>
    </xf>
    <xf numFmtId="0" fontId="3" fillId="53" borderId="36" xfId="0" applyNumberFormat="1" applyFont="1" applyFill="1" applyBorder="1" applyAlignment="1">
      <alignment horizontal="center" vertical="center"/>
    </xf>
    <xf numFmtId="0" fontId="3" fillId="53" borderId="48" xfId="0" applyNumberFormat="1" applyFont="1" applyFill="1" applyBorder="1" applyAlignment="1">
      <alignment horizontal="center" vertical="center"/>
    </xf>
    <xf numFmtId="9" fontId="3" fillId="53" borderId="46" xfId="1" applyFont="1" applyFill="1" applyBorder="1" applyAlignment="1">
      <alignment horizontal="center" vertical="center"/>
    </xf>
    <xf numFmtId="0" fontId="3" fillId="53" borderId="65" xfId="0" applyFont="1" applyFill="1" applyBorder="1"/>
    <xf numFmtId="0" fontId="3" fillId="53" borderId="34" xfId="0" applyFont="1" applyFill="1" applyBorder="1" applyAlignment="1">
      <alignment horizontal="center" vertical="center"/>
    </xf>
    <xf numFmtId="0" fontId="3" fillId="53" borderId="35" xfId="0" applyFont="1" applyFill="1" applyBorder="1" applyAlignment="1">
      <alignment horizontal="center" vertical="center"/>
    </xf>
    <xf numFmtId="0" fontId="3" fillId="53" borderId="36" xfId="0" applyFont="1" applyFill="1" applyBorder="1" applyAlignment="1">
      <alignment horizontal="center" vertical="center"/>
    </xf>
    <xf numFmtId="0" fontId="3" fillId="53" borderId="48" xfId="0" applyFont="1" applyFill="1" applyBorder="1" applyAlignment="1">
      <alignment horizontal="center" vertical="center"/>
    </xf>
    <xf numFmtId="0" fontId="3" fillId="53" borderId="46" xfId="0" applyFont="1" applyFill="1" applyBorder="1" applyAlignment="1">
      <alignment horizontal="center" vertical="center"/>
    </xf>
    <xf numFmtId="9" fontId="3" fillId="11" borderId="57" xfId="1" applyFont="1" applyFill="1" applyBorder="1" applyAlignment="1">
      <alignment horizontal="center" vertical="center"/>
    </xf>
    <xf numFmtId="9" fontId="3" fillId="11" borderId="58" xfId="1" applyFont="1" applyFill="1" applyBorder="1" applyAlignment="1">
      <alignment horizontal="center" vertical="center"/>
    </xf>
    <xf numFmtId="9" fontId="3" fillId="11" borderId="63" xfId="1" applyFont="1" applyFill="1" applyBorder="1" applyAlignment="1">
      <alignment horizontal="center" vertical="center"/>
    </xf>
    <xf numFmtId="0" fontId="3" fillId="53" borderId="40" xfId="0" applyFont="1" applyFill="1" applyBorder="1"/>
    <xf numFmtId="0" fontId="3" fillId="53" borderId="11" xfId="0" applyFont="1" applyFill="1" applyBorder="1" applyAlignment="1">
      <alignment horizontal="center" vertical="center"/>
    </xf>
    <xf numFmtId="0" fontId="3" fillId="53" borderId="12" xfId="0" applyFont="1" applyFill="1" applyBorder="1" applyAlignment="1">
      <alignment horizontal="center" vertical="center"/>
    </xf>
    <xf numFmtId="0" fontId="3" fillId="11" borderId="25" xfId="0" applyFont="1" applyFill="1" applyBorder="1" applyAlignment="1">
      <alignment horizontal="left"/>
    </xf>
    <xf numFmtId="0" fontId="3" fillId="11" borderId="26" xfId="0" applyNumberFormat="1" applyFont="1" applyFill="1" applyBorder="1" applyAlignment="1">
      <alignment horizontal="center" vertical="center"/>
    </xf>
    <xf numFmtId="0" fontId="3" fillId="11" borderId="27" xfId="0" applyNumberFormat="1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left"/>
    </xf>
    <xf numFmtId="0" fontId="3" fillId="11" borderId="14" xfId="0" applyNumberFormat="1" applyFont="1" applyFill="1" applyBorder="1" applyAlignment="1">
      <alignment horizontal="center" vertical="center"/>
    </xf>
    <xf numFmtId="0" fontId="3" fillId="11" borderId="15" xfId="0" applyNumberFormat="1" applyFont="1" applyFill="1" applyBorder="1" applyAlignment="1">
      <alignment horizontal="center" vertical="center"/>
    </xf>
    <xf numFmtId="9" fontId="3" fillId="11" borderId="54" xfId="1" applyFont="1" applyFill="1" applyBorder="1" applyAlignment="1">
      <alignment horizontal="center" vertical="center"/>
    </xf>
    <xf numFmtId="164" fontId="3" fillId="11" borderId="54" xfId="1" applyNumberFormat="1" applyFont="1" applyFill="1" applyBorder="1" applyAlignment="1">
      <alignment vertical="center"/>
    </xf>
    <xf numFmtId="0" fontId="3" fillId="5" borderId="22" xfId="0" applyFont="1" applyFill="1" applyBorder="1"/>
    <xf numFmtId="0" fontId="3" fillId="5" borderId="23" xfId="0" applyFont="1" applyFill="1" applyBorder="1"/>
    <xf numFmtId="0" fontId="3" fillId="5" borderId="24" xfId="0" applyFont="1" applyFill="1" applyBorder="1" applyAlignment="1">
      <alignment horizontal="center" wrapText="1"/>
    </xf>
    <xf numFmtId="0" fontId="3" fillId="5" borderId="19" xfId="0" applyNumberFormat="1" applyFont="1" applyFill="1" applyBorder="1"/>
    <xf numFmtId="0" fontId="3" fillId="5" borderId="57" xfId="0" applyFont="1" applyFill="1" applyBorder="1" applyAlignment="1">
      <alignment horizontal="left"/>
    </xf>
    <xf numFmtId="0" fontId="3" fillId="5" borderId="58" xfId="0" applyFont="1" applyFill="1" applyBorder="1" applyAlignment="1">
      <alignment horizontal="left"/>
    </xf>
    <xf numFmtId="0" fontId="3" fillId="5" borderId="59" xfId="0" applyFont="1" applyFill="1" applyBorder="1" applyAlignment="1">
      <alignment horizontal="right"/>
    </xf>
    <xf numFmtId="0" fontId="3" fillId="0" borderId="39" xfId="0" applyFont="1" applyBorder="1" applyAlignment="1">
      <alignment horizontal="right"/>
    </xf>
    <xf numFmtId="0" fontId="9" fillId="0" borderId="14" xfId="0" applyFont="1" applyBorder="1"/>
    <xf numFmtId="0" fontId="9" fillId="0" borderId="15" xfId="0" applyFont="1" applyBorder="1"/>
    <xf numFmtId="0" fontId="9" fillId="0" borderId="17" xfId="0" applyFont="1" applyBorder="1"/>
    <xf numFmtId="0" fontId="9" fillId="0" borderId="18" xfId="0" applyFont="1" applyBorder="1"/>
    <xf numFmtId="0" fontId="3" fillId="0" borderId="19" xfId="0" applyFont="1" applyBorder="1" applyAlignment="1">
      <alignment horizontal="right"/>
    </xf>
    <xf numFmtId="0" fontId="9" fillId="0" borderId="20" xfId="0" applyFont="1" applyBorder="1"/>
    <xf numFmtId="0" fontId="9" fillId="0" borderId="21" xfId="0" applyFont="1" applyBorder="1"/>
    <xf numFmtId="0" fontId="3" fillId="5" borderId="14" xfId="0" applyFont="1" applyFill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0" fontId="3" fillId="5" borderId="26" xfId="0" applyNumberFormat="1" applyFont="1" applyFill="1" applyBorder="1" applyAlignment="1">
      <alignment horizontal="center"/>
    </xf>
    <xf numFmtId="0" fontId="3" fillId="5" borderId="27" xfId="0" applyNumberFormat="1" applyFont="1" applyFill="1" applyBorder="1" applyAlignment="1">
      <alignment horizontal="center"/>
    </xf>
    <xf numFmtId="0" fontId="3" fillId="12" borderId="37" xfId="0" applyFont="1" applyFill="1" applyBorder="1" applyAlignment="1">
      <alignment horizontal="center"/>
    </xf>
    <xf numFmtId="0" fontId="3" fillId="12" borderId="13" xfId="0" applyNumberFormat="1" applyFont="1" applyFill="1" applyBorder="1" applyAlignment="1">
      <alignment horizontal="center"/>
    </xf>
    <xf numFmtId="0" fontId="3" fillId="12" borderId="14" xfId="0" applyNumberFormat="1" applyFont="1" applyFill="1" applyBorder="1" applyAlignment="1">
      <alignment horizontal="center"/>
    </xf>
    <xf numFmtId="0" fontId="3" fillId="12" borderId="15" xfId="0" applyNumberFormat="1" applyFont="1" applyFill="1" applyBorder="1" applyAlignment="1">
      <alignment horizontal="center"/>
    </xf>
    <xf numFmtId="0" fontId="3" fillId="12" borderId="123" xfId="0" applyNumberFormat="1" applyFont="1" applyFill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9" xfId="0" applyBorder="1" applyAlignment="1">
      <alignment horizontal="center"/>
    </xf>
    <xf numFmtId="0" fontId="3" fillId="5" borderId="27" xfId="0" applyFont="1" applyFill="1" applyBorder="1"/>
    <xf numFmtId="0" fontId="0" fillId="0" borderId="56" xfId="0" applyBorder="1" applyAlignment="1">
      <alignment horizontal="center"/>
    </xf>
    <xf numFmtId="0" fontId="3" fillId="5" borderId="14" xfId="0" applyFont="1" applyFill="1" applyBorder="1" applyAlignment="1">
      <alignment horizontal="center" wrapText="1"/>
    </xf>
    <xf numFmtId="0" fontId="3" fillId="12" borderId="19" xfId="0" applyFont="1" applyFill="1" applyBorder="1" applyAlignment="1">
      <alignment horizontal="left"/>
    </xf>
    <xf numFmtId="0" fontId="3" fillId="12" borderId="20" xfId="0" applyNumberFormat="1" applyFont="1" applyFill="1" applyBorder="1"/>
    <xf numFmtId="0" fontId="3" fillId="12" borderId="21" xfId="0" applyNumberFormat="1" applyFont="1" applyFill="1" applyBorder="1"/>
    <xf numFmtId="0" fontId="34" fillId="0" borderId="0" xfId="0" applyFont="1" applyAlignment="1">
      <alignment horizontal="center"/>
    </xf>
    <xf numFmtId="10" fontId="39" fillId="2" borderId="78" xfId="0" applyNumberFormat="1" applyFont="1" applyFill="1" applyBorder="1" applyAlignment="1">
      <alignment horizontal="center" vertical="center" wrapText="1"/>
    </xf>
    <xf numFmtId="10" fontId="39" fillId="2" borderId="79" xfId="0" applyNumberFormat="1" applyFont="1" applyFill="1" applyBorder="1" applyAlignment="1">
      <alignment horizontal="center" vertical="center" wrapText="1"/>
    </xf>
    <xf numFmtId="10" fontId="39" fillId="2" borderId="80" xfId="0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14" fontId="40" fillId="0" borderId="0" xfId="0" applyNumberFormat="1" applyFont="1" applyAlignment="1">
      <alignment horizontal="center"/>
    </xf>
    <xf numFmtId="0" fontId="0" fillId="0" borderId="65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3" fillId="12" borderId="0" xfId="0" applyFont="1" applyFill="1" applyAlignment="1">
      <alignment horizontal="center" vertical="center" wrapText="1"/>
    </xf>
    <xf numFmtId="0" fontId="18" fillId="0" borderId="50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5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4" borderId="4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0" fillId="0" borderId="50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wrapText="1"/>
    </xf>
    <xf numFmtId="0" fontId="20" fillId="0" borderId="51" xfId="0" applyFont="1" applyFill="1" applyBorder="1" applyAlignment="1">
      <alignment horizontal="center" vertical="center" wrapText="1"/>
    </xf>
    <xf numFmtId="3" fontId="9" fillId="0" borderId="91" xfId="0" applyNumberFormat="1" applyFont="1" applyFill="1" applyBorder="1" applyAlignment="1">
      <alignment horizontal="center" vertical="center"/>
    </xf>
    <xf numFmtId="3" fontId="9" fillId="0" borderId="122" xfId="0" applyNumberFormat="1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33" fillId="12" borderId="65" xfId="0" applyFont="1" applyFill="1" applyBorder="1" applyAlignment="1">
      <alignment horizontal="center"/>
    </xf>
    <xf numFmtId="0" fontId="33" fillId="12" borderId="47" xfId="0" applyFont="1" applyFill="1" applyBorder="1" applyAlignment="1">
      <alignment horizontal="center"/>
    </xf>
    <xf numFmtId="0" fontId="33" fillId="12" borderId="48" xfId="0" applyFont="1" applyFill="1" applyBorder="1" applyAlignment="1">
      <alignment horizontal="center"/>
    </xf>
    <xf numFmtId="0" fontId="31" fillId="16" borderId="65" xfId="0" applyFont="1" applyFill="1" applyBorder="1" applyAlignment="1">
      <alignment horizontal="center"/>
    </xf>
    <xf numFmtId="0" fontId="31" fillId="16" borderId="47" xfId="0" applyFont="1" applyFill="1" applyBorder="1" applyAlignment="1">
      <alignment horizontal="center"/>
    </xf>
    <xf numFmtId="0" fontId="31" fillId="16" borderId="48" xfId="0" applyFont="1" applyFill="1" applyBorder="1" applyAlignment="1">
      <alignment horizontal="center"/>
    </xf>
    <xf numFmtId="9" fontId="33" fillId="18" borderId="54" xfId="1" applyFont="1" applyFill="1" applyBorder="1" applyAlignment="1">
      <alignment horizontal="center" vertical="center"/>
    </xf>
    <xf numFmtId="9" fontId="33" fillId="18" borderId="55" xfId="1" applyFont="1" applyFill="1" applyBorder="1" applyAlignment="1">
      <alignment horizontal="center" vertical="center"/>
    </xf>
    <xf numFmtId="9" fontId="33" fillId="18" borderId="56" xfId="1" applyFont="1" applyFill="1" applyBorder="1" applyAlignment="1">
      <alignment horizontal="center" vertical="center"/>
    </xf>
    <xf numFmtId="9" fontId="38" fillId="18" borderId="54" xfId="1" applyFont="1" applyFill="1" applyBorder="1" applyAlignment="1">
      <alignment horizontal="center" vertical="center"/>
    </xf>
    <xf numFmtId="9" fontId="38" fillId="18" borderId="55" xfId="1" applyFont="1" applyFill="1" applyBorder="1" applyAlignment="1">
      <alignment horizontal="center" vertical="center"/>
    </xf>
    <xf numFmtId="9" fontId="38" fillId="18" borderId="56" xfId="1" applyFont="1" applyFill="1" applyBorder="1" applyAlignment="1">
      <alignment horizontal="center" vertical="center"/>
    </xf>
    <xf numFmtId="9" fontId="33" fillId="18" borderId="70" xfId="1" applyFont="1" applyFill="1" applyBorder="1" applyAlignment="1">
      <alignment horizontal="center" vertical="center"/>
    </xf>
    <xf numFmtId="9" fontId="33" fillId="18" borderId="66" xfId="1" applyFont="1" applyFill="1" applyBorder="1" applyAlignment="1">
      <alignment horizontal="center" vertical="center"/>
    </xf>
    <xf numFmtId="9" fontId="33" fillId="18" borderId="49" xfId="1" applyFont="1" applyFill="1" applyBorder="1" applyAlignment="1">
      <alignment horizontal="center" vertical="center"/>
    </xf>
    <xf numFmtId="9" fontId="33" fillId="18" borderId="57" xfId="1" applyFont="1" applyFill="1" applyBorder="1" applyAlignment="1">
      <alignment horizontal="center" vertical="center"/>
    </xf>
    <xf numFmtId="9" fontId="33" fillId="18" borderId="58" xfId="1" applyFont="1" applyFill="1" applyBorder="1" applyAlignment="1">
      <alignment horizontal="center" vertical="center"/>
    </xf>
    <xf numFmtId="9" fontId="33" fillId="18" borderId="59" xfId="1" applyFont="1" applyFill="1" applyBorder="1" applyAlignment="1">
      <alignment horizontal="center" vertical="center"/>
    </xf>
    <xf numFmtId="0" fontId="55" fillId="0" borderId="1" xfId="0" applyFont="1" applyFill="1" applyBorder="1" applyAlignment="1" applyProtection="1">
      <alignment horizontal="center" vertical="center" wrapText="1"/>
    </xf>
    <xf numFmtId="0" fontId="55" fillId="0" borderId="4" xfId="0" applyFont="1" applyFill="1" applyBorder="1" applyAlignment="1" applyProtection="1">
      <alignment horizontal="center" vertical="center" wrapText="1"/>
    </xf>
    <xf numFmtId="0" fontId="56" fillId="6" borderId="139" xfId="0" applyFont="1" applyFill="1" applyBorder="1" applyAlignment="1" applyProtection="1">
      <alignment horizontal="center" vertical="center" wrapText="1"/>
    </xf>
    <xf numFmtId="0" fontId="56" fillId="6" borderId="141" xfId="0" applyFont="1" applyFill="1" applyBorder="1" applyAlignment="1" applyProtection="1">
      <alignment horizontal="center" vertical="center" wrapText="1"/>
    </xf>
    <xf numFmtId="0" fontId="56" fillId="6" borderId="136" xfId="0" applyFont="1" applyFill="1" applyBorder="1" applyAlignment="1" applyProtection="1">
      <alignment horizontal="center" vertical="center" wrapText="1"/>
    </xf>
    <xf numFmtId="0" fontId="56" fillId="6" borderId="137" xfId="0" applyFont="1" applyFill="1" applyBorder="1" applyAlignment="1" applyProtection="1">
      <alignment horizontal="center" vertical="center" wrapText="1"/>
    </xf>
    <xf numFmtId="0" fontId="56" fillId="6" borderId="138" xfId="0" applyFont="1" applyFill="1" applyBorder="1" applyAlignment="1" applyProtection="1">
      <alignment horizontal="center" vertical="center" wrapText="1"/>
    </xf>
    <xf numFmtId="0" fontId="57" fillId="7" borderId="139" xfId="0" applyFont="1" applyFill="1" applyBorder="1" applyAlignment="1" applyProtection="1">
      <alignment horizontal="center" vertical="center" wrapText="1"/>
    </xf>
    <xf numFmtId="0" fontId="57" fillId="7" borderId="140" xfId="0" applyFont="1" applyFill="1" applyBorder="1" applyAlignment="1" applyProtection="1">
      <alignment horizontal="center" vertical="center" wrapText="1"/>
    </xf>
    <xf numFmtId="0" fontId="57" fillId="7" borderId="141" xfId="0" applyFont="1" applyFill="1" applyBorder="1" applyAlignment="1" applyProtection="1">
      <alignment horizontal="center" vertical="center" wrapText="1"/>
    </xf>
    <xf numFmtId="9" fontId="3" fillId="11" borderId="54" xfId="1" applyFont="1" applyFill="1" applyBorder="1" applyAlignment="1">
      <alignment horizontal="center" vertical="center"/>
    </xf>
    <xf numFmtId="9" fontId="3" fillId="11" borderId="55" xfId="1" applyFont="1" applyFill="1" applyBorder="1" applyAlignment="1">
      <alignment horizontal="center" vertical="center"/>
    </xf>
    <xf numFmtId="9" fontId="3" fillId="11" borderId="56" xfId="1" applyFont="1" applyFill="1" applyBorder="1" applyAlignment="1">
      <alignment horizontal="center" vertical="center"/>
    </xf>
    <xf numFmtId="0" fontId="34" fillId="11" borderId="65" xfId="0" applyFont="1" applyFill="1" applyBorder="1" applyAlignment="1">
      <alignment horizontal="center"/>
    </xf>
    <xf numFmtId="0" fontId="34" fillId="11" borderId="47" xfId="0" applyFont="1" applyFill="1" applyBorder="1" applyAlignment="1">
      <alignment horizontal="center"/>
    </xf>
    <xf numFmtId="0" fontId="34" fillId="11" borderId="48" xfId="0" applyFont="1" applyFill="1" applyBorder="1" applyAlignment="1">
      <alignment horizontal="center"/>
    </xf>
    <xf numFmtId="3" fontId="9" fillId="0" borderId="20" xfId="0" applyNumberFormat="1" applyFont="1" applyFill="1" applyBorder="1" applyAlignment="1">
      <alignment horizontal="center" vertical="center"/>
    </xf>
    <xf numFmtId="3" fontId="9" fillId="0" borderId="6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3" fontId="9" fillId="0" borderId="42" xfId="0" applyNumberFormat="1" applyFont="1" applyFill="1" applyBorder="1" applyAlignment="1">
      <alignment horizontal="center" vertical="center"/>
    </xf>
    <xf numFmtId="3" fontId="9" fillId="0" borderId="149" xfId="0" applyNumberFormat="1" applyFont="1" applyFill="1" applyBorder="1" applyAlignment="1">
      <alignment horizontal="center" vertical="center"/>
    </xf>
    <xf numFmtId="9" fontId="3" fillId="13" borderId="54" xfId="1" applyFont="1" applyFill="1" applyBorder="1" applyAlignment="1">
      <alignment horizontal="center" vertical="center"/>
    </xf>
    <xf numFmtId="9" fontId="3" fillId="13" borderId="55" xfId="1" applyFont="1" applyFill="1" applyBorder="1" applyAlignment="1">
      <alignment horizontal="center" vertical="center"/>
    </xf>
    <xf numFmtId="9" fontId="3" fillId="13" borderId="56" xfId="1" applyFont="1" applyFill="1" applyBorder="1" applyAlignment="1">
      <alignment horizontal="center" vertical="center"/>
    </xf>
    <xf numFmtId="0" fontId="33" fillId="13" borderId="65" xfId="0" applyFont="1" applyFill="1" applyBorder="1" applyAlignment="1">
      <alignment horizontal="center"/>
    </xf>
    <xf numFmtId="0" fontId="33" fillId="13" borderId="47" xfId="0" applyFont="1" applyFill="1" applyBorder="1" applyAlignment="1">
      <alignment horizontal="center"/>
    </xf>
    <xf numFmtId="0" fontId="33" fillId="13" borderId="48" xfId="0" applyFont="1" applyFill="1" applyBorder="1" applyAlignment="1">
      <alignment horizontal="center"/>
    </xf>
    <xf numFmtId="0" fontId="33" fillId="12" borderId="0" xfId="0" applyFont="1" applyFill="1" applyAlignment="1">
      <alignment horizontal="center"/>
    </xf>
  </cellXfs>
  <cellStyles count="43">
    <cellStyle name="20% - Énfasis1" xfId="19" builtinId="30" customBuiltin="1"/>
    <cellStyle name="20% - Énfasis2" xfId="22" builtinId="34" customBuiltin="1"/>
    <cellStyle name="20% - Énfasis3" xfId="25" builtinId="38" customBuiltin="1"/>
    <cellStyle name="20% - Énfasis4" xfId="28" builtinId="42" customBuiltin="1"/>
    <cellStyle name="20% - Énfasis5" xfId="31" builtinId="46" customBuiltin="1"/>
    <cellStyle name="20% - Énfasis6" xfId="34" builtinId="50" customBuiltin="1"/>
    <cellStyle name="40% - Énfasis1" xfId="20" builtinId="31" customBuiltin="1"/>
    <cellStyle name="40% - Énfasis2" xfId="23" builtinId="35" customBuiltin="1"/>
    <cellStyle name="40% - Énfasis3" xfId="26" builtinId="39" customBuiltin="1"/>
    <cellStyle name="40% - Énfasis4" xfId="29" builtinId="43" customBuiltin="1"/>
    <cellStyle name="40% - Énfasis5" xfId="32" builtinId="47" customBuiltin="1"/>
    <cellStyle name="40% - Énfasis6" xfId="35" builtinId="51" customBuiltin="1"/>
    <cellStyle name="60% - Énfasis1 2" xfId="37" xr:uid="{00000000-0005-0000-0000-00002F000000}"/>
    <cellStyle name="60% - Énfasis2 2" xfId="38" xr:uid="{00000000-0005-0000-0000-000030000000}"/>
    <cellStyle name="60% - Énfasis3 2" xfId="39" xr:uid="{00000000-0005-0000-0000-000031000000}"/>
    <cellStyle name="60% - Énfasis4 2" xfId="40" xr:uid="{00000000-0005-0000-0000-000032000000}"/>
    <cellStyle name="60% - Énfasis5 2" xfId="41" xr:uid="{00000000-0005-0000-0000-000033000000}"/>
    <cellStyle name="60% - Énfasis6 2" xfId="42" xr:uid="{00000000-0005-0000-0000-000034000000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3" builtinId="16" customBuiltin="1"/>
    <cellStyle name="Encabezado 4" xfId="6" builtinId="19" customBuiltin="1"/>
    <cellStyle name="Énfasis1" xfId="18" builtinId="29" customBuiltin="1"/>
    <cellStyle name="Énfasis2" xfId="21" builtinId="33" customBuiltin="1"/>
    <cellStyle name="Énfasis3" xfId="24" builtinId="37" customBuiltin="1"/>
    <cellStyle name="Énfasis4" xfId="27" builtinId="41" customBuiltin="1"/>
    <cellStyle name="Énfasis5" xfId="30" builtinId="45" customBuiltin="1"/>
    <cellStyle name="Énfasis6" xfId="33" builtinId="49" customBuiltin="1"/>
    <cellStyle name="Entrada" xfId="9" builtinId="20" customBuiltin="1"/>
    <cellStyle name="Incorrecto" xfId="8" builtinId="27" customBuiltin="1"/>
    <cellStyle name="Neutral 2" xfId="36" xr:uid="{00000000-0005-0000-0000-000035000000}"/>
    <cellStyle name="Normal" xfId="0" builtinId="0"/>
    <cellStyle name="Notas" xfId="15" builtinId="10" customBuiltin="1"/>
    <cellStyle name="Porcentaje" xfId="1" builtinId="5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F01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301863188583909E-2"/>
          <c:y val="8.8927937413601152E-2"/>
          <c:w val="0.91753740317015886"/>
          <c:h val="0.60745741649047535"/>
        </c:manualLayout>
      </c:layout>
      <c:lineChart>
        <c:grouping val="standard"/>
        <c:varyColors val="0"/>
        <c:ser>
          <c:idx val="0"/>
          <c:order val="0"/>
          <c:tx>
            <c:strRef>
              <c:f>'1'!$A$9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2"/>
              <c:layout>
                <c:manualLayout>
                  <c:x val="-7.7830327434843145E-3"/>
                  <c:y val="4.68041775861057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F5B-4CCA-BB12-F1D4032AF3FB}"/>
                </c:ext>
              </c:extLst>
            </c:dLbl>
            <c:dLbl>
              <c:idx val="3"/>
              <c:layout>
                <c:manualLayout>
                  <c:x val="-6.4858606195703095E-3"/>
                  <c:y val="3.27629243102741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F5B-4CCA-BB12-F1D4032AF3FB}"/>
                </c:ext>
              </c:extLst>
            </c:dLbl>
            <c:dLbl>
              <c:idx val="4"/>
              <c:layout>
                <c:manualLayout>
                  <c:x val="0"/>
                  <c:y val="2.80825065516634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F5B-4CCA-BB12-F1D4032AF3FB}"/>
                </c:ext>
              </c:extLst>
            </c:dLbl>
            <c:dLbl>
              <c:idx val="5"/>
              <c:layout>
                <c:manualLayout>
                  <c:x val="-1.2971721239140525E-3"/>
                  <c:y val="1.87216710344423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F5B-4CCA-BB12-F1D4032AF3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'1'!$B$8:$M$8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'1'!$B$9:$M$9</c:f>
              <c:numCache>
                <c:formatCode>General</c:formatCode>
                <c:ptCount val="12"/>
                <c:pt idx="0">
                  <c:v>1516</c:v>
                </c:pt>
                <c:pt idx="1">
                  <c:v>1210</c:v>
                </c:pt>
                <c:pt idx="2">
                  <c:v>824</c:v>
                </c:pt>
                <c:pt idx="3">
                  <c:v>852</c:v>
                </c:pt>
                <c:pt idx="4">
                  <c:v>668</c:v>
                </c:pt>
                <c:pt idx="5">
                  <c:v>637</c:v>
                </c:pt>
                <c:pt idx="6">
                  <c:v>807</c:v>
                </c:pt>
                <c:pt idx="7">
                  <c:v>797</c:v>
                </c:pt>
                <c:pt idx="8">
                  <c:v>840</c:v>
                </c:pt>
                <c:pt idx="9">
                  <c:v>830</c:v>
                </c:pt>
                <c:pt idx="10">
                  <c:v>745</c:v>
                </c:pt>
                <c:pt idx="11">
                  <c:v>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91-4E22-8629-50AEF60416CB}"/>
            </c:ext>
          </c:extLst>
        </c:ser>
        <c:ser>
          <c:idx val="1"/>
          <c:order val="1"/>
          <c:tx>
            <c:strRef>
              <c:f>'1'!$A$10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2"/>
              <c:layout>
                <c:manualLayout>
                  <c:x val="-6.4858606195702618E-3"/>
                  <c:y val="-6.08454308619376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F5B-4CCA-BB12-F1D4032AF3FB}"/>
                </c:ext>
              </c:extLst>
            </c:dLbl>
            <c:dLbl>
              <c:idx val="3"/>
              <c:layout>
                <c:manualLayout>
                  <c:x val="-2.5943442478281523E-3"/>
                  <c:y val="-5.61650131033270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F5B-4CCA-BB12-F1D4032AF3FB}"/>
                </c:ext>
              </c:extLst>
            </c:dLbl>
            <c:dLbl>
              <c:idx val="4"/>
              <c:layout>
                <c:manualLayout>
                  <c:x val="-1.8160409734796733E-2"/>
                  <c:y val="-4.6804177586105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F5B-4CCA-BB12-F1D4032AF3FB}"/>
                </c:ext>
              </c:extLst>
            </c:dLbl>
            <c:dLbl>
              <c:idx val="5"/>
              <c:layout>
                <c:manualLayout>
                  <c:x val="-1.037737699131242E-2"/>
                  <c:y val="-4.21237598274952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F5B-4CCA-BB12-F1D4032AF3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'1'!$B$8:$M$8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'1'!$B$10:$M$10</c:f>
              <c:numCache>
                <c:formatCode>General</c:formatCode>
                <c:ptCount val="12"/>
                <c:pt idx="0">
                  <c:v>633</c:v>
                </c:pt>
                <c:pt idx="1">
                  <c:v>816</c:v>
                </c:pt>
                <c:pt idx="2">
                  <c:v>836</c:v>
                </c:pt>
                <c:pt idx="3">
                  <c:v>915</c:v>
                </c:pt>
                <c:pt idx="4">
                  <c:v>912</c:v>
                </c:pt>
                <c:pt idx="5">
                  <c:v>882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91-4E22-8629-50AEF60416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8547272"/>
        <c:axId val="928546944"/>
      </c:lineChart>
      <c:catAx>
        <c:axId val="928547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28546944"/>
        <c:crosses val="autoZero"/>
        <c:auto val="1"/>
        <c:lblAlgn val="ctr"/>
        <c:lblOffset val="100"/>
        <c:noMultiLvlLbl val="0"/>
      </c:catAx>
      <c:valAx>
        <c:axId val="928546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28547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cked"/>
        <c:varyColors val="0"/>
        <c:ser>
          <c:idx val="0"/>
          <c:order val="0"/>
          <c:tx>
            <c:strRef>
              <c:f>'1.1'!$A$8</c:f>
              <c:strCache>
                <c:ptCount val="1"/>
                <c:pt idx="0">
                  <c:v>Hospital la Serena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'1.1'!$B$7:$M$7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'1.1'!$B$8:$M$8</c:f>
              <c:numCache>
                <c:formatCode>General</c:formatCode>
                <c:ptCount val="12"/>
                <c:pt idx="0">
                  <c:v>1280</c:v>
                </c:pt>
                <c:pt idx="1">
                  <c:v>911</c:v>
                </c:pt>
                <c:pt idx="2">
                  <c:v>601</c:v>
                </c:pt>
                <c:pt idx="3">
                  <c:v>534</c:v>
                </c:pt>
                <c:pt idx="4">
                  <c:v>373</c:v>
                </c:pt>
                <c:pt idx="5">
                  <c:v>382</c:v>
                </c:pt>
                <c:pt idx="6">
                  <c:v>526</c:v>
                </c:pt>
                <c:pt idx="7">
                  <c:v>559</c:v>
                </c:pt>
                <c:pt idx="8">
                  <c:v>597</c:v>
                </c:pt>
                <c:pt idx="9">
                  <c:v>668</c:v>
                </c:pt>
                <c:pt idx="10">
                  <c:v>584</c:v>
                </c:pt>
                <c:pt idx="11">
                  <c:v>490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42-4E28-A0AE-9214FDEAFFB6}"/>
            </c:ext>
          </c:extLst>
        </c:ser>
        <c:ser>
          <c:idx val="1"/>
          <c:order val="1"/>
          <c:tx>
            <c:strRef>
              <c:f>'1.1'!$A$9</c:f>
              <c:strCache>
                <c:ptCount val="1"/>
                <c:pt idx="0">
                  <c:v>Hospital Coquimbo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strRef>
              <c:f>'1.1'!$B$7:$M$7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'1.1'!$B$9:$M$9</c:f>
              <c:numCache>
                <c:formatCode>General</c:formatCode>
                <c:ptCount val="12"/>
                <c:pt idx="0">
                  <c:v>94</c:v>
                </c:pt>
                <c:pt idx="1">
                  <c:v>72</c:v>
                </c:pt>
                <c:pt idx="2">
                  <c:v>63</c:v>
                </c:pt>
                <c:pt idx="3">
                  <c:v>71</c:v>
                </c:pt>
                <c:pt idx="4">
                  <c:v>147</c:v>
                </c:pt>
                <c:pt idx="5">
                  <c:v>113</c:v>
                </c:pt>
                <c:pt idx="6">
                  <c:v>96</c:v>
                </c:pt>
                <c:pt idx="7">
                  <c:v>47</c:v>
                </c:pt>
                <c:pt idx="8">
                  <c:v>77</c:v>
                </c:pt>
                <c:pt idx="9">
                  <c:v>34</c:v>
                </c:pt>
                <c:pt idx="10">
                  <c:v>23</c:v>
                </c:pt>
                <c:pt idx="1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42-4E28-A0AE-9214FDEAFFB6}"/>
            </c:ext>
          </c:extLst>
        </c:ser>
        <c:ser>
          <c:idx val="2"/>
          <c:order val="2"/>
          <c:tx>
            <c:strRef>
              <c:f>'1.1'!$A$10</c:f>
              <c:strCache>
                <c:ptCount val="1"/>
                <c:pt idx="0">
                  <c:v>Hospital Ovalle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strRef>
              <c:f>'1.1'!$B$7:$M$7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'1.1'!$B$10:$M$10</c:f>
              <c:numCache>
                <c:formatCode>General</c:formatCode>
                <c:ptCount val="12"/>
                <c:pt idx="0">
                  <c:v>60</c:v>
                </c:pt>
                <c:pt idx="1">
                  <c:v>110</c:v>
                </c:pt>
                <c:pt idx="2">
                  <c:v>81</c:v>
                </c:pt>
                <c:pt idx="3">
                  <c:v>62</c:v>
                </c:pt>
                <c:pt idx="4">
                  <c:v>57</c:v>
                </c:pt>
                <c:pt idx="5">
                  <c:v>33</c:v>
                </c:pt>
                <c:pt idx="6">
                  <c:v>77</c:v>
                </c:pt>
                <c:pt idx="7">
                  <c:v>38</c:v>
                </c:pt>
                <c:pt idx="8">
                  <c:v>48</c:v>
                </c:pt>
                <c:pt idx="9">
                  <c:v>50</c:v>
                </c:pt>
                <c:pt idx="10">
                  <c:v>51</c:v>
                </c:pt>
                <c:pt idx="11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42-4E28-A0AE-9214FDEAFFB6}"/>
            </c:ext>
          </c:extLst>
        </c:ser>
        <c:ser>
          <c:idx val="3"/>
          <c:order val="3"/>
          <c:tx>
            <c:strRef>
              <c:f>'1.1'!$A$11</c:f>
              <c:strCache>
                <c:ptCount val="1"/>
                <c:pt idx="0">
                  <c:v>Hospital Illapel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strRef>
              <c:f>'1.1'!$B$7:$M$7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'1.1'!$B$11:$M$11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16</c:v>
                </c:pt>
                <c:pt idx="5">
                  <c:v>19</c:v>
                </c:pt>
                <c:pt idx="6">
                  <c:v>21</c:v>
                </c:pt>
                <c:pt idx="7">
                  <c:v>1</c:v>
                </c:pt>
                <c:pt idx="8">
                  <c:v>4</c:v>
                </c:pt>
                <c:pt idx="9">
                  <c:v>3</c:v>
                </c:pt>
                <c:pt idx="10">
                  <c:v>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E42-4E28-A0AE-9214FDEAFFB6}"/>
            </c:ext>
          </c:extLst>
        </c:ser>
        <c:ser>
          <c:idx val="4"/>
          <c:order val="4"/>
          <c:tx>
            <c:strRef>
              <c:f>'1.1'!$A$12</c:f>
              <c:strCache>
                <c:ptCount val="1"/>
                <c:pt idx="0">
                  <c:v>Hospitales baja complejidad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strRef>
              <c:f>'1.1'!$B$7:$M$7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'1.1'!$B$12:$M$12</c:f>
              <c:numCache>
                <c:formatCode>General</c:formatCode>
                <c:ptCount val="12"/>
                <c:pt idx="0">
                  <c:v>19</c:v>
                </c:pt>
                <c:pt idx="1">
                  <c:v>25</c:v>
                </c:pt>
                <c:pt idx="2">
                  <c:v>18</c:v>
                </c:pt>
                <c:pt idx="3">
                  <c:v>30</c:v>
                </c:pt>
                <c:pt idx="4">
                  <c:v>9</c:v>
                </c:pt>
                <c:pt idx="5">
                  <c:v>10</c:v>
                </c:pt>
                <c:pt idx="6">
                  <c:v>24</c:v>
                </c:pt>
                <c:pt idx="7">
                  <c:v>33</c:v>
                </c:pt>
                <c:pt idx="8">
                  <c:v>38</c:v>
                </c:pt>
                <c:pt idx="9">
                  <c:v>23</c:v>
                </c:pt>
                <c:pt idx="10">
                  <c:v>26</c:v>
                </c:pt>
                <c:pt idx="11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E42-4E28-A0AE-9214FDEAFFB6}"/>
            </c:ext>
          </c:extLst>
        </c:ser>
        <c:ser>
          <c:idx val="5"/>
          <c:order val="5"/>
          <c:tx>
            <c:strRef>
              <c:f>'1.1'!$A$13</c:f>
              <c:strCache>
                <c:ptCount val="1"/>
                <c:pt idx="0">
                  <c:v>APS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cat>
            <c:strRef>
              <c:f>'1.1'!$B$7:$M$7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'1.1'!$B$13:$M$13</c:f>
              <c:numCache>
                <c:formatCode>General</c:formatCode>
                <c:ptCount val="12"/>
                <c:pt idx="0">
                  <c:v>62</c:v>
                </c:pt>
                <c:pt idx="1">
                  <c:v>90</c:v>
                </c:pt>
                <c:pt idx="2">
                  <c:v>58</c:v>
                </c:pt>
                <c:pt idx="3">
                  <c:v>147</c:v>
                </c:pt>
                <c:pt idx="4">
                  <c:v>66</c:v>
                </c:pt>
                <c:pt idx="5">
                  <c:v>80</c:v>
                </c:pt>
                <c:pt idx="6">
                  <c:v>63</c:v>
                </c:pt>
                <c:pt idx="7">
                  <c:v>99</c:v>
                </c:pt>
                <c:pt idx="8">
                  <c:v>76</c:v>
                </c:pt>
                <c:pt idx="9">
                  <c:v>52</c:v>
                </c:pt>
                <c:pt idx="10">
                  <c:v>56</c:v>
                </c:pt>
                <c:pt idx="11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E42-4E28-A0AE-9214FDEAF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0636744"/>
        <c:axId val="660642320"/>
      </c:areaChart>
      <c:catAx>
        <c:axId val="660636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660642320"/>
        <c:crosses val="autoZero"/>
        <c:auto val="1"/>
        <c:lblAlgn val="ctr"/>
        <c:lblOffset val="100"/>
        <c:noMultiLvlLbl val="0"/>
      </c:catAx>
      <c:valAx>
        <c:axId val="66064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6606367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674965602915349"/>
          <c:y val="7.7057240185402359E-2"/>
          <c:w val="0.27234594102816295"/>
          <c:h val="0.8640056118396917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cked"/>
        <c:varyColors val="0"/>
        <c:ser>
          <c:idx val="0"/>
          <c:order val="0"/>
          <c:tx>
            <c:strRef>
              <c:f>'1.1'!$A$19</c:f>
              <c:strCache>
                <c:ptCount val="1"/>
                <c:pt idx="0">
                  <c:v>Evolución</c:v>
                </c:pt>
              </c:strCache>
            </c:strRef>
          </c:tx>
          <c:spPr>
            <a:solidFill>
              <a:schemeClr val="accent1"/>
            </a:solidFill>
            <a:ln w="25400">
              <a:noFill/>
            </a:ln>
            <a:effectLst/>
          </c:spPr>
          <c:val>
            <c:numRef>
              <c:f>'1.1'!$B$19:$M$19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E2-42F5-9085-6E5EF5CFD8EC}"/>
            </c:ext>
          </c:extLst>
        </c:ser>
        <c:ser>
          <c:idx val="1"/>
          <c:order val="1"/>
          <c:tx>
            <c:strRef>
              <c:f>'1.1'!$A$20</c:f>
              <c:strCache>
                <c:ptCount val="1"/>
                <c:pt idx="0">
                  <c:v>Hospital la Serena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'1.1'!$B$20:$M$20</c:f>
              <c:numCache>
                <c:formatCode>General</c:formatCode>
                <c:ptCount val="12"/>
                <c:pt idx="0">
                  <c:v>527</c:v>
                </c:pt>
                <c:pt idx="1">
                  <c:v>988</c:v>
                </c:pt>
                <c:pt idx="2">
                  <c:v>596</c:v>
                </c:pt>
                <c:pt idx="3">
                  <c:v>605</c:v>
                </c:pt>
                <c:pt idx="4">
                  <c:v>660</c:v>
                </c:pt>
                <c:pt idx="5">
                  <c:v>710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E2-42F5-9085-6E5EF5CFD8EC}"/>
            </c:ext>
          </c:extLst>
        </c:ser>
        <c:ser>
          <c:idx val="2"/>
          <c:order val="2"/>
          <c:tx>
            <c:strRef>
              <c:f>'1.1'!$A$21</c:f>
              <c:strCache>
                <c:ptCount val="1"/>
                <c:pt idx="0">
                  <c:v>Hospital Coquimbo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'1.1'!$B$21:$M$21</c:f>
              <c:numCache>
                <c:formatCode>General</c:formatCode>
                <c:ptCount val="12"/>
                <c:pt idx="0">
                  <c:v>0</c:v>
                </c:pt>
                <c:pt idx="1">
                  <c:v>31</c:v>
                </c:pt>
                <c:pt idx="2">
                  <c:v>35</c:v>
                </c:pt>
                <c:pt idx="3">
                  <c:v>28</c:v>
                </c:pt>
                <c:pt idx="4">
                  <c:v>47</c:v>
                </c:pt>
                <c:pt idx="5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CE2-42F5-9085-6E5EF5CFD8EC}"/>
            </c:ext>
          </c:extLst>
        </c:ser>
        <c:ser>
          <c:idx val="3"/>
          <c:order val="3"/>
          <c:tx>
            <c:strRef>
              <c:f>'1.1'!$A$22</c:f>
              <c:strCache>
                <c:ptCount val="1"/>
                <c:pt idx="0">
                  <c:v>Hospital Ovalle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'1.1'!$B$22:$M$22</c:f>
              <c:numCache>
                <c:formatCode>General</c:formatCode>
                <c:ptCount val="12"/>
                <c:pt idx="0">
                  <c:v>61</c:v>
                </c:pt>
                <c:pt idx="1">
                  <c:v>165</c:v>
                </c:pt>
                <c:pt idx="2">
                  <c:v>65</c:v>
                </c:pt>
                <c:pt idx="3">
                  <c:v>40</c:v>
                </c:pt>
                <c:pt idx="4">
                  <c:v>51</c:v>
                </c:pt>
                <c:pt idx="5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CE2-42F5-9085-6E5EF5CFD8EC}"/>
            </c:ext>
          </c:extLst>
        </c:ser>
        <c:ser>
          <c:idx val="4"/>
          <c:order val="4"/>
          <c:tx>
            <c:strRef>
              <c:f>'1.1'!$A$23</c:f>
              <c:strCache>
                <c:ptCount val="1"/>
                <c:pt idx="0">
                  <c:v>Hospital Illapel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'1.1'!$B$23:$M$23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3">
                  <c:v>1</c:v>
                </c:pt>
                <c:pt idx="4">
                  <c:v>4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E2-42F5-9085-6E5EF5CFD8EC}"/>
            </c:ext>
          </c:extLst>
        </c:ser>
        <c:ser>
          <c:idx val="5"/>
          <c:order val="5"/>
          <c:tx>
            <c:strRef>
              <c:f>'1.1'!$A$24</c:f>
              <c:strCache>
                <c:ptCount val="1"/>
                <c:pt idx="0">
                  <c:v>Hospitales baja complejidad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'1.1'!$B$24:$M$24</c:f>
              <c:numCache>
                <c:formatCode>General</c:formatCode>
                <c:ptCount val="12"/>
                <c:pt idx="0">
                  <c:v>11</c:v>
                </c:pt>
                <c:pt idx="1">
                  <c:v>35</c:v>
                </c:pt>
                <c:pt idx="2">
                  <c:v>20</c:v>
                </c:pt>
                <c:pt idx="3">
                  <c:v>12</c:v>
                </c:pt>
                <c:pt idx="4">
                  <c:v>20</c:v>
                </c:pt>
                <c:pt idx="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CE2-42F5-9085-6E5EF5CFD8EC}"/>
            </c:ext>
          </c:extLst>
        </c:ser>
        <c:ser>
          <c:idx val="6"/>
          <c:order val="6"/>
          <c:tx>
            <c:strRef>
              <c:f>'1.1'!$A$25</c:f>
              <c:strCache>
                <c:ptCount val="1"/>
                <c:pt idx="0">
                  <c:v>APS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 w="25400">
              <a:noFill/>
            </a:ln>
            <a:effectLst/>
          </c:spPr>
          <c:val>
            <c:numRef>
              <c:f>'1.1'!$B$25:$M$25</c:f>
              <c:numCache>
                <c:formatCode>General</c:formatCode>
                <c:ptCount val="12"/>
                <c:pt idx="0">
                  <c:v>34</c:v>
                </c:pt>
                <c:pt idx="1">
                  <c:v>133</c:v>
                </c:pt>
                <c:pt idx="2">
                  <c:v>88</c:v>
                </c:pt>
                <c:pt idx="3">
                  <c:v>99</c:v>
                </c:pt>
                <c:pt idx="4">
                  <c:v>78</c:v>
                </c:pt>
                <c:pt idx="5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F7-4FB7-A82A-3C7C83DF94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313080"/>
        <c:axId val="507314064"/>
      </c:areaChart>
      <c:catAx>
        <c:axId val="507313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07314064"/>
        <c:crosses val="autoZero"/>
        <c:auto val="1"/>
        <c:lblAlgn val="ctr"/>
        <c:lblOffset val="100"/>
        <c:noMultiLvlLbl val="0"/>
      </c:catAx>
      <c:valAx>
        <c:axId val="50731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073130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49137</xdr:colOff>
      <xdr:row>11</xdr:row>
      <xdr:rowOff>7277</xdr:rowOff>
    </xdr:from>
    <xdr:to>
      <xdr:col>12</xdr:col>
      <xdr:colOff>695665</xdr:colOff>
      <xdr:row>25</xdr:row>
      <xdr:rowOff>53710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6E7433D-5DA9-4C89-B377-6BFF8E6739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35719</xdr:colOff>
      <xdr:row>0</xdr:row>
      <xdr:rowOff>166687</xdr:rowOff>
    </xdr:from>
    <xdr:to>
      <xdr:col>19</xdr:col>
      <xdr:colOff>642937</xdr:colOff>
      <xdr:row>14</xdr:row>
      <xdr:rowOff>71437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8538CD0-A5DF-4DBD-B1E2-36E96621ED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57149</xdr:colOff>
      <xdr:row>15</xdr:row>
      <xdr:rowOff>76200</xdr:rowOff>
    </xdr:from>
    <xdr:to>
      <xdr:col>19</xdr:col>
      <xdr:colOff>702468</xdr:colOff>
      <xdr:row>28</xdr:row>
      <xdr:rowOff>90488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D7413CD-E554-4ECF-9AAC-35424479CC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E0033-5D9F-45AB-AE50-7B478C00D288}">
  <dimension ref="A2:B12"/>
  <sheetViews>
    <sheetView workbookViewId="0">
      <selection activeCell="D8" sqref="D8"/>
    </sheetView>
  </sheetViews>
  <sheetFormatPr baseColWidth="10" defaultRowHeight="15" x14ac:dyDescent="0.25"/>
  <cols>
    <col min="1" max="1" width="11.42578125" style="112"/>
    <col min="2" max="2" width="29" customWidth="1"/>
  </cols>
  <sheetData>
    <row r="2" spans="1:2" x14ac:dyDescent="0.25">
      <c r="A2" s="175" t="s">
        <v>188</v>
      </c>
      <c r="B2" s="176" t="s">
        <v>189</v>
      </c>
    </row>
    <row r="3" spans="1:2" x14ac:dyDescent="0.25">
      <c r="A3" s="175" t="s">
        <v>391</v>
      </c>
      <c r="B3" s="176" t="s">
        <v>190</v>
      </c>
    </row>
    <row r="4" spans="1:2" x14ac:dyDescent="0.25">
      <c r="A4" s="175" t="s">
        <v>392</v>
      </c>
      <c r="B4" s="176" t="s">
        <v>191</v>
      </c>
    </row>
    <row r="6" spans="1:2" x14ac:dyDescent="0.25">
      <c r="A6" s="112" t="s">
        <v>59</v>
      </c>
    </row>
    <row r="7" spans="1:2" x14ac:dyDescent="0.25">
      <c r="A7" s="177" t="s">
        <v>192</v>
      </c>
      <c r="B7" s="113" t="s">
        <v>193</v>
      </c>
    </row>
    <row r="8" spans="1:2" x14ac:dyDescent="0.25">
      <c r="A8" s="177" t="s">
        <v>196</v>
      </c>
      <c r="B8" s="113" t="s">
        <v>194</v>
      </c>
    </row>
    <row r="9" spans="1:2" x14ac:dyDescent="0.25">
      <c r="A9" s="178" t="s">
        <v>195</v>
      </c>
      <c r="B9" s="104" t="s">
        <v>193</v>
      </c>
    </row>
    <row r="10" spans="1:2" x14ac:dyDescent="0.25">
      <c r="A10" s="178" t="s">
        <v>197</v>
      </c>
      <c r="B10" s="104" t="s">
        <v>194</v>
      </c>
    </row>
    <row r="11" spans="1:2" x14ac:dyDescent="0.25">
      <c r="A11" s="179" t="s">
        <v>198</v>
      </c>
      <c r="B11" s="180" t="s">
        <v>193</v>
      </c>
    </row>
    <row r="12" spans="1:2" x14ac:dyDescent="0.25">
      <c r="A12" s="179" t="s">
        <v>199</v>
      </c>
      <c r="B12" s="180" t="s">
        <v>194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4C3C1-FA29-4E34-82A0-F3535CA822C1}">
  <sheetPr>
    <tabColor rgb="FFFFFF00"/>
  </sheetPr>
  <dimension ref="A1:M31"/>
  <sheetViews>
    <sheetView zoomScale="80" zoomScaleNormal="80" workbookViewId="0">
      <selection activeCell="N6" sqref="N6"/>
    </sheetView>
  </sheetViews>
  <sheetFormatPr baseColWidth="10" defaultRowHeight="15" x14ac:dyDescent="0.25"/>
  <sheetData>
    <row r="1" spans="1:13" x14ac:dyDescent="0.25">
      <c r="A1" s="13" t="s">
        <v>39</v>
      </c>
    </row>
    <row r="2" spans="1:13" x14ac:dyDescent="0.25">
      <c r="A2" s="13" t="s">
        <v>40</v>
      </c>
    </row>
    <row r="3" spans="1:13" x14ac:dyDescent="0.25">
      <c r="A3" s="13" t="s">
        <v>41</v>
      </c>
    </row>
    <row r="4" spans="1:13" x14ac:dyDescent="0.25">
      <c r="A4" s="13" t="s">
        <v>42</v>
      </c>
    </row>
    <row r="6" spans="1:13" ht="21" x14ac:dyDescent="0.35">
      <c r="B6" s="578" t="s">
        <v>200</v>
      </c>
      <c r="C6" s="578"/>
      <c r="D6" s="578"/>
      <c r="E6" s="578"/>
      <c r="F6" s="578"/>
      <c r="G6" s="578"/>
      <c r="H6" s="578"/>
      <c r="I6" s="578"/>
      <c r="J6" s="578"/>
      <c r="K6" s="578"/>
      <c r="L6" s="578"/>
    </row>
    <row r="7" spans="1:13" x14ac:dyDescent="0.25">
      <c r="A7" s="39"/>
    </row>
    <row r="8" spans="1:13" x14ac:dyDescent="0.25">
      <c r="A8" s="40" t="s">
        <v>83</v>
      </c>
      <c r="B8" s="41" t="s">
        <v>96</v>
      </c>
      <c r="C8" s="41" t="s">
        <v>97</v>
      </c>
      <c r="D8" s="41" t="s">
        <v>98</v>
      </c>
      <c r="E8" s="41" t="s">
        <v>99</v>
      </c>
      <c r="F8" s="41" t="s">
        <v>100</v>
      </c>
      <c r="G8" s="41" t="s">
        <v>101</v>
      </c>
      <c r="H8" s="41" t="s">
        <v>102</v>
      </c>
      <c r="I8" s="41" t="s">
        <v>103</v>
      </c>
      <c r="J8" s="41" t="s">
        <v>104</v>
      </c>
      <c r="K8" s="41" t="s">
        <v>105</v>
      </c>
      <c r="L8" s="41" t="s">
        <v>106</v>
      </c>
      <c r="M8" s="41" t="s">
        <v>107</v>
      </c>
    </row>
    <row r="9" spans="1:13" x14ac:dyDescent="0.25">
      <c r="A9" s="40">
        <v>2017</v>
      </c>
      <c r="B9" s="42">
        <v>1516</v>
      </c>
      <c r="C9" s="42">
        <v>1210</v>
      </c>
      <c r="D9" s="42">
        <v>824</v>
      </c>
      <c r="E9" s="42">
        <v>852</v>
      </c>
      <c r="F9" s="42">
        <v>668</v>
      </c>
      <c r="G9" s="42">
        <v>637</v>
      </c>
      <c r="H9" s="42">
        <v>807</v>
      </c>
      <c r="I9" s="42">
        <v>797</v>
      </c>
      <c r="J9" s="42">
        <v>840</v>
      </c>
      <c r="K9" s="42">
        <v>830</v>
      </c>
      <c r="L9" s="42">
        <v>745</v>
      </c>
      <c r="M9" s="42">
        <v>629</v>
      </c>
    </row>
    <row r="10" spans="1:13" x14ac:dyDescent="0.25">
      <c r="A10" s="40">
        <v>2018</v>
      </c>
      <c r="B10" s="42">
        <v>633</v>
      </c>
      <c r="C10" s="42">
        <v>816</v>
      </c>
      <c r="D10" s="42">
        <v>836</v>
      </c>
      <c r="E10" s="42">
        <v>915</v>
      </c>
      <c r="F10" s="42">
        <v>912</v>
      </c>
      <c r="G10" s="182">
        <v>882</v>
      </c>
      <c r="H10" s="43"/>
    </row>
    <row r="11" spans="1:13" x14ac:dyDescent="0.25">
      <c r="A11" s="43"/>
      <c r="B11" s="43"/>
      <c r="C11" s="43"/>
    </row>
    <row r="12" spans="1:13" x14ac:dyDescent="0.25">
      <c r="A12" s="43"/>
      <c r="B12" s="43"/>
      <c r="C12" s="43"/>
    </row>
    <row r="13" spans="1:13" x14ac:dyDescent="0.25">
      <c r="A13" s="43"/>
      <c r="B13" s="43"/>
      <c r="C13" s="43"/>
      <c r="D13" s="43"/>
      <c r="E13" s="43"/>
      <c r="F13" s="43"/>
      <c r="G13" s="43"/>
      <c r="H13" s="43"/>
    </row>
    <row r="14" spans="1:13" x14ac:dyDescent="0.25">
      <c r="A14" s="43"/>
      <c r="B14" s="43"/>
      <c r="C14" s="43"/>
      <c r="D14" s="43"/>
      <c r="E14" s="43"/>
      <c r="F14" s="43"/>
      <c r="G14" s="43"/>
      <c r="H14" s="43"/>
    </row>
    <row r="15" spans="1:13" x14ac:dyDescent="0.25">
      <c r="A15" s="43"/>
      <c r="B15" s="43"/>
      <c r="C15" s="43"/>
      <c r="D15" s="43"/>
      <c r="E15" s="43"/>
      <c r="F15" s="43"/>
      <c r="G15" s="43"/>
      <c r="H15" s="43"/>
    </row>
    <row r="16" spans="1:13" x14ac:dyDescent="0.25">
      <c r="A16" s="43"/>
      <c r="B16" s="43"/>
      <c r="C16" s="43"/>
      <c r="D16" s="43"/>
      <c r="E16" s="43"/>
      <c r="F16" s="43"/>
      <c r="G16" s="43"/>
      <c r="H16" s="43"/>
    </row>
    <row r="17" spans="1:8" x14ac:dyDescent="0.25">
      <c r="A17" s="43"/>
      <c r="B17" s="43"/>
      <c r="C17" s="43"/>
      <c r="D17" s="43"/>
      <c r="E17" s="43"/>
      <c r="F17" s="43"/>
      <c r="G17" s="43"/>
      <c r="H17" s="43"/>
    </row>
    <row r="18" spans="1:8" x14ac:dyDescent="0.25">
      <c r="A18" s="43"/>
      <c r="B18" s="43"/>
      <c r="C18" s="43"/>
      <c r="D18" s="43"/>
      <c r="E18" s="43"/>
      <c r="F18" s="43"/>
      <c r="G18" s="43"/>
      <c r="H18" s="43"/>
    </row>
    <row r="19" spans="1:8" x14ac:dyDescent="0.25">
      <c r="A19" s="43"/>
      <c r="B19" s="43"/>
      <c r="C19" s="43"/>
      <c r="D19" s="43"/>
      <c r="E19" s="43"/>
      <c r="F19" s="43"/>
      <c r="G19" s="43"/>
      <c r="H19" s="43"/>
    </row>
    <row r="20" spans="1:8" x14ac:dyDescent="0.25">
      <c r="A20" s="43"/>
      <c r="B20" s="43"/>
      <c r="C20" s="43"/>
      <c r="D20" s="43"/>
      <c r="E20" s="43"/>
      <c r="F20" s="43"/>
      <c r="G20" s="43"/>
      <c r="H20" s="43"/>
    </row>
    <row r="21" spans="1:8" x14ac:dyDescent="0.25">
      <c r="A21" s="43"/>
      <c r="B21" s="43"/>
      <c r="C21" s="43"/>
      <c r="D21" s="43"/>
      <c r="E21" s="43"/>
      <c r="F21" s="43"/>
      <c r="G21" s="43"/>
      <c r="H21" s="43"/>
    </row>
    <row r="22" spans="1:8" x14ac:dyDescent="0.25">
      <c r="A22" s="43"/>
      <c r="B22" s="43"/>
      <c r="C22" s="43"/>
      <c r="D22" s="43"/>
      <c r="E22" s="43"/>
      <c r="F22" s="43"/>
      <c r="G22" s="43"/>
      <c r="H22" s="43"/>
    </row>
    <row r="23" spans="1:8" x14ac:dyDescent="0.25">
      <c r="A23" s="43"/>
      <c r="B23" s="43"/>
      <c r="C23" s="43"/>
      <c r="D23" s="43"/>
      <c r="E23" s="43"/>
      <c r="F23" s="43"/>
      <c r="G23" s="43"/>
      <c r="H23" s="43"/>
    </row>
    <row r="24" spans="1:8" x14ac:dyDescent="0.25">
      <c r="A24" s="43"/>
      <c r="B24" s="43"/>
      <c r="C24" s="43"/>
      <c r="D24" s="43"/>
      <c r="E24" s="43"/>
      <c r="F24" s="43"/>
      <c r="G24" s="43"/>
      <c r="H24" s="43"/>
    </row>
    <row r="25" spans="1:8" x14ac:dyDescent="0.25">
      <c r="A25" s="43"/>
      <c r="B25" s="43"/>
      <c r="C25" s="43"/>
      <c r="D25" s="43"/>
      <c r="E25" s="43"/>
      <c r="F25" s="43"/>
      <c r="G25" s="43"/>
      <c r="H25" s="43"/>
    </row>
    <row r="26" spans="1:8" x14ac:dyDescent="0.25">
      <c r="A26" s="43"/>
      <c r="B26" s="43"/>
      <c r="C26" s="43"/>
      <c r="D26" s="43"/>
      <c r="E26" s="43"/>
      <c r="F26" s="43"/>
      <c r="G26" s="43"/>
      <c r="H26" s="43"/>
    </row>
    <row r="27" spans="1:8" x14ac:dyDescent="0.25">
      <c r="A27" s="43"/>
      <c r="B27" s="43"/>
      <c r="C27" s="43"/>
      <c r="D27" s="43"/>
      <c r="E27" s="43"/>
      <c r="F27" s="43"/>
      <c r="G27" s="43"/>
      <c r="H27" s="43"/>
    </row>
    <row r="28" spans="1:8" x14ac:dyDescent="0.25">
      <c r="A28" s="43"/>
      <c r="B28" s="43"/>
      <c r="C28" s="43"/>
      <c r="D28" s="43"/>
      <c r="E28" s="43"/>
      <c r="F28" s="43"/>
      <c r="G28" s="43"/>
      <c r="H28" s="43"/>
    </row>
    <row r="29" spans="1:8" x14ac:dyDescent="0.25">
      <c r="A29" s="43"/>
      <c r="B29" s="43"/>
      <c r="C29" s="43"/>
      <c r="D29" s="43"/>
      <c r="E29" s="43"/>
      <c r="F29" s="43"/>
      <c r="G29" s="43"/>
      <c r="H29" s="43"/>
    </row>
    <row r="30" spans="1:8" x14ac:dyDescent="0.25">
      <c r="E30" s="43"/>
      <c r="F30" s="43"/>
      <c r="G30" s="43"/>
      <c r="H30" s="43"/>
    </row>
    <row r="31" spans="1:8" x14ac:dyDescent="0.25">
      <c r="E31" s="43"/>
      <c r="F31" s="43"/>
      <c r="G31" s="43"/>
      <c r="H31" s="43"/>
    </row>
  </sheetData>
  <mergeCells count="1">
    <mergeCell ref="B6:L6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056D0-6ECC-4878-9091-CDD1EA373D7F}">
  <sheetPr>
    <tabColor rgb="FFFFFF00"/>
  </sheetPr>
  <dimension ref="A1:M31"/>
  <sheetViews>
    <sheetView topLeftCell="A2" zoomScale="80" zoomScaleNormal="80" workbookViewId="0">
      <selection activeCell="F31" sqref="F31"/>
    </sheetView>
  </sheetViews>
  <sheetFormatPr baseColWidth="10" defaultRowHeight="11.25" x14ac:dyDescent="0.2"/>
  <cols>
    <col min="1" max="1" width="19.85546875" style="47" customWidth="1"/>
    <col min="2" max="16384" width="11.42578125" style="43"/>
  </cols>
  <sheetData>
    <row r="1" spans="1:13" ht="15" x14ac:dyDescent="0.25">
      <c r="A1" s="13" t="s">
        <v>39</v>
      </c>
    </row>
    <row r="2" spans="1:13" ht="15" x14ac:dyDescent="0.25">
      <c r="A2" s="13" t="s">
        <v>40</v>
      </c>
    </row>
    <row r="3" spans="1:13" ht="15" x14ac:dyDescent="0.25">
      <c r="A3" s="13" t="s">
        <v>41</v>
      </c>
    </row>
    <row r="4" spans="1:13" ht="15" x14ac:dyDescent="0.25">
      <c r="A4" s="13" t="s">
        <v>42</v>
      </c>
    </row>
    <row r="6" spans="1:13" ht="22.5" x14ac:dyDescent="0.2">
      <c r="B6" s="44" t="s">
        <v>84</v>
      </c>
      <c r="C6" s="44" t="s">
        <v>85</v>
      </c>
      <c r="D6" s="44" t="s">
        <v>86</v>
      </c>
      <c r="E6" s="44" t="s">
        <v>87</v>
      </c>
      <c r="F6" s="44" t="s">
        <v>88</v>
      </c>
      <c r="G6" s="44" t="s">
        <v>89</v>
      </c>
      <c r="H6" s="44" t="s">
        <v>90</v>
      </c>
      <c r="I6" s="44" t="s">
        <v>91</v>
      </c>
      <c r="J6" s="44" t="s">
        <v>92</v>
      </c>
      <c r="K6" s="44" t="s">
        <v>93</v>
      </c>
      <c r="L6" s="44" t="s">
        <v>94</v>
      </c>
      <c r="M6" s="44" t="s">
        <v>95</v>
      </c>
    </row>
    <row r="7" spans="1:13" x14ac:dyDescent="0.2">
      <c r="A7" s="48" t="s">
        <v>83</v>
      </c>
      <c r="B7" s="44" t="s">
        <v>96</v>
      </c>
      <c r="C7" s="44" t="s">
        <v>97</v>
      </c>
      <c r="D7" s="44" t="s">
        <v>98</v>
      </c>
      <c r="E7" s="44" t="s">
        <v>99</v>
      </c>
      <c r="F7" s="44" t="s">
        <v>100</v>
      </c>
      <c r="G7" s="44" t="s">
        <v>101</v>
      </c>
      <c r="H7" s="44" t="s">
        <v>102</v>
      </c>
      <c r="I7" s="44" t="s">
        <v>103</v>
      </c>
      <c r="J7" s="44" t="s">
        <v>104</v>
      </c>
      <c r="K7" s="44" t="s">
        <v>105</v>
      </c>
      <c r="L7" s="44" t="s">
        <v>106</v>
      </c>
      <c r="M7" s="44" t="s">
        <v>107</v>
      </c>
    </row>
    <row r="8" spans="1:13" x14ac:dyDescent="0.2">
      <c r="A8" s="49" t="s">
        <v>108</v>
      </c>
      <c r="B8" s="45">
        <v>1280</v>
      </c>
      <c r="C8" s="45">
        <v>911</v>
      </c>
      <c r="D8" s="45">
        <v>601</v>
      </c>
      <c r="E8" s="45">
        <v>534</v>
      </c>
      <c r="F8" s="45">
        <v>373</v>
      </c>
      <c r="G8" s="45">
        <v>382</v>
      </c>
      <c r="H8" s="45">
        <v>526</v>
      </c>
      <c r="I8" s="45">
        <v>559</v>
      </c>
      <c r="J8" s="45">
        <v>597</v>
      </c>
      <c r="K8" s="45">
        <v>668</v>
      </c>
      <c r="L8" s="45">
        <v>584</v>
      </c>
      <c r="M8" s="45">
        <v>490</v>
      </c>
    </row>
    <row r="9" spans="1:13" x14ac:dyDescent="0.2">
      <c r="A9" s="49" t="s">
        <v>109</v>
      </c>
      <c r="B9" s="45">
        <v>94</v>
      </c>
      <c r="C9" s="45">
        <v>72</v>
      </c>
      <c r="D9" s="45">
        <v>63</v>
      </c>
      <c r="E9" s="45">
        <v>71</v>
      </c>
      <c r="F9" s="45">
        <v>147</v>
      </c>
      <c r="G9" s="45">
        <v>113</v>
      </c>
      <c r="H9" s="45">
        <v>96</v>
      </c>
      <c r="I9" s="45">
        <v>47</v>
      </c>
      <c r="J9" s="45">
        <v>77</v>
      </c>
      <c r="K9" s="45">
        <v>34</v>
      </c>
      <c r="L9" s="45">
        <v>23</v>
      </c>
      <c r="M9" s="45">
        <v>5</v>
      </c>
    </row>
    <row r="10" spans="1:13" x14ac:dyDescent="0.2">
      <c r="A10" s="49" t="s">
        <v>110</v>
      </c>
      <c r="B10" s="45">
        <v>60</v>
      </c>
      <c r="C10" s="45">
        <v>110</v>
      </c>
      <c r="D10" s="45">
        <v>81</v>
      </c>
      <c r="E10" s="45">
        <v>62</v>
      </c>
      <c r="F10" s="45">
        <v>57</v>
      </c>
      <c r="G10" s="45">
        <v>33</v>
      </c>
      <c r="H10" s="45">
        <v>77</v>
      </c>
      <c r="I10" s="45">
        <v>38</v>
      </c>
      <c r="J10" s="45">
        <v>48</v>
      </c>
      <c r="K10" s="45">
        <v>50</v>
      </c>
      <c r="L10" s="45">
        <v>51</v>
      </c>
      <c r="M10" s="45">
        <v>81</v>
      </c>
    </row>
    <row r="11" spans="1:13" x14ac:dyDescent="0.2">
      <c r="A11" s="49" t="s">
        <v>111</v>
      </c>
      <c r="B11" s="45">
        <v>1</v>
      </c>
      <c r="C11" s="45">
        <v>2</v>
      </c>
      <c r="D11" s="45">
        <v>3</v>
      </c>
      <c r="E11" s="45">
        <v>8</v>
      </c>
      <c r="F11" s="45">
        <v>16</v>
      </c>
      <c r="G11" s="45">
        <v>19</v>
      </c>
      <c r="H11" s="45">
        <v>21</v>
      </c>
      <c r="I11" s="45">
        <v>1</v>
      </c>
      <c r="J11" s="45">
        <v>4</v>
      </c>
      <c r="K11" s="45">
        <v>3</v>
      </c>
      <c r="L11" s="45">
        <v>5</v>
      </c>
      <c r="M11" s="45">
        <v>0</v>
      </c>
    </row>
    <row r="12" spans="1:13" x14ac:dyDescent="0.2">
      <c r="A12" s="49" t="s">
        <v>113</v>
      </c>
      <c r="B12" s="45">
        <f>15+4</f>
        <v>19</v>
      </c>
      <c r="C12" s="45">
        <f>12+7+4+2</f>
        <v>25</v>
      </c>
      <c r="D12" s="45">
        <f>13+2+2+1</f>
        <v>18</v>
      </c>
      <c r="E12" s="45">
        <f>17+6+4+3</f>
        <v>30</v>
      </c>
      <c r="F12" s="45">
        <f>6+1+1+1</f>
        <v>9</v>
      </c>
      <c r="G12" s="45">
        <f>6+3+1</f>
        <v>10</v>
      </c>
      <c r="H12" s="45">
        <f>8+6+5+3+2</f>
        <v>24</v>
      </c>
      <c r="I12" s="45">
        <f>16+15+2</f>
        <v>33</v>
      </c>
      <c r="J12" s="45">
        <f>11+10+6+6+5</f>
        <v>38</v>
      </c>
      <c r="K12" s="45">
        <f>11+5+3+3+1</f>
        <v>23</v>
      </c>
      <c r="L12" s="45">
        <f>13+11+1+1</f>
        <v>26</v>
      </c>
      <c r="M12" s="45">
        <f>8+2+1</f>
        <v>11</v>
      </c>
    </row>
    <row r="13" spans="1:13" x14ac:dyDescent="0.2">
      <c r="A13" s="49" t="s">
        <v>112</v>
      </c>
      <c r="B13" s="45">
        <f t="shared" ref="B13:C13" si="0">B14-(B8+B9+B10+B11+B12)</f>
        <v>62</v>
      </c>
      <c r="C13" s="45">
        <f t="shared" si="0"/>
        <v>90</v>
      </c>
      <c r="D13" s="45">
        <f t="shared" ref="D13:M13" si="1">D14-(D8+D9+D10+D11+D12)</f>
        <v>58</v>
      </c>
      <c r="E13" s="45">
        <f t="shared" si="1"/>
        <v>147</v>
      </c>
      <c r="F13" s="45">
        <f t="shared" si="1"/>
        <v>66</v>
      </c>
      <c r="G13" s="45">
        <f t="shared" si="1"/>
        <v>80</v>
      </c>
      <c r="H13" s="45">
        <f t="shared" si="1"/>
        <v>63</v>
      </c>
      <c r="I13" s="45">
        <f t="shared" si="1"/>
        <v>99</v>
      </c>
      <c r="J13" s="45">
        <f t="shared" si="1"/>
        <v>76</v>
      </c>
      <c r="K13" s="45">
        <f t="shared" si="1"/>
        <v>52</v>
      </c>
      <c r="L13" s="45">
        <f t="shared" si="1"/>
        <v>56</v>
      </c>
      <c r="M13" s="45">
        <f t="shared" si="1"/>
        <v>42</v>
      </c>
    </row>
    <row r="14" spans="1:13" x14ac:dyDescent="0.2">
      <c r="A14" s="51" t="s">
        <v>114</v>
      </c>
      <c r="B14" s="46">
        <v>1516</v>
      </c>
      <c r="C14" s="46">
        <v>1210</v>
      </c>
      <c r="D14" s="46">
        <v>824</v>
      </c>
      <c r="E14" s="46">
        <v>852</v>
      </c>
      <c r="F14" s="46">
        <v>668</v>
      </c>
      <c r="G14" s="46">
        <v>637</v>
      </c>
      <c r="H14" s="46">
        <v>807</v>
      </c>
      <c r="I14" s="46">
        <v>777</v>
      </c>
      <c r="J14" s="46">
        <v>840</v>
      </c>
      <c r="K14" s="46">
        <v>830</v>
      </c>
      <c r="L14" s="46">
        <v>745</v>
      </c>
      <c r="M14" s="46">
        <v>629</v>
      </c>
    </row>
    <row r="15" spans="1:13" x14ac:dyDescent="0.2">
      <c r="A15" s="50"/>
    </row>
    <row r="16" spans="1:13" x14ac:dyDescent="0.2">
      <c r="A16" s="50"/>
    </row>
    <row r="18" spans="1:13" ht="22.5" x14ac:dyDescent="0.2">
      <c r="B18" s="41" t="s">
        <v>115</v>
      </c>
      <c r="C18" s="41" t="s">
        <v>116</v>
      </c>
      <c r="D18" s="41" t="s">
        <v>117</v>
      </c>
      <c r="E18" s="41" t="s">
        <v>118</v>
      </c>
      <c r="F18" s="41" t="s">
        <v>284</v>
      </c>
      <c r="G18" s="41" t="s">
        <v>285</v>
      </c>
      <c r="H18" s="41"/>
      <c r="I18" s="41"/>
      <c r="J18" s="41"/>
      <c r="K18" s="41"/>
      <c r="L18" s="41"/>
      <c r="M18" s="41"/>
    </row>
    <row r="19" spans="1:13" x14ac:dyDescent="0.2">
      <c r="A19" s="48" t="s">
        <v>83</v>
      </c>
      <c r="B19" s="44" t="s">
        <v>96</v>
      </c>
      <c r="C19" s="44" t="s">
        <v>97</v>
      </c>
      <c r="D19" s="44" t="s">
        <v>98</v>
      </c>
      <c r="E19" s="44" t="s">
        <v>99</v>
      </c>
      <c r="F19" s="44" t="s">
        <v>100</v>
      </c>
      <c r="G19" s="44" t="s">
        <v>101</v>
      </c>
      <c r="H19" s="44" t="s">
        <v>102</v>
      </c>
      <c r="I19" s="44" t="s">
        <v>103</v>
      </c>
      <c r="J19" s="44" t="s">
        <v>104</v>
      </c>
      <c r="K19" s="44" t="s">
        <v>105</v>
      </c>
      <c r="L19" s="44" t="s">
        <v>106</v>
      </c>
      <c r="M19" s="44" t="s">
        <v>107</v>
      </c>
    </row>
    <row r="20" spans="1:13" x14ac:dyDescent="0.2">
      <c r="A20" s="49" t="s">
        <v>108</v>
      </c>
      <c r="B20" s="45">
        <v>527</v>
      </c>
      <c r="C20" s="45">
        <v>988</v>
      </c>
      <c r="D20" s="45">
        <v>596</v>
      </c>
      <c r="E20" s="45">
        <v>605</v>
      </c>
      <c r="F20" s="45">
        <v>660</v>
      </c>
      <c r="G20" s="45">
        <v>710</v>
      </c>
      <c r="H20" s="45"/>
      <c r="I20" s="45"/>
      <c r="J20" s="45"/>
      <c r="K20" s="45"/>
      <c r="L20" s="45"/>
      <c r="M20" s="45"/>
    </row>
    <row r="21" spans="1:13" x14ac:dyDescent="0.2">
      <c r="A21" s="49" t="s">
        <v>109</v>
      </c>
      <c r="B21" s="45">
        <v>0</v>
      </c>
      <c r="C21" s="45">
        <v>31</v>
      </c>
      <c r="D21" s="45">
        <v>35</v>
      </c>
      <c r="E21" s="45">
        <v>28</v>
      </c>
      <c r="F21" s="45">
        <v>47</v>
      </c>
      <c r="G21" s="45">
        <v>33</v>
      </c>
      <c r="H21" s="45"/>
      <c r="I21" s="45"/>
      <c r="J21" s="45"/>
      <c r="K21" s="45"/>
      <c r="L21" s="45"/>
      <c r="M21" s="45"/>
    </row>
    <row r="22" spans="1:13" x14ac:dyDescent="0.2">
      <c r="A22" s="49" t="s">
        <v>110</v>
      </c>
      <c r="B22" s="45">
        <v>61</v>
      </c>
      <c r="C22" s="45">
        <v>165</v>
      </c>
      <c r="D22" s="45">
        <v>65</v>
      </c>
      <c r="E22" s="45">
        <v>40</v>
      </c>
      <c r="F22" s="45">
        <v>51</v>
      </c>
      <c r="G22" s="45">
        <v>50</v>
      </c>
      <c r="H22" s="45"/>
      <c r="I22" s="45"/>
      <c r="J22" s="45"/>
      <c r="K22" s="45"/>
      <c r="L22" s="45"/>
      <c r="M22" s="45"/>
    </row>
    <row r="23" spans="1:13" x14ac:dyDescent="0.2">
      <c r="A23" s="49" t="s">
        <v>111</v>
      </c>
      <c r="B23" s="45">
        <v>0</v>
      </c>
      <c r="C23" s="45">
        <v>0</v>
      </c>
      <c r="D23" s="45"/>
      <c r="E23" s="45">
        <v>1</v>
      </c>
      <c r="F23" s="45">
        <v>4</v>
      </c>
      <c r="G23" s="45">
        <v>1</v>
      </c>
      <c r="H23" s="45"/>
      <c r="I23" s="45"/>
      <c r="J23" s="45"/>
      <c r="K23" s="45"/>
      <c r="L23" s="45"/>
      <c r="M23" s="45"/>
    </row>
    <row r="24" spans="1:13" x14ac:dyDescent="0.2">
      <c r="A24" s="49" t="s">
        <v>113</v>
      </c>
      <c r="B24" s="45">
        <f>6+2+1+1+1</f>
        <v>11</v>
      </c>
      <c r="C24" s="45">
        <f>16+8+7+3+1</f>
        <v>35</v>
      </c>
      <c r="D24" s="45">
        <f>8+8+4</f>
        <v>20</v>
      </c>
      <c r="E24" s="45">
        <f>8+4</f>
        <v>12</v>
      </c>
      <c r="F24" s="45">
        <f>7+7+4+1+1</f>
        <v>20</v>
      </c>
      <c r="G24" s="45">
        <v>16</v>
      </c>
      <c r="H24" s="45"/>
      <c r="I24" s="45"/>
      <c r="J24" s="45"/>
      <c r="K24" s="45"/>
      <c r="L24" s="45"/>
      <c r="M24" s="45"/>
    </row>
    <row r="25" spans="1:13" x14ac:dyDescent="0.2">
      <c r="A25" s="49" t="s">
        <v>112</v>
      </c>
      <c r="B25" s="45">
        <f>B26-(B20+B21+B22+B23+B24)</f>
        <v>34</v>
      </c>
      <c r="C25" s="45">
        <f t="shared" ref="C25:F25" si="2">C26-(C20+C21+C22+C23+C24)</f>
        <v>133</v>
      </c>
      <c r="D25" s="45">
        <f t="shared" si="2"/>
        <v>88</v>
      </c>
      <c r="E25" s="45">
        <f t="shared" si="2"/>
        <v>99</v>
      </c>
      <c r="F25" s="45">
        <f t="shared" si="2"/>
        <v>78</v>
      </c>
      <c r="G25" s="45">
        <f>882-810</f>
        <v>72</v>
      </c>
      <c r="H25" s="45"/>
      <c r="I25" s="45"/>
      <c r="J25" s="45"/>
      <c r="K25" s="45"/>
      <c r="L25" s="45"/>
      <c r="M25" s="45"/>
    </row>
    <row r="26" spans="1:13" x14ac:dyDescent="0.2">
      <c r="A26" s="52" t="s">
        <v>119</v>
      </c>
      <c r="B26" s="53">
        <v>633</v>
      </c>
      <c r="C26" s="53">
        <v>1352</v>
      </c>
      <c r="D26" s="53">
        <v>804</v>
      </c>
      <c r="E26" s="53">
        <v>785</v>
      </c>
      <c r="F26" s="53">
        <v>860</v>
      </c>
      <c r="G26" s="53">
        <v>882</v>
      </c>
      <c r="H26" s="53"/>
      <c r="I26" s="53"/>
      <c r="J26" s="53"/>
      <c r="K26" s="53"/>
      <c r="L26" s="53"/>
      <c r="M26" s="53"/>
    </row>
    <row r="30" spans="1:13" x14ac:dyDescent="0.2">
      <c r="A30" s="43"/>
    </row>
    <row r="31" spans="1:13" x14ac:dyDescent="0.2">
      <c r="A31" s="4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98F4C-64D5-4B9B-BF8A-241745993D5A}">
  <sheetPr>
    <tabColor rgb="FFFFFF00"/>
  </sheetPr>
  <dimension ref="A1:L69"/>
  <sheetViews>
    <sheetView topLeftCell="A2" zoomScale="80" zoomScaleNormal="80" workbookViewId="0">
      <selection activeCell="H17" sqref="H17"/>
    </sheetView>
  </sheetViews>
  <sheetFormatPr baseColWidth="10" defaultRowHeight="15" x14ac:dyDescent="0.25"/>
  <cols>
    <col min="1" max="1" width="5.7109375" customWidth="1"/>
    <col min="2" max="2" width="72.140625" customWidth="1"/>
    <col min="3" max="3" width="11.5703125" bestFit="1" customWidth="1"/>
    <col min="6" max="6" width="3.140625" customWidth="1"/>
    <col min="7" max="7" width="4.28515625" bestFit="1" customWidth="1"/>
    <col min="8" max="8" width="68.140625" customWidth="1"/>
  </cols>
  <sheetData>
    <row r="1" spans="1:12" x14ac:dyDescent="0.25">
      <c r="A1" s="39" t="s">
        <v>39</v>
      </c>
    </row>
    <row r="2" spans="1:12" x14ac:dyDescent="0.25">
      <c r="A2" s="39" t="s">
        <v>40</v>
      </c>
    </row>
    <row r="3" spans="1:12" x14ac:dyDescent="0.25">
      <c r="A3" s="39" t="s">
        <v>41</v>
      </c>
    </row>
    <row r="4" spans="1:12" x14ac:dyDescent="0.25">
      <c r="A4" s="39" t="s">
        <v>42</v>
      </c>
    </row>
    <row r="5" spans="1:12" x14ac:dyDescent="0.25">
      <c r="A5" s="39"/>
    </row>
    <row r="6" spans="1:12" ht="20.25" customHeight="1" x14ac:dyDescent="0.35">
      <c r="B6" s="582" t="s">
        <v>278</v>
      </c>
      <c r="C6" s="582"/>
      <c r="D6" s="582"/>
      <c r="G6" s="183"/>
      <c r="H6" s="582" t="s">
        <v>278</v>
      </c>
      <c r="I6" s="582"/>
      <c r="J6" s="582"/>
      <c r="K6" s="186"/>
      <c r="L6" s="183"/>
    </row>
    <row r="7" spans="1:12" ht="20.25" customHeight="1" x14ac:dyDescent="0.35">
      <c r="B7" s="583">
        <v>43235</v>
      </c>
      <c r="C7" s="583"/>
      <c r="D7" s="583"/>
      <c r="G7" s="183"/>
      <c r="H7" s="583">
        <v>43256</v>
      </c>
      <c r="I7" s="583"/>
      <c r="J7" s="583"/>
      <c r="K7" s="183"/>
      <c r="L7" s="183"/>
    </row>
    <row r="8" spans="1:12" ht="30" x14ac:dyDescent="0.25">
      <c r="B8" s="164" t="s">
        <v>205</v>
      </c>
      <c r="C8" s="165" t="s">
        <v>206</v>
      </c>
      <c r="D8" s="166" t="s">
        <v>207</v>
      </c>
      <c r="G8" s="183"/>
      <c r="H8" s="164" t="s">
        <v>205</v>
      </c>
      <c r="I8" s="165" t="s">
        <v>206</v>
      </c>
      <c r="J8" s="166" t="s">
        <v>207</v>
      </c>
      <c r="K8" s="183"/>
      <c r="L8" s="183"/>
    </row>
    <row r="9" spans="1:12" ht="15.75" thickBot="1" x14ac:dyDescent="0.3">
      <c r="B9" s="167" t="s">
        <v>121</v>
      </c>
      <c r="C9" s="168">
        <f>SUM(C10:C69)</f>
        <v>858</v>
      </c>
      <c r="D9" s="169">
        <f>C9/$C$9</f>
        <v>1</v>
      </c>
      <c r="G9" s="183"/>
      <c r="H9" s="167" t="s">
        <v>121</v>
      </c>
      <c r="I9" s="168">
        <v>882</v>
      </c>
      <c r="J9" s="169">
        <v>1</v>
      </c>
      <c r="K9" s="183"/>
      <c r="L9" s="183"/>
    </row>
    <row r="10" spans="1:12" x14ac:dyDescent="0.25">
      <c r="A10" t="s">
        <v>208</v>
      </c>
      <c r="B10" s="170" t="s">
        <v>209</v>
      </c>
      <c r="C10" s="171">
        <v>210</v>
      </c>
      <c r="D10" s="169">
        <f t="shared" ref="D10:D69" si="0">C10/$C$9</f>
        <v>0.24475524475524477</v>
      </c>
      <c r="E10" s="579">
        <f>SUM(D10,D11,D12)</f>
        <v>0.4358974358974359</v>
      </c>
      <c r="G10" s="183" t="s">
        <v>208</v>
      </c>
      <c r="H10" s="170" t="s">
        <v>209</v>
      </c>
      <c r="I10" s="171">
        <v>230</v>
      </c>
      <c r="J10" s="169">
        <v>0.26077097505668934</v>
      </c>
      <c r="K10" s="579">
        <f>SUM(J10:J12)</f>
        <v>0.49433106575963714</v>
      </c>
      <c r="L10" s="183"/>
    </row>
    <row r="11" spans="1:12" x14ac:dyDescent="0.25">
      <c r="A11" t="s">
        <v>210</v>
      </c>
      <c r="B11" s="170" t="s">
        <v>211</v>
      </c>
      <c r="C11" s="171">
        <v>89</v>
      </c>
      <c r="D11" s="169">
        <f t="shared" si="0"/>
        <v>0.10372960372960373</v>
      </c>
      <c r="E11" s="580"/>
      <c r="G11" s="183" t="s">
        <v>210</v>
      </c>
      <c r="H11" s="170" t="s">
        <v>213</v>
      </c>
      <c r="I11" s="171">
        <v>125</v>
      </c>
      <c r="J11" s="169">
        <v>0.14172335600907029</v>
      </c>
      <c r="K11" s="580"/>
      <c r="L11" s="183"/>
    </row>
    <row r="12" spans="1:12" ht="15.75" thickBot="1" x14ac:dyDescent="0.3">
      <c r="A12" t="s">
        <v>212</v>
      </c>
      <c r="B12" s="170" t="s">
        <v>213</v>
      </c>
      <c r="C12" s="171">
        <v>75</v>
      </c>
      <c r="D12" s="169">
        <f t="shared" si="0"/>
        <v>8.7412587412587409E-2</v>
      </c>
      <c r="E12" s="581"/>
      <c r="G12" s="183" t="s">
        <v>212</v>
      </c>
      <c r="H12" s="170" t="s">
        <v>211</v>
      </c>
      <c r="I12" s="171">
        <v>81</v>
      </c>
      <c r="J12" s="169">
        <v>9.1836734693877556E-2</v>
      </c>
      <c r="K12" s="581"/>
      <c r="L12" s="183"/>
    </row>
    <row r="13" spans="1:12" x14ac:dyDescent="0.25">
      <c r="A13" t="s">
        <v>214</v>
      </c>
      <c r="B13" s="172" t="s">
        <v>215</v>
      </c>
      <c r="C13" s="34">
        <v>55</v>
      </c>
      <c r="D13" s="169">
        <f t="shared" si="0"/>
        <v>6.4102564102564097E-2</v>
      </c>
      <c r="G13" s="183" t="s">
        <v>214</v>
      </c>
      <c r="H13" s="172" t="s">
        <v>215</v>
      </c>
      <c r="I13" s="34">
        <v>41</v>
      </c>
      <c r="J13" s="169">
        <v>4.6485260770975055E-2</v>
      </c>
      <c r="K13" s="183"/>
      <c r="L13" s="183"/>
    </row>
    <row r="14" spans="1:12" x14ac:dyDescent="0.25">
      <c r="A14" t="s">
        <v>216</v>
      </c>
      <c r="B14" s="172" t="s">
        <v>217</v>
      </c>
      <c r="C14" s="34">
        <v>41</v>
      </c>
      <c r="D14" s="169">
        <f t="shared" si="0"/>
        <v>4.7785547785547784E-2</v>
      </c>
      <c r="G14" s="183" t="s">
        <v>216</v>
      </c>
      <c r="H14" s="172" t="s">
        <v>223</v>
      </c>
      <c r="I14" s="34">
        <v>40</v>
      </c>
      <c r="J14" s="169">
        <v>4.5351473922902494E-2</v>
      </c>
      <c r="K14" s="183"/>
      <c r="L14" s="183"/>
    </row>
    <row r="15" spans="1:12" x14ac:dyDescent="0.25">
      <c r="A15" t="s">
        <v>218</v>
      </c>
      <c r="B15" s="172" t="s">
        <v>219</v>
      </c>
      <c r="C15" s="34">
        <v>34</v>
      </c>
      <c r="D15" s="169">
        <f t="shared" si="0"/>
        <v>3.9627039627039624E-2</v>
      </c>
      <c r="G15" s="183" t="s">
        <v>218</v>
      </c>
      <c r="H15" s="172" t="s">
        <v>221</v>
      </c>
      <c r="I15" s="34">
        <v>31</v>
      </c>
      <c r="J15" s="169">
        <v>3.5147392290249435E-2</v>
      </c>
      <c r="K15" s="183"/>
      <c r="L15" s="183"/>
    </row>
    <row r="16" spans="1:12" x14ac:dyDescent="0.25">
      <c r="A16" t="s">
        <v>220</v>
      </c>
      <c r="B16" s="172" t="s">
        <v>221</v>
      </c>
      <c r="C16" s="34">
        <v>34</v>
      </c>
      <c r="D16" s="169">
        <f t="shared" si="0"/>
        <v>3.9627039627039624E-2</v>
      </c>
      <c r="G16" s="183" t="s">
        <v>220</v>
      </c>
      <c r="H16" s="172" t="s">
        <v>219</v>
      </c>
      <c r="I16" s="34">
        <v>29</v>
      </c>
      <c r="J16" s="169">
        <v>3.2879818594104306E-2</v>
      </c>
      <c r="K16" s="183"/>
      <c r="L16" s="183"/>
    </row>
    <row r="17" spans="1:12" x14ac:dyDescent="0.25">
      <c r="A17" t="s">
        <v>222</v>
      </c>
      <c r="B17" s="172" t="s">
        <v>223</v>
      </c>
      <c r="C17" s="34">
        <v>33</v>
      </c>
      <c r="D17" s="169">
        <f t="shared" si="0"/>
        <v>3.8461538461538464E-2</v>
      </c>
      <c r="G17" s="183" t="s">
        <v>222</v>
      </c>
      <c r="H17" s="172" t="s">
        <v>217</v>
      </c>
      <c r="I17" s="34">
        <v>22</v>
      </c>
      <c r="J17" s="169">
        <v>2.4943310657596373E-2</v>
      </c>
      <c r="K17" s="183"/>
      <c r="L17" s="183"/>
    </row>
    <row r="18" spans="1:12" x14ac:dyDescent="0.25">
      <c r="A18" t="s">
        <v>224</v>
      </c>
      <c r="B18" s="172" t="s">
        <v>225</v>
      </c>
      <c r="C18" s="34">
        <v>22</v>
      </c>
      <c r="D18" s="169">
        <f t="shared" si="0"/>
        <v>2.564102564102564E-2</v>
      </c>
      <c r="G18" s="183" t="s">
        <v>224</v>
      </c>
      <c r="H18" s="172" t="s">
        <v>225</v>
      </c>
      <c r="I18" s="34">
        <v>22</v>
      </c>
      <c r="J18" s="169">
        <v>2.4943310657596373E-2</v>
      </c>
      <c r="K18" s="183"/>
      <c r="L18" s="183"/>
    </row>
    <row r="19" spans="1:12" x14ac:dyDescent="0.25">
      <c r="A19" t="s">
        <v>226</v>
      </c>
      <c r="B19" s="172" t="s">
        <v>227</v>
      </c>
      <c r="C19" s="34">
        <v>20</v>
      </c>
      <c r="D19" s="169">
        <f t="shared" si="0"/>
        <v>2.3310023310023312E-2</v>
      </c>
      <c r="G19" s="183" t="s">
        <v>226</v>
      </c>
      <c r="H19" s="172" t="s">
        <v>231</v>
      </c>
      <c r="I19" s="34">
        <v>21</v>
      </c>
      <c r="J19" s="169">
        <v>2.3809523809523808E-2</v>
      </c>
      <c r="K19" s="183"/>
      <c r="L19" s="183"/>
    </row>
    <row r="20" spans="1:12" x14ac:dyDescent="0.25">
      <c r="B20" s="173" t="s">
        <v>228</v>
      </c>
      <c r="C20" s="174">
        <v>17</v>
      </c>
      <c r="D20" s="169">
        <f t="shared" si="0"/>
        <v>1.9813519813519812E-2</v>
      </c>
      <c r="G20" s="183"/>
      <c r="H20" s="173" t="s">
        <v>227</v>
      </c>
      <c r="I20" s="174">
        <v>18</v>
      </c>
      <c r="J20" s="169">
        <v>2.0408163265306121E-2</v>
      </c>
      <c r="K20" s="183"/>
      <c r="L20" s="183"/>
    </row>
    <row r="21" spans="1:12" x14ac:dyDescent="0.25">
      <c r="B21" s="173" t="s">
        <v>229</v>
      </c>
      <c r="C21" s="174">
        <v>16</v>
      </c>
      <c r="D21" s="169">
        <f t="shared" si="0"/>
        <v>1.8648018648018648E-2</v>
      </c>
      <c r="G21" s="183"/>
      <c r="H21" s="173" t="s">
        <v>229</v>
      </c>
      <c r="I21" s="174">
        <v>14</v>
      </c>
      <c r="J21" s="169">
        <v>1.5873015873015872E-2</v>
      </c>
      <c r="K21" s="183"/>
      <c r="L21" s="183"/>
    </row>
    <row r="22" spans="1:12" x14ac:dyDescent="0.25">
      <c r="B22" s="173" t="s">
        <v>230</v>
      </c>
      <c r="C22" s="174">
        <v>15</v>
      </c>
      <c r="D22" s="169">
        <f t="shared" si="0"/>
        <v>1.7482517482517484E-2</v>
      </c>
      <c r="G22" s="183"/>
      <c r="H22" s="173" t="s">
        <v>240</v>
      </c>
      <c r="I22" s="174">
        <v>13</v>
      </c>
      <c r="J22" s="169">
        <v>1.4739229024943311E-2</v>
      </c>
      <c r="K22" s="183"/>
      <c r="L22" s="183"/>
    </row>
    <row r="23" spans="1:12" x14ac:dyDescent="0.25">
      <c r="B23" s="173" t="s">
        <v>231</v>
      </c>
      <c r="C23" s="174">
        <v>13</v>
      </c>
      <c r="D23" s="169">
        <f t="shared" si="0"/>
        <v>1.5151515151515152E-2</v>
      </c>
      <c r="G23" s="183"/>
      <c r="H23" s="173" t="s">
        <v>234</v>
      </c>
      <c r="I23" s="174">
        <v>12</v>
      </c>
      <c r="J23" s="169">
        <v>1.3605442176870748E-2</v>
      </c>
      <c r="K23" s="183"/>
      <c r="L23" s="183"/>
    </row>
    <row r="24" spans="1:12" x14ac:dyDescent="0.25">
      <c r="B24" s="173" t="s">
        <v>232</v>
      </c>
      <c r="C24" s="174">
        <v>13</v>
      </c>
      <c r="D24" s="169">
        <f t="shared" si="0"/>
        <v>1.5151515151515152E-2</v>
      </c>
      <c r="G24" s="183"/>
      <c r="H24" s="173" t="s">
        <v>247</v>
      </c>
      <c r="I24" s="174">
        <v>11</v>
      </c>
      <c r="J24" s="169">
        <v>1.2471655328798186E-2</v>
      </c>
      <c r="K24" s="183"/>
      <c r="L24" s="183"/>
    </row>
    <row r="25" spans="1:12" x14ac:dyDescent="0.25">
      <c r="B25" s="173" t="s">
        <v>233</v>
      </c>
      <c r="C25" s="174">
        <v>13</v>
      </c>
      <c r="D25" s="169">
        <f t="shared" si="0"/>
        <v>1.5151515151515152E-2</v>
      </c>
      <c r="G25" s="183"/>
      <c r="H25" s="173" t="s">
        <v>236</v>
      </c>
      <c r="I25" s="174">
        <v>10</v>
      </c>
      <c r="J25" s="169">
        <v>1.1337868480725623E-2</v>
      </c>
      <c r="K25" s="183"/>
      <c r="L25" s="183"/>
    </row>
    <row r="26" spans="1:12" x14ac:dyDescent="0.25">
      <c r="B26" s="173" t="s">
        <v>234</v>
      </c>
      <c r="C26" s="174">
        <v>13</v>
      </c>
      <c r="D26" s="169">
        <f t="shared" si="0"/>
        <v>1.5151515151515152E-2</v>
      </c>
      <c r="G26" s="183"/>
      <c r="H26" s="173" t="s">
        <v>242</v>
      </c>
      <c r="I26" s="174">
        <v>10</v>
      </c>
      <c r="J26" s="169">
        <v>1.1337868480725623E-2</v>
      </c>
      <c r="K26" s="183"/>
      <c r="L26" s="183"/>
    </row>
    <row r="27" spans="1:12" x14ac:dyDescent="0.25">
      <c r="B27" s="173" t="s">
        <v>235</v>
      </c>
      <c r="C27" s="174">
        <v>11</v>
      </c>
      <c r="D27" s="169">
        <f t="shared" si="0"/>
        <v>1.282051282051282E-2</v>
      </c>
      <c r="G27" s="183"/>
      <c r="H27" s="173" t="s">
        <v>238</v>
      </c>
      <c r="I27" s="174">
        <v>10</v>
      </c>
      <c r="J27" s="169">
        <v>1.1337868480725623E-2</v>
      </c>
      <c r="K27" s="183"/>
      <c r="L27" s="183"/>
    </row>
    <row r="28" spans="1:12" x14ac:dyDescent="0.25">
      <c r="B28" s="172" t="s">
        <v>236</v>
      </c>
      <c r="C28" s="34">
        <v>9</v>
      </c>
      <c r="D28" s="169">
        <f t="shared" si="0"/>
        <v>1.048951048951049E-2</v>
      </c>
      <c r="G28" s="183"/>
      <c r="H28" s="172" t="s">
        <v>245</v>
      </c>
      <c r="I28" s="34">
        <v>9</v>
      </c>
      <c r="J28" s="169">
        <v>1.020408163265306E-2</v>
      </c>
      <c r="K28" s="183"/>
      <c r="L28" s="183"/>
    </row>
    <row r="29" spans="1:12" x14ac:dyDescent="0.25">
      <c r="B29" s="172" t="s">
        <v>237</v>
      </c>
      <c r="C29" s="34">
        <v>8</v>
      </c>
      <c r="D29" s="169">
        <f t="shared" si="0"/>
        <v>9.324009324009324E-3</v>
      </c>
      <c r="G29" s="183"/>
      <c r="H29" s="172" t="s">
        <v>248</v>
      </c>
      <c r="I29" s="34">
        <v>9</v>
      </c>
      <c r="J29" s="169">
        <v>1.020408163265306E-2</v>
      </c>
      <c r="K29" s="183"/>
      <c r="L29" s="183"/>
    </row>
    <row r="30" spans="1:12" x14ac:dyDescent="0.25">
      <c r="B30" s="172" t="s">
        <v>238</v>
      </c>
      <c r="C30" s="34">
        <v>7</v>
      </c>
      <c r="D30" s="169">
        <f t="shared" si="0"/>
        <v>8.1585081585081581E-3</v>
      </c>
      <c r="G30" s="183"/>
      <c r="H30" s="172" t="s">
        <v>228</v>
      </c>
      <c r="I30" s="34">
        <v>9</v>
      </c>
      <c r="J30" s="169">
        <v>1.020408163265306E-2</v>
      </c>
      <c r="K30" s="183"/>
      <c r="L30" s="183"/>
    </row>
    <row r="31" spans="1:12" x14ac:dyDescent="0.25">
      <c r="B31" s="172" t="s">
        <v>239</v>
      </c>
      <c r="C31" s="34">
        <v>7</v>
      </c>
      <c r="D31" s="169">
        <f t="shared" si="0"/>
        <v>8.1585081585081581E-3</v>
      </c>
      <c r="G31" s="183"/>
      <c r="H31" s="172" t="s">
        <v>235</v>
      </c>
      <c r="I31" s="34">
        <v>9</v>
      </c>
      <c r="J31" s="169">
        <v>1.020408163265306E-2</v>
      </c>
      <c r="K31" s="183"/>
      <c r="L31" s="183"/>
    </row>
    <row r="32" spans="1:12" x14ac:dyDescent="0.25">
      <c r="B32" s="172" t="s">
        <v>240</v>
      </c>
      <c r="C32" s="34">
        <v>6</v>
      </c>
      <c r="D32" s="169">
        <f t="shared" si="0"/>
        <v>6.993006993006993E-3</v>
      </c>
      <c r="G32" s="183"/>
      <c r="H32" s="172" t="s">
        <v>232</v>
      </c>
      <c r="I32" s="34">
        <v>8</v>
      </c>
      <c r="J32" s="169">
        <v>9.0702947845804991E-3</v>
      </c>
      <c r="K32" s="183"/>
      <c r="L32" s="183"/>
    </row>
    <row r="33" spans="2:12" x14ac:dyDescent="0.25">
      <c r="B33" s="172" t="s">
        <v>241</v>
      </c>
      <c r="C33" s="34">
        <v>6</v>
      </c>
      <c r="D33" s="169">
        <f t="shared" si="0"/>
        <v>6.993006993006993E-3</v>
      </c>
      <c r="G33" s="183"/>
      <c r="H33" s="172" t="s">
        <v>237</v>
      </c>
      <c r="I33" s="34">
        <v>7</v>
      </c>
      <c r="J33" s="169">
        <v>7.9365079365079361E-3</v>
      </c>
      <c r="K33" s="183"/>
      <c r="L33" s="183"/>
    </row>
    <row r="34" spans="2:12" x14ac:dyDescent="0.25">
      <c r="B34" s="172" t="s">
        <v>242</v>
      </c>
      <c r="C34" s="34">
        <v>6</v>
      </c>
      <c r="D34" s="169">
        <f t="shared" si="0"/>
        <v>6.993006993006993E-3</v>
      </c>
      <c r="G34" s="183"/>
      <c r="H34" s="172" t="s">
        <v>250</v>
      </c>
      <c r="I34" s="34">
        <v>6</v>
      </c>
      <c r="J34" s="169">
        <v>6.8027210884353739E-3</v>
      </c>
      <c r="K34" s="183"/>
      <c r="L34" s="183"/>
    </row>
    <row r="35" spans="2:12" x14ac:dyDescent="0.25">
      <c r="B35" s="172" t="s">
        <v>243</v>
      </c>
      <c r="C35" s="34">
        <v>5</v>
      </c>
      <c r="D35" s="169">
        <f t="shared" si="0"/>
        <v>5.8275058275058279E-3</v>
      </c>
      <c r="G35" s="183"/>
      <c r="H35" s="172" t="s">
        <v>230</v>
      </c>
      <c r="I35" s="34">
        <v>6</v>
      </c>
      <c r="J35" s="169">
        <v>6.8027210884353739E-3</v>
      </c>
      <c r="K35" s="183"/>
      <c r="L35" s="183"/>
    </row>
    <row r="36" spans="2:12" x14ac:dyDescent="0.25">
      <c r="B36" s="172" t="s">
        <v>244</v>
      </c>
      <c r="C36" s="34">
        <v>5</v>
      </c>
      <c r="D36" s="169">
        <f t="shared" si="0"/>
        <v>5.8275058275058279E-3</v>
      </c>
      <c r="G36" s="183"/>
      <c r="H36" s="172" t="s">
        <v>233</v>
      </c>
      <c r="I36" s="34">
        <v>6</v>
      </c>
      <c r="J36" s="169">
        <v>6.8027210884353739E-3</v>
      </c>
      <c r="K36" s="183"/>
      <c r="L36" s="183"/>
    </row>
    <row r="37" spans="2:12" x14ac:dyDescent="0.25">
      <c r="B37" s="172" t="s">
        <v>245</v>
      </c>
      <c r="C37" s="34">
        <v>5</v>
      </c>
      <c r="D37" s="169">
        <f t="shared" si="0"/>
        <v>5.8275058275058279E-3</v>
      </c>
      <c r="G37" s="183"/>
      <c r="H37" s="172" t="s">
        <v>239</v>
      </c>
      <c r="I37" s="34">
        <v>6</v>
      </c>
      <c r="J37" s="169">
        <v>6.8027210884353739E-3</v>
      </c>
      <c r="K37" s="183"/>
      <c r="L37" s="183"/>
    </row>
    <row r="38" spans="2:12" x14ac:dyDescent="0.25">
      <c r="B38" s="172" t="s">
        <v>246</v>
      </c>
      <c r="C38" s="34">
        <v>5</v>
      </c>
      <c r="D38" s="169">
        <f t="shared" si="0"/>
        <v>5.8275058275058279E-3</v>
      </c>
      <c r="G38" s="183"/>
      <c r="H38" s="172" t="s">
        <v>241</v>
      </c>
      <c r="I38" s="34">
        <v>6</v>
      </c>
      <c r="J38" s="169">
        <v>6.8027210884353739E-3</v>
      </c>
      <c r="K38" s="183"/>
      <c r="L38" s="183"/>
    </row>
    <row r="39" spans="2:12" x14ac:dyDescent="0.25">
      <c r="B39" s="172" t="s">
        <v>247</v>
      </c>
      <c r="C39" s="34">
        <v>5</v>
      </c>
      <c r="D39" s="169">
        <f t="shared" si="0"/>
        <v>5.8275058275058279E-3</v>
      </c>
      <c r="G39" s="183"/>
      <c r="H39" s="172" t="s">
        <v>246</v>
      </c>
      <c r="I39" s="34">
        <v>6</v>
      </c>
      <c r="J39" s="169">
        <v>6.8027210884353739E-3</v>
      </c>
      <c r="K39" s="183"/>
      <c r="L39" s="183"/>
    </row>
    <row r="40" spans="2:12" x14ac:dyDescent="0.25">
      <c r="B40" s="172" t="s">
        <v>248</v>
      </c>
      <c r="C40" s="34">
        <v>5</v>
      </c>
      <c r="D40" s="169">
        <f t="shared" si="0"/>
        <v>5.8275058275058279E-3</v>
      </c>
      <c r="G40" s="183"/>
      <c r="H40" s="172" t="s">
        <v>258</v>
      </c>
      <c r="I40" s="34">
        <v>4</v>
      </c>
      <c r="J40" s="169">
        <v>4.5351473922902496E-3</v>
      </c>
      <c r="K40" s="183"/>
      <c r="L40" s="183"/>
    </row>
    <row r="41" spans="2:12" x14ac:dyDescent="0.25">
      <c r="B41" s="172" t="s">
        <v>249</v>
      </c>
      <c r="C41" s="34">
        <v>4</v>
      </c>
      <c r="D41" s="169">
        <f t="shared" si="0"/>
        <v>4.662004662004662E-3</v>
      </c>
      <c r="G41" s="183"/>
      <c r="H41" s="172" t="s">
        <v>244</v>
      </c>
      <c r="I41" s="34">
        <v>4</v>
      </c>
      <c r="J41" s="169">
        <v>4.5351473922902496E-3</v>
      </c>
      <c r="K41" s="183"/>
      <c r="L41" s="183"/>
    </row>
    <row r="42" spans="2:12" x14ac:dyDescent="0.25">
      <c r="B42" s="172" t="s">
        <v>250</v>
      </c>
      <c r="C42" s="34">
        <v>4</v>
      </c>
      <c r="D42" s="169">
        <f t="shared" si="0"/>
        <v>4.662004662004662E-3</v>
      </c>
      <c r="G42" s="183"/>
      <c r="H42" s="172" t="s">
        <v>269</v>
      </c>
      <c r="I42" s="34">
        <v>4</v>
      </c>
      <c r="J42" s="169">
        <v>4.5351473922902496E-3</v>
      </c>
      <c r="K42" s="183"/>
      <c r="L42" s="183"/>
    </row>
    <row r="43" spans="2:12" x14ac:dyDescent="0.25">
      <c r="B43" s="172" t="s">
        <v>251</v>
      </c>
      <c r="C43" s="34">
        <v>4</v>
      </c>
      <c r="D43" s="169">
        <f t="shared" si="0"/>
        <v>4.662004662004662E-3</v>
      </c>
      <c r="G43" s="183"/>
      <c r="H43" s="172" t="s">
        <v>259</v>
      </c>
      <c r="I43" s="34">
        <v>3</v>
      </c>
      <c r="J43" s="169">
        <v>3.4013605442176869E-3</v>
      </c>
      <c r="K43" s="183"/>
      <c r="L43" s="183"/>
    </row>
    <row r="44" spans="2:12" x14ac:dyDescent="0.25">
      <c r="B44" s="172" t="s">
        <v>252</v>
      </c>
      <c r="C44" s="34">
        <v>4</v>
      </c>
      <c r="D44" s="169">
        <f t="shared" si="0"/>
        <v>4.662004662004662E-3</v>
      </c>
      <c r="G44" s="183"/>
      <c r="H44" s="172" t="s">
        <v>260</v>
      </c>
      <c r="I44" s="34">
        <v>3</v>
      </c>
      <c r="J44" s="169">
        <v>3.4013605442176869E-3</v>
      </c>
      <c r="K44" s="183"/>
      <c r="L44" s="183"/>
    </row>
    <row r="45" spans="2:12" x14ac:dyDescent="0.25">
      <c r="B45" s="172" t="s">
        <v>253</v>
      </c>
      <c r="C45" s="34">
        <v>4</v>
      </c>
      <c r="D45" s="169">
        <f t="shared" si="0"/>
        <v>4.662004662004662E-3</v>
      </c>
      <c r="G45" s="183"/>
      <c r="H45" s="172" t="s">
        <v>253</v>
      </c>
      <c r="I45" s="34">
        <v>3</v>
      </c>
      <c r="J45" s="169">
        <v>3.4013605442176869E-3</v>
      </c>
      <c r="K45" s="183"/>
      <c r="L45" s="183"/>
    </row>
    <row r="46" spans="2:12" x14ac:dyDescent="0.25">
      <c r="B46" s="172" t="s">
        <v>254</v>
      </c>
      <c r="C46" s="34">
        <v>3</v>
      </c>
      <c r="D46" s="169">
        <f t="shared" si="0"/>
        <v>3.4965034965034965E-3</v>
      </c>
      <c r="G46" s="183"/>
      <c r="H46" s="172" t="s">
        <v>243</v>
      </c>
      <c r="I46" s="34">
        <v>3</v>
      </c>
      <c r="J46" s="169">
        <v>3.4013605442176869E-3</v>
      </c>
      <c r="K46" s="183"/>
      <c r="L46" s="183"/>
    </row>
    <row r="47" spans="2:12" x14ac:dyDescent="0.25">
      <c r="B47" s="172" t="s">
        <v>255</v>
      </c>
      <c r="C47" s="34">
        <v>3</v>
      </c>
      <c r="D47" s="169">
        <f t="shared" si="0"/>
        <v>3.4965034965034965E-3</v>
      </c>
      <c r="G47" s="183"/>
      <c r="H47" s="172" t="s">
        <v>265</v>
      </c>
      <c r="I47" s="34">
        <v>3</v>
      </c>
      <c r="J47" s="169">
        <v>3.4013605442176869E-3</v>
      </c>
      <c r="K47" s="183"/>
      <c r="L47" s="183"/>
    </row>
    <row r="48" spans="2:12" x14ac:dyDescent="0.25">
      <c r="B48" s="172" t="s">
        <v>256</v>
      </c>
      <c r="C48" s="34">
        <v>3</v>
      </c>
      <c r="D48" s="169">
        <f t="shared" si="0"/>
        <v>3.4965034965034965E-3</v>
      </c>
      <c r="G48" s="183"/>
      <c r="H48" s="172" t="s">
        <v>279</v>
      </c>
      <c r="I48" s="34">
        <v>3</v>
      </c>
      <c r="J48" s="169">
        <v>3.4013605442176869E-3</v>
      </c>
      <c r="K48" s="183"/>
      <c r="L48" s="183"/>
    </row>
    <row r="49" spans="2:12" x14ac:dyDescent="0.25">
      <c r="B49" s="172" t="s">
        <v>257</v>
      </c>
      <c r="C49" s="34">
        <v>3</v>
      </c>
      <c r="D49" s="169">
        <f t="shared" si="0"/>
        <v>3.4965034965034965E-3</v>
      </c>
      <c r="G49" s="183"/>
      <c r="H49" s="172" t="s">
        <v>277</v>
      </c>
      <c r="I49" s="34">
        <v>2</v>
      </c>
      <c r="J49" s="169">
        <v>2.2675736961451248E-3</v>
      </c>
      <c r="K49" s="183"/>
      <c r="L49" s="183"/>
    </row>
    <row r="50" spans="2:12" x14ac:dyDescent="0.25">
      <c r="B50" s="172" t="s">
        <v>258</v>
      </c>
      <c r="C50" s="34">
        <v>2</v>
      </c>
      <c r="D50" s="169">
        <f t="shared" si="0"/>
        <v>2.331002331002331E-3</v>
      </c>
      <c r="G50" s="183"/>
      <c r="H50" s="172" t="s">
        <v>272</v>
      </c>
      <c r="I50" s="34">
        <v>2</v>
      </c>
      <c r="J50" s="169">
        <v>2.2675736961451248E-3</v>
      </c>
      <c r="K50" s="183"/>
      <c r="L50" s="183"/>
    </row>
    <row r="51" spans="2:12" x14ac:dyDescent="0.25">
      <c r="B51" s="172" t="s">
        <v>259</v>
      </c>
      <c r="C51" s="34">
        <v>2</v>
      </c>
      <c r="D51" s="169">
        <f t="shared" si="0"/>
        <v>2.331002331002331E-3</v>
      </c>
      <c r="G51" s="183"/>
      <c r="H51" s="172" t="s">
        <v>257</v>
      </c>
      <c r="I51" s="34">
        <v>2</v>
      </c>
      <c r="J51" s="169">
        <v>2.2675736961451248E-3</v>
      </c>
      <c r="K51" s="183"/>
      <c r="L51" s="183"/>
    </row>
    <row r="52" spans="2:12" x14ac:dyDescent="0.25">
      <c r="B52" s="172" t="s">
        <v>260</v>
      </c>
      <c r="C52" s="34">
        <v>2</v>
      </c>
      <c r="D52" s="169">
        <f t="shared" si="0"/>
        <v>2.331002331002331E-3</v>
      </c>
      <c r="G52" s="183"/>
      <c r="H52" s="172" t="s">
        <v>271</v>
      </c>
      <c r="I52" s="34">
        <v>2</v>
      </c>
      <c r="J52" s="169">
        <v>2.2675736961451248E-3</v>
      </c>
      <c r="K52" s="183"/>
      <c r="L52" s="183"/>
    </row>
    <row r="53" spans="2:12" x14ac:dyDescent="0.25">
      <c r="B53" s="172" t="s">
        <v>261</v>
      </c>
      <c r="C53" s="34">
        <v>1</v>
      </c>
      <c r="D53" s="169">
        <f t="shared" si="0"/>
        <v>1.1655011655011655E-3</v>
      </c>
      <c r="G53" s="183"/>
      <c r="H53" s="172" t="s">
        <v>262</v>
      </c>
      <c r="I53" s="34">
        <v>2</v>
      </c>
      <c r="J53" s="169">
        <v>2.2675736961451248E-3</v>
      </c>
      <c r="K53" s="183"/>
      <c r="L53" s="183"/>
    </row>
    <row r="54" spans="2:12" x14ac:dyDescent="0.25">
      <c r="B54" s="172" t="s">
        <v>262</v>
      </c>
      <c r="C54" s="34">
        <v>1</v>
      </c>
      <c r="D54" s="169">
        <f t="shared" si="0"/>
        <v>1.1655011655011655E-3</v>
      </c>
      <c r="G54" s="183"/>
      <c r="H54" s="172" t="s">
        <v>280</v>
      </c>
      <c r="I54" s="34">
        <v>2</v>
      </c>
      <c r="J54" s="169">
        <v>2.2675736961451248E-3</v>
      </c>
      <c r="K54" s="183"/>
      <c r="L54" s="183"/>
    </row>
    <row r="55" spans="2:12" x14ac:dyDescent="0.25">
      <c r="B55" s="172" t="s">
        <v>263</v>
      </c>
      <c r="C55" s="34">
        <v>1</v>
      </c>
      <c r="D55" s="169">
        <f t="shared" si="0"/>
        <v>1.1655011655011655E-3</v>
      </c>
      <c r="G55" s="183"/>
      <c r="H55" s="172" t="s">
        <v>267</v>
      </c>
      <c r="I55" s="34">
        <v>2</v>
      </c>
      <c r="J55" s="169">
        <v>2.2675736961451248E-3</v>
      </c>
      <c r="K55" s="183"/>
      <c r="L55" s="183"/>
    </row>
    <row r="56" spans="2:12" x14ac:dyDescent="0.25">
      <c r="B56" s="172" t="s">
        <v>264</v>
      </c>
      <c r="C56" s="34">
        <v>1</v>
      </c>
      <c r="D56" s="169">
        <f t="shared" si="0"/>
        <v>1.1655011655011655E-3</v>
      </c>
      <c r="G56" s="183"/>
      <c r="H56" s="172" t="s">
        <v>281</v>
      </c>
      <c r="I56" s="34">
        <v>2</v>
      </c>
      <c r="J56" s="169">
        <v>2.2675736961451248E-3</v>
      </c>
      <c r="K56" s="183"/>
      <c r="L56" s="183"/>
    </row>
    <row r="57" spans="2:12" x14ac:dyDescent="0.25">
      <c r="B57" s="172" t="s">
        <v>265</v>
      </c>
      <c r="C57" s="34">
        <v>1</v>
      </c>
      <c r="D57" s="169">
        <f t="shared" si="0"/>
        <v>1.1655011655011655E-3</v>
      </c>
      <c r="G57" s="183"/>
      <c r="H57" s="172" t="s">
        <v>275</v>
      </c>
      <c r="I57" s="34">
        <v>1</v>
      </c>
      <c r="J57" s="169">
        <v>1.1337868480725624E-3</v>
      </c>
      <c r="K57" s="183"/>
      <c r="L57" s="183"/>
    </row>
    <row r="58" spans="2:12" x14ac:dyDescent="0.25">
      <c r="B58" s="172" t="s">
        <v>266</v>
      </c>
      <c r="C58" s="34">
        <v>1</v>
      </c>
      <c r="D58" s="169">
        <f t="shared" si="0"/>
        <v>1.1655011655011655E-3</v>
      </c>
      <c r="G58" s="183"/>
      <c r="H58" s="172" t="s">
        <v>263</v>
      </c>
      <c r="I58" s="34">
        <v>1</v>
      </c>
      <c r="J58" s="169">
        <v>1.1337868480725624E-3</v>
      </c>
      <c r="K58" s="183"/>
      <c r="L58" s="183"/>
    </row>
    <row r="59" spans="2:12" x14ac:dyDescent="0.25">
      <c r="B59" s="172" t="s">
        <v>267</v>
      </c>
      <c r="C59" s="34">
        <v>1</v>
      </c>
      <c r="D59" s="169">
        <f t="shared" si="0"/>
        <v>1.1655011655011655E-3</v>
      </c>
      <c r="G59" s="183"/>
      <c r="H59" s="172" t="s">
        <v>255</v>
      </c>
      <c r="I59" s="34">
        <v>1</v>
      </c>
      <c r="J59" s="169">
        <v>1.1337868480725624E-3</v>
      </c>
      <c r="K59" s="183"/>
      <c r="L59" s="183"/>
    </row>
    <row r="60" spans="2:12" x14ac:dyDescent="0.25">
      <c r="B60" s="172" t="s">
        <v>268</v>
      </c>
      <c r="C60" s="34">
        <v>1</v>
      </c>
      <c r="D60" s="169">
        <f t="shared" si="0"/>
        <v>1.1655011655011655E-3</v>
      </c>
      <c r="G60" s="183"/>
      <c r="H60" s="172" t="s">
        <v>282</v>
      </c>
      <c r="I60" s="34">
        <v>1</v>
      </c>
      <c r="J60" s="169">
        <v>1.1337868480725624E-3</v>
      </c>
      <c r="K60" s="183"/>
      <c r="L60" s="183"/>
    </row>
    <row r="61" spans="2:12" x14ac:dyDescent="0.25">
      <c r="B61" s="172" t="s">
        <v>269</v>
      </c>
      <c r="C61" s="34">
        <v>1</v>
      </c>
      <c r="D61" s="169">
        <f t="shared" si="0"/>
        <v>1.1655011655011655E-3</v>
      </c>
      <c r="G61" s="183"/>
      <c r="H61" s="172" t="s">
        <v>249</v>
      </c>
      <c r="I61" s="34">
        <v>1</v>
      </c>
      <c r="J61" s="169">
        <v>1.1337868480725624E-3</v>
      </c>
      <c r="K61" s="183"/>
      <c r="L61" s="183"/>
    </row>
    <row r="62" spans="2:12" x14ac:dyDescent="0.25">
      <c r="B62" s="172" t="s">
        <v>270</v>
      </c>
      <c r="C62" s="34">
        <v>1</v>
      </c>
      <c r="D62" s="169">
        <f t="shared" si="0"/>
        <v>1.1655011655011655E-3</v>
      </c>
      <c r="G62" s="183"/>
      <c r="H62" s="172" t="s">
        <v>274</v>
      </c>
      <c r="I62" s="34">
        <v>1</v>
      </c>
      <c r="J62" s="169">
        <v>1.1337868480725624E-3</v>
      </c>
      <c r="K62" s="183"/>
      <c r="L62" s="183"/>
    </row>
    <row r="63" spans="2:12" x14ac:dyDescent="0.25">
      <c r="B63" s="172" t="s">
        <v>271</v>
      </c>
      <c r="C63" s="34">
        <v>1</v>
      </c>
      <c r="D63" s="169">
        <f t="shared" si="0"/>
        <v>1.1655011655011655E-3</v>
      </c>
      <c r="G63" s="183"/>
      <c r="H63" s="172" t="s">
        <v>254</v>
      </c>
      <c r="I63" s="34">
        <v>1</v>
      </c>
      <c r="J63" s="169">
        <v>1.1337868480725624E-3</v>
      </c>
      <c r="K63" s="183"/>
      <c r="L63" s="183"/>
    </row>
    <row r="64" spans="2:12" x14ac:dyDescent="0.25">
      <c r="B64" s="172" t="s">
        <v>272</v>
      </c>
      <c r="C64" s="34">
        <v>1</v>
      </c>
      <c r="D64" s="169">
        <f t="shared" si="0"/>
        <v>1.1655011655011655E-3</v>
      </c>
      <c r="G64" s="183"/>
      <c r="H64" s="172" t="s">
        <v>283</v>
      </c>
      <c r="I64" s="34">
        <v>1</v>
      </c>
      <c r="J64" s="169">
        <v>1.1337868480725624E-3</v>
      </c>
      <c r="K64" s="183"/>
      <c r="L64" s="183"/>
    </row>
    <row r="65" spans="2:12" x14ac:dyDescent="0.25">
      <c r="B65" s="172" t="s">
        <v>273</v>
      </c>
      <c r="C65" s="34">
        <v>1</v>
      </c>
      <c r="D65" s="169">
        <f t="shared" si="0"/>
        <v>1.1655011655011655E-3</v>
      </c>
      <c r="G65" s="183"/>
      <c r="H65" s="172" t="s">
        <v>256</v>
      </c>
      <c r="I65" s="34">
        <v>1</v>
      </c>
      <c r="J65" s="169">
        <v>1.1337868480725624E-3</v>
      </c>
      <c r="K65" s="183"/>
      <c r="L65" s="183"/>
    </row>
    <row r="66" spans="2:12" x14ac:dyDescent="0.25">
      <c r="B66" s="172" t="s">
        <v>274</v>
      </c>
      <c r="C66" s="34">
        <v>1</v>
      </c>
      <c r="D66" s="169">
        <f t="shared" si="0"/>
        <v>1.1655011655011655E-3</v>
      </c>
      <c r="L66" s="183"/>
    </row>
    <row r="67" spans="2:12" x14ac:dyDescent="0.25">
      <c r="B67" s="172" t="s">
        <v>275</v>
      </c>
      <c r="C67" s="34">
        <v>1</v>
      </c>
      <c r="D67" s="169">
        <f t="shared" si="0"/>
        <v>1.1655011655011655E-3</v>
      </c>
    </row>
    <row r="68" spans="2:12" x14ac:dyDescent="0.25">
      <c r="B68" s="172" t="s">
        <v>276</v>
      </c>
      <c r="C68" s="34">
        <v>1</v>
      </c>
      <c r="D68" s="169">
        <f t="shared" si="0"/>
        <v>1.1655011655011655E-3</v>
      </c>
    </row>
    <row r="69" spans="2:12" x14ac:dyDescent="0.25">
      <c r="B69" s="172" t="s">
        <v>277</v>
      </c>
      <c r="C69" s="34">
        <v>1</v>
      </c>
      <c r="D69" s="169">
        <f t="shared" si="0"/>
        <v>1.1655011655011655E-3</v>
      </c>
    </row>
  </sheetData>
  <mergeCells count="6">
    <mergeCell ref="K10:K12"/>
    <mergeCell ref="E10:E12"/>
    <mergeCell ref="B6:D6"/>
    <mergeCell ref="B7:D7"/>
    <mergeCell ref="H6:J6"/>
    <mergeCell ref="H7:J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698EA-A6C2-47EF-AAFE-C16FD1FCCAD7}">
  <sheetPr>
    <tabColor rgb="FFFFC000"/>
  </sheetPr>
  <dimension ref="A1:X91"/>
  <sheetViews>
    <sheetView topLeftCell="A6" zoomScale="60" zoomScaleNormal="60" workbookViewId="0">
      <selection activeCell="W48" sqref="W48"/>
    </sheetView>
  </sheetViews>
  <sheetFormatPr baseColWidth="10" defaultRowHeight="15" x14ac:dyDescent="0.25"/>
  <cols>
    <col min="1" max="1" width="19.140625" customWidth="1"/>
    <col min="2" max="2" width="51.85546875" customWidth="1"/>
    <col min="3" max="4" width="9.42578125" bestFit="1" customWidth="1"/>
    <col min="5" max="5" width="9" bestFit="1" customWidth="1"/>
    <col min="6" max="6" width="8.42578125" bestFit="1" customWidth="1"/>
    <col min="7" max="12" width="6.28515625" bestFit="1" customWidth="1"/>
    <col min="13" max="13" width="8" bestFit="1" customWidth="1"/>
    <col min="14" max="15" width="6.28515625" bestFit="1" customWidth="1"/>
    <col min="16" max="16" width="8.42578125" bestFit="1" customWidth="1"/>
    <col min="17" max="17" width="6.28515625" bestFit="1" customWidth="1"/>
    <col min="18" max="18" width="6.28515625" customWidth="1"/>
    <col min="19" max="19" width="6.28515625" bestFit="1" customWidth="1"/>
    <col min="20" max="20" width="4.85546875" customWidth="1"/>
    <col min="21" max="21" width="4.85546875" style="183" customWidth="1"/>
    <col min="22" max="22" width="9" bestFit="1" customWidth="1"/>
    <col min="23" max="23" width="9.28515625" customWidth="1"/>
    <col min="25" max="25" width="58.42578125" bestFit="1" customWidth="1"/>
  </cols>
  <sheetData>
    <row r="1" spans="1:23" x14ac:dyDescent="0.25">
      <c r="A1" s="13" t="s">
        <v>39</v>
      </c>
      <c r="B1" s="14"/>
      <c r="C1" s="14"/>
      <c r="D1" s="15"/>
      <c r="E1" s="15"/>
      <c r="F1" s="15"/>
      <c r="G1" s="15"/>
      <c r="H1" s="15"/>
      <c r="I1" s="15"/>
    </row>
    <row r="2" spans="1:23" x14ac:dyDescent="0.25">
      <c r="A2" s="13" t="s">
        <v>40</v>
      </c>
      <c r="B2" s="14"/>
      <c r="C2" s="14"/>
      <c r="D2" s="15"/>
      <c r="E2" s="15"/>
      <c r="F2" s="15"/>
      <c r="G2" s="15"/>
      <c r="H2" s="15"/>
      <c r="I2" s="15"/>
    </row>
    <row r="3" spans="1:23" x14ac:dyDescent="0.25">
      <c r="A3" s="13" t="s">
        <v>41</v>
      </c>
      <c r="B3" s="14"/>
      <c r="C3" s="14"/>
      <c r="D3" s="15"/>
      <c r="E3" s="15"/>
      <c r="F3" s="15"/>
      <c r="G3" s="15"/>
      <c r="H3" s="15"/>
      <c r="I3" s="15"/>
    </row>
    <row r="4" spans="1:23" x14ac:dyDescent="0.25">
      <c r="A4" s="13" t="s">
        <v>42</v>
      </c>
      <c r="B4" s="14"/>
      <c r="C4" s="14"/>
      <c r="D4" s="15"/>
      <c r="E4" s="15"/>
      <c r="F4" s="15"/>
      <c r="G4" s="15"/>
      <c r="H4" s="15"/>
      <c r="I4" s="15"/>
    </row>
    <row r="5" spans="1:23" x14ac:dyDescent="0.25">
      <c r="A5" s="15"/>
      <c r="B5" s="14"/>
      <c r="C5" s="14"/>
      <c r="D5" s="15"/>
      <c r="E5" s="15"/>
      <c r="F5" s="15"/>
      <c r="G5" s="15"/>
      <c r="H5" s="15"/>
      <c r="I5" s="15"/>
    </row>
    <row r="6" spans="1:23" ht="15" customHeight="1" x14ac:dyDescent="0.25">
      <c r="A6" s="587" t="s">
        <v>43</v>
      </c>
      <c r="B6" s="587"/>
      <c r="C6" s="587"/>
      <c r="D6" s="587"/>
      <c r="E6" s="587"/>
      <c r="F6" s="587"/>
      <c r="G6" s="587"/>
      <c r="H6" s="587"/>
      <c r="I6" s="587"/>
      <c r="J6" s="587"/>
      <c r="K6" s="587"/>
      <c r="L6" s="587"/>
      <c r="M6" s="587"/>
      <c r="N6" s="587"/>
      <c r="O6" s="587"/>
      <c r="P6" s="587"/>
      <c r="Q6" s="587"/>
      <c r="R6" s="587"/>
      <c r="S6" s="587"/>
      <c r="T6" s="587"/>
      <c r="U6" s="587"/>
      <c r="V6" s="587"/>
    </row>
    <row r="7" spans="1:23" x14ac:dyDescent="0.25">
      <c r="A7" s="15"/>
      <c r="B7" s="14"/>
      <c r="C7" s="14"/>
      <c r="D7" s="15"/>
      <c r="E7" s="15"/>
      <c r="F7" s="15"/>
      <c r="G7" s="15"/>
      <c r="H7" s="15"/>
      <c r="I7" s="15"/>
    </row>
    <row r="8" spans="1:23" x14ac:dyDescent="0.25">
      <c r="A8" s="13" t="s">
        <v>44</v>
      </c>
      <c r="B8" s="15" t="s">
        <v>45</v>
      </c>
      <c r="C8" s="14"/>
      <c r="D8" s="15"/>
      <c r="E8" s="15"/>
      <c r="F8" s="15"/>
      <c r="G8" s="15"/>
      <c r="H8" s="15"/>
      <c r="I8" s="15"/>
    </row>
    <row r="9" spans="1:23" x14ac:dyDescent="0.25">
      <c r="B9" s="15"/>
      <c r="C9" s="16"/>
      <c r="D9" s="15"/>
      <c r="E9" s="15"/>
      <c r="F9" s="15"/>
      <c r="G9" s="15"/>
      <c r="H9" s="15"/>
      <c r="I9" s="15"/>
    </row>
    <row r="10" spans="1:23" x14ac:dyDescent="0.25">
      <c r="A10" s="17" t="s">
        <v>47</v>
      </c>
      <c r="B10" s="17"/>
      <c r="C10" s="18"/>
      <c r="D10" s="15"/>
      <c r="E10" s="15"/>
      <c r="F10" s="15"/>
      <c r="G10" s="15"/>
      <c r="H10" s="15"/>
      <c r="I10" s="15"/>
    </row>
    <row r="11" spans="1:23" ht="15" customHeight="1" x14ac:dyDescent="0.25">
      <c r="A11" s="19"/>
      <c r="B11" s="588" t="s">
        <v>48</v>
      </c>
      <c r="C11" s="588"/>
      <c r="D11" s="588"/>
      <c r="E11" s="588"/>
      <c r="F11" s="588"/>
      <c r="G11" s="588"/>
      <c r="H11" s="588"/>
      <c r="I11" s="588"/>
      <c r="J11" s="588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</row>
    <row r="12" spans="1:23" ht="15.75" thickBot="1" x14ac:dyDescent="0.3">
      <c r="A12" s="19"/>
      <c r="B12" s="588"/>
      <c r="C12" s="588"/>
      <c r="D12" s="588"/>
      <c r="E12" s="588"/>
      <c r="F12" s="588"/>
      <c r="G12" s="588"/>
      <c r="H12" s="588"/>
      <c r="I12" s="588"/>
      <c r="J12" s="588"/>
      <c r="K12" s="588"/>
      <c r="L12" s="588"/>
      <c r="M12" s="588"/>
      <c r="N12" s="588"/>
      <c r="O12" s="588"/>
      <c r="P12" s="588"/>
      <c r="Q12" s="588"/>
      <c r="R12" s="588"/>
      <c r="S12" s="588"/>
      <c r="T12" s="588"/>
      <c r="U12" s="588"/>
      <c r="V12" s="588"/>
    </row>
    <row r="13" spans="1:23" ht="16.5" thickTop="1" thickBot="1" x14ac:dyDescent="0.3">
      <c r="C13" s="584" t="s">
        <v>286</v>
      </c>
      <c r="D13" s="585"/>
      <c r="E13" s="585"/>
      <c r="F13" s="585"/>
      <c r="G13" s="585"/>
      <c r="H13" s="585"/>
      <c r="I13" s="585"/>
      <c r="J13" s="585"/>
      <c r="K13" s="586"/>
      <c r="L13" s="584" t="s">
        <v>287</v>
      </c>
      <c r="M13" s="585"/>
      <c r="N13" s="585"/>
      <c r="O13" s="585"/>
      <c r="P13" s="585"/>
      <c r="Q13" s="585"/>
      <c r="R13" s="585"/>
      <c r="S13" s="585"/>
      <c r="T13" s="585"/>
      <c r="U13" s="585"/>
      <c r="V13" s="586"/>
    </row>
    <row r="14" spans="1:23" ht="105" customHeight="1" thickTop="1" x14ac:dyDescent="0.25">
      <c r="B14" s="190" t="s">
        <v>38</v>
      </c>
      <c r="C14" s="210" t="s">
        <v>37</v>
      </c>
      <c r="D14" s="211" t="s">
        <v>36</v>
      </c>
      <c r="E14" s="211" t="s">
        <v>35</v>
      </c>
      <c r="F14" s="211" t="s">
        <v>34</v>
      </c>
      <c r="G14" s="211" t="s">
        <v>33</v>
      </c>
      <c r="H14" s="211" t="s">
        <v>32</v>
      </c>
      <c r="I14" s="211" t="s">
        <v>31</v>
      </c>
      <c r="J14" s="211" t="s">
        <v>20</v>
      </c>
      <c r="K14" s="211" t="s">
        <v>30</v>
      </c>
      <c r="L14" s="210" t="s">
        <v>29</v>
      </c>
      <c r="M14" s="211" t="s">
        <v>28</v>
      </c>
      <c r="N14" s="211" t="s">
        <v>27</v>
      </c>
      <c r="O14" s="211" t="s">
        <v>26</v>
      </c>
      <c r="P14" s="211" t="s">
        <v>25</v>
      </c>
      <c r="Q14" s="211" t="s">
        <v>24</v>
      </c>
      <c r="R14" s="211" t="s">
        <v>23</v>
      </c>
      <c r="S14" s="211" t="s">
        <v>22</v>
      </c>
      <c r="T14" s="211" t="s">
        <v>21</v>
      </c>
      <c r="U14" s="245" t="s">
        <v>20</v>
      </c>
      <c r="V14" s="336" t="s">
        <v>321</v>
      </c>
      <c r="W14" s="264" t="s">
        <v>201</v>
      </c>
    </row>
    <row r="15" spans="1:23" x14ac:dyDescent="0.25">
      <c r="B15" s="199">
        <v>2012</v>
      </c>
      <c r="C15" s="212"/>
      <c r="D15" s="191"/>
      <c r="E15" s="192"/>
      <c r="F15" s="191"/>
      <c r="G15" s="191"/>
      <c r="H15" s="191"/>
      <c r="I15" s="191"/>
      <c r="J15" s="191"/>
      <c r="K15" s="191"/>
      <c r="L15" s="212">
        <v>0</v>
      </c>
      <c r="M15" s="191">
        <v>0</v>
      </c>
      <c r="N15" s="192">
        <v>0</v>
      </c>
      <c r="O15" s="191">
        <v>0</v>
      </c>
      <c r="P15" s="191">
        <v>0</v>
      </c>
      <c r="Q15" s="191">
        <v>0</v>
      </c>
      <c r="R15" s="191">
        <v>1</v>
      </c>
      <c r="S15" s="191">
        <v>0</v>
      </c>
      <c r="T15" s="191">
        <v>0</v>
      </c>
      <c r="U15" s="246">
        <v>0</v>
      </c>
      <c r="V15" s="246"/>
      <c r="W15" s="269">
        <f t="shared" ref="W15:W20" si="0">SUM(C15:U15)</f>
        <v>1</v>
      </c>
    </row>
    <row r="16" spans="1:23" x14ac:dyDescent="0.25">
      <c r="B16" s="200">
        <v>2013</v>
      </c>
      <c r="C16" s="213">
        <v>0</v>
      </c>
      <c r="D16" s="193">
        <v>1</v>
      </c>
      <c r="E16" s="194">
        <v>0</v>
      </c>
      <c r="F16" s="193">
        <v>1</v>
      </c>
      <c r="G16" s="193"/>
      <c r="H16" s="193"/>
      <c r="I16" s="193"/>
      <c r="J16" s="193"/>
      <c r="K16" s="193"/>
      <c r="L16" s="213">
        <v>0</v>
      </c>
      <c r="M16" s="193">
        <v>0</v>
      </c>
      <c r="N16" s="194">
        <v>0</v>
      </c>
      <c r="O16" s="193">
        <v>0</v>
      </c>
      <c r="P16" s="193">
        <v>0</v>
      </c>
      <c r="Q16" s="193">
        <v>0</v>
      </c>
      <c r="R16" s="193">
        <v>0</v>
      </c>
      <c r="S16" s="193">
        <v>0</v>
      </c>
      <c r="T16" s="193">
        <v>1</v>
      </c>
      <c r="U16" s="247"/>
      <c r="V16" s="247"/>
      <c r="W16" s="270">
        <f t="shared" si="0"/>
        <v>3</v>
      </c>
    </row>
    <row r="17" spans="1:23" x14ac:dyDescent="0.25">
      <c r="B17" s="200">
        <v>2014</v>
      </c>
      <c r="C17" s="213">
        <v>0</v>
      </c>
      <c r="D17" s="193">
        <v>1</v>
      </c>
      <c r="E17" s="194">
        <v>0</v>
      </c>
      <c r="F17" s="193">
        <v>5</v>
      </c>
      <c r="G17" s="195">
        <v>0</v>
      </c>
      <c r="H17" s="195">
        <v>0</v>
      </c>
      <c r="I17" s="195">
        <v>0</v>
      </c>
      <c r="J17" s="195">
        <v>1</v>
      </c>
      <c r="K17" s="214">
        <v>0</v>
      </c>
      <c r="L17" s="213">
        <v>0</v>
      </c>
      <c r="M17" s="193">
        <v>0</v>
      </c>
      <c r="N17" s="194">
        <v>0</v>
      </c>
      <c r="O17" s="193">
        <v>3</v>
      </c>
      <c r="P17" s="193">
        <v>0</v>
      </c>
      <c r="Q17" s="193">
        <v>0</v>
      </c>
      <c r="R17" s="193">
        <v>0</v>
      </c>
      <c r="S17" s="193">
        <v>0</v>
      </c>
      <c r="T17" s="193">
        <v>0</v>
      </c>
      <c r="U17" s="247">
        <v>0</v>
      </c>
      <c r="V17" s="247"/>
      <c r="W17" s="270">
        <f t="shared" si="0"/>
        <v>10</v>
      </c>
    </row>
    <row r="18" spans="1:23" x14ac:dyDescent="0.25">
      <c r="B18" s="200">
        <v>2015</v>
      </c>
      <c r="C18" s="213">
        <v>0</v>
      </c>
      <c r="D18" s="193">
        <v>8</v>
      </c>
      <c r="E18" s="194">
        <v>0</v>
      </c>
      <c r="F18" s="193">
        <v>15</v>
      </c>
      <c r="G18" s="195">
        <v>0</v>
      </c>
      <c r="H18" s="195">
        <v>4</v>
      </c>
      <c r="I18" s="195">
        <v>0</v>
      </c>
      <c r="J18" s="195">
        <v>4</v>
      </c>
      <c r="K18" s="214">
        <v>0</v>
      </c>
      <c r="L18" s="213">
        <v>0</v>
      </c>
      <c r="M18" s="193">
        <v>0</v>
      </c>
      <c r="N18" s="194">
        <v>0</v>
      </c>
      <c r="O18" s="193">
        <v>2</v>
      </c>
      <c r="P18" s="193">
        <v>1</v>
      </c>
      <c r="Q18" s="193">
        <v>0</v>
      </c>
      <c r="R18" s="193">
        <v>0</v>
      </c>
      <c r="S18" s="193">
        <v>0</v>
      </c>
      <c r="T18" s="193">
        <v>0</v>
      </c>
      <c r="U18" s="247">
        <v>0</v>
      </c>
      <c r="V18" s="247"/>
      <c r="W18" s="270">
        <f t="shared" si="0"/>
        <v>34</v>
      </c>
    </row>
    <row r="19" spans="1:23" x14ac:dyDescent="0.25">
      <c r="B19" s="200">
        <v>2016</v>
      </c>
      <c r="C19" s="213">
        <v>6850</v>
      </c>
      <c r="D19" s="193">
        <v>3638</v>
      </c>
      <c r="E19" s="194">
        <v>4997</v>
      </c>
      <c r="F19" s="193">
        <v>658</v>
      </c>
      <c r="G19" s="195">
        <v>12</v>
      </c>
      <c r="H19" s="195">
        <v>6</v>
      </c>
      <c r="I19" s="195">
        <v>148</v>
      </c>
      <c r="J19" s="195">
        <v>15</v>
      </c>
      <c r="K19" s="214">
        <v>17</v>
      </c>
      <c r="L19" s="213">
        <v>28</v>
      </c>
      <c r="M19" s="193">
        <v>341</v>
      </c>
      <c r="N19" s="194">
        <v>2</v>
      </c>
      <c r="O19" s="193">
        <v>2</v>
      </c>
      <c r="P19" s="193">
        <v>214</v>
      </c>
      <c r="Q19" s="193">
        <v>17</v>
      </c>
      <c r="R19" s="193">
        <v>60</v>
      </c>
      <c r="S19" s="193">
        <v>6</v>
      </c>
      <c r="T19" s="193">
        <v>7</v>
      </c>
      <c r="U19" s="247">
        <v>4</v>
      </c>
      <c r="V19" s="247"/>
      <c r="W19" s="270">
        <f t="shared" si="0"/>
        <v>17022</v>
      </c>
    </row>
    <row r="20" spans="1:23" x14ac:dyDescent="0.25">
      <c r="B20" s="201">
        <v>2017</v>
      </c>
      <c r="C20" s="215">
        <v>16325</v>
      </c>
      <c r="D20" s="196">
        <v>11844</v>
      </c>
      <c r="E20" s="197">
        <v>9864</v>
      </c>
      <c r="F20" s="196">
        <v>2280</v>
      </c>
      <c r="G20" s="198">
        <v>79</v>
      </c>
      <c r="H20" s="198">
        <v>44</v>
      </c>
      <c r="I20" s="198">
        <v>442</v>
      </c>
      <c r="J20" s="198">
        <v>81</v>
      </c>
      <c r="K20" s="216">
        <v>137</v>
      </c>
      <c r="L20" s="215">
        <v>61</v>
      </c>
      <c r="M20" s="196">
        <v>1116</v>
      </c>
      <c r="N20" s="197"/>
      <c r="O20" s="196">
        <v>30</v>
      </c>
      <c r="P20" s="196">
        <v>2680</v>
      </c>
      <c r="Q20" s="196">
        <v>134</v>
      </c>
      <c r="R20" s="196">
        <v>799</v>
      </c>
      <c r="S20" s="196">
        <v>3</v>
      </c>
      <c r="T20" s="196">
        <v>47</v>
      </c>
      <c r="U20" s="248"/>
      <c r="V20" s="248"/>
      <c r="W20" s="271">
        <f t="shared" si="0"/>
        <v>45966</v>
      </c>
    </row>
    <row r="21" spans="1:23" x14ac:dyDescent="0.25">
      <c r="B21" s="187" t="s">
        <v>19</v>
      </c>
      <c r="C21" s="217">
        <v>23175</v>
      </c>
      <c r="D21" s="188">
        <v>15492</v>
      </c>
      <c r="E21" s="188">
        <v>14861</v>
      </c>
      <c r="F21" s="188">
        <v>2959</v>
      </c>
      <c r="G21" s="189">
        <v>91</v>
      </c>
      <c r="H21" s="189">
        <v>54</v>
      </c>
      <c r="I21" s="189">
        <v>590</v>
      </c>
      <c r="J21" s="189">
        <v>101</v>
      </c>
      <c r="K21" s="218">
        <v>154</v>
      </c>
      <c r="L21" s="217">
        <v>89</v>
      </c>
      <c r="M21" s="188">
        <v>1457</v>
      </c>
      <c r="N21" s="188">
        <v>2</v>
      </c>
      <c r="O21" s="188">
        <v>37</v>
      </c>
      <c r="P21" s="188">
        <v>2895</v>
      </c>
      <c r="Q21" s="188">
        <v>151</v>
      </c>
      <c r="R21" s="188">
        <v>860</v>
      </c>
      <c r="S21" s="188">
        <v>9</v>
      </c>
      <c r="T21" s="188">
        <v>55</v>
      </c>
      <c r="U21" s="249">
        <v>4</v>
      </c>
      <c r="V21" s="249">
        <v>0</v>
      </c>
      <c r="W21" s="272">
        <f>SUM(C21:V21)</f>
        <v>63036</v>
      </c>
    </row>
    <row r="22" spans="1:23" ht="15" customHeight="1" x14ac:dyDescent="0.25">
      <c r="B22" s="181" t="s">
        <v>18</v>
      </c>
      <c r="C22" s="219">
        <v>6850</v>
      </c>
      <c r="D22" s="11">
        <v>3648</v>
      </c>
      <c r="E22" s="11">
        <v>4997</v>
      </c>
      <c r="F22" s="11">
        <v>679</v>
      </c>
      <c r="G22" s="12">
        <v>12</v>
      </c>
      <c r="H22" s="12">
        <v>10</v>
      </c>
      <c r="I22" s="12">
        <v>148</v>
      </c>
      <c r="J22" s="12">
        <v>20</v>
      </c>
      <c r="K22" s="102">
        <v>17</v>
      </c>
      <c r="L22" s="219">
        <v>28</v>
      </c>
      <c r="M22" s="11">
        <v>341</v>
      </c>
      <c r="N22" s="11">
        <v>2</v>
      </c>
      <c r="O22" s="11">
        <v>7</v>
      </c>
      <c r="P22" s="11">
        <v>215</v>
      </c>
      <c r="Q22" s="11">
        <v>17</v>
      </c>
      <c r="R22" s="11">
        <v>61</v>
      </c>
      <c r="S22" s="11">
        <v>6</v>
      </c>
      <c r="T22" s="11">
        <v>8</v>
      </c>
      <c r="U22" s="250">
        <v>4</v>
      </c>
      <c r="V22" s="250">
        <v>0</v>
      </c>
      <c r="W22" s="273">
        <f>SUM(C22:V22)</f>
        <v>17070</v>
      </c>
    </row>
    <row r="23" spans="1:23" hidden="1" x14ac:dyDescent="0.25">
      <c r="A23" s="589" t="s">
        <v>5</v>
      </c>
      <c r="B23" s="202" t="s">
        <v>4</v>
      </c>
      <c r="C23" s="220">
        <v>0</v>
      </c>
      <c r="D23" s="149">
        <v>1</v>
      </c>
      <c r="E23" s="149">
        <v>0</v>
      </c>
      <c r="F23" s="149">
        <v>1</v>
      </c>
      <c r="G23" s="150">
        <v>0</v>
      </c>
      <c r="H23" s="150">
        <v>0</v>
      </c>
      <c r="I23" s="150">
        <v>0</v>
      </c>
      <c r="J23" s="150">
        <v>0</v>
      </c>
      <c r="K23" s="221">
        <v>0</v>
      </c>
      <c r="L23" s="220">
        <v>0</v>
      </c>
      <c r="M23" s="149">
        <v>0</v>
      </c>
      <c r="N23" s="149">
        <v>0</v>
      </c>
      <c r="O23" s="149">
        <v>0</v>
      </c>
      <c r="P23" s="149">
        <v>0</v>
      </c>
      <c r="Q23" s="149">
        <v>0</v>
      </c>
      <c r="R23" s="149">
        <v>1</v>
      </c>
      <c r="S23" s="149">
        <v>0</v>
      </c>
      <c r="T23" s="149">
        <v>1</v>
      </c>
      <c r="U23" s="251"/>
      <c r="V23" s="251">
        <v>0</v>
      </c>
      <c r="W23" s="267">
        <f t="shared" ref="W23:W41" si="1">SUM(C23:V23)</f>
        <v>4</v>
      </c>
    </row>
    <row r="24" spans="1:23" hidden="1" x14ac:dyDescent="0.25">
      <c r="A24" s="590"/>
      <c r="B24" s="203" t="s">
        <v>3</v>
      </c>
      <c r="C24" s="222">
        <v>685</v>
      </c>
      <c r="D24" s="151">
        <v>364.8</v>
      </c>
      <c r="E24" s="151">
        <v>499.7</v>
      </c>
      <c r="F24" s="151">
        <v>67.900000000000006</v>
      </c>
      <c r="G24" s="152">
        <v>1.2</v>
      </c>
      <c r="H24" s="152">
        <v>1</v>
      </c>
      <c r="I24" s="152">
        <v>14.8</v>
      </c>
      <c r="J24" s="152">
        <v>2</v>
      </c>
      <c r="K24" s="223">
        <v>1.7</v>
      </c>
      <c r="L24" s="222">
        <v>2.8</v>
      </c>
      <c r="M24" s="151">
        <v>34.1</v>
      </c>
      <c r="N24" s="151">
        <v>0.2</v>
      </c>
      <c r="O24" s="151">
        <v>0.7</v>
      </c>
      <c r="P24" s="151">
        <v>21.5</v>
      </c>
      <c r="Q24" s="151">
        <v>1.7</v>
      </c>
      <c r="R24" s="151">
        <v>6.1</v>
      </c>
      <c r="S24" s="151">
        <v>0.6</v>
      </c>
      <c r="T24" s="151">
        <v>0.8</v>
      </c>
      <c r="U24" s="252"/>
      <c r="V24" s="252">
        <v>0.4</v>
      </c>
      <c r="W24" s="265">
        <f t="shared" si="1"/>
        <v>1707</v>
      </c>
    </row>
    <row r="25" spans="1:23" ht="25.5" hidden="1" x14ac:dyDescent="0.25">
      <c r="A25" s="590"/>
      <c r="B25" s="203" t="s">
        <v>2</v>
      </c>
      <c r="C25" s="222">
        <v>5</v>
      </c>
      <c r="D25" s="151">
        <v>1</v>
      </c>
      <c r="E25" s="151">
        <v>0</v>
      </c>
      <c r="F25" s="151">
        <v>0</v>
      </c>
      <c r="G25" s="152"/>
      <c r="H25" s="152"/>
      <c r="I25" s="152"/>
      <c r="J25" s="152"/>
      <c r="K25" s="223"/>
      <c r="L25" s="222"/>
      <c r="M25" s="151"/>
      <c r="N25" s="151"/>
      <c r="O25" s="151"/>
      <c r="P25" s="151"/>
      <c r="Q25" s="151"/>
      <c r="R25" s="151"/>
      <c r="S25" s="151"/>
      <c r="T25" s="151"/>
      <c r="U25" s="252"/>
      <c r="V25" s="252"/>
      <c r="W25" s="265">
        <f t="shared" si="1"/>
        <v>6</v>
      </c>
    </row>
    <row r="26" spans="1:23" ht="25.5" hidden="1" x14ac:dyDescent="0.25">
      <c r="A26" s="591"/>
      <c r="B26" s="204" t="s">
        <v>1</v>
      </c>
      <c r="C26" s="224">
        <v>12</v>
      </c>
      <c r="D26" s="153">
        <v>15</v>
      </c>
      <c r="E26" s="153">
        <v>1</v>
      </c>
      <c r="F26" s="153">
        <v>0</v>
      </c>
      <c r="G26" s="154"/>
      <c r="H26" s="154"/>
      <c r="I26" s="154"/>
      <c r="J26" s="154"/>
      <c r="K26" s="225"/>
      <c r="L26" s="224"/>
      <c r="M26" s="153"/>
      <c r="N26" s="153"/>
      <c r="O26" s="153"/>
      <c r="P26" s="153"/>
      <c r="Q26" s="153"/>
      <c r="R26" s="153"/>
      <c r="S26" s="153"/>
      <c r="T26" s="153"/>
      <c r="U26" s="253"/>
      <c r="V26" s="253"/>
      <c r="W26" s="268">
        <f t="shared" si="1"/>
        <v>28</v>
      </c>
    </row>
    <row r="27" spans="1:23" hidden="1" x14ac:dyDescent="0.25">
      <c r="A27" s="593" t="s">
        <v>17</v>
      </c>
      <c r="B27" s="594"/>
      <c r="C27" s="226">
        <v>702</v>
      </c>
      <c r="D27" s="23">
        <v>381.8</v>
      </c>
      <c r="E27" s="23">
        <v>500.7</v>
      </c>
      <c r="F27" s="23">
        <v>68.900000000000006</v>
      </c>
      <c r="G27" s="24">
        <v>1.2</v>
      </c>
      <c r="H27" s="24">
        <v>1</v>
      </c>
      <c r="I27" s="24">
        <v>14.8</v>
      </c>
      <c r="J27" s="24">
        <v>2</v>
      </c>
      <c r="K27" s="227">
        <v>1.7</v>
      </c>
      <c r="L27" s="226">
        <v>2.8</v>
      </c>
      <c r="M27" s="23">
        <v>34.1</v>
      </c>
      <c r="N27" s="23">
        <v>0.2</v>
      </c>
      <c r="O27" s="23">
        <v>0.7</v>
      </c>
      <c r="P27" s="23">
        <v>21.5</v>
      </c>
      <c r="Q27" s="23">
        <v>1.7</v>
      </c>
      <c r="R27" s="23">
        <v>7.1</v>
      </c>
      <c r="S27" s="23">
        <v>0.6</v>
      </c>
      <c r="T27" s="23">
        <v>1.8</v>
      </c>
      <c r="U27" s="254"/>
      <c r="V27" s="254">
        <v>0.4</v>
      </c>
      <c r="W27" s="266">
        <f t="shared" si="1"/>
        <v>1745</v>
      </c>
    </row>
    <row r="28" spans="1:23" hidden="1" x14ac:dyDescent="0.25">
      <c r="A28" s="595" t="s">
        <v>16</v>
      </c>
      <c r="B28" s="205" t="s">
        <v>15</v>
      </c>
      <c r="C28" s="228">
        <v>0</v>
      </c>
      <c r="D28" s="155">
        <v>1</v>
      </c>
      <c r="E28" s="155">
        <v>0</v>
      </c>
      <c r="F28" s="155">
        <v>5</v>
      </c>
      <c r="G28" s="156">
        <v>0</v>
      </c>
      <c r="H28" s="156">
        <v>0</v>
      </c>
      <c r="I28" s="156">
        <v>0</v>
      </c>
      <c r="J28" s="156">
        <v>1</v>
      </c>
      <c r="K28" s="229">
        <v>0</v>
      </c>
      <c r="L28" s="228">
        <v>0</v>
      </c>
      <c r="M28" s="155">
        <v>0</v>
      </c>
      <c r="N28" s="155">
        <v>0</v>
      </c>
      <c r="O28" s="155">
        <v>3</v>
      </c>
      <c r="P28" s="155">
        <v>0</v>
      </c>
      <c r="Q28" s="155">
        <v>0</v>
      </c>
      <c r="R28" s="155">
        <v>0</v>
      </c>
      <c r="S28" s="155">
        <v>0</v>
      </c>
      <c r="T28" s="155">
        <v>0</v>
      </c>
      <c r="U28" s="255"/>
      <c r="V28" s="255">
        <v>0</v>
      </c>
      <c r="W28" s="267">
        <f t="shared" si="1"/>
        <v>10</v>
      </c>
    </row>
    <row r="29" spans="1:23" hidden="1" x14ac:dyDescent="0.25">
      <c r="A29" s="596"/>
      <c r="B29" s="206" t="s">
        <v>14</v>
      </c>
      <c r="C29" s="230">
        <v>2740</v>
      </c>
      <c r="D29" s="157">
        <v>1459.2</v>
      </c>
      <c r="E29" s="157">
        <v>1998.8</v>
      </c>
      <c r="F29" s="157">
        <v>271.60000000000002</v>
      </c>
      <c r="G29" s="158">
        <v>4.8</v>
      </c>
      <c r="H29" s="158">
        <v>4</v>
      </c>
      <c r="I29" s="158">
        <v>59.2</v>
      </c>
      <c r="J29" s="158">
        <v>8</v>
      </c>
      <c r="K29" s="231">
        <v>6.8</v>
      </c>
      <c r="L29" s="230">
        <v>11.2</v>
      </c>
      <c r="M29" s="157">
        <v>136.4</v>
      </c>
      <c r="N29" s="157">
        <v>0.8</v>
      </c>
      <c r="O29" s="157">
        <v>2.8</v>
      </c>
      <c r="P29" s="157">
        <v>86</v>
      </c>
      <c r="Q29" s="157">
        <v>6.8</v>
      </c>
      <c r="R29" s="157">
        <v>24.4</v>
      </c>
      <c r="S29" s="157">
        <v>2.4</v>
      </c>
      <c r="T29" s="157">
        <v>3.2</v>
      </c>
      <c r="U29" s="256"/>
      <c r="V29" s="256">
        <v>1.6</v>
      </c>
      <c r="W29" s="265">
        <f t="shared" si="1"/>
        <v>6828</v>
      </c>
    </row>
    <row r="30" spans="1:23" ht="25.5" hidden="1" x14ac:dyDescent="0.25">
      <c r="A30" s="596"/>
      <c r="B30" s="206" t="s">
        <v>2</v>
      </c>
      <c r="C30" s="230">
        <v>8</v>
      </c>
      <c r="D30" s="157">
        <v>1</v>
      </c>
      <c r="E30" s="157">
        <v>1</v>
      </c>
      <c r="F30" s="157">
        <v>0</v>
      </c>
      <c r="G30" s="158"/>
      <c r="H30" s="158"/>
      <c r="I30" s="158"/>
      <c r="J30" s="158"/>
      <c r="K30" s="231"/>
      <c r="L30" s="230"/>
      <c r="M30" s="157"/>
      <c r="N30" s="157"/>
      <c r="O30" s="157"/>
      <c r="P30" s="157"/>
      <c r="Q30" s="157"/>
      <c r="R30" s="157"/>
      <c r="S30" s="157"/>
      <c r="T30" s="157"/>
      <c r="U30" s="256"/>
      <c r="V30" s="256"/>
      <c r="W30" s="265">
        <f t="shared" si="1"/>
        <v>10</v>
      </c>
    </row>
    <row r="31" spans="1:23" ht="25.5" hidden="1" x14ac:dyDescent="0.25">
      <c r="A31" s="597"/>
      <c r="B31" s="207" t="s">
        <v>1</v>
      </c>
      <c r="C31" s="232">
        <v>10</v>
      </c>
      <c r="D31" s="159">
        <v>9</v>
      </c>
      <c r="E31" s="159">
        <v>10</v>
      </c>
      <c r="F31" s="159">
        <v>0</v>
      </c>
      <c r="G31" s="160"/>
      <c r="H31" s="160"/>
      <c r="I31" s="160"/>
      <c r="J31" s="160"/>
      <c r="K31" s="233"/>
      <c r="L31" s="232">
        <v>12</v>
      </c>
      <c r="M31" s="159"/>
      <c r="N31" s="159"/>
      <c r="O31" s="159"/>
      <c r="P31" s="159"/>
      <c r="Q31" s="159"/>
      <c r="R31" s="159"/>
      <c r="S31" s="159"/>
      <c r="T31" s="159"/>
      <c r="U31" s="257"/>
      <c r="V31" s="257"/>
      <c r="W31" s="268">
        <f t="shared" si="1"/>
        <v>41</v>
      </c>
    </row>
    <row r="32" spans="1:23" hidden="1" x14ac:dyDescent="0.25">
      <c r="A32" s="593" t="s">
        <v>13</v>
      </c>
      <c r="B32" s="594"/>
      <c r="C32" s="234">
        <v>2758</v>
      </c>
      <c r="D32" s="26">
        <v>1469.2</v>
      </c>
      <c r="E32" s="26">
        <v>2009.8</v>
      </c>
      <c r="F32" s="26">
        <v>271.60000000000002</v>
      </c>
      <c r="G32" s="27">
        <v>4.8</v>
      </c>
      <c r="H32" s="27">
        <v>4</v>
      </c>
      <c r="I32" s="27">
        <v>59.2</v>
      </c>
      <c r="J32" s="27">
        <v>8</v>
      </c>
      <c r="K32" s="235">
        <v>6.8</v>
      </c>
      <c r="L32" s="234">
        <v>23.2</v>
      </c>
      <c r="M32" s="26">
        <v>136.4</v>
      </c>
      <c r="N32" s="26">
        <v>0.8</v>
      </c>
      <c r="O32" s="26">
        <v>2.8</v>
      </c>
      <c r="P32" s="26">
        <v>86</v>
      </c>
      <c r="Q32" s="26">
        <v>6.8</v>
      </c>
      <c r="R32" s="26">
        <v>24.4</v>
      </c>
      <c r="S32" s="26">
        <v>2.4</v>
      </c>
      <c r="T32" s="26">
        <v>3.2</v>
      </c>
      <c r="U32" s="258"/>
      <c r="V32" s="258">
        <v>1.6</v>
      </c>
      <c r="W32" s="266">
        <f t="shared" si="1"/>
        <v>6879</v>
      </c>
    </row>
    <row r="33" spans="1:24" hidden="1" x14ac:dyDescent="0.25">
      <c r="A33" s="595" t="s">
        <v>12</v>
      </c>
      <c r="B33" s="205" t="s">
        <v>11</v>
      </c>
      <c r="C33" s="228">
        <v>0</v>
      </c>
      <c r="D33" s="155">
        <v>8</v>
      </c>
      <c r="E33" s="155">
        <v>0</v>
      </c>
      <c r="F33" s="155">
        <v>15</v>
      </c>
      <c r="G33" s="156">
        <v>0</v>
      </c>
      <c r="H33" s="156">
        <v>4</v>
      </c>
      <c r="I33" s="156">
        <v>0</v>
      </c>
      <c r="J33" s="156">
        <v>4</v>
      </c>
      <c r="K33" s="229">
        <v>0</v>
      </c>
      <c r="L33" s="228">
        <v>0</v>
      </c>
      <c r="M33" s="155">
        <v>0</v>
      </c>
      <c r="N33" s="155">
        <v>0</v>
      </c>
      <c r="O33" s="155">
        <v>2</v>
      </c>
      <c r="P33" s="155">
        <v>1</v>
      </c>
      <c r="Q33" s="155">
        <v>0</v>
      </c>
      <c r="R33" s="155">
        <v>0</v>
      </c>
      <c r="S33" s="155">
        <v>0</v>
      </c>
      <c r="T33" s="155">
        <v>0</v>
      </c>
      <c r="U33" s="255"/>
      <c r="V33" s="255">
        <v>0</v>
      </c>
      <c r="W33" s="267">
        <f t="shared" si="1"/>
        <v>34</v>
      </c>
    </row>
    <row r="34" spans="1:24" hidden="1" x14ac:dyDescent="0.25">
      <c r="A34" s="596"/>
      <c r="B34" s="206" t="s">
        <v>10</v>
      </c>
      <c r="C34" s="236">
        <v>4795</v>
      </c>
      <c r="D34" s="161">
        <v>2553.6</v>
      </c>
      <c r="E34" s="161">
        <v>3497.9</v>
      </c>
      <c r="F34" s="161">
        <v>475.3</v>
      </c>
      <c r="G34" s="158">
        <v>8.4</v>
      </c>
      <c r="H34" s="158">
        <v>7</v>
      </c>
      <c r="I34" s="158">
        <v>103.6</v>
      </c>
      <c r="J34" s="158">
        <v>14</v>
      </c>
      <c r="K34" s="231">
        <v>11.9</v>
      </c>
      <c r="L34" s="236">
        <v>19.600000000000001</v>
      </c>
      <c r="M34" s="161">
        <v>238.7</v>
      </c>
      <c r="N34" s="161">
        <v>1.4</v>
      </c>
      <c r="O34" s="161">
        <v>4.9000000000000004</v>
      </c>
      <c r="P34" s="161">
        <v>150.5</v>
      </c>
      <c r="Q34" s="161">
        <v>11.9</v>
      </c>
      <c r="R34" s="161">
        <v>42.7</v>
      </c>
      <c r="S34" s="161">
        <v>4.2</v>
      </c>
      <c r="T34" s="161">
        <v>5.6</v>
      </c>
      <c r="U34" s="259"/>
      <c r="V34" s="259">
        <v>2.8</v>
      </c>
      <c r="W34" s="265">
        <f t="shared" si="1"/>
        <v>11949</v>
      </c>
    </row>
    <row r="35" spans="1:24" ht="25.5" hidden="1" x14ac:dyDescent="0.25">
      <c r="A35" s="596"/>
      <c r="B35" s="206" t="s">
        <v>2</v>
      </c>
      <c r="C35" s="236">
        <v>0</v>
      </c>
      <c r="D35" s="161">
        <v>0</v>
      </c>
      <c r="E35" s="161">
        <v>0</v>
      </c>
      <c r="F35" s="161">
        <v>0</v>
      </c>
      <c r="G35" s="158"/>
      <c r="H35" s="158"/>
      <c r="I35" s="158"/>
      <c r="J35" s="158"/>
      <c r="K35" s="231"/>
      <c r="L35" s="236"/>
      <c r="M35" s="161"/>
      <c r="N35" s="161"/>
      <c r="O35" s="161"/>
      <c r="P35" s="161"/>
      <c r="Q35" s="161"/>
      <c r="R35" s="161"/>
      <c r="S35" s="161"/>
      <c r="T35" s="161"/>
      <c r="U35" s="259"/>
      <c r="V35" s="259"/>
      <c r="W35" s="265">
        <f t="shared" si="1"/>
        <v>0</v>
      </c>
    </row>
    <row r="36" spans="1:24" ht="25.5" hidden="1" x14ac:dyDescent="0.25">
      <c r="A36" s="597"/>
      <c r="B36" s="207" t="s">
        <v>1</v>
      </c>
      <c r="C36" s="237">
        <v>14</v>
      </c>
      <c r="D36" s="162">
        <v>8</v>
      </c>
      <c r="E36" s="162">
        <v>5</v>
      </c>
      <c r="F36" s="162">
        <v>1</v>
      </c>
      <c r="G36" s="160"/>
      <c r="H36" s="160"/>
      <c r="I36" s="160"/>
      <c r="J36" s="160"/>
      <c r="K36" s="233"/>
      <c r="L36" s="237"/>
      <c r="M36" s="162"/>
      <c r="N36" s="162"/>
      <c r="O36" s="162"/>
      <c r="P36" s="162"/>
      <c r="Q36" s="162"/>
      <c r="R36" s="162"/>
      <c r="S36" s="162"/>
      <c r="T36" s="162"/>
      <c r="U36" s="260"/>
      <c r="V36" s="260"/>
      <c r="W36" s="268">
        <f t="shared" si="1"/>
        <v>28</v>
      </c>
    </row>
    <row r="37" spans="1:24" hidden="1" x14ac:dyDescent="0.25">
      <c r="A37" s="593" t="s">
        <v>9</v>
      </c>
      <c r="B37" s="594"/>
      <c r="C37" s="238">
        <v>4809</v>
      </c>
      <c r="D37" s="6">
        <v>2561.6</v>
      </c>
      <c r="E37" s="6">
        <v>3502.9</v>
      </c>
      <c r="F37" s="6">
        <v>476.3</v>
      </c>
      <c r="G37" s="29">
        <v>8.4</v>
      </c>
      <c r="H37" s="29">
        <v>7</v>
      </c>
      <c r="I37" s="29">
        <v>103.6</v>
      </c>
      <c r="J37" s="29">
        <v>14</v>
      </c>
      <c r="K37" s="239">
        <v>11.9</v>
      </c>
      <c r="L37" s="238">
        <v>19.600000000000001</v>
      </c>
      <c r="M37" s="6">
        <v>238.7</v>
      </c>
      <c r="N37" s="6">
        <v>1.4</v>
      </c>
      <c r="O37" s="6">
        <v>4.9000000000000004</v>
      </c>
      <c r="P37" s="6">
        <v>150.5</v>
      </c>
      <c r="Q37" s="6">
        <v>11.9</v>
      </c>
      <c r="R37" s="6">
        <v>42.7</v>
      </c>
      <c r="S37" s="6">
        <v>4.2</v>
      </c>
      <c r="T37" s="6">
        <v>5.6</v>
      </c>
      <c r="U37" s="261"/>
      <c r="V37" s="261">
        <v>2.8</v>
      </c>
      <c r="W37" s="266">
        <f t="shared" si="1"/>
        <v>11977</v>
      </c>
    </row>
    <row r="38" spans="1:24" hidden="1" x14ac:dyDescent="0.25">
      <c r="A38" s="600" t="s">
        <v>8</v>
      </c>
      <c r="B38" s="208" t="s">
        <v>7</v>
      </c>
      <c r="C38" s="240">
        <v>6850</v>
      </c>
      <c r="D38" s="30">
        <v>3648</v>
      </c>
      <c r="E38" s="30">
        <v>4997</v>
      </c>
      <c r="F38" s="30">
        <v>679</v>
      </c>
      <c r="G38" s="4">
        <v>12</v>
      </c>
      <c r="H38" s="4">
        <v>10</v>
      </c>
      <c r="I38" s="4">
        <v>148</v>
      </c>
      <c r="J38" s="4">
        <v>20</v>
      </c>
      <c r="K38" s="241">
        <v>17</v>
      </c>
      <c r="L38" s="240">
        <v>28</v>
      </c>
      <c r="M38" s="30">
        <v>341</v>
      </c>
      <c r="N38" s="30">
        <v>2</v>
      </c>
      <c r="O38" s="30">
        <v>7</v>
      </c>
      <c r="P38" s="30">
        <v>215</v>
      </c>
      <c r="Q38" s="30">
        <v>17</v>
      </c>
      <c r="R38" s="30">
        <v>61</v>
      </c>
      <c r="S38" s="30">
        <v>6</v>
      </c>
      <c r="T38" s="30">
        <v>8</v>
      </c>
      <c r="U38" s="262"/>
      <c r="V38" s="262">
        <v>4</v>
      </c>
      <c r="W38" s="266">
        <f t="shared" si="1"/>
        <v>17070</v>
      </c>
    </row>
    <row r="39" spans="1:24" ht="25.5" hidden="1" x14ac:dyDescent="0.25">
      <c r="A39" s="600"/>
      <c r="B39" s="209" t="s">
        <v>2</v>
      </c>
      <c r="C39" s="240">
        <v>0</v>
      </c>
      <c r="D39" s="30">
        <v>0</v>
      </c>
      <c r="E39" s="30">
        <v>0</v>
      </c>
      <c r="F39" s="30">
        <v>0</v>
      </c>
      <c r="G39" s="3"/>
      <c r="H39" s="3"/>
      <c r="I39" s="3"/>
      <c r="J39" s="3"/>
      <c r="K39" s="242"/>
      <c r="L39" s="240"/>
      <c r="M39" s="30"/>
      <c r="N39" s="30"/>
      <c r="O39" s="30"/>
      <c r="P39" s="30"/>
      <c r="Q39" s="30"/>
      <c r="R39" s="30"/>
      <c r="S39" s="30"/>
      <c r="T39" s="30"/>
      <c r="U39" s="262"/>
      <c r="V39" s="262"/>
      <c r="W39" s="266">
        <f t="shared" si="1"/>
        <v>0</v>
      </c>
    </row>
    <row r="40" spans="1:24" ht="25.5" hidden="1" x14ac:dyDescent="0.25">
      <c r="A40" s="601"/>
      <c r="B40" s="209" t="s">
        <v>1</v>
      </c>
      <c r="C40" s="240">
        <v>15</v>
      </c>
      <c r="D40" s="30">
        <v>16</v>
      </c>
      <c r="E40" s="30">
        <v>5</v>
      </c>
      <c r="F40" s="30">
        <v>2</v>
      </c>
      <c r="G40" s="3"/>
      <c r="H40" s="3"/>
      <c r="I40" s="3"/>
      <c r="J40" s="3"/>
      <c r="K40" s="242"/>
      <c r="L40" s="240"/>
      <c r="M40" s="30"/>
      <c r="N40" s="30"/>
      <c r="O40" s="30"/>
      <c r="P40" s="30">
        <v>1</v>
      </c>
      <c r="Q40" s="30"/>
      <c r="R40" s="30"/>
      <c r="S40" s="30"/>
      <c r="T40" s="30"/>
      <c r="U40" s="262"/>
      <c r="V40" s="262"/>
      <c r="W40" s="266">
        <f t="shared" si="1"/>
        <v>39</v>
      </c>
    </row>
    <row r="41" spans="1:24" hidden="1" x14ac:dyDescent="0.25">
      <c r="A41" s="602" t="s">
        <v>6</v>
      </c>
      <c r="B41" s="603"/>
      <c r="C41" s="243">
        <v>6850</v>
      </c>
      <c r="D41" s="31">
        <v>3648</v>
      </c>
      <c r="E41" s="31">
        <v>4997</v>
      </c>
      <c r="F41" s="31">
        <v>679</v>
      </c>
      <c r="G41" s="32">
        <v>12</v>
      </c>
      <c r="H41" s="32">
        <v>10</v>
      </c>
      <c r="I41" s="32">
        <v>148</v>
      </c>
      <c r="J41" s="32">
        <v>20</v>
      </c>
      <c r="K41" s="244">
        <v>17</v>
      </c>
      <c r="L41" s="243">
        <v>28</v>
      </c>
      <c r="M41" s="31">
        <v>341</v>
      </c>
      <c r="N41" s="31">
        <v>2</v>
      </c>
      <c r="O41" s="31">
        <v>7</v>
      </c>
      <c r="P41" s="31">
        <v>215</v>
      </c>
      <c r="Q41" s="31">
        <v>17</v>
      </c>
      <c r="R41" s="31">
        <v>61</v>
      </c>
      <c r="S41" s="31">
        <v>6</v>
      </c>
      <c r="T41" s="31">
        <v>8</v>
      </c>
      <c r="U41" s="263"/>
      <c r="V41" s="263">
        <v>4</v>
      </c>
      <c r="W41" s="266">
        <f t="shared" si="1"/>
        <v>17070</v>
      </c>
    </row>
    <row r="42" spans="1:24" ht="15.75" thickBot="1" x14ac:dyDescent="0.3">
      <c r="A42" s="33"/>
      <c r="B42" s="3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4" ht="15.75" thickTop="1" x14ac:dyDescent="0.25">
      <c r="A43" s="33"/>
      <c r="B43" s="274" t="s">
        <v>288</v>
      </c>
      <c r="C43" s="498">
        <v>5578</v>
      </c>
      <c r="D43" s="499">
        <v>2373</v>
      </c>
      <c r="E43" s="499">
        <v>2498</v>
      </c>
      <c r="F43" s="499">
        <v>415</v>
      </c>
      <c r="G43" s="499">
        <v>12</v>
      </c>
      <c r="H43" s="499">
        <v>10</v>
      </c>
      <c r="I43" s="499">
        <v>125</v>
      </c>
      <c r="J43" s="499">
        <v>19</v>
      </c>
      <c r="K43" s="499">
        <v>6</v>
      </c>
      <c r="L43" s="499">
        <v>28</v>
      </c>
      <c r="M43" s="499">
        <v>247</v>
      </c>
      <c r="N43" s="499">
        <v>2</v>
      </c>
      <c r="O43" s="499">
        <v>7</v>
      </c>
      <c r="P43" s="499">
        <v>176</v>
      </c>
      <c r="Q43" s="499">
        <v>17</v>
      </c>
      <c r="R43" s="499">
        <v>51</v>
      </c>
      <c r="S43" s="499">
        <v>6</v>
      </c>
      <c r="T43" s="499">
        <v>8</v>
      </c>
      <c r="U43" s="500">
        <v>5</v>
      </c>
      <c r="V43" s="501">
        <v>4</v>
      </c>
      <c r="W43" s="502">
        <f>SUM(C43:V43)</f>
        <v>11587</v>
      </c>
      <c r="X43" s="107"/>
    </row>
    <row r="44" spans="1:24" s="183" customFormat="1" ht="15.75" thickBot="1" x14ac:dyDescent="0.3">
      <c r="A44" s="33"/>
      <c r="B44" s="275" t="s">
        <v>289</v>
      </c>
      <c r="C44" s="276">
        <v>1358</v>
      </c>
      <c r="D44" s="277">
        <v>1469</v>
      </c>
      <c r="E44" s="277">
        <v>2896</v>
      </c>
      <c r="F44" s="277">
        <v>355</v>
      </c>
      <c r="G44" s="277"/>
      <c r="H44" s="277"/>
      <c r="I44" s="277">
        <v>30</v>
      </c>
      <c r="J44" s="277">
        <v>2</v>
      </c>
      <c r="K44" s="277">
        <v>11</v>
      </c>
      <c r="L44" s="277">
        <v>1</v>
      </c>
      <c r="M44" s="277">
        <v>100</v>
      </c>
      <c r="N44" s="277">
        <v>2</v>
      </c>
      <c r="O44" s="277">
        <v>0</v>
      </c>
      <c r="P44" s="277">
        <v>51</v>
      </c>
      <c r="Q44" s="277">
        <v>3</v>
      </c>
      <c r="R44" s="277">
        <v>22</v>
      </c>
      <c r="S44" s="277">
        <v>2</v>
      </c>
      <c r="T44" s="277">
        <v>1</v>
      </c>
      <c r="U44" s="335"/>
      <c r="V44" s="278">
        <v>34</v>
      </c>
      <c r="W44" s="353">
        <f>SUM(C44:V44)</f>
        <v>6337</v>
      </c>
      <c r="X44"/>
    </row>
    <row r="45" spans="1:24" s="183" customFormat="1" ht="30" customHeight="1" thickTop="1" x14ac:dyDescent="0.25">
      <c r="A45" s="33"/>
      <c r="B45" s="349" t="s">
        <v>15</v>
      </c>
      <c r="C45" s="337"/>
      <c r="D45" s="341">
        <v>1</v>
      </c>
      <c r="E45" s="341">
        <v>1</v>
      </c>
      <c r="F45" s="341">
        <v>6</v>
      </c>
      <c r="G45" s="338"/>
      <c r="H45" s="338"/>
      <c r="I45" s="338"/>
      <c r="J45" s="341">
        <v>1</v>
      </c>
      <c r="K45" s="339"/>
      <c r="L45" s="337"/>
      <c r="M45" s="341">
        <v>1</v>
      </c>
      <c r="N45" s="338"/>
      <c r="O45" s="341">
        <v>3</v>
      </c>
      <c r="P45" s="341">
        <v>1</v>
      </c>
      <c r="Q45" s="338"/>
      <c r="R45" s="341">
        <v>1</v>
      </c>
      <c r="S45" s="338"/>
      <c r="T45" s="341">
        <v>1</v>
      </c>
      <c r="U45" s="339"/>
      <c r="V45" s="340"/>
      <c r="W45" s="355">
        <f>SUM(C45:V45)</f>
        <v>16</v>
      </c>
    </row>
    <row r="46" spans="1:24" ht="15.75" thickBot="1" x14ac:dyDescent="0.3">
      <c r="A46" s="33"/>
      <c r="B46" s="350" t="s">
        <v>187</v>
      </c>
      <c r="C46" s="461">
        <v>1</v>
      </c>
      <c r="D46" s="343">
        <v>0</v>
      </c>
      <c r="E46" s="343">
        <v>0</v>
      </c>
      <c r="F46" s="343">
        <v>0</v>
      </c>
      <c r="G46" s="344">
        <v>1</v>
      </c>
      <c r="H46" s="344">
        <v>1</v>
      </c>
      <c r="I46" s="344">
        <v>1</v>
      </c>
      <c r="J46" s="343">
        <v>0</v>
      </c>
      <c r="K46" s="345">
        <v>1</v>
      </c>
      <c r="L46" s="342">
        <v>1</v>
      </c>
      <c r="M46" s="343">
        <v>0</v>
      </c>
      <c r="N46" s="344">
        <v>1</v>
      </c>
      <c r="O46" s="343">
        <v>0</v>
      </c>
      <c r="P46" s="343">
        <v>0</v>
      </c>
      <c r="Q46" s="344">
        <v>1</v>
      </c>
      <c r="R46" s="343">
        <v>0</v>
      </c>
      <c r="S46" s="344">
        <v>1</v>
      </c>
      <c r="T46" s="343">
        <v>0</v>
      </c>
      <c r="U46" s="346"/>
      <c r="V46" s="345">
        <v>1</v>
      </c>
      <c r="W46" s="354">
        <v>0</v>
      </c>
    </row>
    <row r="47" spans="1:24" ht="16.5" thickTop="1" thickBot="1" x14ac:dyDescent="0.3">
      <c r="A47" s="33"/>
      <c r="B47" s="462" t="s">
        <v>14</v>
      </c>
      <c r="C47" s="463">
        <f t="shared" ref="C47:W47" si="2">C44/C22</f>
        <v>0.19824817518248175</v>
      </c>
      <c r="D47" s="464">
        <f t="shared" si="2"/>
        <v>0.40268640350877194</v>
      </c>
      <c r="E47" s="464">
        <f t="shared" si="2"/>
        <v>0.57954772863718229</v>
      </c>
      <c r="F47" s="464">
        <f t="shared" si="2"/>
        <v>0.52282768777614141</v>
      </c>
      <c r="G47" s="465">
        <f t="shared" si="2"/>
        <v>0</v>
      </c>
      <c r="H47" s="465">
        <f t="shared" si="2"/>
        <v>0</v>
      </c>
      <c r="I47" s="465">
        <f t="shared" si="2"/>
        <v>0.20270270270270271</v>
      </c>
      <c r="J47" s="465">
        <f t="shared" si="2"/>
        <v>0.1</v>
      </c>
      <c r="K47" s="466">
        <f t="shared" si="2"/>
        <v>0.6470588235294118</v>
      </c>
      <c r="L47" s="467">
        <f t="shared" si="2"/>
        <v>3.5714285714285712E-2</v>
      </c>
      <c r="M47" s="465">
        <f t="shared" si="2"/>
        <v>0.2932551319648094</v>
      </c>
      <c r="N47" s="468">
        <f t="shared" si="2"/>
        <v>1</v>
      </c>
      <c r="O47" s="465">
        <f t="shared" si="2"/>
        <v>0</v>
      </c>
      <c r="P47" s="465">
        <f t="shared" si="2"/>
        <v>0.23720930232558141</v>
      </c>
      <c r="Q47" s="465">
        <f t="shared" si="2"/>
        <v>0.17647058823529413</v>
      </c>
      <c r="R47" s="465">
        <f t="shared" si="2"/>
        <v>0.36065573770491804</v>
      </c>
      <c r="S47" s="465">
        <f t="shared" si="2"/>
        <v>0.33333333333333331</v>
      </c>
      <c r="T47" s="465">
        <f t="shared" si="2"/>
        <v>0.125</v>
      </c>
      <c r="U47" s="469">
        <f t="shared" si="2"/>
        <v>0</v>
      </c>
      <c r="V47" s="470" t="e">
        <f t="shared" si="2"/>
        <v>#DIV/0!</v>
      </c>
      <c r="W47" s="471">
        <f>W44/W22</f>
        <v>0.37123608670181607</v>
      </c>
    </row>
    <row r="48" spans="1:24" ht="26.25" thickTop="1" x14ac:dyDescent="0.25">
      <c r="A48" s="33"/>
      <c r="B48" s="351" t="s">
        <v>2</v>
      </c>
      <c r="C48" s="598" t="s">
        <v>0</v>
      </c>
      <c r="D48" s="598"/>
      <c r="E48" s="598"/>
      <c r="F48" s="598"/>
      <c r="G48" s="598"/>
      <c r="H48" s="598"/>
      <c r="I48" s="598"/>
      <c r="J48" s="598"/>
      <c r="K48" s="598"/>
      <c r="L48" s="598"/>
      <c r="M48" s="598"/>
      <c r="N48" s="598"/>
      <c r="O48" s="598"/>
      <c r="P48" s="598"/>
      <c r="Q48" s="598"/>
      <c r="R48" s="598"/>
      <c r="S48" s="598"/>
      <c r="T48" s="598"/>
      <c r="U48" s="598"/>
      <c r="V48" s="598"/>
      <c r="W48" s="347"/>
    </row>
    <row r="49" spans="1:23" ht="26.25" thickBot="1" x14ac:dyDescent="0.3">
      <c r="A49" s="33"/>
      <c r="B49" s="352" t="s">
        <v>1</v>
      </c>
      <c r="C49" s="599" t="s">
        <v>0</v>
      </c>
      <c r="D49" s="599"/>
      <c r="E49" s="599"/>
      <c r="F49" s="599"/>
      <c r="G49" s="599"/>
      <c r="H49" s="599"/>
      <c r="I49" s="599"/>
      <c r="J49" s="599"/>
      <c r="K49" s="599"/>
      <c r="L49" s="599"/>
      <c r="M49" s="599"/>
      <c r="N49" s="599"/>
      <c r="O49" s="599"/>
      <c r="P49" s="599"/>
      <c r="Q49" s="599"/>
      <c r="R49" s="599"/>
      <c r="S49" s="599"/>
      <c r="T49" s="599"/>
      <c r="U49" s="599"/>
      <c r="V49" s="599"/>
      <c r="W49" s="348"/>
    </row>
    <row r="50" spans="1:23" ht="15.75" thickTop="1" x14ac:dyDescent="0.25">
      <c r="A50" s="33"/>
    </row>
    <row r="51" spans="1:23" s="183" customFormat="1" x14ac:dyDescent="0.25">
      <c r="A51" s="33"/>
    </row>
    <row r="52" spans="1:23" x14ac:dyDescent="0.25">
      <c r="B52" s="39"/>
    </row>
    <row r="53" spans="1:23" x14ac:dyDescent="0.25">
      <c r="B53" s="333"/>
    </row>
    <row r="54" spans="1:23" x14ac:dyDescent="0.25">
      <c r="B54" s="39"/>
      <c r="H54" s="334"/>
    </row>
    <row r="55" spans="1:23" x14ac:dyDescent="0.25">
      <c r="B55" s="333"/>
      <c r="D55" s="592"/>
      <c r="H55" s="334"/>
    </row>
    <row r="56" spans="1:23" x14ac:dyDescent="0.25">
      <c r="B56" s="333"/>
      <c r="D56" s="592"/>
    </row>
    <row r="57" spans="1:23" x14ac:dyDescent="0.25">
      <c r="B57" s="333"/>
      <c r="D57" s="592"/>
    </row>
    <row r="58" spans="1:23" x14ac:dyDescent="0.25">
      <c r="D58" s="592"/>
    </row>
    <row r="59" spans="1:23" x14ac:dyDescent="0.25">
      <c r="B59" s="39"/>
    </row>
    <row r="61" spans="1:23" x14ac:dyDescent="0.25">
      <c r="B61" s="39"/>
      <c r="D61" s="183"/>
    </row>
    <row r="62" spans="1:23" x14ac:dyDescent="0.25">
      <c r="B62" s="333"/>
      <c r="D62" s="183"/>
    </row>
    <row r="63" spans="1:23" x14ac:dyDescent="0.25">
      <c r="B63" s="39"/>
    </row>
    <row r="64" spans="1:23" x14ac:dyDescent="0.25">
      <c r="D64" s="592"/>
    </row>
    <row r="65" spans="2:4" x14ac:dyDescent="0.25">
      <c r="D65" s="592"/>
    </row>
    <row r="66" spans="2:4" x14ac:dyDescent="0.25">
      <c r="D66" s="592"/>
    </row>
    <row r="67" spans="2:4" x14ac:dyDescent="0.25">
      <c r="D67" s="592"/>
    </row>
    <row r="68" spans="2:4" x14ac:dyDescent="0.25">
      <c r="D68" s="592"/>
    </row>
    <row r="69" spans="2:4" x14ac:dyDescent="0.25">
      <c r="D69" s="592"/>
    </row>
    <row r="70" spans="2:4" x14ac:dyDescent="0.25">
      <c r="D70" s="592"/>
    </row>
    <row r="71" spans="2:4" x14ac:dyDescent="0.25">
      <c r="D71" s="592"/>
    </row>
    <row r="72" spans="2:4" x14ac:dyDescent="0.25">
      <c r="D72" s="592"/>
    </row>
    <row r="73" spans="2:4" x14ac:dyDescent="0.25">
      <c r="B73" s="39"/>
    </row>
    <row r="77" spans="2:4" x14ac:dyDescent="0.25">
      <c r="B77" s="39"/>
    </row>
    <row r="78" spans="2:4" x14ac:dyDescent="0.25">
      <c r="B78" s="333"/>
      <c r="C78" s="112"/>
    </row>
    <row r="79" spans="2:4" x14ac:dyDescent="0.25">
      <c r="B79" s="333"/>
      <c r="C79" s="112"/>
    </row>
    <row r="80" spans="2:4" x14ac:dyDescent="0.25">
      <c r="B80" s="333"/>
      <c r="C80" s="112"/>
    </row>
    <row r="81" spans="2:5" x14ac:dyDescent="0.25">
      <c r="B81" s="333"/>
      <c r="C81" s="112"/>
    </row>
    <row r="82" spans="2:5" x14ac:dyDescent="0.25">
      <c r="B82" s="39"/>
    </row>
    <row r="84" spans="2:5" x14ac:dyDescent="0.25">
      <c r="B84" s="39"/>
    </row>
    <row r="85" spans="2:5" x14ac:dyDescent="0.25">
      <c r="B85" s="333"/>
    </row>
    <row r="86" spans="2:5" x14ac:dyDescent="0.25">
      <c r="B86" s="39"/>
    </row>
    <row r="91" spans="2:5" x14ac:dyDescent="0.25">
      <c r="E91" s="39"/>
    </row>
  </sheetData>
  <mergeCells count="16">
    <mergeCell ref="D55:D58"/>
    <mergeCell ref="D64:D72"/>
    <mergeCell ref="A27:B27"/>
    <mergeCell ref="A28:A31"/>
    <mergeCell ref="A32:B32"/>
    <mergeCell ref="C48:V48"/>
    <mergeCell ref="C49:V49"/>
    <mergeCell ref="A33:A36"/>
    <mergeCell ref="A37:B37"/>
    <mergeCell ref="A38:A40"/>
    <mergeCell ref="A41:B41"/>
    <mergeCell ref="C13:K13"/>
    <mergeCell ref="L13:V13"/>
    <mergeCell ref="A6:V6"/>
    <mergeCell ref="B11:V12"/>
    <mergeCell ref="A23:A26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234FF-27FC-404A-9869-B5475829058B}">
  <sheetPr>
    <tabColor rgb="FFFFC000"/>
  </sheetPr>
  <dimension ref="A1:AT161"/>
  <sheetViews>
    <sheetView zoomScale="50" zoomScaleNormal="50" workbookViewId="0">
      <selection activeCell="A6" sqref="A6:I6"/>
    </sheetView>
  </sheetViews>
  <sheetFormatPr baseColWidth="10" defaultRowHeight="18.75" x14ac:dyDescent="0.3"/>
  <cols>
    <col min="1" max="1" width="62.140625" customWidth="1"/>
    <col min="2" max="5" width="8.140625" bestFit="1" customWidth="1"/>
    <col min="6" max="7" width="9.5703125" bestFit="1" customWidth="1"/>
    <col min="8" max="8" width="9.5703125" customWidth="1"/>
    <col min="9" max="9" width="11" customWidth="1"/>
    <col min="10" max="10" width="9.85546875" bestFit="1" customWidth="1"/>
    <col min="11" max="11" width="11.42578125" style="134"/>
    <col min="13" max="13" width="55" customWidth="1"/>
    <col min="14" max="15" width="8.140625" bestFit="1" customWidth="1"/>
    <col min="16" max="18" width="9.5703125" bestFit="1" customWidth="1"/>
    <col min="21" max="21" width="44.5703125" customWidth="1"/>
    <col min="22" max="27" width="8.140625" bestFit="1" customWidth="1"/>
    <col min="30" max="30" width="51.140625" customWidth="1"/>
    <col min="31" max="35" width="8.140625" bestFit="1" customWidth="1"/>
    <col min="36" max="36" width="11.5703125" bestFit="1" customWidth="1"/>
    <col min="38" max="38" width="67.85546875" customWidth="1"/>
    <col min="39" max="45" width="8.140625" bestFit="1" customWidth="1"/>
  </cols>
  <sheetData>
    <row r="1" spans="1:46" x14ac:dyDescent="0.3">
      <c r="A1" s="13" t="s">
        <v>39</v>
      </c>
    </row>
    <row r="2" spans="1:46" x14ac:dyDescent="0.3">
      <c r="A2" s="13" t="s">
        <v>40</v>
      </c>
    </row>
    <row r="3" spans="1:46" x14ac:dyDescent="0.3">
      <c r="A3" s="13" t="s">
        <v>41</v>
      </c>
    </row>
    <row r="4" spans="1:46" x14ac:dyDescent="0.3">
      <c r="A4" s="13" t="s">
        <v>42</v>
      </c>
      <c r="E4" s="133"/>
    </row>
    <row r="5" spans="1:46" ht="19.5" thickBot="1" x14ac:dyDescent="0.35">
      <c r="A5" s="18"/>
    </row>
    <row r="6" spans="1:46" ht="22.5" thickTop="1" thickBot="1" x14ac:dyDescent="0.4">
      <c r="A6" s="607" t="s">
        <v>393</v>
      </c>
      <c r="B6" s="608"/>
      <c r="C6" s="608"/>
      <c r="D6" s="608"/>
      <c r="E6" s="608"/>
      <c r="F6" s="608"/>
      <c r="G6" s="608"/>
      <c r="H6" s="608"/>
      <c r="I6" s="609"/>
      <c r="M6" s="604" t="s">
        <v>202</v>
      </c>
      <c r="N6" s="605"/>
      <c r="O6" s="605"/>
      <c r="P6" s="605"/>
      <c r="Q6" s="605"/>
      <c r="R6" s="605"/>
      <c r="S6" s="606"/>
      <c r="U6" s="604" t="s">
        <v>203</v>
      </c>
      <c r="V6" s="605"/>
      <c r="W6" s="605"/>
      <c r="X6" s="605"/>
      <c r="Y6" s="605"/>
      <c r="Z6" s="605"/>
      <c r="AA6" s="605"/>
      <c r="AB6" s="606"/>
      <c r="AD6" s="604" t="s">
        <v>204</v>
      </c>
      <c r="AE6" s="605"/>
      <c r="AF6" s="605"/>
      <c r="AG6" s="605"/>
      <c r="AH6" s="605"/>
      <c r="AI6" s="605"/>
      <c r="AJ6" s="606"/>
      <c r="AL6" s="604" t="s">
        <v>390</v>
      </c>
      <c r="AM6" s="605"/>
      <c r="AN6" s="605"/>
      <c r="AO6" s="605"/>
      <c r="AP6" s="605"/>
      <c r="AQ6" s="605"/>
      <c r="AR6" s="605"/>
      <c r="AS6" s="605"/>
      <c r="AT6" s="606"/>
    </row>
    <row r="7" spans="1:46" ht="20.25" thickTop="1" thickBot="1" x14ac:dyDescent="0.35"/>
    <row r="8" spans="1:46" ht="32.25" thickTop="1" thickBot="1" x14ac:dyDescent="0.35">
      <c r="A8" s="100" t="s">
        <v>120</v>
      </c>
      <c r="B8" s="101">
        <v>2012</v>
      </c>
      <c r="C8" s="101">
        <v>2013</v>
      </c>
      <c r="D8" s="101">
        <v>2014</v>
      </c>
      <c r="E8" s="101">
        <v>2015</v>
      </c>
      <c r="F8" s="101">
        <v>2016</v>
      </c>
      <c r="G8" s="101">
        <v>2017</v>
      </c>
      <c r="H8" s="101">
        <v>2018</v>
      </c>
      <c r="I8" s="122" t="s">
        <v>121</v>
      </c>
      <c r="M8" s="68" t="s">
        <v>133</v>
      </c>
      <c r="N8" s="69">
        <v>2014</v>
      </c>
      <c r="O8" s="69">
        <v>2015</v>
      </c>
      <c r="P8" s="69">
        <v>2016</v>
      </c>
      <c r="Q8" s="69">
        <v>2017</v>
      </c>
      <c r="R8" s="69">
        <v>2018</v>
      </c>
      <c r="S8" s="91" t="s">
        <v>121</v>
      </c>
      <c r="U8" s="68" t="s">
        <v>134</v>
      </c>
      <c r="V8" s="69">
        <v>2013</v>
      </c>
      <c r="W8" s="69">
        <v>2014</v>
      </c>
      <c r="X8" s="69">
        <v>2015</v>
      </c>
      <c r="Y8" s="69">
        <v>2016</v>
      </c>
      <c r="Z8" s="69">
        <v>2017</v>
      </c>
      <c r="AA8" s="69">
        <v>2018</v>
      </c>
      <c r="AB8" s="163" t="s">
        <v>121</v>
      </c>
      <c r="AD8" s="68" t="s">
        <v>135</v>
      </c>
      <c r="AE8" s="69">
        <v>2014</v>
      </c>
      <c r="AF8" s="69">
        <v>2015</v>
      </c>
      <c r="AG8" s="69">
        <v>2016</v>
      </c>
      <c r="AH8" s="69">
        <v>2017</v>
      </c>
      <c r="AI8" s="69">
        <v>2018</v>
      </c>
      <c r="AJ8" s="163" t="s">
        <v>121</v>
      </c>
      <c r="AL8" s="54"/>
      <c r="AM8" s="55">
        <v>2012</v>
      </c>
      <c r="AN8" s="55">
        <v>2013</v>
      </c>
      <c r="AO8" s="55">
        <v>2014</v>
      </c>
      <c r="AP8" s="55">
        <v>2015</v>
      </c>
      <c r="AQ8" s="55">
        <v>2016</v>
      </c>
      <c r="AR8" s="55">
        <v>2017</v>
      </c>
      <c r="AS8" s="55">
        <v>2018</v>
      </c>
      <c r="AT8" s="412" t="s">
        <v>121</v>
      </c>
    </row>
    <row r="9" spans="1:46" ht="20.25" thickTop="1" thickBot="1" x14ac:dyDescent="0.35">
      <c r="A9" s="145" t="s">
        <v>122</v>
      </c>
      <c r="B9" s="146"/>
      <c r="C9" s="146"/>
      <c r="D9" s="146">
        <v>2</v>
      </c>
      <c r="E9" s="146">
        <v>4</v>
      </c>
      <c r="F9" s="146">
        <v>10443</v>
      </c>
      <c r="G9" s="146">
        <v>30095</v>
      </c>
      <c r="H9" s="147">
        <v>20375</v>
      </c>
      <c r="I9" s="148">
        <v>60919</v>
      </c>
      <c r="M9" s="68" t="s">
        <v>154</v>
      </c>
      <c r="N9" s="69"/>
      <c r="O9" s="69"/>
      <c r="P9" s="69">
        <v>5578</v>
      </c>
      <c r="Q9" s="69">
        <v>13768</v>
      </c>
      <c r="R9" s="69">
        <v>8264</v>
      </c>
      <c r="S9" s="99">
        <v>27610</v>
      </c>
      <c r="U9" s="68" t="s">
        <v>160</v>
      </c>
      <c r="V9" s="69">
        <v>1</v>
      </c>
      <c r="W9" s="69">
        <v>5</v>
      </c>
      <c r="X9" s="69">
        <v>12</v>
      </c>
      <c r="Y9" s="69">
        <v>397</v>
      </c>
      <c r="Z9" s="69">
        <v>1639</v>
      </c>
      <c r="AA9" s="99">
        <v>1239</v>
      </c>
      <c r="AB9" s="68">
        <v>3293</v>
      </c>
      <c r="AD9" s="70" t="s">
        <v>300</v>
      </c>
      <c r="AE9" s="71"/>
      <c r="AF9" s="71"/>
      <c r="AG9" s="71">
        <v>125</v>
      </c>
      <c r="AH9" s="71">
        <v>349</v>
      </c>
      <c r="AI9" s="71">
        <v>227</v>
      </c>
      <c r="AJ9" s="390">
        <v>701</v>
      </c>
      <c r="AL9" s="62" t="s">
        <v>324</v>
      </c>
      <c r="AM9" s="63">
        <v>1</v>
      </c>
      <c r="AN9" s="63">
        <v>1</v>
      </c>
      <c r="AO9" s="63">
        <v>4</v>
      </c>
      <c r="AP9" s="63">
        <v>2</v>
      </c>
      <c r="AQ9" s="63">
        <v>282</v>
      </c>
      <c r="AR9" s="63">
        <v>1179</v>
      </c>
      <c r="AS9" s="63">
        <v>1621</v>
      </c>
      <c r="AT9" s="64">
        <v>3090</v>
      </c>
    </row>
    <row r="10" spans="1:46" ht="15.75" thickTop="1" x14ac:dyDescent="0.25">
      <c r="A10" s="126" t="s">
        <v>322</v>
      </c>
      <c r="B10" s="127"/>
      <c r="C10" s="127"/>
      <c r="D10" s="127"/>
      <c r="E10" s="127"/>
      <c r="F10" s="127">
        <v>2917</v>
      </c>
      <c r="G10" s="127">
        <v>5432</v>
      </c>
      <c r="H10" s="136">
        <v>2679</v>
      </c>
      <c r="I10" s="140">
        <v>11028</v>
      </c>
      <c r="J10" s="123">
        <f t="shared" ref="J10:J31" si="0">I10/$I$9</f>
        <v>0.1810272657134884</v>
      </c>
      <c r="K10" s="610">
        <f>I9/$I$103</f>
        <v>0.85215700537153094</v>
      </c>
      <c r="M10" s="56" t="s">
        <v>322</v>
      </c>
      <c r="N10" s="57"/>
      <c r="O10" s="57"/>
      <c r="P10" s="57">
        <v>2126</v>
      </c>
      <c r="Q10" s="57">
        <v>3814</v>
      </c>
      <c r="R10" s="57">
        <v>1800</v>
      </c>
      <c r="S10" s="58">
        <v>7740</v>
      </c>
      <c r="U10" s="126" t="s">
        <v>323</v>
      </c>
      <c r="V10" s="127">
        <v>1</v>
      </c>
      <c r="W10" s="127">
        <v>2</v>
      </c>
      <c r="X10" s="127">
        <v>1</v>
      </c>
      <c r="Y10" s="127">
        <v>207</v>
      </c>
      <c r="Z10" s="127">
        <v>579</v>
      </c>
      <c r="AA10" s="127">
        <v>339</v>
      </c>
      <c r="AB10" s="382">
        <v>1129</v>
      </c>
      <c r="AD10" s="56" t="s">
        <v>333</v>
      </c>
      <c r="AE10" s="57"/>
      <c r="AF10" s="57"/>
      <c r="AG10" s="57">
        <v>100</v>
      </c>
      <c r="AH10" s="57">
        <v>215</v>
      </c>
      <c r="AI10" s="57">
        <v>149</v>
      </c>
      <c r="AJ10" s="58">
        <v>464</v>
      </c>
      <c r="AL10" s="56" t="s">
        <v>162</v>
      </c>
      <c r="AM10" s="57"/>
      <c r="AN10" s="57"/>
      <c r="AO10" s="57"/>
      <c r="AP10" s="57"/>
      <c r="AQ10" s="57">
        <v>115</v>
      </c>
      <c r="AR10" s="57">
        <v>474</v>
      </c>
      <c r="AS10" s="57">
        <v>343</v>
      </c>
      <c r="AT10" s="58">
        <v>932</v>
      </c>
    </row>
    <row r="11" spans="1:46" ht="15" x14ac:dyDescent="0.25">
      <c r="A11" s="56" t="s">
        <v>323</v>
      </c>
      <c r="B11" s="57"/>
      <c r="C11" s="57"/>
      <c r="D11" s="57"/>
      <c r="E11" s="57"/>
      <c r="F11" s="57">
        <v>1571</v>
      </c>
      <c r="G11" s="57">
        <v>4368</v>
      </c>
      <c r="H11" s="117">
        <v>2205</v>
      </c>
      <c r="I11" s="119">
        <v>8144</v>
      </c>
      <c r="J11" s="115">
        <f t="shared" si="0"/>
        <v>0.13368571381670744</v>
      </c>
      <c r="K11" s="611"/>
      <c r="M11" s="56" t="s">
        <v>324</v>
      </c>
      <c r="N11" s="57"/>
      <c r="O11" s="57"/>
      <c r="P11" s="57">
        <v>762</v>
      </c>
      <c r="Q11" s="57">
        <v>2073</v>
      </c>
      <c r="R11" s="57">
        <v>1047</v>
      </c>
      <c r="S11" s="58">
        <v>3882</v>
      </c>
      <c r="U11" s="56" t="s">
        <v>124</v>
      </c>
      <c r="V11" s="57"/>
      <c r="W11" s="57"/>
      <c r="X11" s="57"/>
      <c r="Y11" s="57">
        <v>21</v>
      </c>
      <c r="Z11" s="57">
        <v>270</v>
      </c>
      <c r="AA11" s="57">
        <v>354</v>
      </c>
      <c r="AB11" s="58">
        <v>645</v>
      </c>
      <c r="AD11" s="56" t="s">
        <v>324</v>
      </c>
      <c r="AE11" s="57"/>
      <c r="AF11" s="57"/>
      <c r="AG11" s="57">
        <v>4</v>
      </c>
      <c r="AH11" s="57">
        <v>112</v>
      </c>
      <c r="AI11" s="57">
        <v>63</v>
      </c>
      <c r="AJ11" s="58">
        <v>179</v>
      </c>
      <c r="AL11" s="56" t="s">
        <v>310</v>
      </c>
      <c r="AM11" s="57"/>
      <c r="AN11" s="57"/>
      <c r="AO11" s="57"/>
      <c r="AP11" s="57"/>
      <c r="AQ11" s="57">
        <v>1</v>
      </c>
      <c r="AR11" s="57">
        <v>3</v>
      </c>
      <c r="AS11" s="57">
        <v>475</v>
      </c>
      <c r="AT11" s="58">
        <v>479</v>
      </c>
    </row>
    <row r="12" spans="1:46" ht="15" x14ac:dyDescent="0.25">
      <c r="A12" s="56" t="s">
        <v>324</v>
      </c>
      <c r="B12" s="57"/>
      <c r="C12" s="57"/>
      <c r="D12" s="57"/>
      <c r="E12" s="57"/>
      <c r="F12" s="57">
        <v>875</v>
      </c>
      <c r="G12" s="57">
        <v>3042</v>
      </c>
      <c r="H12" s="117">
        <v>1507</v>
      </c>
      <c r="I12" s="119">
        <v>5424</v>
      </c>
      <c r="J12" s="115">
        <f t="shared" si="0"/>
        <v>8.9036261264958394E-2</v>
      </c>
      <c r="K12" s="611"/>
      <c r="M12" s="56" t="s">
        <v>323</v>
      </c>
      <c r="N12" s="57"/>
      <c r="O12" s="57"/>
      <c r="P12" s="57">
        <v>1036</v>
      </c>
      <c r="Q12" s="57">
        <v>1668</v>
      </c>
      <c r="R12" s="57">
        <v>861</v>
      </c>
      <c r="S12" s="58">
        <v>3565</v>
      </c>
      <c r="U12" s="56" t="s">
        <v>333</v>
      </c>
      <c r="V12" s="57"/>
      <c r="W12" s="57"/>
      <c r="X12" s="57"/>
      <c r="Y12" s="57">
        <v>3</v>
      </c>
      <c r="Z12" s="57">
        <v>214</v>
      </c>
      <c r="AA12" s="57">
        <v>141</v>
      </c>
      <c r="AB12" s="58">
        <v>358</v>
      </c>
      <c r="AD12" s="56" t="s">
        <v>322</v>
      </c>
      <c r="AE12" s="57"/>
      <c r="AF12" s="57"/>
      <c r="AG12" s="57">
        <v>12</v>
      </c>
      <c r="AH12" s="57">
        <v>16</v>
      </c>
      <c r="AI12" s="57">
        <v>2</v>
      </c>
      <c r="AJ12" s="58">
        <v>30</v>
      </c>
      <c r="AL12" s="56" t="s">
        <v>163</v>
      </c>
      <c r="AM12" s="57"/>
      <c r="AN12" s="57"/>
      <c r="AO12" s="57"/>
      <c r="AP12" s="57"/>
      <c r="AQ12" s="57">
        <v>17</v>
      </c>
      <c r="AR12" s="57">
        <v>105</v>
      </c>
      <c r="AS12" s="57">
        <v>192</v>
      </c>
      <c r="AT12" s="58">
        <v>314</v>
      </c>
    </row>
    <row r="13" spans="1:46" ht="15" x14ac:dyDescent="0.25">
      <c r="A13" s="56" t="s">
        <v>325</v>
      </c>
      <c r="B13" s="57"/>
      <c r="C13" s="57"/>
      <c r="D13" s="57"/>
      <c r="E13" s="57"/>
      <c r="F13" s="57">
        <v>1124</v>
      </c>
      <c r="G13" s="57">
        <v>2733</v>
      </c>
      <c r="H13" s="117">
        <v>1245</v>
      </c>
      <c r="I13" s="119">
        <v>5102</v>
      </c>
      <c r="J13" s="115">
        <f t="shared" si="0"/>
        <v>8.3750554014346917E-2</v>
      </c>
      <c r="K13" s="611"/>
      <c r="M13" s="56" t="s">
        <v>328</v>
      </c>
      <c r="N13" s="57"/>
      <c r="O13" s="57"/>
      <c r="P13" s="57">
        <v>510</v>
      </c>
      <c r="Q13" s="57">
        <v>1063</v>
      </c>
      <c r="R13" s="57">
        <v>410</v>
      </c>
      <c r="S13" s="58">
        <v>1983</v>
      </c>
      <c r="U13" s="56" t="s">
        <v>325</v>
      </c>
      <c r="V13" s="57"/>
      <c r="W13" s="57"/>
      <c r="X13" s="57"/>
      <c r="Y13" s="57">
        <v>15</v>
      </c>
      <c r="Z13" s="57">
        <v>184</v>
      </c>
      <c r="AA13" s="57">
        <v>79</v>
      </c>
      <c r="AB13" s="58">
        <v>278</v>
      </c>
      <c r="AD13" s="56" t="s">
        <v>345</v>
      </c>
      <c r="AE13" s="57"/>
      <c r="AF13" s="57"/>
      <c r="AG13" s="57">
        <v>7</v>
      </c>
      <c r="AH13" s="57"/>
      <c r="AI13" s="57">
        <v>5</v>
      </c>
      <c r="AJ13" s="58">
        <v>12</v>
      </c>
      <c r="AL13" s="56" t="s">
        <v>165</v>
      </c>
      <c r="AM13" s="57"/>
      <c r="AN13" s="57"/>
      <c r="AO13" s="57"/>
      <c r="AP13" s="57"/>
      <c r="AQ13" s="57">
        <v>7</v>
      </c>
      <c r="AR13" s="57">
        <v>92</v>
      </c>
      <c r="AS13" s="57">
        <v>127</v>
      </c>
      <c r="AT13" s="58">
        <v>226</v>
      </c>
    </row>
    <row r="14" spans="1:46" ht="15" x14ac:dyDescent="0.25">
      <c r="A14" s="56" t="s">
        <v>328</v>
      </c>
      <c r="B14" s="57"/>
      <c r="C14" s="57"/>
      <c r="D14" s="57"/>
      <c r="E14" s="57"/>
      <c r="F14" s="57">
        <v>767</v>
      </c>
      <c r="G14" s="57">
        <v>1624</v>
      </c>
      <c r="H14" s="117">
        <v>676</v>
      </c>
      <c r="I14" s="119">
        <v>3067</v>
      </c>
      <c r="J14" s="115">
        <f t="shared" si="0"/>
        <v>5.0345540800078796E-2</v>
      </c>
      <c r="K14" s="611"/>
      <c r="M14" s="56" t="s">
        <v>333</v>
      </c>
      <c r="N14" s="57"/>
      <c r="O14" s="57"/>
      <c r="P14" s="57">
        <v>97</v>
      </c>
      <c r="Q14" s="57">
        <v>920</v>
      </c>
      <c r="R14" s="57">
        <v>684</v>
      </c>
      <c r="S14" s="58">
        <v>1701</v>
      </c>
      <c r="U14" s="56" t="s">
        <v>347</v>
      </c>
      <c r="V14" s="57"/>
      <c r="W14" s="57"/>
      <c r="X14" s="57"/>
      <c r="Y14" s="57">
        <v>92</v>
      </c>
      <c r="Z14" s="57">
        <v>93</v>
      </c>
      <c r="AA14" s="57">
        <v>35</v>
      </c>
      <c r="AB14" s="58">
        <v>220</v>
      </c>
      <c r="AD14" s="56" t="s">
        <v>366</v>
      </c>
      <c r="AE14" s="57"/>
      <c r="AF14" s="57"/>
      <c r="AG14" s="57">
        <v>1</v>
      </c>
      <c r="AH14" s="57"/>
      <c r="AI14" s="57">
        <v>7</v>
      </c>
      <c r="AJ14" s="58">
        <v>8</v>
      </c>
      <c r="AL14" s="56" t="s">
        <v>166</v>
      </c>
      <c r="AM14" s="57"/>
      <c r="AN14" s="57"/>
      <c r="AO14" s="57"/>
      <c r="AP14" s="57"/>
      <c r="AQ14" s="57">
        <v>67</v>
      </c>
      <c r="AR14" s="57">
        <v>107</v>
      </c>
      <c r="AS14" s="57">
        <v>20</v>
      </c>
      <c r="AT14" s="58">
        <v>194</v>
      </c>
    </row>
    <row r="15" spans="1:46" ht="15" x14ac:dyDescent="0.25">
      <c r="A15" s="56" t="s">
        <v>329</v>
      </c>
      <c r="B15" s="57"/>
      <c r="C15" s="57"/>
      <c r="D15" s="57"/>
      <c r="E15" s="57"/>
      <c r="F15" s="57">
        <v>290</v>
      </c>
      <c r="G15" s="57">
        <v>1753</v>
      </c>
      <c r="H15" s="117">
        <v>861</v>
      </c>
      <c r="I15" s="119">
        <v>2904</v>
      </c>
      <c r="J15" s="115">
        <f t="shared" si="0"/>
        <v>4.7669856694955597E-2</v>
      </c>
      <c r="K15" s="611"/>
      <c r="M15" s="56" t="s">
        <v>334</v>
      </c>
      <c r="N15" s="57"/>
      <c r="O15" s="57"/>
      <c r="P15" s="57">
        <v>532</v>
      </c>
      <c r="Q15" s="57">
        <v>806</v>
      </c>
      <c r="R15" s="57">
        <v>278</v>
      </c>
      <c r="S15" s="58">
        <v>1616</v>
      </c>
      <c r="U15" s="56" t="s">
        <v>345</v>
      </c>
      <c r="V15" s="57"/>
      <c r="W15" s="57"/>
      <c r="X15" s="57">
        <v>1</v>
      </c>
      <c r="Y15" s="57">
        <v>1</v>
      </c>
      <c r="Z15" s="57">
        <v>67</v>
      </c>
      <c r="AA15" s="57">
        <v>124</v>
      </c>
      <c r="AB15" s="58">
        <v>193</v>
      </c>
      <c r="AD15" s="56" t="s">
        <v>124</v>
      </c>
      <c r="AE15" s="57"/>
      <c r="AF15" s="57"/>
      <c r="AG15" s="57"/>
      <c r="AH15" s="57">
        <v>5</v>
      </c>
      <c r="AI15" s="57">
        <v>1</v>
      </c>
      <c r="AJ15" s="58">
        <v>6</v>
      </c>
      <c r="AL15" s="56" t="s">
        <v>169</v>
      </c>
      <c r="AM15" s="57"/>
      <c r="AN15" s="57"/>
      <c r="AO15" s="57"/>
      <c r="AP15" s="57"/>
      <c r="AQ15" s="57">
        <v>5</v>
      </c>
      <c r="AR15" s="57">
        <v>24</v>
      </c>
      <c r="AS15" s="57">
        <v>165</v>
      </c>
      <c r="AT15" s="58">
        <v>194</v>
      </c>
    </row>
    <row r="16" spans="1:46" ht="15" x14ac:dyDescent="0.25">
      <c r="A16" s="56" t="s">
        <v>330</v>
      </c>
      <c r="B16" s="57"/>
      <c r="C16" s="57"/>
      <c r="D16" s="57"/>
      <c r="E16" s="57"/>
      <c r="F16" s="57">
        <v>68</v>
      </c>
      <c r="G16" s="57">
        <v>1206</v>
      </c>
      <c r="H16" s="117">
        <v>1548</v>
      </c>
      <c r="I16" s="119">
        <v>2822</v>
      </c>
      <c r="J16" s="115">
        <f t="shared" si="0"/>
        <v>4.6323807022439635E-2</v>
      </c>
      <c r="K16" s="611"/>
      <c r="M16" s="56" t="s">
        <v>329</v>
      </c>
      <c r="N16" s="57"/>
      <c r="O16" s="57"/>
      <c r="P16" s="57">
        <v>9</v>
      </c>
      <c r="Q16" s="57">
        <v>628</v>
      </c>
      <c r="R16" s="57">
        <v>298</v>
      </c>
      <c r="S16" s="58">
        <v>935</v>
      </c>
      <c r="U16" s="56" t="s">
        <v>341</v>
      </c>
      <c r="V16" s="57"/>
      <c r="W16" s="57"/>
      <c r="X16" s="57">
        <v>2</v>
      </c>
      <c r="Y16" s="57">
        <v>33</v>
      </c>
      <c r="Z16" s="57">
        <v>84</v>
      </c>
      <c r="AA16" s="57">
        <v>61</v>
      </c>
      <c r="AB16" s="58">
        <v>180</v>
      </c>
      <c r="AD16" s="56" t="s">
        <v>341</v>
      </c>
      <c r="AE16" s="57"/>
      <c r="AF16" s="57"/>
      <c r="AG16" s="57"/>
      <c r="AH16" s="57">
        <v>1</v>
      </c>
      <c r="AI16" s="57"/>
      <c r="AJ16" s="58">
        <v>1</v>
      </c>
      <c r="AL16" s="56" t="s">
        <v>164</v>
      </c>
      <c r="AM16" s="57"/>
      <c r="AN16" s="57"/>
      <c r="AO16" s="57"/>
      <c r="AP16" s="57"/>
      <c r="AQ16" s="57">
        <v>17</v>
      </c>
      <c r="AR16" s="57">
        <v>75</v>
      </c>
      <c r="AS16" s="57">
        <v>82</v>
      </c>
      <c r="AT16" s="58">
        <v>174</v>
      </c>
    </row>
    <row r="17" spans="1:46" ht="15" x14ac:dyDescent="0.25">
      <c r="A17" s="56" t="s">
        <v>333</v>
      </c>
      <c r="B17" s="57"/>
      <c r="C17" s="57"/>
      <c r="D17" s="57"/>
      <c r="E17" s="57"/>
      <c r="F17" s="57">
        <v>124</v>
      </c>
      <c r="G17" s="57">
        <v>1025</v>
      </c>
      <c r="H17" s="117">
        <v>1058</v>
      </c>
      <c r="I17" s="119">
        <v>2207</v>
      </c>
      <c r="J17" s="115">
        <f t="shared" si="0"/>
        <v>3.6228434478569903E-2</v>
      </c>
      <c r="K17" s="611"/>
      <c r="M17" s="56" t="s">
        <v>337</v>
      </c>
      <c r="N17" s="57"/>
      <c r="O17" s="57"/>
      <c r="P17" s="57">
        <v>218</v>
      </c>
      <c r="Q17" s="57">
        <v>517</v>
      </c>
      <c r="R17" s="57">
        <v>197</v>
      </c>
      <c r="S17" s="58">
        <v>932</v>
      </c>
      <c r="U17" s="56" t="s">
        <v>324</v>
      </c>
      <c r="V17" s="57"/>
      <c r="W17" s="57">
        <v>2</v>
      </c>
      <c r="X17" s="57"/>
      <c r="Y17" s="57">
        <v>9</v>
      </c>
      <c r="Z17" s="57">
        <v>56</v>
      </c>
      <c r="AA17" s="57">
        <v>23</v>
      </c>
      <c r="AB17" s="58">
        <v>90</v>
      </c>
      <c r="AD17" s="56" t="s">
        <v>126</v>
      </c>
      <c r="AE17" s="57"/>
      <c r="AF17" s="57"/>
      <c r="AG17" s="57">
        <v>1</v>
      </c>
      <c r="AH17" s="57"/>
      <c r="AI17" s="57"/>
      <c r="AJ17" s="58">
        <v>1</v>
      </c>
      <c r="AL17" s="56" t="s">
        <v>170</v>
      </c>
      <c r="AM17" s="57"/>
      <c r="AN17" s="57">
        <v>1</v>
      </c>
      <c r="AO17" s="57"/>
      <c r="AP17" s="57"/>
      <c r="AQ17" s="57">
        <v>7</v>
      </c>
      <c r="AR17" s="57">
        <v>42</v>
      </c>
      <c r="AS17" s="57">
        <v>57</v>
      </c>
      <c r="AT17" s="58">
        <v>107</v>
      </c>
    </row>
    <row r="18" spans="1:46" ht="15" x14ac:dyDescent="0.25">
      <c r="A18" s="56" t="s">
        <v>334</v>
      </c>
      <c r="B18" s="57"/>
      <c r="C18" s="57"/>
      <c r="D18" s="57"/>
      <c r="E18" s="57"/>
      <c r="F18" s="57">
        <v>558</v>
      </c>
      <c r="G18" s="57">
        <v>1029</v>
      </c>
      <c r="H18" s="117">
        <v>612</v>
      </c>
      <c r="I18" s="119">
        <v>2199</v>
      </c>
      <c r="J18" s="115">
        <f t="shared" si="0"/>
        <v>3.6097112559300051E-2</v>
      </c>
      <c r="K18" s="611"/>
      <c r="M18" s="56" t="s">
        <v>335</v>
      </c>
      <c r="N18" s="57"/>
      <c r="O18" s="57"/>
      <c r="P18" s="57">
        <v>2</v>
      </c>
      <c r="Q18" s="57">
        <v>242</v>
      </c>
      <c r="R18" s="57">
        <v>326</v>
      </c>
      <c r="S18" s="58">
        <v>570</v>
      </c>
      <c r="U18" s="56" t="s">
        <v>339</v>
      </c>
      <c r="V18" s="57"/>
      <c r="W18" s="57"/>
      <c r="X18" s="57"/>
      <c r="Y18" s="57"/>
      <c r="Z18" s="57">
        <v>28</v>
      </c>
      <c r="AA18" s="57">
        <v>47</v>
      </c>
      <c r="AB18" s="58">
        <v>75</v>
      </c>
      <c r="AD18" s="367" t="s">
        <v>303</v>
      </c>
      <c r="AE18" s="368"/>
      <c r="AF18" s="368"/>
      <c r="AG18" s="368">
        <v>6</v>
      </c>
      <c r="AH18" s="368">
        <v>76</v>
      </c>
      <c r="AI18" s="368">
        <v>94</v>
      </c>
      <c r="AJ18" s="391">
        <v>176</v>
      </c>
      <c r="AL18" s="56" t="s">
        <v>167</v>
      </c>
      <c r="AM18" s="57">
        <v>1</v>
      </c>
      <c r="AN18" s="57"/>
      <c r="AO18" s="57"/>
      <c r="AP18" s="57"/>
      <c r="AQ18" s="57">
        <v>11</v>
      </c>
      <c r="AR18" s="57">
        <v>50</v>
      </c>
      <c r="AS18" s="57">
        <v>38</v>
      </c>
      <c r="AT18" s="58">
        <v>100</v>
      </c>
    </row>
    <row r="19" spans="1:46" ht="15" x14ac:dyDescent="0.25">
      <c r="A19" s="56" t="s">
        <v>124</v>
      </c>
      <c r="B19" s="57"/>
      <c r="C19" s="57"/>
      <c r="D19" s="57">
        <v>1</v>
      </c>
      <c r="E19" s="57"/>
      <c r="F19" s="57">
        <v>172</v>
      </c>
      <c r="G19" s="57">
        <v>945</v>
      </c>
      <c r="H19" s="117">
        <v>961</v>
      </c>
      <c r="I19" s="119">
        <v>2079</v>
      </c>
      <c r="J19" s="115">
        <f t="shared" si="0"/>
        <v>3.4127283770252301E-2</v>
      </c>
      <c r="K19" s="611"/>
      <c r="M19" s="56" t="s">
        <v>336</v>
      </c>
      <c r="N19" s="57"/>
      <c r="O19" s="57"/>
      <c r="P19" s="57">
        <v>17</v>
      </c>
      <c r="Q19" s="57">
        <v>189</v>
      </c>
      <c r="R19" s="57">
        <v>310</v>
      </c>
      <c r="S19" s="58">
        <v>516</v>
      </c>
      <c r="U19" s="56" t="s">
        <v>322</v>
      </c>
      <c r="V19" s="57"/>
      <c r="W19" s="57"/>
      <c r="X19" s="57">
        <v>4</v>
      </c>
      <c r="Y19" s="57">
        <v>10</v>
      </c>
      <c r="Z19" s="57">
        <v>24</v>
      </c>
      <c r="AA19" s="57"/>
      <c r="AB19" s="58">
        <v>38</v>
      </c>
      <c r="AD19" s="56" t="s">
        <v>324</v>
      </c>
      <c r="AE19" s="57"/>
      <c r="AF19" s="57"/>
      <c r="AG19" s="57">
        <v>1</v>
      </c>
      <c r="AH19" s="57">
        <v>64</v>
      </c>
      <c r="AI19" s="57">
        <v>85</v>
      </c>
      <c r="AJ19" s="58">
        <v>150</v>
      </c>
      <c r="AL19" s="56" t="s">
        <v>175</v>
      </c>
      <c r="AM19" s="57"/>
      <c r="AN19" s="57"/>
      <c r="AO19" s="57"/>
      <c r="AP19" s="57"/>
      <c r="AQ19" s="57">
        <v>6</v>
      </c>
      <c r="AR19" s="57">
        <v>44</v>
      </c>
      <c r="AS19" s="57">
        <v>31</v>
      </c>
      <c r="AT19" s="58">
        <v>81</v>
      </c>
    </row>
    <row r="20" spans="1:46" ht="15" x14ac:dyDescent="0.25">
      <c r="A20" s="56" t="s">
        <v>335</v>
      </c>
      <c r="B20" s="57"/>
      <c r="C20" s="57"/>
      <c r="D20" s="57"/>
      <c r="E20" s="57"/>
      <c r="F20" s="57">
        <v>124</v>
      </c>
      <c r="G20" s="57">
        <v>944</v>
      </c>
      <c r="H20" s="117">
        <v>669</v>
      </c>
      <c r="I20" s="119">
        <v>1737</v>
      </c>
      <c r="J20" s="115">
        <f t="shared" si="0"/>
        <v>2.8513271721466209E-2</v>
      </c>
      <c r="K20" s="611"/>
      <c r="M20" s="56" t="s">
        <v>341</v>
      </c>
      <c r="N20" s="57"/>
      <c r="O20" s="57"/>
      <c r="P20" s="57">
        <v>31</v>
      </c>
      <c r="Q20" s="57">
        <v>183</v>
      </c>
      <c r="R20" s="57">
        <v>221</v>
      </c>
      <c r="S20" s="58">
        <v>435</v>
      </c>
      <c r="U20" s="56" t="s">
        <v>349</v>
      </c>
      <c r="V20" s="57"/>
      <c r="W20" s="57"/>
      <c r="X20" s="57"/>
      <c r="Y20" s="57"/>
      <c r="Z20" s="57"/>
      <c r="AA20" s="57">
        <v>21</v>
      </c>
      <c r="AB20" s="58">
        <v>21</v>
      </c>
      <c r="AD20" s="56" t="s">
        <v>322</v>
      </c>
      <c r="AE20" s="57"/>
      <c r="AF20" s="57"/>
      <c r="AG20" s="57">
        <v>5</v>
      </c>
      <c r="AH20" s="57">
        <v>12</v>
      </c>
      <c r="AI20" s="57">
        <v>9</v>
      </c>
      <c r="AJ20" s="58">
        <v>26</v>
      </c>
      <c r="AL20" s="56" t="s">
        <v>174</v>
      </c>
      <c r="AM20" s="57"/>
      <c r="AN20" s="57"/>
      <c r="AO20" s="57"/>
      <c r="AP20" s="57"/>
      <c r="AQ20" s="57">
        <v>10</v>
      </c>
      <c r="AR20" s="57">
        <v>44</v>
      </c>
      <c r="AS20" s="57">
        <v>23</v>
      </c>
      <c r="AT20" s="58">
        <v>77</v>
      </c>
    </row>
    <row r="21" spans="1:46" ht="15" x14ac:dyDescent="0.25">
      <c r="A21" s="56" t="s">
        <v>336</v>
      </c>
      <c r="B21" s="57"/>
      <c r="C21" s="57"/>
      <c r="D21" s="57"/>
      <c r="E21" s="57"/>
      <c r="F21" s="57">
        <v>100</v>
      </c>
      <c r="G21" s="57">
        <v>700</v>
      </c>
      <c r="H21" s="117">
        <v>911</v>
      </c>
      <c r="I21" s="119">
        <v>1711</v>
      </c>
      <c r="J21" s="115">
        <f t="shared" si="0"/>
        <v>2.8086475483839198E-2</v>
      </c>
      <c r="K21" s="611"/>
      <c r="M21" s="56" t="s">
        <v>343</v>
      </c>
      <c r="N21" s="57"/>
      <c r="O21" s="57"/>
      <c r="P21" s="57">
        <v>43</v>
      </c>
      <c r="Q21" s="57">
        <v>166</v>
      </c>
      <c r="R21" s="57">
        <v>170</v>
      </c>
      <c r="S21" s="58">
        <v>379</v>
      </c>
      <c r="U21" s="56" t="s">
        <v>346</v>
      </c>
      <c r="V21" s="57"/>
      <c r="W21" s="57"/>
      <c r="X21" s="57"/>
      <c r="Y21" s="57"/>
      <c r="Z21" s="57">
        <v>19</v>
      </c>
      <c r="AA21" s="57"/>
      <c r="AB21" s="58">
        <v>19</v>
      </c>
      <c r="AD21" s="367" t="s">
        <v>161</v>
      </c>
      <c r="AE21" s="368">
        <v>1</v>
      </c>
      <c r="AF21" s="368">
        <v>4</v>
      </c>
      <c r="AG21" s="368">
        <v>14</v>
      </c>
      <c r="AH21" s="368">
        <v>81</v>
      </c>
      <c r="AI21" s="368">
        <v>65</v>
      </c>
      <c r="AJ21" s="391">
        <v>165</v>
      </c>
      <c r="AL21" s="56" t="s">
        <v>168</v>
      </c>
      <c r="AM21" s="57"/>
      <c r="AN21" s="57"/>
      <c r="AO21" s="57"/>
      <c r="AP21" s="57"/>
      <c r="AQ21" s="57"/>
      <c r="AR21" s="57">
        <v>7</v>
      </c>
      <c r="AS21" s="57">
        <v>37</v>
      </c>
      <c r="AT21" s="58">
        <v>44</v>
      </c>
    </row>
    <row r="22" spans="1:46" ht="15" x14ac:dyDescent="0.25">
      <c r="A22" s="56" t="s">
        <v>337</v>
      </c>
      <c r="B22" s="57"/>
      <c r="C22" s="57"/>
      <c r="D22" s="57"/>
      <c r="E22" s="57"/>
      <c r="F22" s="57">
        <v>429</v>
      </c>
      <c r="G22" s="57">
        <v>738</v>
      </c>
      <c r="H22" s="117">
        <v>366</v>
      </c>
      <c r="I22" s="119">
        <v>1533</v>
      </c>
      <c r="J22" s="115">
        <f t="shared" si="0"/>
        <v>2.5164562780085029E-2</v>
      </c>
      <c r="K22" s="611"/>
      <c r="M22" s="56" t="s">
        <v>348</v>
      </c>
      <c r="N22" s="57"/>
      <c r="O22" s="57"/>
      <c r="P22" s="57">
        <v>8</v>
      </c>
      <c r="Q22" s="57">
        <v>262</v>
      </c>
      <c r="R22" s="57">
        <v>107</v>
      </c>
      <c r="S22" s="58">
        <v>377</v>
      </c>
      <c r="U22" s="56" t="s">
        <v>354</v>
      </c>
      <c r="V22" s="57"/>
      <c r="W22" s="57">
        <v>1</v>
      </c>
      <c r="X22" s="57">
        <v>3</v>
      </c>
      <c r="Y22" s="57">
        <v>6</v>
      </c>
      <c r="Z22" s="57">
        <v>2</v>
      </c>
      <c r="AA22" s="57"/>
      <c r="AB22" s="58">
        <v>12</v>
      </c>
      <c r="AD22" s="56" t="s">
        <v>324</v>
      </c>
      <c r="AE22" s="57"/>
      <c r="AF22" s="57">
        <v>1</v>
      </c>
      <c r="AG22" s="57">
        <v>6</v>
      </c>
      <c r="AH22" s="57">
        <v>79</v>
      </c>
      <c r="AI22" s="57">
        <v>63</v>
      </c>
      <c r="AJ22" s="58">
        <v>149</v>
      </c>
      <c r="AL22" s="56" t="s">
        <v>171</v>
      </c>
      <c r="AM22" s="57"/>
      <c r="AN22" s="57"/>
      <c r="AO22" s="57">
        <v>3</v>
      </c>
      <c r="AP22" s="57">
        <v>2</v>
      </c>
      <c r="AQ22" s="57">
        <v>1</v>
      </c>
      <c r="AR22" s="57">
        <v>27</v>
      </c>
      <c r="AS22" s="57">
        <v>11</v>
      </c>
      <c r="AT22" s="58">
        <v>44</v>
      </c>
    </row>
    <row r="23" spans="1:46" ht="15" x14ac:dyDescent="0.25">
      <c r="A23" s="56" t="s">
        <v>338</v>
      </c>
      <c r="B23" s="57"/>
      <c r="C23" s="57"/>
      <c r="D23" s="57"/>
      <c r="E23" s="57"/>
      <c r="F23" s="57">
        <v>395</v>
      </c>
      <c r="G23" s="57">
        <v>589</v>
      </c>
      <c r="H23" s="117">
        <v>456</v>
      </c>
      <c r="I23" s="119">
        <v>1440</v>
      </c>
      <c r="J23" s="115">
        <f t="shared" si="0"/>
        <v>2.3637945468573025E-2</v>
      </c>
      <c r="K23" s="611"/>
      <c r="M23" s="56" t="s">
        <v>346</v>
      </c>
      <c r="N23" s="57"/>
      <c r="O23" s="57"/>
      <c r="P23" s="57">
        <v>74</v>
      </c>
      <c r="Q23" s="57">
        <v>181</v>
      </c>
      <c r="R23" s="57">
        <v>95</v>
      </c>
      <c r="S23" s="58">
        <v>350</v>
      </c>
      <c r="U23" s="56" t="s">
        <v>366</v>
      </c>
      <c r="V23" s="57"/>
      <c r="W23" s="57"/>
      <c r="X23" s="57"/>
      <c r="Y23" s="57"/>
      <c r="Z23" s="57">
        <v>6</v>
      </c>
      <c r="AA23" s="57">
        <v>6</v>
      </c>
      <c r="AB23" s="58">
        <v>12</v>
      </c>
      <c r="AD23" s="56" t="s">
        <v>322</v>
      </c>
      <c r="AE23" s="57">
        <v>1</v>
      </c>
      <c r="AF23" s="57">
        <v>3</v>
      </c>
      <c r="AG23" s="57">
        <v>8</v>
      </c>
      <c r="AH23" s="57">
        <v>2</v>
      </c>
      <c r="AI23" s="57">
        <v>2</v>
      </c>
      <c r="AJ23" s="58">
        <v>16</v>
      </c>
      <c r="AL23" s="56" t="s">
        <v>172</v>
      </c>
      <c r="AM23" s="57"/>
      <c r="AN23" s="57"/>
      <c r="AO23" s="57"/>
      <c r="AP23" s="57"/>
      <c r="AQ23" s="57">
        <v>4</v>
      </c>
      <c r="AR23" s="57">
        <v>31</v>
      </c>
      <c r="AS23" s="57">
        <v>7</v>
      </c>
      <c r="AT23" s="58">
        <v>42</v>
      </c>
    </row>
    <row r="24" spans="1:46" ht="15" x14ac:dyDescent="0.25">
      <c r="A24" s="56" t="s">
        <v>339</v>
      </c>
      <c r="B24" s="57"/>
      <c r="C24" s="57"/>
      <c r="D24" s="57"/>
      <c r="E24" s="57"/>
      <c r="F24" s="57">
        <v>233</v>
      </c>
      <c r="G24" s="57">
        <v>508</v>
      </c>
      <c r="H24" s="117">
        <v>661</v>
      </c>
      <c r="I24" s="119">
        <v>1402</v>
      </c>
      <c r="J24" s="115">
        <f t="shared" si="0"/>
        <v>2.3014166352041236E-2</v>
      </c>
      <c r="K24" s="611"/>
      <c r="M24" s="56" t="s">
        <v>124</v>
      </c>
      <c r="N24" s="57"/>
      <c r="O24" s="57"/>
      <c r="P24" s="57">
        <v>13</v>
      </c>
      <c r="Q24" s="57">
        <v>209</v>
      </c>
      <c r="R24" s="57">
        <v>118</v>
      </c>
      <c r="S24" s="58">
        <v>340</v>
      </c>
      <c r="U24" s="56" t="s">
        <v>126</v>
      </c>
      <c r="V24" s="57"/>
      <c r="W24" s="57"/>
      <c r="X24" s="57"/>
      <c r="Y24" s="57"/>
      <c r="Z24" s="57">
        <v>8</v>
      </c>
      <c r="AA24" s="57">
        <v>2</v>
      </c>
      <c r="AB24" s="58">
        <v>10</v>
      </c>
      <c r="AD24" s="367" t="s">
        <v>301</v>
      </c>
      <c r="AE24" s="368"/>
      <c r="AF24" s="368"/>
      <c r="AG24" s="368">
        <v>12</v>
      </c>
      <c r="AH24" s="368">
        <v>79</v>
      </c>
      <c r="AI24" s="368">
        <v>31</v>
      </c>
      <c r="AJ24" s="391">
        <v>122</v>
      </c>
      <c r="AL24" s="56" t="s">
        <v>311</v>
      </c>
      <c r="AM24" s="57"/>
      <c r="AN24" s="57"/>
      <c r="AO24" s="57"/>
      <c r="AP24" s="57"/>
      <c r="AQ24" s="57">
        <v>4</v>
      </c>
      <c r="AR24" s="57">
        <v>23</v>
      </c>
      <c r="AS24" s="57">
        <v>2</v>
      </c>
      <c r="AT24" s="58">
        <v>29</v>
      </c>
    </row>
    <row r="25" spans="1:46" ht="15" x14ac:dyDescent="0.25">
      <c r="A25" s="56" t="s">
        <v>341</v>
      </c>
      <c r="B25" s="57"/>
      <c r="C25" s="57"/>
      <c r="D25" s="57"/>
      <c r="E25" s="57">
        <v>1</v>
      </c>
      <c r="F25" s="57">
        <v>128</v>
      </c>
      <c r="G25" s="57">
        <v>344</v>
      </c>
      <c r="H25" s="117">
        <v>482</v>
      </c>
      <c r="I25" s="119">
        <v>955</v>
      </c>
      <c r="J25" s="115">
        <f t="shared" si="0"/>
        <v>1.5676554112838359E-2</v>
      </c>
      <c r="K25" s="611"/>
      <c r="M25" s="56" t="s">
        <v>344</v>
      </c>
      <c r="N25" s="57"/>
      <c r="O25" s="57"/>
      <c r="P25" s="57">
        <v>1</v>
      </c>
      <c r="Q25" s="57">
        <v>156</v>
      </c>
      <c r="R25" s="57">
        <v>161</v>
      </c>
      <c r="S25" s="58">
        <v>318</v>
      </c>
      <c r="U25" s="56" t="s">
        <v>365</v>
      </c>
      <c r="V25" s="57"/>
      <c r="W25" s="57"/>
      <c r="X25" s="57"/>
      <c r="Y25" s="57"/>
      <c r="Z25" s="57">
        <v>2</v>
      </c>
      <c r="AA25" s="57">
        <v>3</v>
      </c>
      <c r="AB25" s="58">
        <v>5</v>
      </c>
      <c r="AD25" s="56" t="s">
        <v>324</v>
      </c>
      <c r="AE25" s="57"/>
      <c r="AF25" s="57"/>
      <c r="AG25" s="57">
        <v>12</v>
      </c>
      <c r="AH25" s="57">
        <v>73</v>
      </c>
      <c r="AI25" s="57">
        <v>24</v>
      </c>
      <c r="AJ25" s="58">
        <v>109</v>
      </c>
      <c r="AL25" s="56" t="s">
        <v>386</v>
      </c>
      <c r="AM25" s="57"/>
      <c r="AN25" s="57"/>
      <c r="AO25" s="57"/>
      <c r="AP25" s="57"/>
      <c r="AQ25" s="57"/>
      <c r="AR25" s="57">
        <v>16</v>
      </c>
      <c r="AS25" s="57"/>
      <c r="AT25" s="58">
        <v>16</v>
      </c>
    </row>
    <row r="26" spans="1:46" ht="15" x14ac:dyDescent="0.25">
      <c r="A26" s="56" t="s">
        <v>342</v>
      </c>
      <c r="B26" s="57"/>
      <c r="C26" s="57"/>
      <c r="D26" s="57"/>
      <c r="E26" s="57"/>
      <c r="F26" s="57">
        <v>75</v>
      </c>
      <c r="G26" s="57">
        <v>490</v>
      </c>
      <c r="H26" s="117">
        <v>237</v>
      </c>
      <c r="I26" s="119">
        <v>802</v>
      </c>
      <c r="J26" s="115">
        <f t="shared" si="0"/>
        <v>1.3165022406802476E-2</v>
      </c>
      <c r="K26" s="611"/>
      <c r="M26" s="56" t="s">
        <v>345</v>
      </c>
      <c r="N26" s="57"/>
      <c r="O26" s="57"/>
      <c r="P26" s="57">
        <v>21</v>
      </c>
      <c r="Q26" s="57">
        <v>77</v>
      </c>
      <c r="R26" s="57">
        <v>108</v>
      </c>
      <c r="S26" s="58">
        <v>206</v>
      </c>
      <c r="U26" s="56" t="s">
        <v>370</v>
      </c>
      <c r="V26" s="57"/>
      <c r="W26" s="57"/>
      <c r="X26" s="57">
        <v>1</v>
      </c>
      <c r="Y26" s="57"/>
      <c r="Z26" s="57">
        <v>1</v>
      </c>
      <c r="AA26" s="57">
        <v>1</v>
      </c>
      <c r="AB26" s="58">
        <v>3</v>
      </c>
      <c r="AD26" s="56" t="s">
        <v>322</v>
      </c>
      <c r="AE26" s="57"/>
      <c r="AF26" s="57"/>
      <c r="AG26" s="57"/>
      <c r="AH26" s="57">
        <v>6</v>
      </c>
      <c r="AI26" s="57">
        <v>6</v>
      </c>
      <c r="AJ26" s="58">
        <v>12</v>
      </c>
      <c r="AL26" s="56" t="s">
        <v>306</v>
      </c>
      <c r="AM26" s="57"/>
      <c r="AN26" s="57"/>
      <c r="AO26" s="57"/>
      <c r="AP26" s="57"/>
      <c r="AQ26" s="57"/>
      <c r="AR26" s="57">
        <v>9</v>
      </c>
      <c r="AS26" s="57">
        <v>2</v>
      </c>
      <c r="AT26" s="58">
        <v>11</v>
      </c>
    </row>
    <row r="27" spans="1:46" ht="15" x14ac:dyDescent="0.25">
      <c r="A27" s="56" t="s">
        <v>126</v>
      </c>
      <c r="B27" s="57"/>
      <c r="C27" s="57"/>
      <c r="D27" s="57"/>
      <c r="E27" s="57"/>
      <c r="F27" s="57">
        <v>6</v>
      </c>
      <c r="G27" s="57">
        <v>222</v>
      </c>
      <c r="H27" s="117">
        <v>442</v>
      </c>
      <c r="I27" s="119">
        <v>670</v>
      </c>
      <c r="J27" s="115">
        <f t="shared" si="0"/>
        <v>1.0998210738849948E-2</v>
      </c>
      <c r="K27" s="611"/>
      <c r="M27" s="56" t="s">
        <v>350</v>
      </c>
      <c r="N27" s="57"/>
      <c r="O27" s="57"/>
      <c r="P27" s="57">
        <v>1</v>
      </c>
      <c r="Q27" s="57">
        <v>67</v>
      </c>
      <c r="R27" s="57">
        <v>134</v>
      </c>
      <c r="S27" s="58">
        <v>202</v>
      </c>
      <c r="U27" s="56" t="s">
        <v>348</v>
      </c>
      <c r="V27" s="57"/>
      <c r="W27" s="57"/>
      <c r="X27" s="57"/>
      <c r="Y27" s="57"/>
      <c r="Z27" s="57">
        <v>2</v>
      </c>
      <c r="AA27" s="57"/>
      <c r="AB27" s="58">
        <v>2</v>
      </c>
      <c r="AD27" s="56" t="s">
        <v>124</v>
      </c>
      <c r="AE27" s="57"/>
      <c r="AF27" s="57"/>
      <c r="AG27" s="57"/>
      <c r="AH27" s="57"/>
      <c r="AI27" s="57">
        <v>1</v>
      </c>
      <c r="AJ27" s="58">
        <v>1</v>
      </c>
      <c r="AL27" s="56" t="s">
        <v>304</v>
      </c>
      <c r="AM27" s="57"/>
      <c r="AN27" s="57"/>
      <c r="AO27" s="57">
        <v>1</v>
      </c>
      <c r="AP27" s="57"/>
      <c r="AQ27" s="57">
        <v>7</v>
      </c>
      <c r="AR27" s="57">
        <v>3</v>
      </c>
      <c r="AS27" s="57"/>
      <c r="AT27" s="58">
        <v>11</v>
      </c>
    </row>
    <row r="28" spans="1:46" ht="15" x14ac:dyDescent="0.25">
      <c r="A28" s="56" t="s">
        <v>343</v>
      </c>
      <c r="B28" s="57"/>
      <c r="C28" s="57"/>
      <c r="D28" s="57"/>
      <c r="E28" s="57"/>
      <c r="F28" s="57">
        <v>45</v>
      </c>
      <c r="G28" s="57">
        <v>181</v>
      </c>
      <c r="H28" s="117">
        <v>304</v>
      </c>
      <c r="I28" s="119">
        <v>530</v>
      </c>
      <c r="J28" s="115">
        <f t="shared" si="0"/>
        <v>8.7000771516275704E-3</v>
      </c>
      <c r="K28" s="611"/>
      <c r="M28" s="56" t="s">
        <v>347</v>
      </c>
      <c r="N28" s="57"/>
      <c r="O28" s="57"/>
      <c r="P28" s="57">
        <v>11</v>
      </c>
      <c r="Q28" s="57">
        <v>109</v>
      </c>
      <c r="R28" s="57">
        <v>67</v>
      </c>
      <c r="S28" s="58">
        <v>187</v>
      </c>
      <c r="U28" s="56" t="s">
        <v>127</v>
      </c>
      <c r="V28" s="57"/>
      <c r="W28" s="57"/>
      <c r="X28" s="57"/>
      <c r="Y28" s="57"/>
      <c r="Z28" s="57"/>
      <c r="AA28" s="57">
        <v>2</v>
      </c>
      <c r="AB28" s="58">
        <v>2</v>
      </c>
      <c r="AD28" s="367" t="s">
        <v>302</v>
      </c>
      <c r="AE28" s="368"/>
      <c r="AF28" s="368">
        <v>4</v>
      </c>
      <c r="AG28" s="368">
        <v>6</v>
      </c>
      <c r="AH28" s="368">
        <v>43</v>
      </c>
      <c r="AI28" s="368">
        <v>13</v>
      </c>
      <c r="AJ28" s="391">
        <v>66</v>
      </c>
      <c r="AL28" s="56" t="s">
        <v>312</v>
      </c>
      <c r="AM28" s="57"/>
      <c r="AN28" s="57"/>
      <c r="AO28" s="57"/>
      <c r="AP28" s="57"/>
      <c r="AQ28" s="57">
        <v>2</v>
      </c>
      <c r="AR28" s="57"/>
      <c r="AS28" s="57">
        <v>2</v>
      </c>
      <c r="AT28" s="58">
        <v>4</v>
      </c>
    </row>
    <row r="29" spans="1:46" ht="15" x14ac:dyDescent="0.25">
      <c r="A29" s="56" t="s">
        <v>344</v>
      </c>
      <c r="B29" s="57"/>
      <c r="C29" s="57"/>
      <c r="D29" s="57"/>
      <c r="E29" s="57"/>
      <c r="F29" s="57">
        <v>12</v>
      </c>
      <c r="G29" s="57">
        <v>244</v>
      </c>
      <c r="H29" s="117">
        <v>267</v>
      </c>
      <c r="I29" s="119">
        <v>523</v>
      </c>
      <c r="J29" s="115">
        <f t="shared" si="0"/>
        <v>8.585170472266453E-3</v>
      </c>
      <c r="K29" s="611"/>
      <c r="M29" s="56" t="s">
        <v>126</v>
      </c>
      <c r="N29" s="57"/>
      <c r="O29" s="57"/>
      <c r="P29" s="57"/>
      <c r="Q29" s="57">
        <v>17</v>
      </c>
      <c r="R29" s="57">
        <v>161</v>
      </c>
      <c r="S29" s="58">
        <v>178</v>
      </c>
      <c r="U29" s="56" t="s">
        <v>337</v>
      </c>
      <c r="V29" s="57"/>
      <c r="W29" s="57"/>
      <c r="X29" s="57"/>
      <c r="Y29" s="57"/>
      <c r="Z29" s="57"/>
      <c r="AA29" s="57">
        <v>1</v>
      </c>
      <c r="AB29" s="58">
        <v>1</v>
      </c>
      <c r="AD29" s="56" t="s">
        <v>324</v>
      </c>
      <c r="AE29" s="57"/>
      <c r="AF29" s="57">
        <v>3</v>
      </c>
      <c r="AG29" s="57">
        <v>5</v>
      </c>
      <c r="AH29" s="57">
        <v>34</v>
      </c>
      <c r="AI29" s="57">
        <v>11</v>
      </c>
      <c r="AJ29" s="58">
        <v>53</v>
      </c>
      <c r="AL29" s="56" t="s">
        <v>308</v>
      </c>
      <c r="AM29" s="57"/>
      <c r="AN29" s="57"/>
      <c r="AO29" s="57"/>
      <c r="AP29" s="57"/>
      <c r="AQ29" s="57"/>
      <c r="AR29" s="57">
        <v>3</v>
      </c>
      <c r="AS29" s="57"/>
      <c r="AT29" s="58">
        <v>3</v>
      </c>
    </row>
    <row r="30" spans="1:46" ht="15.75" thickBot="1" x14ac:dyDescent="0.3">
      <c r="A30" s="56" t="s">
        <v>345</v>
      </c>
      <c r="B30" s="57"/>
      <c r="C30" s="57"/>
      <c r="D30" s="57"/>
      <c r="E30" s="57"/>
      <c r="F30" s="57">
        <v>65</v>
      </c>
      <c r="G30" s="57">
        <v>194</v>
      </c>
      <c r="H30" s="117">
        <v>258</v>
      </c>
      <c r="I30" s="119">
        <v>517</v>
      </c>
      <c r="J30" s="115">
        <f t="shared" si="0"/>
        <v>8.4866790328140644E-3</v>
      </c>
      <c r="K30" s="611"/>
      <c r="M30" s="56" t="s">
        <v>353</v>
      </c>
      <c r="N30" s="57"/>
      <c r="O30" s="57"/>
      <c r="P30" s="57"/>
      <c r="Q30" s="57">
        <v>59</v>
      </c>
      <c r="R30" s="57">
        <v>116</v>
      </c>
      <c r="S30" s="58">
        <v>175</v>
      </c>
      <c r="U30" s="379" t="s">
        <v>121</v>
      </c>
      <c r="V30" s="380">
        <v>1</v>
      </c>
      <c r="W30" s="380">
        <v>5</v>
      </c>
      <c r="X30" s="380">
        <v>12</v>
      </c>
      <c r="Y30" s="380">
        <v>397</v>
      </c>
      <c r="Z30" s="380">
        <v>1639</v>
      </c>
      <c r="AA30" s="380">
        <v>1239</v>
      </c>
      <c r="AB30" s="381">
        <v>3293</v>
      </c>
      <c r="AD30" s="56" t="s">
        <v>322</v>
      </c>
      <c r="AE30" s="57"/>
      <c r="AF30" s="57">
        <v>1</v>
      </c>
      <c r="AG30" s="57">
        <v>1</v>
      </c>
      <c r="AH30" s="57">
        <v>9</v>
      </c>
      <c r="AI30" s="57">
        <v>2</v>
      </c>
      <c r="AJ30" s="58">
        <v>13</v>
      </c>
      <c r="AL30" s="56" t="s">
        <v>387</v>
      </c>
      <c r="AM30" s="57"/>
      <c r="AN30" s="57"/>
      <c r="AO30" s="57"/>
      <c r="AP30" s="57"/>
      <c r="AQ30" s="57"/>
      <c r="AR30" s="57"/>
      <c r="AS30" s="57">
        <v>2</v>
      </c>
      <c r="AT30" s="58">
        <v>2</v>
      </c>
    </row>
    <row r="31" spans="1:46" ht="16.5" thickTop="1" thickBot="1" x14ac:dyDescent="0.3">
      <c r="A31" s="56" t="s">
        <v>346</v>
      </c>
      <c r="B31" s="57"/>
      <c r="C31" s="57"/>
      <c r="D31" s="57"/>
      <c r="E31" s="57"/>
      <c r="F31" s="57">
        <v>97</v>
      </c>
      <c r="G31" s="57">
        <v>248</v>
      </c>
      <c r="H31" s="117">
        <v>154</v>
      </c>
      <c r="I31" s="119">
        <v>499</v>
      </c>
      <c r="J31" s="115">
        <f t="shared" si="0"/>
        <v>8.1912047144569022E-3</v>
      </c>
      <c r="K31" s="611"/>
      <c r="M31" s="56" t="s">
        <v>349</v>
      </c>
      <c r="N31" s="57"/>
      <c r="O31" s="57"/>
      <c r="P31" s="57">
        <v>10</v>
      </c>
      <c r="Q31" s="57">
        <v>71</v>
      </c>
      <c r="R31" s="57">
        <v>61</v>
      </c>
      <c r="S31" s="58">
        <v>142</v>
      </c>
      <c r="AD31" s="379" t="s">
        <v>121</v>
      </c>
      <c r="AE31" s="380">
        <v>1</v>
      </c>
      <c r="AF31" s="380">
        <v>8</v>
      </c>
      <c r="AG31" s="380">
        <v>163</v>
      </c>
      <c r="AH31" s="380">
        <v>628</v>
      </c>
      <c r="AI31" s="380">
        <v>430</v>
      </c>
      <c r="AJ31" s="381">
        <v>1230</v>
      </c>
      <c r="AL31" s="56" t="s">
        <v>313</v>
      </c>
      <c r="AM31" s="57"/>
      <c r="AN31" s="57"/>
      <c r="AO31" s="57"/>
      <c r="AP31" s="57"/>
      <c r="AQ31" s="57"/>
      <c r="AR31" s="57"/>
      <c r="AS31" s="57">
        <v>2</v>
      </c>
      <c r="AT31" s="58">
        <v>2</v>
      </c>
    </row>
    <row r="32" spans="1:46" ht="16.5" thickTop="1" thickBot="1" x14ac:dyDescent="0.3">
      <c r="A32" s="56" t="s">
        <v>347</v>
      </c>
      <c r="B32" s="57"/>
      <c r="C32" s="57"/>
      <c r="D32" s="57"/>
      <c r="E32" s="57">
        <v>3</v>
      </c>
      <c r="F32" s="57">
        <v>67</v>
      </c>
      <c r="G32" s="57">
        <v>242</v>
      </c>
      <c r="H32" s="117">
        <v>170</v>
      </c>
      <c r="I32" s="119">
        <v>482</v>
      </c>
      <c r="J32" s="115">
        <f t="shared" ref="J32:J56" si="1">I32/$I$9</f>
        <v>7.9121456360084705E-3</v>
      </c>
      <c r="K32" s="611"/>
      <c r="M32" s="56" t="s">
        <v>342</v>
      </c>
      <c r="N32" s="57"/>
      <c r="O32" s="57"/>
      <c r="P32" s="57">
        <v>3</v>
      </c>
      <c r="Q32" s="57">
        <v>112</v>
      </c>
      <c r="R32" s="57">
        <v>8</v>
      </c>
      <c r="S32" s="58">
        <v>123</v>
      </c>
      <c r="AL32" s="56" t="s">
        <v>173</v>
      </c>
      <c r="AM32" s="57"/>
      <c r="AN32" s="57"/>
      <c r="AO32" s="57"/>
      <c r="AP32" s="57"/>
      <c r="AQ32" s="57"/>
      <c r="AR32" s="57"/>
      <c r="AS32" s="57">
        <v>2</v>
      </c>
      <c r="AT32" s="58">
        <v>2</v>
      </c>
    </row>
    <row r="33" spans="1:46" ht="15.75" thickTop="1" x14ac:dyDescent="0.25">
      <c r="A33" s="56" t="s">
        <v>348</v>
      </c>
      <c r="B33" s="57"/>
      <c r="C33" s="57"/>
      <c r="D33" s="57"/>
      <c r="E33" s="57"/>
      <c r="F33" s="57">
        <v>21</v>
      </c>
      <c r="G33" s="57">
        <v>296</v>
      </c>
      <c r="H33" s="117">
        <v>149</v>
      </c>
      <c r="I33" s="119">
        <v>466</v>
      </c>
      <c r="J33" s="115">
        <f t="shared" si="1"/>
        <v>7.6495017974687702E-3</v>
      </c>
      <c r="K33" s="611"/>
      <c r="M33" s="56" t="s">
        <v>351</v>
      </c>
      <c r="N33" s="57"/>
      <c r="O33" s="57"/>
      <c r="P33" s="57">
        <v>10</v>
      </c>
      <c r="Q33" s="57">
        <v>21</v>
      </c>
      <c r="R33" s="57">
        <v>78</v>
      </c>
      <c r="S33" s="58">
        <v>109</v>
      </c>
      <c r="U33" s="62" t="s">
        <v>378</v>
      </c>
      <c r="V33" s="63">
        <v>1</v>
      </c>
      <c r="W33" s="63">
        <v>5</v>
      </c>
      <c r="X33" s="63">
        <v>12</v>
      </c>
      <c r="Y33" s="63">
        <v>419</v>
      </c>
      <c r="Z33" s="63">
        <v>1788</v>
      </c>
      <c r="AA33" s="63">
        <v>1025</v>
      </c>
      <c r="AB33" s="64">
        <v>3250</v>
      </c>
      <c r="AD33" s="397" t="s">
        <v>373</v>
      </c>
      <c r="AE33" s="398">
        <v>1</v>
      </c>
      <c r="AF33" s="398">
        <v>8</v>
      </c>
      <c r="AG33" s="398">
        <v>167</v>
      </c>
      <c r="AH33" s="398">
        <v>659</v>
      </c>
      <c r="AI33" s="398">
        <v>298</v>
      </c>
      <c r="AJ33" s="399">
        <v>1133</v>
      </c>
      <c r="AL33" s="56" t="s">
        <v>388</v>
      </c>
      <c r="AM33" s="57"/>
      <c r="AN33" s="57"/>
      <c r="AO33" s="57"/>
      <c r="AP33" s="57"/>
      <c r="AQ33" s="57"/>
      <c r="AR33" s="57"/>
      <c r="AS33" s="57">
        <v>1</v>
      </c>
      <c r="AT33" s="58">
        <v>1</v>
      </c>
    </row>
    <row r="34" spans="1:46" ht="15.75" thickBot="1" x14ac:dyDescent="0.3">
      <c r="A34" s="56" t="s">
        <v>349</v>
      </c>
      <c r="B34" s="57"/>
      <c r="C34" s="57"/>
      <c r="D34" s="57"/>
      <c r="E34" s="57"/>
      <c r="F34" s="57">
        <v>44</v>
      </c>
      <c r="G34" s="57">
        <v>266</v>
      </c>
      <c r="H34" s="117">
        <v>149</v>
      </c>
      <c r="I34" s="119">
        <v>459</v>
      </c>
      <c r="J34" s="115">
        <f t="shared" si="1"/>
        <v>7.5345951181076511E-3</v>
      </c>
      <c r="K34" s="611"/>
      <c r="M34" s="56" t="s">
        <v>359</v>
      </c>
      <c r="N34" s="57"/>
      <c r="O34" s="57"/>
      <c r="P34" s="57"/>
      <c r="Q34" s="57"/>
      <c r="R34" s="57">
        <v>86</v>
      </c>
      <c r="S34" s="58">
        <v>86</v>
      </c>
      <c r="U34" s="383" t="s">
        <v>379</v>
      </c>
      <c r="V34" s="384">
        <f>V30-V33</f>
        <v>0</v>
      </c>
      <c r="W34" s="384">
        <f t="shared" ref="W34:AB34" si="2">W30-W33</f>
        <v>0</v>
      </c>
      <c r="X34" s="384">
        <f t="shared" si="2"/>
        <v>0</v>
      </c>
      <c r="Y34" s="386">
        <f t="shared" si="2"/>
        <v>-22</v>
      </c>
      <c r="Z34" s="386">
        <f t="shared" si="2"/>
        <v>-149</v>
      </c>
      <c r="AA34" s="384">
        <f t="shared" si="2"/>
        <v>214</v>
      </c>
      <c r="AB34" s="385">
        <f t="shared" si="2"/>
        <v>43</v>
      </c>
      <c r="AD34" s="400" t="s">
        <v>140</v>
      </c>
      <c r="AE34" s="401"/>
      <c r="AF34" s="401"/>
      <c r="AG34" s="401">
        <v>125</v>
      </c>
      <c r="AH34" s="401">
        <v>370</v>
      </c>
      <c r="AI34" s="401">
        <v>165</v>
      </c>
      <c r="AJ34" s="402">
        <v>660</v>
      </c>
      <c r="AL34" s="59" t="s">
        <v>307</v>
      </c>
      <c r="AM34" s="60"/>
      <c r="AN34" s="60"/>
      <c r="AO34" s="60"/>
      <c r="AP34" s="60"/>
      <c r="AQ34" s="60">
        <v>1</v>
      </c>
      <c r="AR34" s="60"/>
      <c r="AS34" s="60"/>
      <c r="AT34" s="61">
        <v>1</v>
      </c>
    </row>
    <row r="35" spans="1:46" ht="15.75" thickTop="1" x14ac:dyDescent="0.25">
      <c r="A35" s="56" t="s">
        <v>350</v>
      </c>
      <c r="B35" s="57"/>
      <c r="C35" s="57"/>
      <c r="D35" s="57"/>
      <c r="E35" s="57"/>
      <c r="F35" s="57">
        <v>11</v>
      </c>
      <c r="G35" s="57">
        <v>140</v>
      </c>
      <c r="H35" s="117">
        <v>193</v>
      </c>
      <c r="I35" s="119">
        <v>344</v>
      </c>
      <c r="J35" s="115">
        <f t="shared" si="1"/>
        <v>5.6468425286035559E-3</v>
      </c>
      <c r="K35" s="611"/>
      <c r="M35" s="56" t="s">
        <v>355</v>
      </c>
      <c r="N35" s="57"/>
      <c r="O35" s="57"/>
      <c r="P35" s="57">
        <v>1</v>
      </c>
      <c r="Q35" s="57">
        <v>16</v>
      </c>
      <c r="R35" s="57">
        <v>68</v>
      </c>
      <c r="S35" s="58">
        <v>85</v>
      </c>
      <c r="AD35" s="400" t="s">
        <v>139</v>
      </c>
      <c r="AE35" s="401"/>
      <c r="AF35" s="401"/>
      <c r="AG35" s="401">
        <v>10</v>
      </c>
      <c r="AH35" s="401">
        <v>86</v>
      </c>
      <c r="AI35" s="401">
        <v>58</v>
      </c>
      <c r="AJ35" s="402">
        <v>154</v>
      </c>
      <c r="AL35" s="62" t="s">
        <v>372</v>
      </c>
      <c r="AM35" s="63"/>
      <c r="AN35" s="63"/>
      <c r="AO35" s="63"/>
      <c r="AP35" s="63"/>
      <c r="AQ35" s="63">
        <v>108</v>
      </c>
      <c r="AR35" s="63">
        <v>1571</v>
      </c>
      <c r="AS35" s="63">
        <v>884</v>
      </c>
      <c r="AT35" s="64">
        <v>2563</v>
      </c>
    </row>
    <row r="36" spans="1:46" ht="15.75" thickBot="1" x14ac:dyDescent="0.3">
      <c r="A36" s="56" t="s">
        <v>351</v>
      </c>
      <c r="B36" s="57"/>
      <c r="C36" s="57"/>
      <c r="D36" s="57"/>
      <c r="E36" s="57"/>
      <c r="F36" s="57">
        <v>12</v>
      </c>
      <c r="G36" s="57">
        <v>35</v>
      </c>
      <c r="H36" s="117">
        <v>203</v>
      </c>
      <c r="I36" s="119">
        <v>250</v>
      </c>
      <c r="J36" s="115">
        <f t="shared" si="1"/>
        <v>4.1038099771828164E-3</v>
      </c>
      <c r="K36" s="611"/>
      <c r="M36" s="56" t="s">
        <v>360</v>
      </c>
      <c r="N36" s="57"/>
      <c r="O36" s="57"/>
      <c r="P36" s="57">
        <v>1</v>
      </c>
      <c r="Q36" s="57">
        <v>55</v>
      </c>
      <c r="R36" s="57">
        <v>29</v>
      </c>
      <c r="S36" s="58">
        <v>85</v>
      </c>
      <c r="AD36" s="400" t="s">
        <v>136</v>
      </c>
      <c r="AE36" s="401">
        <v>1</v>
      </c>
      <c r="AF36" s="401">
        <v>4</v>
      </c>
      <c r="AG36" s="401">
        <v>14</v>
      </c>
      <c r="AH36" s="401">
        <v>81</v>
      </c>
      <c r="AI36" s="401">
        <v>43</v>
      </c>
      <c r="AJ36" s="402">
        <v>143</v>
      </c>
      <c r="AL36" s="59" t="s">
        <v>304</v>
      </c>
      <c r="AM36" s="60"/>
      <c r="AN36" s="60"/>
      <c r="AO36" s="60"/>
      <c r="AP36" s="60"/>
      <c r="AQ36" s="60">
        <v>108</v>
      </c>
      <c r="AR36" s="60">
        <v>1571</v>
      </c>
      <c r="AS36" s="60">
        <v>884</v>
      </c>
      <c r="AT36" s="61">
        <v>2563</v>
      </c>
    </row>
    <row r="37" spans="1:46" ht="15.75" thickTop="1" x14ac:dyDescent="0.25">
      <c r="A37" s="56" t="s">
        <v>352</v>
      </c>
      <c r="B37" s="57"/>
      <c r="C37" s="57"/>
      <c r="D37" s="57"/>
      <c r="E37" s="57"/>
      <c r="F37" s="57">
        <v>19</v>
      </c>
      <c r="G37" s="57">
        <v>129</v>
      </c>
      <c r="H37" s="117">
        <v>32</v>
      </c>
      <c r="I37" s="119">
        <v>180</v>
      </c>
      <c r="J37" s="115">
        <f t="shared" si="1"/>
        <v>2.9547431835716281E-3</v>
      </c>
      <c r="K37" s="611"/>
      <c r="L37" s="183"/>
      <c r="M37" s="56" t="s">
        <v>127</v>
      </c>
      <c r="N37" s="57"/>
      <c r="O37" s="57"/>
      <c r="P37" s="57">
        <v>1</v>
      </c>
      <c r="Q37" s="57">
        <v>19</v>
      </c>
      <c r="R37" s="57">
        <v>54</v>
      </c>
      <c r="S37" s="58">
        <v>74</v>
      </c>
      <c r="AD37" s="400" t="s">
        <v>138</v>
      </c>
      <c r="AE37" s="401"/>
      <c r="AF37" s="401"/>
      <c r="AG37" s="401">
        <v>12</v>
      </c>
      <c r="AH37" s="401">
        <v>79</v>
      </c>
      <c r="AI37" s="401">
        <v>21</v>
      </c>
      <c r="AJ37" s="402">
        <v>112</v>
      </c>
      <c r="AK37" s="183"/>
      <c r="AL37" s="62" t="s">
        <v>322</v>
      </c>
      <c r="AM37" s="63"/>
      <c r="AN37" s="63"/>
      <c r="AO37" s="63">
        <v>1</v>
      </c>
      <c r="AP37" s="63"/>
      <c r="AQ37" s="63">
        <v>137</v>
      </c>
      <c r="AR37" s="63">
        <v>630</v>
      </c>
      <c r="AS37" s="63">
        <v>218</v>
      </c>
      <c r="AT37" s="64">
        <v>986</v>
      </c>
    </row>
    <row r="38" spans="1:46" s="183" customFormat="1" ht="15" x14ac:dyDescent="0.25">
      <c r="A38" s="56" t="s">
        <v>353</v>
      </c>
      <c r="B38" s="57"/>
      <c r="C38" s="57"/>
      <c r="D38" s="57"/>
      <c r="E38" s="57"/>
      <c r="F38" s="57"/>
      <c r="G38" s="57">
        <v>59</v>
      </c>
      <c r="H38" s="117">
        <v>116</v>
      </c>
      <c r="I38" s="119">
        <v>175</v>
      </c>
      <c r="J38" s="115">
        <f t="shared" si="1"/>
        <v>2.8726669840279714E-3</v>
      </c>
      <c r="K38" s="611"/>
      <c r="M38" s="56" t="s">
        <v>356</v>
      </c>
      <c r="N38" s="57"/>
      <c r="O38" s="57"/>
      <c r="P38" s="57">
        <v>1</v>
      </c>
      <c r="Q38" s="57">
        <v>6</v>
      </c>
      <c r="R38" s="57">
        <v>58</v>
      </c>
      <c r="S38" s="58">
        <v>65</v>
      </c>
      <c r="AD38" s="400" t="s">
        <v>137</v>
      </c>
      <c r="AE38" s="401"/>
      <c r="AF38" s="401">
        <v>4</v>
      </c>
      <c r="AG38" s="401">
        <v>6</v>
      </c>
      <c r="AH38" s="401">
        <v>43</v>
      </c>
      <c r="AI38" s="401">
        <v>11</v>
      </c>
      <c r="AJ38" s="402">
        <v>64</v>
      </c>
      <c r="AL38" s="56" t="s">
        <v>164</v>
      </c>
      <c r="AM38" s="57"/>
      <c r="AN38" s="57"/>
      <c r="AO38" s="57"/>
      <c r="AP38" s="57"/>
      <c r="AQ38" s="57"/>
      <c r="AR38" s="57">
        <v>126</v>
      </c>
      <c r="AS38" s="57">
        <v>52</v>
      </c>
      <c r="AT38" s="58">
        <v>178</v>
      </c>
    </row>
    <row r="39" spans="1:46" s="183" customFormat="1" ht="15" x14ac:dyDescent="0.25">
      <c r="A39" s="56" t="s">
        <v>354</v>
      </c>
      <c r="B39" s="57"/>
      <c r="C39" s="57"/>
      <c r="D39" s="57">
        <v>1</v>
      </c>
      <c r="E39" s="57"/>
      <c r="F39" s="57">
        <v>37</v>
      </c>
      <c r="G39" s="57">
        <v>94</v>
      </c>
      <c r="H39" s="117">
        <v>36</v>
      </c>
      <c r="I39" s="119">
        <v>168</v>
      </c>
      <c r="J39" s="115">
        <f t="shared" si="1"/>
        <v>2.7577603046668527E-3</v>
      </c>
      <c r="K39" s="611"/>
      <c r="M39" s="56" t="s">
        <v>357</v>
      </c>
      <c r="N39" s="57"/>
      <c r="O39" s="57"/>
      <c r="P39" s="57">
        <v>16</v>
      </c>
      <c r="Q39" s="57">
        <v>23</v>
      </c>
      <c r="R39" s="57">
        <v>6</v>
      </c>
      <c r="S39" s="58">
        <v>45</v>
      </c>
      <c r="AD39" s="406" t="s">
        <v>385</v>
      </c>
      <c r="AE39" s="407">
        <f t="shared" ref="AE39:AJ39" si="3">AE31-AE33</f>
        <v>0</v>
      </c>
      <c r="AF39" s="407">
        <f t="shared" si="3"/>
        <v>0</v>
      </c>
      <c r="AG39" s="404">
        <f t="shared" si="3"/>
        <v>-4</v>
      </c>
      <c r="AH39" s="404">
        <f t="shared" si="3"/>
        <v>-31</v>
      </c>
      <c r="AI39" s="407">
        <f t="shared" si="3"/>
        <v>132</v>
      </c>
      <c r="AJ39" s="408">
        <f t="shared" si="3"/>
        <v>97</v>
      </c>
      <c r="AL39" s="56" t="s">
        <v>165</v>
      </c>
      <c r="AM39" s="57"/>
      <c r="AN39" s="57"/>
      <c r="AO39" s="57"/>
      <c r="AP39" s="57"/>
      <c r="AQ39" s="57">
        <v>1</v>
      </c>
      <c r="AR39" s="57">
        <v>99</v>
      </c>
      <c r="AS39" s="57">
        <v>38</v>
      </c>
      <c r="AT39" s="58">
        <v>138</v>
      </c>
    </row>
    <row r="40" spans="1:46" s="183" customFormat="1" ht="15" x14ac:dyDescent="0.25">
      <c r="A40" s="56" t="s">
        <v>355</v>
      </c>
      <c r="B40" s="57"/>
      <c r="C40" s="57"/>
      <c r="D40" s="57"/>
      <c r="E40" s="57"/>
      <c r="F40" s="57">
        <v>4</v>
      </c>
      <c r="G40" s="57">
        <v>18</v>
      </c>
      <c r="H40" s="117">
        <v>145</v>
      </c>
      <c r="I40" s="119">
        <v>167</v>
      </c>
      <c r="J40" s="115">
        <f t="shared" si="1"/>
        <v>2.7413450647581212E-3</v>
      </c>
      <c r="K40" s="611"/>
      <c r="M40" s="56" t="s">
        <v>354</v>
      </c>
      <c r="N40" s="57"/>
      <c r="O40" s="57"/>
      <c r="P40" s="57">
        <v>13</v>
      </c>
      <c r="Q40" s="57">
        <v>16</v>
      </c>
      <c r="R40" s="57">
        <v>10</v>
      </c>
      <c r="S40" s="58">
        <v>39</v>
      </c>
      <c r="AD40" s="406" t="s">
        <v>380</v>
      </c>
      <c r="AE40" s="407">
        <f t="shared" ref="AE40:AJ40" si="4">AE9-AE34</f>
        <v>0</v>
      </c>
      <c r="AF40" s="407">
        <f t="shared" si="4"/>
        <v>0</v>
      </c>
      <c r="AG40" s="407">
        <f t="shared" si="4"/>
        <v>0</v>
      </c>
      <c r="AH40" s="404">
        <f t="shared" si="4"/>
        <v>-21</v>
      </c>
      <c r="AI40" s="407">
        <f t="shared" si="4"/>
        <v>62</v>
      </c>
      <c r="AJ40" s="408">
        <f t="shared" si="4"/>
        <v>41</v>
      </c>
      <c r="AL40" s="56" t="s">
        <v>305</v>
      </c>
      <c r="AM40" s="57"/>
      <c r="AN40" s="57"/>
      <c r="AO40" s="57"/>
      <c r="AP40" s="57"/>
      <c r="AQ40" s="57">
        <v>13</v>
      </c>
      <c r="AR40" s="57">
        <v>68</v>
      </c>
      <c r="AS40" s="57">
        <v>13</v>
      </c>
      <c r="AT40" s="58">
        <v>94</v>
      </c>
    </row>
    <row r="41" spans="1:46" s="183" customFormat="1" ht="15" x14ac:dyDescent="0.25">
      <c r="A41" s="56" t="s">
        <v>356</v>
      </c>
      <c r="B41" s="57"/>
      <c r="C41" s="57"/>
      <c r="D41" s="57"/>
      <c r="E41" s="57"/>
      <c r="F41" s="57">
        <v>3</v>
      </c>
      <c r="G41" s="57">
        <v>21</v>
      </c>
      <c r="H41" s="117">
        <v>105</v>
      </c>
      <c r="I41" s="119">
        <v>129</v>
      </c>
      <c r="J41" s="115">
        <f t="shared" si="1"/>
        <v>2.1175659482263335E-3</v>
      </c>
      <c r="K41" s="611"/>
      <c r="M41" s="56" t="s">
        <v>361</v>
      </c>
      <c r="N41" s="57"/>
      <c r="O41" s="57"/>
      <c r="P41" s="57">
        <v>1</v>
      </c>
      <c r="Q41" s="57">
        <v>1</v>
      </c>
      <c r="R41" s="57">
        <v>36</v>
      </c>
      <c r="S41" s="58">
        <v>38</v>
      </c>
      <c r="AD41" s="406" t="s">
        <v>381</v>
      </c>
      <c r="AE41" s="407">
        <f t="shared" ref="AE41:AJ41" si="5">AE18-AE35</f>
        <v>0</v>
      </c>
      <c r="AF41" s="407">
        <f t="shared" si="5"/>
        <v>0</v>
      </c>
      <c r="AG41" s="404">
        <f t="shared" si="5"/>
        <v>-4</v>
      </c>
      <c r="AH41" s="404">
        <f t="shared" si="5"/>
        <v>-10</v>
      </c>
      <c r="AI41" s="407">
        <f t="shared" si="5"/>
        <v>36</v>
      </c>
      <c r="AJ41" s="408">
        <f t="shared" si="5"/>
        <v>22</v>
      </c>
      <c r="AL41" s="56" t="s">
        <v>308</v>
      </c>
      <c r="AM41" s="57"/>
      <c r="AN41" s="57"/>
      <c r="AO41" s="57"/>
      <c r="AP41" s="57"/>
      <c r="AQ41" s="57">
        <v>7</v>
      </c>
      <c r="AR41" s="57">
        <v>73</v>
      </c>
      <c r="AS41" s="57">
        <v>14</v>
      </c>
      <c r="AT41" s="58">
        <v>94</v>
      </c>
    </row>
    <row r="42" spans="1:46" s="183" customFormat="1" ht="15" x14ac:dyDescent="0.25">
      <c r="A42" s="56" t="s">
        <v>357</v>
      </c>
      <c r="B42" s="57"/>
      <c r="C42" s="57"/>
      <c r="D42" s="57"/>
      <c r="E42" s="57"/>
      <c r="F42" s="57">
        <v>17</v>
      </c>
      <c r="G42" s="57">
        <v>74</v>
      </c>
      <c r="H42" s="117">
        <v>34</v>
      </c>
      <c r="I42" s="119">
        <v>125</v>
      </c>
      <c r="J42" s="115">
        <f t="shared" si="1"/>
        <v>2.0519049885914082E-3</v>
      </c>
      <c r="K42" s="611"/>
      <c r="M42" s="56" t="s">
        <v>362</v>
      </c>
      <c r="N42" s="57"/>
      <c r="O42" s="57"/>
      <c r="P42" s="57"/>
      <c r="Q42" s="57">
        <v>1</v>
      </c>
      <c r="R42" s="57">
        <v>35</v>
      </c>
      <c r="S42" s="58">
        <v>36</v>
      </c>
      <c r="AD42" s="392" t="s">
        <v>382</v>
      </c>
      <c r="AE42" s="403">
        <f t="shared" ref="AE42:AJ42" si="6">AE21-AE36</f>
        <v>0</v>
      </c>
      <c r="AF42" s="403">
        <f t="shared" si="6"/>
        <v>0</v>
      </c>
      <c r="AG42" s="403">
        <f t="shared" si="6"/>
        <v>0</v>
      </c>
      <c r="AH42" s="403">
        <f t="shared" si="6"/>
        <v>0</v>
      </c>
      <c r="AI42" s="403">
        <f t="shared" si="6"/>
        <v>22</v>
      </c>
      <c r="AJ42" s="405">
        <f t="shared" si="6"/>
        <v>22</v>
      </c>
      <c r="AL42" s="56" t="s">
        <v>162</v>
      </c>
      <c r="AM42" s="57"/>
      <c r="AN42" s="57"/>
      <c r="AO42" s="57">
        <v>1</v>
      </c>
      <c r="AP42" s="57"/>
      <c r="AQ42" s="57">
        <v>36</v>
      </c>
      <c r="AR42" s="57">
        <v>22</v>
      </c>
      <c r="AS42" s="57">
        <v>14</v>
      </c>
      <c r="AT42" s="58">
        <v>73</v>
      </c>
    </row>
    <row r="43" spans="1:46" s="183" customFormat="1" ht="15" x14ac:dyDescent="0.25">
      <c r="A43" s="56" t="s">
        <v>358</v>
      </c>
      <c r="B43" s="57"/>
      <c r="C43" s="57"/>
      <c r="D43" s="57"/>
      <c r="E43" s="57"/>
      <c r="F43" s="57">
        <v>2</v>
      </c>
      <c r="G43" s="57">
        <v>18</v>
      </c>
      <c r="H43" s="117">
        <v>79</v>
      </c>
      <c r="I43" s="119">
        <v>99</v>
      </c>
      <c r="J43" s="115">
        <f t="shared" si="1"/>
        <v>1.6251087509643954E-3</v>
      </c>
      <c r="K43" s="611"/>
      <c r="M43" s="56" t="s">
        <v>363</v>
      </c>
      <c r="N43" s="57"/>
      <c r="O43" s="57"/>
      <c r="P43" s="57"/>
      <c r="Q43" s="57">
        <v>2</v>
      </c>
      <c r="R43" s="57">
        <v>28</v>
      </c>
      <c r="S43" s="58">
        <v>30</v>
      </c>
      <c r="AD43" s="392" t="s">
        <v>383</v>
      </c>
      <c r="AE43" s="403">
        <f t="shared" ref="AE43:AJ43" si="7">AE24-AE37</f>
        <v>0</v>
      </c>
      <c r="AF43" s="403">
        <f t="shared" si="7"/>
        <v>0</v>
      </c>
      <c r="AG43" s="403">
        <f t="shared" si="7"/>
        <v>0</v>
      </c>
      <c r="AH43" s="403">
        <f t="shared" si="7"/>
        <v>0</v>
      </c>
      <c r="AI43" s="403">
        <f t="shared" si="7"/>
        <v>10</v>
      </c>
      <c r="AJ43" s="405">
        <f t="shared" si="7"/>
        <v>10</v>
      </c>
      <c r="AK43"/>
      <c r="AL43" s="56" t="s">
        <v>306</v>
      </c>
      <c r="AM43" s="57"/>
      <c r="AN43" s="57"/>
      <c r="AO43" s="57"/>
      <c r="AP43" s="57"/>
      <c r="AQ43" s="57">
        <v>12</v>
      </c>
      <c r="AR43" s="57">
        <v>48</v>
      </c>
      <c r="AS43" s="57">
        <v>12</v>
      </c>
      <c r="AT43" s="58">
        <v>72</v>
      </c>
    </row>
    <row r="44" spans="1:46" s="183" customFormat="1" ht="15.75" thickBot="1" x14ac:dyDescent="0.3">
      <c r="A44" s="56" t="s">
        <v>127</v>
      </c>
      <c r="B44" s="57"/>
      <c r="C44" s="57"/>
      <c r="D44" s="57"/>
      <c r="E44" s="57"/>
      <c r="F44" s="57">
        <v>1</v>
      </c>
      <c r="G44" s="57">
        <v>22</v>
      </c>
      <c r="H44" s="117">
        <v>64</v>
      </c>
      <c r="I44" s="119">
        <v>87</v>
      </c>
      <c r="J44" s="115">
        <f t="shared" si="1"/>
        <v>1.4281258720596202E-3</v>
      </c>
      <c r="K44" s="611"/>
      <c r="M44" s="56" t="s">
        <v>364</v>
      </c>
      <c r="N44" s="57"/>
      <c r="O44" s="57"/>
      <c r="P44" s="57"/>
      <c r="Q44" s="57">
        <v>3</v>
      </c>
      <c r="R44" s="57">
        <v>26</v>
      </c>
      <c r="S44" s="58">
        <v>29</v>
      </c>
      <c r="AD44" s="383" t="s">
        <v>384</v>
      </c>
      <c r="AE44" s="384">
        <f t="shared" ref="AE44:AJ44" si="8">AE28-AE38</f>
        <v>0</v>
      </c>
      <c r="AF44" s="384">
        <f t="shared" si="8"/>
        <v>0</v>
      </c>
      <c r="AG44" s="384">
        <f t="shared" si="8"/>
        <v>0</v>
      </c>
      <c r="AH44" s="384">
        <f t="shared" si="8"/>
        <v>0</v>
      </c>
      <c r="AI44" s="384">
        <f t="shared" si="8"/>
        <v>2</v>
      </c>
      <c r="AJ44" s="385">
        <f t="shared" si="8"/>
        <v>2</v>
      </c>
      <c r="AK44"/>
      <c r="AL44" s="56" t="s">
        <v>312</v>
      </c>
      <c r="AM44" s="57"/>
      <c r="AN44" s="57"/>
      <c r="AO44" s="57"/>
      <c r="AP44" s="57"/>
      <c r="AQ44" s="57">
        <v>2</v>
      </c>
      <c r="AR44" s="57">
        <v>44</v>
      </c>
      <c r="AS44" s="57">
        <v>6</v>
      </c>
      <c r="AT44" s="58">
        <v>52</v>
      </c>
    </row>
    <row r="45" spans="1:46" s="183" customFormat="1" ht="15.75" thickTop="1" x14ac:dyDescent="0.25">
      <c r="A45" s="56" t="s">
        <v>359</v>
      </c>
      <c r="B45" s="57"/>
      <c r="C45" s="57"/>
      <c r="D45" s="57"/>
      <c r="E45" s="57"/>
      <c r="F45" s="57"/>
      <c r="G45" s="57"/>
      <c r="H45" s="117">
        <v>86</v>
      </c>
      <c r="I45" s="119">
        <v>86</v>
      </c>
      <c r="J45" s="115">
        <f t="shared" si="1"/>
        <v>1.411710632150889E-3</v>
      </c>
      <c r="K45" s="611"/>
      <c r="M45" s="56" t="s">
        <v>366</v>
      </c>
      <c r="N45" s="57"/>
      <c r="O45" s="57"/>
      <c r="P45" s="57">
        <v>3</v>
      </c>
      <c r="Q45" s="57">
        <v>4</v>
      </c>
      <c r="R45" s="57">
        <v>10</v>
      </c>
      <c r="S45" s="58">
        <v>17</v>
      </c>
      <c r="AK45"/>
      <c r="AL45" s="56" t="s">
        <v>304</v>
      </c>
      <c r="AM45" s="57"/>
      <c r="AN45" s="57"/>
      <c r="AO45" s="57"/>
      <c r="AP45" s="57"/>
      <c r="AQ45" s="57">
        <v>3</v>
      </c>
      <c r="AR45" s="57">
        <v>32</v>
      </c>
      <c r="AS45" s="57">
        <v>11</v>
      </c>
      <c r="AT45" s="58">
        <v>46</v>
      </c>
    </row>
    <row r="46" spans="1:46" s="183" customFormat="1" ht="15" x14ac:dyDescent="0.25">
      <c r="A46" s="56" t="s">
        <v>360</v>
      </c>
      <c r="B46" s="57"/>
      <c r="C46" s="57"/>
      <c r="D46" s="57"/>
      <c r="E46" s="57"/>
      <c r="F46" s="57">
        <v>1</v>
      </c>
      <c r="G46" s="57">
        <v>55</v>
      </c>
      <c r="H46" s="117">
        <v>29</v>
      </c>
      <c r="I46" s="119">
        <v>85</v>
      </c>
      <c r="J46" s="115">
        <f t="shared" si="1"/>
        <v>1.3952953922421575E-3</v>
      </c>
      <c r="K46" s="611"/>
      <c r="L46"/>
      <c r="M46" s="56" t="s">
        <v>352</v>
      </c>
      <c r="N46" s="57"/>
      <c r="O46" s="57"/>
      <c r="P46" s="57">
        <v>6</v>
      </c>
      <c r="Q46" s="57">
        <v>8</v>
      </c>
      <c r="R46" s="57">
        <v>1</v>
      </c>
      <c r="S46" s="58">
        <v>15</v>
      </c>
      <c r="AK46"/>
      <c r="AL46" s="56" t="s">
        <v>174</v>
      </c>
      <c r="AM46" s="57"/>
      <c r="AN46" s="57"/>
      <c r="AO46" s="57"/>
      <c r="AP46" s="57"/>
      <c r="AQ46" s="57">
        <v>18</v>
      </c>
      <c r="AR46" s="57">
        <v>17</v>
      </c>
      <c r="AS46" s="57">
        <v>6</v>
      </c>
      <c r="AT46" s="58">
        <v>41</v>
      </c>
    </row>
    <row r="47" spans="1:46" ht="15.75" thickBot="1" x14ac:dyDescent="0.3">
      <c r="A47" s="56" t="s">
        <v>361</v>
      </c>
      <c r="B47" s="57"/>
      <c r="C47" s="57"/>
      <c r="D47" s="57"/>
      <c r="E47" s="57"/>
      <c r="F47" s="57">
        <v>6</v>
      </c>
      <c r="G47" s="57">
        <v>5</v>
      </c>
      <c r="H47" s="117">
        <v>69</v>
      </c>
      <c r="I47" s="119">
        <v>80</v>
      </c>
      <c r="J47" s="115">
        <f t="shared" si="1"/>
        <v>1.3132191926985013E-3</v>
      </c>
      <c r="K47" s="611"/>
      <c r="M47" s="56" t="s">
        <v>358</v>
      </c>
      <c r="N47" s="57"/>
      <c r="O47" s="57"/>
      <c r="P47" s="57"/>
      <c r="Q47" s="57">
        <v>4</v>
      </c>
      <c r="R47" s="57">
        <v>1</v>
      </c>
      <c r="S47" s="58">
        <v>5</v>
      </c>
      <c r="AL47" s="56" t="s">
        <v>307</v>
      </c>
      <c r="AM47" s="57"/>
      <c r="AN47" s="57"/>
      <c r="AO47" s="57"/>
      <c r="AP47" s="57"/>
      <c r="AQ47" s="57">
        <v>11</v>
      </c>
      <c r="AR47" s="57">
        <v>19</v>
      </c>
      <c r="AS47" s="57">
        <v>8</v>
      </c>
      <c r="AT47" s="58">
        <v>38</v>
      </c>
    </row>
    <row r="48" spans="1:46" ht="16.5" thickTop="1" thickBot="1" x14ac:dyDescent="0.3">
      <c r="A48" s="56" t="s">
        <v>362</v>
      </c>
      <c r="B48" s="57"/>
      <c r="C48" s="57"/>
      <c r="D48" s="57"/>
      <c r="E48" s="57"/>
      <c r="F48" s="57">
        <v>2</v>
      </c>
      <c r="G48" s="57">
        <v>15</v>
      </c>
      <c r="H48" s="117">
        <v>52</v>
      </c>
      <c r="I48" s="119">
        <v>69</v>
      </c>
      <c r="J48" s="115">
        <f t="shared" si="1"/>
        <v>1.1326515537024573E-3</v>
      </c>
      <c r="K48" s="611"/>
      <c r="M48" s="68" t="s">
        <v>155</v>
      </c>
      <c r="N48" s="69">
        <v>1</v>
      </c>
      <c r="O48" s="69">
        <v>4</v>
      </c>
      <c r="P48" s="69">
        <v>2368</v>
      </c>
      <c r="Q48" s="69">
        <v>7724</v>
      </c>
      <c r="R48" s="69">
        <v>6621</v>
      </c>
      <c r="S48" s="99">
        <v>16718</v>
      </c>
      <c r="AL48" s="56" t="s">
        <v>168</v>
      </c>
      <c r="AM48" s="57"/>
      <c r="AN48" s="57"/>
      <c r="AO48" s="57"/>
      <c r="AP48" s="57"/>
      <c r="AQ48" s="57">
        <v>6</v>
      </c>
      <c r="AR48" s="57">
        <v>22</v>
      </c>
      <c r="AS48" s="57">
        <v>7</v>
      </c>
      <c r="AT48" s="58">
        <v>35</v>
      </c>
    </row>
    <row r="49" spans="1:46" ht="15.75" thickTop="1" x14ac:dyDescent="0.25">
      <c r="A49" s="56" t="s">
        <v>363</v>
      </c>
      <c r="B49" s="57"/>
      <c r="C49" s="57"/>
      <c r="D49" s="57"/>
      <c r="E49" s="57"/>
      <c r="F49" s="57"/>
      <c r="G49" s="57">
        <v>2</v>
      </c>
      <c r="H49" s="117">
        <v>46</v>
      </c>
      <c r="I49" s="119">
        <v>48</v>
      </c>
      <c r="J49" s="115">
        <f t="shared" si="1"/>
        <v>7.8793151561910076E-4</v>
      </c>
      <c r="K49" s="611"/>
      <c r="M49" s="56" t="s">
        <v>323</v>
      </c>
      <c r="N49" s="57"/>
      <c r="O49" s="57"/>
      <c r="P49" s="57">
        <v>383</v>
      </c>
      <c r="Q49" s="57">
        <v>1608</v>
      </c>
      <c r="R49" s="57">
        <v>775</v>
      </c>
      <c r="S49" s="58">
        <v>2766</v>
      </c>
      <c r="AL49" s="56" t="s">
        <v>167</v>
      </c>
      <c r="AM49" s="57"/>
      <c r="AN49" s="57"/>
      <c r="AO49" s="57"/>
      <c r="AP49" s="57"/>
      <c r="AQ49" s="57">
        <v>1</v>
      </c>
      <c r="AR49" s="57">
        <v>24</v>
      </c>
      <c r="AS49" s="57">
        <v>3</v>
      </c>
      <c r="AT49" s="58">
        <v>28</v>
      </c>
    </row>
    <row r="50" spans="1:46" ht="15" x14ac:dyDescent="0.25">
      <c r="A50" s="56" t="s">
        <v>364</v>
      </c>
      <c r="B50" s="57"/>
      <c r="C50" s="57"/>
      <c r="D50" s="57"/>
      <c r="E50" s="57"/>
      <c r="F50" s="57">
        <v>3</v>
      </c>
      <c r="G50" s="57">
        <v>4</v>
      </c>
      <c r="H50" s="117">
        <v>29</v>
      </c>
      <c r="I50" s="119">
        <v>36</v>
      </c>
      <c r="J50" s="115">
        <f t="shared" si="1"/>
        <v>5.9094863671432557E-4</v>
      </c>
      <c r="K50" s="611"/>
      <c r="M50" s="56" t="s">
        <v>325</v>
      </c>
      <c r="N50" s="57"/>
      <c r="O50" s="57"/>
      <c r="P50" s="57">
        <v>334</v>
      </c>
      <c r="Q50" s="57">
        <v>1150</v>
      </c>
      <c r="R50" s="57">
        <v>566</v>
      </c>
      <c r="S50" s="58">
        <v>2050</v>
      </c>
      <c r="AL50" s="56" t="s">
        <v>163</v>
      </c>
      <c r="AM50" s="57"/>
      <c r="AN50" s="57"/>
      <c r="AO50" s="57"/>
      <c r="AP50" s="57"/>
      <c r="AQ50" s="57">
        <v>3</v>
      </c>
      <c r="AR50" s="57">
        <v>6</v>
      </c>
      <c r="AS50" s="57">
        <v>13</v>
      </c>
      <c r="AT50" s="58">
        <v>22</v>
      </c>
    </row>
    <row r="51" spans="1:46" ht="15" x14ac:dyDescent="0.25">
      <c r="A51" s="56" t="s">
        <v>365</v>
      </c>
      <c r="B51" s="57"/>
      <c r="C51" s="57"/>
      <c r="D51" s="57"/>
      <c r="E51" s="57"/>
      <c r="F51" s="57">
        <v>6</v>
      </c>
      <c r="G51" s="57">
        <v>22</v>
      </c>
      <c r="H51" s="117">
        <v>6</v>
      </c>
      <c r="I51" s="119">
        <v>34</v>
      </c>
      <c r="J51" s="115">
        <f t="shared" si="1"/>
        <v>5.5811815689686304E-4</v>
      </c>
      <c r="K51" s="611"/>
      <c r="M51" s="56" t="s">
        <v>330</v>
      </c>
      <c r="N51" s="57"/>
      <c r="O51" s="57"/>
      <c r="P51" s="57">
        <v>19</v>
      </c>
      <c r="Q51" s="57">
        <v>635</v>
      </c>
      <c r="R51" s="57">
        <v>1148</v>
      </c>
      <c r="S51" s="58">
        <v>1802</v>
      </c>
      <c r="AL51" s="56" t="s">
        <v>166</v>
      </c>
      <c r="AM51" s="57"/>
      <c r="AN51" s="57"/>
      <c r="AO51" s="57"/>
      <c r="AP51" s="57"/>
      <c r="AQ51" s="57">
        <v>2</v>
      </c>
      <c r="AR51" s="57">
        <v>7</v>
      </c>
      <c r="AS51" s="57">
        <v>6</v>
      </c>
      <c r="AT51" s="58">
        <v>15</v>
      </c>
    </row>
    <row r="52" spans="1:46" ht="15" x14ac:dyDescent="0.25">
      <c r="A52" s="56" t="s">
        <v>366</v>
      </c>
      <c r="B52" s="57"/>
      <c r="C52" s="57"/>
      <c r="D52" s="57"/>
      <c r="E52" s="57"/>
      <c r="F52" s="57">
        <v>3</v>
      </c>
      <c r="G52" s="57">
        <v>13</v>
      </c>
      <c r="H52" s="117">
        <v>18</v>
      </c>
      <c r="I52" s="119">
        <v>34</v>
      </c>
      <c r="J52" s="115">
        <f t="shared" si="1"/>
        <v>5.5811815689686304E-4</v>
      </c>
      <c r="K52" s="611"/>
      <c r="M52" s="56" t="s">
        <v>338</v>
      </c>
      <c r="N52" s="57"/>
      <c r="O52" s="57"/>
      <c r="P52" s="57">
        <v>395</v>
      </c>
      <c r="Q52" s="57">
        <v>589</v>
      </c>
      <c r="R52" s="57">
        <v>456</v>
      </c>
      <c r="S52" s="58">
        <v>1440</v>
      </c>
      <c r="AL52" s="56" t="s">
        <v>170</v>
      </c>
      <c r="AM52" s="57"/>
      <c r="AN52" s="57"/>
      <c r="AO52" s="57"/>
      <c r="AP52" s="57"/>
      <c r="AQ52" s="57"/>
      <c r="AR52" s="57">
        <v>5</v>
      </c>
      <c r="AS52" s="57">
        <v>6</v>
      </c>
      <c r="AT52" s="58">
        <v>11</v>
      </c>
    </row>
    <row r="53" spans="1:46" ht="15" x14ac:dyDescent="0.25">
      <c r="A53" s="56" t="s">
        <v>367</v>
      </c>
      <c r="B53" s="57"/>
      <c r="C53" s="57"/>
      <c r="D53" s="57"/>
      <c r="E53" s="57"/>
      <c r="F53" s="57">
        <v>6</v>
      </c>
      <c r="G53" s="57">
        <v>2</v>
      </c>
      <c r="H53" s="117">
        <v>4</v>
      </c>
      <c r="I53" s="119">
        <v>12</v>
      </c>
      <c r="J53" s="115">
        <f t="shared" si="1"/>
        <v>1.9698287890477519E-4</v>
      </c>
      <c r="K53" s="611"/>
      <c r="M53" s="56" t="s">
        <v>329</v>
      </c>
      <c r="N53" s="57"/>
      <c r="O53" s="57"/>
      <c r="P53" s="57">
        <v>181</v>
      </c>
      <c r="Q53" s="57">
        <v>605</v>
      </c>
      <c r="R53" s="57">
        <v>322</v>
      </c>
      <c r="S53" s="58">
        <v>1108</v>
      </c>
      <c r="AL53" s="56" t="s">
        <v>169</v>
      </c>
      <c r="AM53" s="57"/>
      <c r="AN53" s="57"/>
      <c r="AO53" s="57"/>
      <c r="AP53" s="57"/>
      <c r="AQ53" s="57">
        <v>1</v>
      </c>
      <c r="AR53" s="57">
        <v>5</v>
      </c>
      <c r="AS53" s="57">
        <v>3</v>
      </c>
      <c r="AT53" s="58">
        <v>9</v>
      </c>
    </row>
    <row r="54" spans="1:46" ht="15" x14ac:dyDescent="0.25">
      <c r="A54" s="56" t="s">
        <v>369</v>
      </c>
      <c r="B54" s="57"/>
      <c r="C54" s="57"/>
      <c r="D54" s="57"/>
      <c r="E54" s="57"/>
      <c r="F54" s="57">
        <v>2</v>
      </c>
      <c r="G54" s="57">
        <v>3</v>
      </c>
      <c r="H54" s="117">
        <v>1</v>
      </c>
      <c r="I54" s="119">
        <v>6</v>
      </c>
      <c r="J54" s="115">
        <f t="shared" si="1"/>
        <v>9.8491439452387595E-5</v>
      </c>
      <c r="K54" s="611"/>
      <c r="M54" s="56" t="s">
        <v>328</v>
      </c>
      <c r="N54" s="57"/>
      <c r="O54" s="57"/>
      <c r="P54" s="57">
        <v>257</v>
      </c>
      <c r="Q54" s="57">
        <v>456</v>
      </c>
      <c r="R54" s="57">
        <v>176</v>
      </c>
      <c r="S54" s="58">
        <v>889</v>
      </c>
      <c r="AL54" s="56" t="s">
        <v>309</v>
      </c>
      <c r="AM54" s="57"/>
      <c r="AN54" s="57"/>
      <c r="AO54" s="57"/>
      <c r="AP54" s="57"/>
      <c r="AQ54" s="57">
        <v>6</v>
      </c>
      <c r="AR54" s="57">
        <v>3</v>
      </c>
      <c r="AS54" s="57"/>
      <c r="AT54" s="58">
        <v>9</v>
      </c>
    </row>
    <row r="55" spans="1:46" ht="15" x14ac:dyDescent="0.25">
      <c r="A55" s="56" t="s">
        <v>370</v>
      </c>
      <c r="B55" s="57"/>
      <c r="C55" s="57"/>
      <c r="D55" s="57"/>
      <c r="E55" s="57"/>
      <c r="F55" s="57"/>
      <c r="G55" s="57">
        <v>1</v>
      </c>
      <c r="H55" s="117">
        <v>1</v>
      </c>
      <c r="I55" s="119">
        <v>2</v>
      </c>
      <c r="J55" s="115">
        <f t="shared" si="1"/>
        <v>3.2830479817462532E-5</v>
      </c>
      <c r="K55" s="611"/>
      <c r="M55" s="56" t="s">
        <v>336</v>
      </c>
      <c r="N55" s="57"/>
      <c r="O55" s="57"/>
      <c r="P55" s="57">
        <v>61</v>
      </c>
      <c r="Q55" s="57">
        <v>397</v>
      </c>
      <c r="R55" s="57">
        <v>376</v>
      </c>
      <c r="S55" s="58">
        <v>834</v>
      </c>
      <c r="AL55" s="56" t="s">
        <v>310</v>
      </c>
      <c r="AM55" s="57"/>
      <c r="AN55" s="57"/>
      <c r="AO55" s="57"/>
      <c r="AP55" s="57"/>
      <c r="AQ55" s="57">
        <v>4</v>
      </c>
      <c r="AR55" s="57">
        <v>1</v>
      </c>
      <c r="AS55" s="57">
        <v>1</v>
      </c>
      <c r="AT55" s="58">
        <v>6</v>
      </c>
    </row>
    <row r="56" spans="1:46" ht="15.75" thickBot="1" x14ac:dyDescent="0.3">
      <c r="A56" s="59" t="s">
        <v>371</v>
      </c>
      <c r="B56" s="60"/>
      <c r="C56" s="60"/>
      <c r="D56" s="60"/>
      <c r="E56" s="60"/>
      <c r="F56" s="60">
        <v>1</v>
      </c>
      <c r="G56" s="60"/>
      <c r="H56" s="118"/>
      <c r="I56" s="120">
        <v>1</v>
      </c>
      <c r="J56" s="121">
        <f t="shared" si="1"/>
        <v>1.6415239908731266E-5</v>
      </c>
      <c r="K56" s="612"/>
      <c r="M56" s="56" t="s">
        <v>342</v>
      </c>
      <c r="N56" s="57"/>
      <c r="O56" s="57"/>
      <c r="P56" s="57">
        <v>72</v>
      </c>
      <c r="Q56" s="57">
        <v>378</v>
      </c>
      <c r="R56" s="57">
        <v>229</v>
      </c>
      <c r="S56" s="58">
        <v>679</v>
      </c>
      <c r="AL56" s="56" t="s">
        <v>171</v>
      </c>
      <c r="AM56" s="57"/>
      <c r="AN56" s="57"/>
      <c r="AO56" s="57"/>
      <c r="AP56" s="57"/>
      <c r="AQ56" s="57">
        <v>1</v>
      </c>
      <c r="AR56" s="57">
        <v>3</v>
      </c>
      <c r="AS56" s="57">
        <v>2</v>
      </c>
      <c r="AT56" s="58">
        <v>6</v>
      </c>
    </row>
    <row r="57" spans="1:46" ht="20.25" thickTop="1" thickBot="1" x14ac:dyDescent="0.35">
      <c r="A57" s="131" t="s">
        <v>129</v>
      </c>
      <c r="B57" s="132">
        <v>1</v>
      </c>
      <c r="C57" s="132">
        <v>1</v>
      </c>
      <c r="D57" s="132">
        <v>5</v>
      </c>
      <c r="E57" s="132">
        <v>3</v>
      </c>
      <c r="F57" s="132">
        <v>536</v>
      </c>
      <c r="G57" s="132">
        <v>3542</v>
      </c>
      <c r="H57" s="132">
        <v>2975</v>
      </c>
      <c r="I57" s="125">
        <v>7063</v>
      </c>
      <c r="M57" s="56" t="s">
        <v>334</v>
      </c>
      <c r="N57" s="57"/>
      <c r="O57" s="57"/>
      <c r="P57" s="57">
        <v>25</v>
      </c>
      <c r="Q57" s="57">
        <v>216</v>
      </c>
      <c r="R57" s="57">
        <v>307</v>
      </c>
      <c r="S57" s="58">
        <v>548</v>
      </c>
      <c r="AL57" s="56" t="s">
        <v>316</v>
      </c>
      <c r="AM57" s="57"/>
      <c r="AN57" s="57"/>
      <c r="AO57" s="57"/>
      <c r="AP57" s="57"/>
      <c r="AQ57" s="57">
        <v>1</v>
      </c>
      <c r="AR57" s="57">
        <v>4</v>
      </c>
      <c r="AS57" s="57"/>
      <c r="AT57" s="58">
        <v>5</v>
      </c>
    </row>
    <row r="58" spans="1:46" ht="15.75" thickTop="1" x14ac:dyDescent="0.25">
      <c r="A58" s="126" t="s">
        <v>324</v>
      </c>
      <c r="B58" s="127">
        <v>1</v>
      </c>
      <c r="C58" s="127">
        <v>1</v>
      </c>
      <c r="D58" s="127">
        <v>4</v>
      </c>
      <c r="E58" s="127">
        <v>2</v>
      </c>
      <c r="F58" s="127">
        <v>282</v>
      </c>
      <c r="G58" s="127">
        <v>1179</v>
      </c>
      <c r="H58" s="127">
        <v>1621</v>
      </c>
      <c r="I58" s="128">
        <v>3090</v>
      </c>
      <c r="J58" s="129">
        <f>I58/$I$57</f>
        <v>0.43749115106895087</v>
      </c>
      <c r="K58" s="613">
        <f>I57/$I$103</f>
        <v>9.8799798567591759E-2</v>
      </c>
      <c r="M58" s="56" t="s">
        <v>339</v>
      </c>
      <c r="N58" s="57"/>
      <c r="O58" s="57"/>
      <c r="P58" s="57">
        <v>31</v>
      </c>
      <c r="Q58" s="57">
        <v>161</v>
      </c>
      <c r="R58" s="57">
        <v>315</v>
      </c>
      <c r="S58" s="58">
        <v>507</v>
      </c>
      <c r="AL58" s="56" t="s">
        <v>315</v>
      </c>
      <c r="AM58" s="57"/>
      <c r="AN58" s="57"/>
      <c r="AO58" s="57"/>
      <c r="AP58" s="57"/>
      <c r="AQ58" s="57">
        <v>1</v>
      </c>
      <c r="AR58" s="57">
        <v>1</v>
      </c>
      <c r="AS58" s="57">
        <v>1</v>
      </c>
      <c r="AT58" s="58">
        <v>3</v>
      </c>
    </row>
    <row r="59" spans="1:46" ht="15" x14ac:dyDescent="0.25">
      <c r="A59" s="56" t="s">
        <v>372</v>
      </c>
      <c r="B59" s="57"/>
      <c r="C59" s="57"/>
      <c r="D59" s="57"/>
      <c r="E59" s="57"/>
      <c r="F59" s="57">
        <v>108</v>
      </c>
      <c r="G59" s="57">
        <v>1571</v>
      </c>
      <c r="H59" s="57">
        <v>884</v>
      </c>
      <c r="I59" s="114">
        <v>2563</v>
      </c>
      <c r="J59" s="124">
        <f t="shared" ref="J59:J65" si="9">I59/$I$57</f>
        <v>0.36287696446269291</v>
      </c>
      <c r="K59" s="614"/>
      <c r="M59" s="56" t="s">
        <v>337</v>
      </c>
      <c r="N59" s="57"/>
      <c r="O59" s="57"/>
      <c r="P59" s="57">
        <v>211</v>
      </c>
      <c r="Q59" s="57">
        <v>174</v>
      </c>
      <c r="R59" s="57">
        <v>118</v>
      </c>
      <c r="S59" s="58">
        <v>503</v>
      </c>
      <c r="AL59" s="56" t="s">
        <v>313</v>
      </c>
      <c r="AM59" s="57"/>
      <c r="AN59" s="57"/>
      <c r="AO59" s="57"/>
      <c r="AP59" s="57"/>
      <c r="AQ59" s="57">
        <v>2</v>
      </c>
      <c r="AR59" s="57"/>
      <c r="AS59" s="57"/>
      <c r="AT59" s="58">
        <v>2</v>
      </c>
    </row>
    <row r="60" spans="1:46" ht="15" x14ac:dyDescent="0.25">
      <c r="A60" s="56" t="s">
        <v>322</v>
      </c>
      <c r="B60" s="57"/>
      <c r="C60" s="57"/>
      <c r="D60" s="57">
        <v>1</v>
      </c>
      <c r="E60" s="57"/>
      <c r="F60" s="57">
        <v>137</v>
      </c>
      <c r="G60" s="57">
        <v>630</v>
      </c>
      <c r="H60" s="57">
        <v>218</v>
      </c>
      <c r="I60" s="114">
        <v>986</v>
      </c>
      <c r="J60" s="124">
        <f>I60/$I$57</f>
        <v>0.13960073623106328</v>
      </c>
      <c r="K60" s="614"/>
      <c r="M60" s="56" t="s">
        <v>124</v>
      </c>
      <c r="N60" s="57"/>
      <c r="O60" s="57"/>
      <c r="P60" s="57">
        <v>93</v>
      </c>
      <c r="Q60" s="57">
        <v>136</v>
      </c>
      <c r="R60" s="57">
        <v>223</v>
      </c>
      <c r="S60" s="58">
        <v>452</v>
      </c>
      <c r="AL60" s="56" t="s">
        <v>386</v>
      </c>
      <c r="AM60" s="57"/>
      <c r="AN60" s="57"/>
      <c r="AO60" s="57"/>
      <c r="AP60" s="57"/>
      <c r="AQ60" s="57"/>
      <c r="AR60" s="57">
        <v>1</v>
      </c>
      <c r="AS60" s="57">
        <v>1</v>
      </c>
      <c r="AT60" s="58">
        <v>2</v>
      </c>
    </row>
    <row r="61" spans="1:46" ht="15" x14ac:dyDescent="0.25">
      <c r="A61" s="56" t="s">
        <v>130</v>
      </c>
      <c r="B61" s="57"/>
      <c r="C61" s="57"/>
      <c r="D61" s="57"/>
      <c r="E61" s="57"/>
      <c r="F61" s="57">
        <v>4</v>
      </c>
      <c r="G61" s="57">
        <v>162</v>
      </c>
      <c r="H61" s="57">
        <v>181</v>
      </c>
      <c r="I61" s="114">
        <v>347</v>
      </c>
      <c r="J61" s="124">
        <f t="shared" si="9"/>
        <v>4.912926518476568E-2</v>
      </c>
      <c r="K61" s="614"/>
      <c r="M61" s="56" t="s">
        <v>126</v>
      </c>
      <c r="N61" s="57"/>
      <c r="O61" s="57"/>
      <c r="P61" s="57">
        <v>6</v>
      </c>
      <c r="Q61" s="57">
        <v>172</v>
      </c>
      <c r="R61" s="57">
        <v>199</v>
      </c>
      <c r="S61" s="58">
        <v>377</v>
      </c>
      <c r="AL61" s="56" t="s">
        <v>172</v>
      </c>
      <c r="AM61" s="57"/>
      <c r="AN61" s="57"/>
      <c r="AO61" s="57"/>
      <c r="AP61" s="57"/>
      <c r="AQ61" s="57">
        <v>2</v>
      </c>
      <c r="AR61" s="57"/>
      <c r="AS61" s="57"/>
      <c r="AT61" s="58">
        <v>2</v>
      </c>
    </row>
    <row r="62" spans="1:46" ht="15" x14ac:dyDescent="0.25">
      <c r="A62" s="56" t="s">
        <v>124</v>
      </c>
      <c r="B62" s="57"/>
      <c r="C62" s="57"/>
      <c r="D62" s="57"/>
      <c r="E62" s="57"/>
      <c r="F62" s="57"/>
      <c r="G62" s="57"/>
      <c r="H62" s="57">
        <v>63</v>
      </c>
      <c r="I62" s="114">
        <v>63</v>
      </c>
      <c r="J62" s="124">
        <f t="shared" si="9"/>
        <v>8.9197224975222991E-3</v>
      </c>
      <c r="K62" s="614"/>
      <c r="M62" s="56" t="s">
        <v>335</v>
      </c>
      <c r="N62" s="57"/>
      <c r="O62" s="57"/>
      <c r="P62" s="57">
        <v>3</v>
      </c>
      <c r="Q62" s="57">
        <v>245</v>
      </c>
      <c r="R62" s="57">
        <v>103</v>
      </c>
      <c r="S62" s="58">
        <v>351</v>
      </c>
      <c r="AL62" s="56" t="s">
        <v>319</v>
      </c>
      <c r="AM62" s="57"/>
      <c r="AN62" s="57"/>
      <c r="AO62" s="57"/>
      <c r="AP62" s="57"/>
      <c r="AQ62" s="57">
        <v>1</v>
      </c>
      <c r="AR62" s="57"/>
      <c r="AS62" s="57"/>
      <c r="AT62" s="58">
        <v>1</v>
      </c>
    </row>
    <row r="63" spans="1:46" ht="15" x14ac:dyDescent="0.25">
      <c r="A63" s="56" t="s">
        <v>358</v>
      </c>
      <c r="B63" s="57"/>
      <c r="C63" s="57"/>
      <c r="D63" s="57"/>
      <c r="E63" s="57"/>
      <c r="F63" s="57"/>
      <c r="G63" s="57"/>
      <c r="H63" s="57">
        <v>6</v>
      </c>
      <c r="I63" s="114">
        <v>6</v>
      </c>
      <c r="J63" s="124">
        <f t="shared" si="9"/>
        <v>8.4949738071640941E-4</v>
      </c>
      <c r="K63" s="614"/>
      <c r="M63" s="56" t="s">
        <v>341</v>
      </c>
      <c r="N63" s="57"/>
      <c r="O63" s="57">
        <v>1</v>
      </c>
      <c r="P63" s="57">
        <v>78</v>
      </c>
      <c r="Q63" s="57">
        <v>100</v>
      </c>
      <c r="R63" s="57">
        <v>137</v>
      </c>
      <c r="S63" s="58">
        <v>316</v>
      </c>
      <c r="AL63" s="56" t="s">
        <v>314</v>
      </c>
      <c r="AM63" s="57"/>
      <c r="AN63" s="57"/>
      <c r="AO63" s="57"/>
      <c r="AP63" s="57"/>
      <c r="AQ63" s="57">
        <v>1</v>
      </c>
      <c r="AR63" s="57"/>
      <c r="AS63" s="57"/>
      <c r="AT63" s="58">
        <v>1</v>
      </c>
    </row>
    <row r="64" spans="1:46" ht="15" x14ac:dyDescent="0.25">
      <c r="A64" s="56" t="s">
        <v>342</v>
      </c>
      <c r="B64" s="57"/>
      <c r="C64" s="57"/>
      <c r="D64" s="57"/>
      <c r="E64" s="57">
        <v>1</v>
      </c>
      <c r="F64" s="57">
        <v>1</v>
      </c>
      <c r="G64" s="57"/>
      <c r="H64" s="57">
        <v>2</v>
      </c>
      <c r="I64" s="114">
        <v>4</v>
      </c>
      <c r="J64" s="124">
        <f t="shared" si="9"/>
        <v>5.6633158714427298E-4</v>
      </c>
      <c r="K64" s="614"/>
      <c r="M64" s="56" t="s">
        <v>333</v>
      </c>
      <c r="N64" s="57"/>
      <c r="O64" s="57"/>
      <c r="P64" s="57">
        <v>6</v>
      </c>
      <c r="Q64" s="57">
        <v>12</v>
      </c>
      <c r="R64" s="57">
        <v>283</v>
      </c>
      <c r="S64" s="58">
        <v>301</v>
      </c>
      <c r="AL64" s="56" t="s">
        <v>317</v>
      </c>
      <c r="AM64" s="57"/>
      <c r="AN64" s="57"/>
      <c r="AO64" s="57"/>
      <c r="AP64" s="57"/>
      <c r="AQ64" s="57">
        <v>1</v>
      </c>
      <c r="AR64" s="57"/>
      <c r="AS64" s="57"/>
      <c r="AT64" s="58">
        <v>1</v>
      </c>
    </row>
    <row r="65" spans="1:46" ht="15.75" thickBot="1" x14ac:dyDescent="0.3">
      <c r="A65" s="59" t="s">
        <v>325</v>
      </c>
      <c r="B65" s="60"/>
      <c r="C65" s="60"/>
      <c r="D65" s="60"/>
      <c r="E65" s="60"/>
      <c r="F65" s="60">
        <v>4</v>
      </c>
      <c r="G65" s="60"/>
      <c r="H65" s="60"/>
      <c r="I65" s="116">
        <v>4</v>
      </c>
      <c r="J65" s="130">
        <f t="shared" si="9"/>
        <v>5.6633158714427298E-4</v>
      </c>
      <c r="K65" s="615"/>
      <c r="M65" s="56" t="s">
        <v>349</v>
      </c>
      <c r="N65" s="57"/>
      <c r="O65" s="57"/>
      <c r="P65" s="57">
        <v>31</v>
      </c>
      <c r="Q65" s="57">
        <v>139</v>
      </c>
      <c r="R65" s="57">
        <v>59</v>
      </c>
      <c r="S65" s="58">
        <v>229</v>
      </c>
      <c r="AL65" s="56" t="s">
        <v>389</v>
      </c>
      <c r="AM65" s="57"/>
      <c r="AN65" s="57"/>
      <c r="AO65" s="57"/>
      <c r="AP65" s="57"/>
      <c r="AQ65" s="57"/>
      <c r="AR65" s="57"/>
      <c r="AS65" s="57">
        <v>1</v>
      </c>
      <c r="AT65" s="58">
        <v>1</v>
      </c>
    </row>
    <row r="66" spans="1:46" ht="20.25" thickTop="1" thickBot="1" x14ac:dyDescent="0.35">
      <c r="A66" s="141" t="s">
        <v>131</v>
      </c>
      <c r="B66" s="142"/>
      <c r="C66" s="142">
        <v>1</v>
      </c>
      <c r="D66" s="142">
        <v>5</v>
      </c>
      <c r="E66" s="142">
        <v>12</v>
      </c>
      <c r="F66" s="142">
        <v>397</v>
      </c>
      <c r="G66" s="142">
        <v>1639</v>
      </c>
      <c r="H66" s="142">
        <v>1239</v>
      </c>
      <c r="I66" s="125">
        <v>3293</v>
      </c>
      <c r="J66" s="134"/>
      <c r="M66" s="56" t="s">
        <v>344</v>
      </c>
      <c r="N66" s="57"/>
      <c r="O66" s="57"/>
      <c r="P66" s="57">
        <v>11</v>
      </c>
      <c r="Q66" s="57">
        <v>88</v>
      </c>
      <c r="R66" s="57">
        <v>106</v>
      </c>
      <c r="S66" s="58">
        <v>205</v>
      </c>
      <c r="AL66" s="59" t="s">
        <v>318</v>
      </c>
      <c r="AM66" s="60"/>
      <c r="AN66" s="60"/>
      <c r="AO66" s="60"/>
      <c r="AP66" s="60"/>
      <c r="AQ66" s="60">
        <v>1</v>
      </c>
      <c r="AR66" s="60"/>
      <c r="AS66" s="60"/>
      <c r="AT66" s="61">
        <v>1</v>
      </c>
    </row>
    <row r="67" spans="1:46" ht="18.75" customHeight="1" thickTop="1" x14ac:dyDescent="0.25">
      <c r="A67" s="126" t="s">
        <v>323</v>
      </c>
      <c r="B67" s="127"/>
      <c r="C67" s="127">
        <v>1</v>
      </c>
      <c r="D67" s="127">
        <v>2</v>
      </c>
      <c r="E67" s="127">
        <v>1</v>
      </c>
      <c r="F67" s="127">
        <v>207</v>
      </c>
      <c r="G67" s="127">
        <v>579</v>
      </c>
      <c r="H67" s="136">
        <v>339</v>
      </c>
      <c r="I67" s="140">
        <v>1129</v>
      </c>
      <c r="J67" s="137">
        <f>I67/$I$66</f>
        <v>0.34284846644397204</v>
      </c>
      <c r="K67" s="616">
        <f>I66/$I$103</f>
        <v>4.606367502238138E-2</v>
      </c>
      <c r="M67" s="56" t="s">
        <v>347</v>
      </c>
      <c r="N67" s="57"/>
      <c r="O67" s="57">
        <v>3</v>
      </c>
      <c r="P67" s="57">
        <v>46</v>
      </c>
      <c r="Q67" s="57">
        <v>67</v>
      </c>
      <c r="R67" s="57">
        <v>57</v>
      </c>
      <c r="S67" s="58">
        <v>173</v>
      </c>
      <c r="AL67" s="62" t="s">
        <v>130</v>
      </c>
      <c r="AM67" s="63"/>
      <c r="AN67" s="63"/>
      <c r="AO67" s="63"/>
      <c r="AP67" s="63"/>
      <c r="AQ67" s="63">
        <v>4</v>
      </c>
      <c r="AR67" s="63">
        <v>162</v>
      </c>
      <c r="AS67" s="63">
        <v>181</v>
      </c>
      <c r="AT67" s="64">
        <v>347</v>
      </c>
    </row>
    <row r="68" spans="1:46" ht="18.75" customHeight="1" thickBot="1" x14ac:dyDescent="0.3">
      <c r="A68" s="56" t="s">
        <v>124</v>
      </c>
      <c r="B68" s="57"/>
      <c r="C68" s="57"/>
      <c r="D68" s="57"/>
      <c r="E68" s="57"/>
      <c r="F68" s="57">
        <v>21</v>
      </c>
      <c r="G68" s="57">
        <v>270</v>
      </c>
      <c r="H68" s="117">
        <v>354</v>
      </c>
      <c r="I68" s="119">
        <v>645</v>
      </c>
      <c r="J68" s="138">
        <f t="shared" ref="J68:J86" si="10">I68/$I$66</f>
        <v>0.1958700273307015</v>
      </c>
      <c r="K68" s="617"/>
      <c r="M68" s="56" t="s">
        <v>350</v>
      </c>
      <c r="N68" s="57"/>
      <c r="O68" s="57"/>
      <c r="P68" s="57">
        <v>10</v>
      </c>
      <c r="Q68" s="57">
        <v>73</v>
      </c>
      <c r="R68" s="57">
        <v>59</v>
      </c>
      <c r="S68" s="58">
        <v>142</v>
      </c>
      <c r="AL68" s="59" t="s">
        <v>164</v>
      </c>
      <c r="AM68" s="60"/>
      <c r="AN68" s="60"/>
      <c r="AO68" s="60"/>
      <c r="AP68" s="60"/>
      <c r="AQ68" s="60">
        <v>4</v>
      </c>
      <c r="AR68" s="60">
        <v>162</v>
      </c>
      <c r="AS68" s="60">
        <v>181</v>
      </c>
      <c r="AT68" s="61">
        <v>347</v>
      </c>
    </row>
    <row r="69" spans="1:46" ht="18.75" customHeight="1" thickTop="1" x14ac:dyDescent="0.25">
      <c r="A69" s="56" t="s">
        <v>333</v>
      </c>
      <c r="B69" s="57"/>
      <c r="C69" s="57"/>
      <c r="D69" s="57"/>
      <c r="E69" s="57"/>
      <c r="F69" s="57">
        <v>3</v>
      </c>
      <c r="G69" s="57">
        <v>214</v>
      </c>
      <c r="H69" s="117">
        <v>141</v>
      </c>
      <c r="I69" s="119">
        <v>358</v>
      </c>
      <c r="J69" s="138">
        <f t="shared" si="10"/>
        <v>0.10871545703006377</v>
      </c>
      <c r="K69" s="617"/>
      <c r="M69" s="56" t="s">
        <v>354</v>
      </c>
      <c r="N69" s="57">
        <v>1</v>
      </c>
      <c r="O69" s="57"/>
      <c r="P69" s="57">
        <v>24</v>
      </c>
      <c r="Q69" s="57">
        <v>78</v>
      </c>
      <c r="R69" s="57">
        <v>26</v>
      </c>
      <c r="S69" s="58">
        <v>129</v>
      </c>
      <c r="AL69" s="62" t="s">
        <v>124</v>
      </c>
      <c r="AM69" s="63"/>
      <c r="AN69" s="63"/>
      <c r="AO69" s="63"/>
      <c r="AP69" s="63"/>
      <c r="AQ69" s="63"/>
      <c r="AR69" s="63"/>
      <c r="AS69" s="63">
        <v>63</v>
      </c>
      <c r="AT69" s="64">
        <v>63</v>
      </c>
    </row>
    <row r="70" spans="1:46" ht="18.75" customHeight="1" x14ac:dyDescent="0.25">
      <c r="A70" s="56" t="s">
        <v>325</v>
      </c>
      <c r="B70" s="57"/>
      <c r="C70" s="57"/>
      <c r="D70" s="57"/>
      <c r="E70" s="57"/>
      <c r="F70" s="57">
        <v>15</v>
      </c>
      <c r="G70" s="57">
        <v>184</v>
      </c>
      <c r="H70" s="117">
        <v>79</v>
      </c>
      <c r="I70" s="119">
        <v>278</v>
      </c>
      <c r="J70" s="138">
        <f t="shared" si="10"/>
        <v>8.4421500151837234E-2</v>
      </c>
      <c r="K70" s="617"/>
      <c r="M70" s="56" t="s">
        <v>343</v>
      </c>
      <c r="N70" s="57"/>
      <c r="O70" s="57"/>
      <c r="P70" s="57">
        <v>2</v>
      </c>
      <c r="Q70" s="57">
        <v>15</v>
      </c>
      <c r="R70" s="57">
        <v>110</v>
      </c>
      <c r="S70" s="58">
        <v>127</v>
      </c>
      <c r="AL70" s="56" t="s">
        <v>164</v>
      </c>
      <c r="AM70" s="57"/>
      <c r="AN70" s="57"/>
      <c r="AO70" s="57"/>
      <c r="AP70" s="57"/>
      <c r="AQ70" s="57"/>
      <c r="AR70" s="57"/>
      <c r="AS70" s="57">
        <v>20</v>
      </c>
      <c r="AT70" s="58">
        <v>20</v>
      </c>
    </row>
    <row r="71" spans="1:46" ht="18.75" customHeight="1" x14ac:dyDescent="0.25">
      <c r="A71" s="56" t="s">
        <v>347</v>
      </c>
      <c r="B71" s="57"/>
      <c r="C71" s="57"/>
      <c r="D71" s="57"/>
      <c r="E71" s="57"/>
      <c r="F71" s="57">
        <v>92</v>
      </c>
      <c r="G71" s="57">
        <v>93</v>
      </c>
      <c r="H71" s="117">
        <v>35</v>
      </c>
      <c r="I71" s="119">
        <v>220</v>
      </c>
      <c r="J71" s="138">
        <f t="shared" si="10"/>
        <v>6.6808381415122992E-2</v>
      </c>
      <c r="K71" s="617"/>
      <c r="M71" s="56" t="s">
        <v>346</v>
      </c>
      <c r="N71" s="57"/>
      <c r="O71" s="57"/>
      <c r="P71" s="57">
        <v>22</v>
      </c>
      <c r="Q71" s="57">
        <v>57</v>
      </c>
      <c r="R71" s="57">
        <v>40</v>
      </c>
      <c r="S71" s="58">
        <v>119</v>
      </c>
      <c r="AL71" s="56" t="s">
        <v>305</v>
      </c>
      <c r="AM71" s="57"/>
      <c r="AN71" s="57"/>
      <c r="AO71" s="57"/>
      <c r="AP71" s="57"/>
      <c r="AQ71" s="57"/>
      <c r="AR71" s="57"/>
      <c r="AS71" s="57">
        <v>14</v>
      </c>
      <c r="AT71" s="58">
        <v>14</v>
      </c>
    </row>
    <row r="72" spans="1:46" ht="18.75" customHeight="1" x14ac:dyDescent="0.25">
      <c r="A72" s="56" t="s">
        <v>345</v>
      </c>
      <c r="B72" s="57"/>
      <c r="C72" s="57"/>
      <c r="D72" s="57"/>
      <c r="E72" s="57">
        <v>1</v>
      </c>
      <c r="F72" s="57">
        <v>1</v>
      </c>
      <c r="G72" s="57">
        <v>67</v>
      </c>
      <c r="H72" s="117">
        <v>124</v>
      </c>
      <c r="I72" s="119">
        <v>193</v>
      </c>
      <c r="J72" s="138">
        <f t="shared" si="10"/>
        <v>5.8609170968721529E-2</v>
      </c>
      <c r="K72" s="617"/>
      <c r="M72" s="56" t="s">
        <v>345</v>
      </c>
      <c r="N72" s="57"/>
      <c r="O72" s="57"/>
      <c r="P72" s="57">
        <v>22</v>
      </c>
      <c r="Q72" s="57">
        <v>52</v>
      </c>
      <c r="R72" s="57">
        <v>43</v>
      </c>
      <c r="S72" s="58">
        <v>117</v>
      </c>
      <c r="AL72" s="56" t="s">
        <v>306</v>
      </c>
      <c r="AM72" s="57"/>
      <c r="AN72" s="57"/>
      <c r="AO72" s="57"/>
      <c r="AP72" s="57"/>
      <c r="AQ72" s="57"/>
      <c r="AR72" s="57"/>
      <c r="AS72" s="57">
        <v>12</v>
      </c>
      <c r="AT72" s="58">
        <v>12</v>
      </c>
    </row>
    <row r="73" spans="1:46" ht="18.75" customHeight="1" x14ac:dyDescent="0.25">
      <c r="A73" s="56" t="s">
        <v>341</v>
      </c>
      <c r="B73" s="57"/>
      <c r="C73" s="57"/>
      <c r="D73" s="57"/>
      <c r="E73" s="57">
        <v>2</v>
      </c>
      <c r="F73" s="57">
        <v>33</v>
      </c>
      <c r="G73" s="57">
        <v>84</v>
      </c>
      <c r="H73" s="117">
        <v>61</v>
      </c>
      <c r="I73" s="119">
        <v>180</v>
      </c>
      <c r="J73" s="138">
        <f t="shared" si="10"/>
        <v>5.4661402976009715E-2</v>
      </c>
      <c r="K73" s="617"/>
      <c r="M73" s="56" t="s">
        <v>358</v>
      </c>
      <c r="N73" s="57"/>
      <c r="O73" s="57"/>
      <c r="P73" s="57">
        <v>2</v>
      </c>
      <c r="Q73" s="57">
        <v>14</v>
      </c>
      <c r="R73" s="57">
        <v>78</v>
      </c>
      <c r="S73" s="58">
        <v>94</v>
      </c>
      <c r="AL73" s="56" t="s">
        <v>165</v>
      </c>
      <c r="AM73" s="57"/>
      <c r="AN73" s="57"/>
      <c r="AO73" s="57"/>
      <c r="AP73" s="57"/>
      <c r="AQ73" s="57"/>
      <c r="AR73" s="57"/>
      <c r="AS73" s="57">
        <v>5</v>
      </c>
      <c r="AT73" s="58">
        <v>5</v>
      </c>
    </row>
    <row r="74" spans="1:46" ht="18.75" customHeight="1" x14ac:dyDescent="0.25">
      <c r="A74" s="56" t="s">
        <v>324</v>
      </c>
      <c r="B74" s="57"/>
      <c r="C74" s="57"/>
      <c r="D74" s="57">
        <v>2</v>
      </c>
      <c r="E74" s="57"/>
      <c r="F74" s="57">
        <v>9</v>
      </c>
      <c r="G74" s="57">
        <v>56</v>
      </c>
      <c r="H74" s="117">
        <v>23</v>
      </c>
      <c r="I74" s="119">
        <v>90</v>
      </c>
      <c r="J74" s="138">
        <f t="shared" si="10"/>
        <v>2.7330701488004858E-2</v>
      </c>
      <c r="K74" s="617"/>
      <c r="M74" s="56" t="s">
        <v>348</v>
      </c>
      <c r="N74" s="57"/>
      <c r="O74" s="57"/>
      <c r="P74" s="57">
        <v>13</v>
      </c>
      <c r="Q74" s="57">
        <v>34</v>
      </c>
      <c r="R74" s="57">
        <v>42</v>
      </c>
      <c r="S74" s="58">
        <v>89</v>
      </c>
      <c r="AL74" s="56" t="s">
        <v>308</v>
      </c>
      <c r="AM74" s="57"/>
      <c r="AN74" s="57"/>
      <c r="AO74" s="57"/>
      <c r="AP74" s="57"/>
      <c r="AQ74" s="57"/>
      <c r="AR74" s="57"/>
      <c r="AS74" s="57">
        <v>4</v>
      </c>
      <c r="AT74" s="58">
        <v>4</v>
      </c>
    </row>
    <row r="75" spans="1:46" ht="18.75" customHeight="1" x14ac:dyDescent="0.25">
      <c r="A75" s="56" t="s">
        <v>339</v>
      </c>
      <c r="B75" s="57"/>
      <c r="C75" s="57"/>
      <c r="D75" s="57"/>
      <c r="E75" s="57"/>
      <c r="F75" s="57"/>
      <c r="G75" s="57">
        <v>28</v>
      </c>
      <c r="H75" s="117">
        <v>47</v>
      </c>
      <c r="I75" s="119">
        <v>75</v>
      </c>
      <c r="J75" s="138">
        <f t="shared" si="10"/>
        <v>2.2775584573337383E-2</v>
      </c>
      <c r="K75" s="617"/>
      <c r="M75" s="56" t="s">
        <v>351</v>
      </c>
      <c r="N75" s="57"/>
      <c r="O75" s="57"/>
      <c r="P75" s="57">
        <v>1</v>
      </c>
      <c r="Q75" s="57">
        <v>6</v>
      </c>
      <c r="R75" s="57">
        <v>67</v>
      </c>
      <c r="S75" s="58">
        <v>74</v>
      </c>
      <c r="AL75" s="56" t="s">
        <v>307</v>
      </c>
      <c r="AM75" s="57"/>
      <c r="AN75" s="57"/>
      <c r="AO75" s="57"/>
      <c r="AP75" s="57"/>
      <c r="AQ75" s="57"/>
      <c r="AR75" s="57"/>
      <c r="AS75" s="57">
        <v>3</v>
      </c>
      <c r="AT75" s="58">
        <v>3</v>
      </c>
    </row>
    <row r="76" spans="1:46" ht="19.5" customHeight="1" x14ac:dyDescent="0.25">
      <c r="A76" s="56" t="s">
        <v>322</v>
      </c>
      <c r="B76" s="57"/>
      <c r="C76" s="57"/>
      <c r="D76" s="57"/>
      <c r="E76" s="57">
        <v>4</v>
      </c>
      <c r="F76" s="57">
        <v>10</v>
      </c>
      <c r="G76" s="57">
        <v>24</v>
      </c>
      <c r="H76" s="117"/>
      <c r="I76" s="119">
        <v>38</v>
      </c>
      <c r="J76" s="138">
        <f t="shared" si="10"/>
        <v>1.1539629517157608E-2</v>
      </c>
      <c r="K76" s="617"/>
      <c r="M76" s="56" t="s">
        <v>355</v>
      </c>
      <c r="N76" s="57"/>
      <c r="O76" s="57"/>
      <c r="P76" s="57">
        <v>3</v>
      </c>
      <c r="Q76" s="57">
        <v>2</v>
      </c>
      <c r="R76" s="57">
        <v>62</v>
      </c>
      <c r="S76" s="58">
        <v>67</v>
      </c>
      <c r="AL76" s="56" t="s">
        <v>172</v>
      </c>
      <c r="AM76" s="57"/>
      <c r="AN76" s="57"/>
      <c r="AO76" s="57"/>
      <c r="AP76" s="57"/>
      <c r="AQ76" s="57"/>
      <c r="AR76" s="57"/>
      <c r="AS76" s="57">
        <v>2</v>
      </c>
      <c r="AT76" s="58">
        <v>2</v>
      </c>
    </row>
    <row r="77" spans="1:46" ht="19.5" customHeight="1" x14ac:dyDescent="0.25">
      <c r="A77" s="56" t="s">
        <v>349</v>
      </c>
      <c r="B77" s="57"/>
      <c r="C77" s="57"/>
      <c r="D77" s="57"/>
      <c r="E77" s="57"/>
      <c r="F77" s="57"/>
      <c r="G77" s="57"/>
      <c r="H77" s="117">
        <v>21</v>
      </c>
      <c r="I77" s="119">
        <v>21</v>
      </c>
      <c r="J77" s="138">
        <f t="shared" si="10"/>
        <v>6.3771636805344672E-3</v>
      </c>
      <c r="K77" s="617"/>
      <c r="M77" s="56" t="s">
        <v>356</v>
      </c>
      <c r="N77" s="57"/>
      <c r="O77" s="57"/>
      <c r="P77" s="57">
        <v>2</v>
      </c>
      <c r="Q77" s="57">
        <v>15</v>
      </c>
      <c r="R77" s="57">
        <v>47</v>
      </c>
      <c r="S77" s="58">
        <v>64</v>
      </c>
      <c r="AL77" s="56" t="s">
        <v>169</v>
      </c>
      <c r="AM77" s="57"/>
      <c r="AN77" s="57"/>
      <c r="AO77" s="57"/>
      <c r="AP77" s="57"/>
      <c r="AQ77" s="57"/>
      <c r="AR77" s="57"/>
      <c r="AS77" s="57">
        <v>1</v>
      </c>
      <c r="AT77" s="58">
        <v>1</v>
      </c>
    </row>
    <row r="78" spans="1:46" ht="18.75" customHeight="1" x14ac:dyDescent="0.25">
      <c r="A78" s="56" t="s">
        <v>346</v>
      </c>
      <c r="B78" s="57"/>
      <c r="C78" s="57"/>
      <c r="D78" s="57"/>
      <c r="E78" s="57"/>
      <c r="F78" s="57"/>
      <c r="G78" s="57">
        <v>19</v>
      </c>
      <c r="H78" s="117"/>
      <c r="I78" s="119">
        <v>19</v>
      </c>
      <c r="J78" s="138">
        <f t="shared" si="10"/>
        <v>5.7698147585788038E-3</v>
      </c>
      <c r="K78" s="617"/>
      <c r="M78" s="56" t="s">
        <v>361</v>
      </c>
      <c r="N78" s="57"/>
      <c r="O78" s="57"/>
      <c r="P78" s="57">
        <v>5</v>
      </c>
      <c r="Q78" s="57">
        <v>4</v>
      </c>
      <c r="R78" s="57">
        <v>29</v>
      </c>
      <c r="S78" s="58">
        <v>38</v>
      </c>
      <c r="AL78" s="56" t="s">
        <v>166</v>
      </c>
      <c r="AM78" s="57"/>
      <c r="AN78" s="57"/>
      <c r="AO78" s="57"/>
      <c r="AP78" s="57"/>
      <c r="AQ78" s="57"/>
      <c r="AR78" s="57"/>
      <c r="AS78" s="57">
        <v>1</v>
      </c>
      <c r="AT78" s="58">
        <v>1</v>
      </c>
    </row>
    <row r="79" spans="1:46" ht="18.75" customHeight="1" thickBot="1" x14ac:dyDescent="0.3">
      <c r="A79" s="56" t="s">
        <v>354</v>
      </c>
      <c r="B79" s="57"/>
      <c r="C79" s="57"/>
      <c r="D79" s="57">
        <v>1</v>
      </c>
      <c r="E79" s="57">
        <v>3</v>
      </c>
      <c r="F79" s="57">
        <v>6</v>
      </c>
      <c r="G79" s="57">
        <v>2</v>
      </c>
      <c r="H79" s="117"/>
      <c r="I79" s="119">
        <v>12</v>
      </c>
      <c r="J79" s="138">
        <f t="shared" si="10"/>
        <v>3.6440935317339812E-3</v>
      </c>
      <c r="K79" s="617"/>
      <c r="M79" s="56" t="s">
        <v>365</v>
      </c>
      <c r="N79" s="57"/>
      <c r="O79" s="57"/>
      <c r="P79" s="57">
        <v>6</v>
      </c>
      <c r="Q79" s="57">
        <v>22</v>
      </c>
      <c r="R79" s="57">
        <v>6</v>
      </c>
      <c r="S79" s="58">
        <v>34</v>
      </c>
      <c r="AL79" s="59" t="s">
        <v>312</v>
      </c>
      <c r="AM79" s="60"/>
      <c r="AN79" s="60"/>
      <c r="AO79" s="60"/>
      <c r="AP79" s="60"/>
      <c r="AQ79" s="60"/>
      <c r="AR79" s="60"/>
      <c r="AS79" s="60">
        <v>1</v>
      </c>
      <c r="AT79" s="61">
        <v>1</v>
      </c>
    </row>
    <row r="80" spans="1:46" ht="18.75" customHeight="1" thickTop="1" x14ac:dyDescent="0.25">
      <c r="A80" s="56" t="s">
        <v>366</v>
      </c>
      <c r="B80" s="57"/>
      <c r="C80" s="57"/>
      <c r="D80" s="57"/>
      <c r="E80" s="57"/>
      <c r="F80" s="57"/>
      <c r="G80" s="57">
        <v>6</v>
      </c>
      <c r="H80" s="117">
        <v>6</v>
      </c>
      <c r="I80" s="119">
        <v>12</v>
      </c>
      <c r="J80" s="138">
        <f t="shared" si="10"/>
        <v>3.6440935317339812E-3</v>
      </c>
      <c r="K80" s="617"/>
      <c r="M80" s="56" t="s">
        <v>362</v>
      </c>
      <c r="N80" s="57"/>
      <c r="O80" s="57"/>
      <c r="P80" s="57">
        <v>1</v>
      </c>
      <c r="Q80" s="57">
        <v>12</v>
      </c>
      <c r="R80" s="57">
        <v>17</v>
      </c>
      <c r="S80" s="58">
        <v>30</v>
      </c>
      <c r="AL80" s="62" t="s">
        <v>358</v>
      </c>
      <c r="AM80" s="63"/>
      <c r="AN80" s="63"/>
      <c r="AO80" s="63"/>
      <c r="AP80" s="63"/>
      <c r="AQ80" s="63"/>
      <c r="AR80" s="63"/>
      <c r="AS80" s="63">
        <v>6</v>
      </c>
      <c r="AT80" s="64">
        <v>6</v>
      </c>
    </row>
    <row r="81" spans="1:46" ht="18.75" customHeight="1" x14ac:dyDescent="0.25">
      <c r="A81" s="56" t="s">
        <v>126</v>
      </c>
      <c r="B81" s="57"/>
      <c r="C81" s="57"/>
      <c r="D81" s="57"/>
      <c r="E81" s="57"/>
      <c r="F81" s="57"/>
      <c r="G81" s="57">
        <v>8</v>
      </c>
      <c r="H81" s="117">
        <v>2</v>
      </c>
      <c r="I81" s="119">
        <v>10</v>
      </c>
      <c r="J81" s="138">
        <f t="shared" si="10"/>
        <v>3.0367446097783178E-3</v>
      </c>
      <c r="K81" s="617"/>
      <c r="M81" s="56" t="s">
        <v>363</v>
      </c>
      <c r="N81" s="57"/>
      <c r="O81" s="57"/>
      <c r="P81" s="57"/>
      <c r="Q81" s="57"/>
      <c r="R81" s="57">
        <v>18</v>
      </c>
      <c r="S81" s="58">
        <v>18</v>
      </c>
      <c r="AL81" s="56" t="s">
        <v>312</v>
      </c>
      <c r="AM81" s="57"/>
      <c r="AN81" s="57"/>
      <c r="AO81" s="57"/>
      <c r="AP81" s="57"/>
      <c r="AQ81" s="57"/>
      <c r="AR81" s="57"/>
      <c r="AS81" s="57">
        <v>5</v>
      </c>
      <c r="AT81" s="58">
        <v>5</v>
      </c>
    </row>
    <row r="82" spans="1:46" ht="18.75" customHeight="1" thickBot="1" x14ac:dyDescent="0.3">
      <c r="A82" s="56" t="s">
        <v>365</v>
      </c>
      <c r="B82" s="57"/>
      <c r="C82" s="57"/>
      <c r="D82" s="57"/>
      <c r="E82" s="57"/>
      <c r="F82" s="57"/>
      <c r="G82" s="57">
        <v>2</v>
      </c>
      <c r="H82" s="117">
        <v>3</v>
      </c>
      <c r="I82" s="119">
        <v>5</v>
      </c>
      <c r="J82" s="138">
        <f t="shared" si="10"/>
        <v>1.5183723048891589E-3</v>
      </c>
      <c r="K82" s="617"/>
      <c r="M82" s="56" t="s">
        <v>367</v>
      </c>
      <c r="N82" s="57"/>
      <c r="O82" s="57"/>
      <c r="P82" s="57">
        <v>6</v>
      </c>
      <c r="Q82" s="57">
        <v>2</v>
      </c>
      <c r="R82" s="57">
        <v>4</v>
      </c>
      <c r="S82" s="58">
        <v>12</v>
      </c>
      <c r="AL82" s="59" t="s">
        <v>304</v>
      </c>
      <c r="AM82" s="60"/>
      <c r="AN82" s="60"/>
      <c r="AO82" s="60"/>
      <c r="AP82" s="60"/>
      <c r="AQ82" s="60"/>
      <c r="AR82" s="60"/>
      <c r="AS82" s="60">
        <v>1</v>
      </c>
      <c r="AT82" s="61">
        <v>1</v>
      </c>
    </row>
    <row r="83" spans="1:46" ht="18.75" customHeight="1" thickTop="1" x14ac:dyDescent="0.25">
      <c r="A83" s="56" t="s">
        <v>370</v>
      </c>
      <c r="B83" s="57"/>
      <c r="C83" s="57"/>
      <c r="D83" s="57"/>
      <c r="E83" s="57">
        <v>1</v>
      </c>
      <c r="F83" s="57"/>
      <c r="G83" s="57">
        <v>1</v>
      </c>
      <c r="H83" s="117">
        <v>1</v>
      </c>
      <c r="I83" s="119">
        <v>3</v>
      </c>
      <c r="J83" s="138">
        <f t="shared" si="10"/>
        <v>9.1102338293349531E-4</v>
      </c>
      <c r="K83" s="617"/>
      <c r="M83" s="56" t="s">
        <v>364</v>
      </c>
      <c r="N83" s="57"/>
      <c r="O83" s="57"/>
      <c r="P83" s="57">
        <v>3</v>
      </c>
      <c r="Q83" s="57">
        <v>1</v>
      </c>
      <c r="R83" s="57">
        <v>3</v>
      </c>
      <c r="S83" s="58">
        <v>7</v>
      </c>
      <c r="AL83" s="62" t="s">
        <v>342</v>
      </c>
      <c r="AM83" s="63"/>
      <c r="AN83" s="63"/>
      <c r="AO83" s="63"/>
      <c r="AP83" s="63">
        <v>1</v>
      </c>
      <c r="AQ83" s="63">
        <v>1</v>
      </c>
      <c r="AR83" s="63"/>
      <c r="AS83" s="63">
        <v>2</v>
      </c>
      <c r="AT83" s="64">
        <v>4</v>
      </c>
    </row>
    <row r="84" spans="1:46" ht="18.75" customHeight="1" x14ac:dyDescent="0.25">
      <c r="A84" s="56" t="s">
        <v>348</v>
      </c>
      <c r="B84" s="57"/>
      <c r="C84" s="57"/>
      <c r="D84" s="57"/>
      <c r="E84" s="57"/>
      <c r="F84" s="57"/>
      <c r="G84" s="57">
        <v>2</v>
      </c>
      <c r="H84" s="117"/>
      <c r="I84" s="119">
        <v>2</v>
      </c>
      <c r="J84" s="138">
        <f t="shared" si="10"/>
        <v>6.0734892195566357E-4</v>
      </c>
      <c r="K84" s="617"/>
      <c r="M84" s="56" t="s">
        <v>366</v>
      </c>
      <c r="N84" s="57"/>
      <c r="O84" s="57"/>
      <c r="P84" s="57"/>
      <c r="Q84" s="57">
        <v>2</v>
      </c>
      <c r="R84" s="57">
        <v>5</v>
      </c>
      <c r="S84" s="58">
        <v>7</v>
      </c>
      <c r="AL84" s="56" t="s">
        <v>312</v>
      </c>
      <c r="AM84" s="57"/>
      <c r="AN84" s="57"/>
      <c r="AO84" s="57"/>
      <c r="AP84" s="57"/>
      <c r="AQ84" s="57"/>
      <c r="AR84" s="57"/>
      <c r="AS84" s="57">
        <v>2</v>
      </c>
      <c r="AT84" s="58">
        <v>2</v>
      </c>
    </row>
    <row r="85" spans="1:46" ht="18.75" customHeight="1" x14ac:dyDescent="0.25">
      <c r="A85" s="56" t="s">
        <v>127</v>
      </c>
      <c r="B85" s="57"/>
      <c r="C85" s="57"/>
      <c r="D85" s="57"/>
      <c r="E85" s="57"/>
      <c r="F85" s="57"/>
      <c r="G85" s="57"/>
      <c r="H85" s="117">
        <v>2</v>
      </c>
      <c r="I85" s="119">
        <v>2</v>
      </c>
      <c r="J85" s="138">
        <f t="shared" si="10"/>
        <v>6.0734892195566357E-4</v>
      </c>
      <c r="K85" s="617"/>
      <c r="M85" s="56" t="s">
        <v>369</v>
      </c>
      <c r="N85" s="57"/>
      <c r="O85" s="57"/>
      <c r="P85" s="57">
        <v>2</v>
      </c>
      <c r="Q85" s="57">
        <v>3</v>
      </c>
      <c r="R85" s="57">
        <v>1</v>
      </c>
      <c r="S85" s="58">
        <v>6</v>
      </c>
      <c r="AL85" s="56" t="s">
        <v>308</v>
      </c>
      <c r="AM85" s="57"/>
      <c r="AN85" s="57"/>
      <c r="AO85" s="57"/>
      <c r="AP85" s="57"/>
      <c r="AQ85" s="57">
        <v>1</v>
      </c>
      <c r="AR85" s="57"/>
      <c r="AS85" s="57"/>
      <c r="AT85" s="58">
        <v>1</v>
      </c>
    </row>
    <row r="86" spans="1:46" ht="19.5" customHeight="1" thickBot="1" x14ac:dyDescent="0.3">
      <c r="A86" s="59" t="s">
        <v>337</v>
      </c>
      <c r="B86" s="60"/>
      <c r="C86" s="60"/>
      <c r="D86" s="60"/>
      <c r="E86" s="60"/>
      <c r="F86" s="60"/>
      <c r="G86" s="60"/>
      <c r="H86" s="118">
        <v>1</v>
      </c>
      <c r="I86" s="120">
        <v>1</v>
      </c>
      <c r="J86" s="139">
        <f t="shared" si="10"/>
        <v>3.0367446097783179E-4</v>
      </c>
      <c r="K86" s="618"/>
      <c r="M86" s="56" t="s">
        <v>357</v>
      </c>
      <c r="N86" s="57"/>
      <c r="O86" s="57"/>
      <c r="P86" s="57"/>
      <c r="Q86" s="57">
        <v>2</v>
      </c>
      <c r="R86" s="57">
        <v>4</v>
      </c>
      <c r="S86" s="58">
        <v>6</v>
      </c>
      <c r="AL86" s="59" t="s">
        <v>306</v>
      </c>
      <c r="AM86" s="60"/>
      <c r="AN86" s="60"/>
      <c r="AO86" s="60"/>
      <c r="AP86" s="60">
        <v>1</v>
      </c>
      <c r="AQ86" s="60"/>
      <c r="AR86" s="60"/>
      <c r="AS86" s="60"/>
      <c r="AT86" s="61">
        <v>1</v>
      </c>
    </row>
    <row r="87" spans="1:46" ht="20.25" thickTop="1" thickBot="1" x14ac:dyDescent="0.35">
      <c r="A87" s="143" t="s">
        <v>132</v>
      </c>
      <c r="B87" s="144"/>
      <c r="C87" s="144"/>
      <c r="D87" s="144">
        <v>1</v>
      </c>
      <c r="E87" s="144">
        <v>8</v>
      </c>
      <c r="F87" s="144">
        <v>163</v>
      </c>
      <c r="G87" s="144">
        <v>628</v>
      </c>
      <c r="H87" s="144">
        <v>430</v>
      </c>
      <c r="I87" s="125">
        <v>1230</v>
      </c>
      <c r="J87" s="135"/>
      <c r="K87" s="135"/>
      <c r="M87" s="56" t="s">
        <v>370</v>
      </c>
      <c r="N87" s="57"/>
      <c r="O87" s="57"/>
      <c r="P87" s="57"/>
      <c r="Q87" s="57">
        <v>1</v>
      </c>
      <c r="R87" s="57">
        <v>1</v>
      </c>
      <c r="S87" s="58">
        <v>2</v>
      </c>
      <c r="AL87" s="62" t="s">
        <v>325</v>
      </c>
      <c r="AM87" s="63"/>
      <c r="AN87" s="63"/>
      <c r="AO87" s="63"/>
      <c r="AP87" s="63"/>
      <c r="AQ87" s="63">
        <v>4</v>
      </c>
      <c r="AR87" s="63"/>
      <c r="AS87" s="63"/>
      <c r="AT87" s="64">
        <v>4</v>
      </c>
    </row>
    <row r="88" spans="1:46" ht="18.75" customHeight="1" thickTop="1" x14ac:dyDescent="0.25">
      <c r="A88" s="56" t="s">
        <v>324</v>
      </c>
      <c r="B88" s="57"/>
      <c r="C88" s="57"/>
      <c r="D88" s="57"/>
      <c r="E88" s="57">
        <v>4</v>
      </c>
      <c r="F88" s="57">
        <v>28</v>
      </c>
      <c r="G88" s="57">
        <v>362</v>
      </c>
      <c r="H88" s="117">
        <v>246</v>
      </c>
      <c r="I88" s="140">
        <v>640</v>
      </c>
      <c r="J88" s="137">
        <f>I88/$I$87</f>
        <v>0.52032520325203258</v>
      </c>
      <c r="K88" s="619">
        <f>I87/I103</f>
        <v>1.7205684870188004E-2</v>
      </c>
      <c r="M88" s="56" t="s">
        <v>352</v>
      </c>
      <c r="N88" s="57"/>
      <c r="O88" s="57"/>
      <c r="P88" s="57"/>
      <c r="Q88" s="57">
        <v>1</v>
      </c>
      <c r="R88" s="57">
        <v>1</v>
      </c>
      <c r="S88" s="58">
        <v>2</v>
      </c>
      <c r="AL88" s="56" t="s">
        <v>165</v>
      </c>
      <c r="AM88" s="57"/>
      <c r="AN88" s="57"/>
      <c r="AO88" s="57"/>
      <c r="AP88" s="57"/>
      <c r="AQ88" s="57">
        <v>2</v>
      </c>
      <c r="AR88" s="57"/>
      <c r="AS88" s="57"/>
      <c r="AT88" s="58">
        <v>2</v>
      </c>
    </row>
    <row r="89" spans="1:46" ht="18.75" customHeight="1" x14ac:dyDescent="0.25">
      <c r="A89" s="56" t="s">
        <v>333</v>
      </c>
      <c r="B89" s="57"/>
      <c r="C89" s="57"/>
      <c r="D89" s="57"/>
      <c r="E89" s="57"/>
      <c r="F89" s="57">
        <v>100</v>
      </c>
      <c r="G89" s="57">
        <v>215</v>
      </c>
      <c r="H89" s="117">
        <v>149</v>
      </c>
      <c r="I89" s="119">
        <v>464</v>
      </c>
      <c r="J89" s="138">
        <f t="shared" ref="J89:J100" si="11">I89/$I$87</f>
        <v>0.3772357723577236</v>
      </c>
      <c r="K89" s="620"/>
      <c r="M89" s="56" t="s">
        <v>322</v>
      </c>
      <c r="N89" s="57"/>
      <c r="O89" s="57"/>
      <c r="P89" s="57"/>
      <c r="Q89" s="57"/>
      <c r="R89" s="57">
        <v>1</v>
      </c>
      <c r="S89" s="58">
        <v>1</v>
      </c>
      <c r="AL89" s="56" t="s">
        <v>172</v>
      </c>
      <c r="AM89" s="57"/>
      <c r="AN89" s="57"/>
      <c r="AO89" s="57"/>
      <c r="AP89" s="57"/>
      <c r="AQ89" s="57">
        <v>1</v>
      </c>
      <c r="AR89" s="57"/>
      <c r="AS89" s="57"/>
      <c r="AT89" s="58">
        <v>1</v>
      </c>
    </row>
    <row r="90" spans="1:46" ht="18.75" customHeight="1" thickBot="1" x14ac:dyDescent="0.3">
      <c r="A90" s="56" t="s">
        <v>322</v>
      </c>
      <c r="B90" s="57"/>
      <c r="C90" s="57"/>
      <c r="D90" s="57">
        <v>1</v>
      </c>
      <c r="E90" s="57">
        <v>4</v>
      </c>
      <c r="F90" s="57">
        <v>26</v>
      </c>
      <c r="G90" s="57">
        <v>45</v>
      </c>
      <c r="H90" s="117">
        <v>21</v>
      </c>
      <c r="I90" s="119">
        <v>97</v>
      </c>
      <c r="J90" s="138">
        <f t="shared" si="11"/>
        <v>7.8861788617886175E-2</v>
      </c>
      <c r="K90" s="620"/>
      <c r="M90" s="56" t="s">
        <v>127</v>
      </c>
      <c r="N90" s="57"/>
      <c r="O90" s="57"/>
      <c r="P90" s="57"/>
      <c r="Q90" s="57"/>
      <c r="R90" s="57">
        <v>1</v>
      </c>
      <c r="S90" s="58">
        <v>1</v>
      </c>
      <c r="AL90" s="59" t="s">
        <v>164</v>
      </c>
      <c r="AM90" s="60"/>
      <c r="AN90" s="60"/>
      <c r="AO90" s="60"/>
      <c r="AP90" s="60"/>
      <c r="AQ90" s="60">
        <v>1</v>
      </c>
      <c r="AR90" s="60"/>
      <c r="AS90" s="60"/>
      <c r="AT90" s="61">
        <v>1</v>
      </c>
    </row>
    <row r="91" spans="1:46" ht="18.75" customHeight="1" thickTop="1" thickBot="1" x14ac:dyDescent="0.3">
      <c r="A91" s="56" t="s">
        <v>345</v>
      </c>
      <c r="B91" s="57"/>
      <c r="C91" s="57"/>
      <c r="D91" s="57"/>
      <c r="E91" s="57"/>
      <c r="F91" s="57">
        <v>7</v>
      </c>
      <c r="G91" s="57"/>
      <c r="H91" s="117">
        <v>5</v>
      </c>
      <c r="I91" s="119">
        <v>12</v>
      </c>
      <c r="J91" s="138">
        <f t="shared" si="11"/>
        <v>9.7560975609756097E-3</v>
      </c>
      <c r="K91" s="620"/>
      <c r="M91" s="56" t="s">
        <v>324</v>
      </c>
      <c r="N91" s="57"/>
      <c r="O91" s="57"/>
      <c r="P91" s="57"/>
      <c r="Q91" s="57"/>
      <c r="R91" s="57">
        <v>1</v>
      </c>
      <c r="S91" s="58">
        <v>1</v>
      </c>
      <c r="AL91" s="65" t="s">
        <v>121</v>
      </c>
      <c r="AM91" s="66">
        <v>1</v>
      </c>
      <c r="AN91" s="66">
        <v>1</v>
      </c>
      <c r="AO91" s="66">
        <v>5</v>
      </c>
      <c r="AP91" s="66">
        <v>3</v>
      </c>
      <c r="AQ91" s="66">
        <v>536</v>
      </c>
      <c r="AR91" s="66">
        <v>3542</v>
      </c>
      <c r="AS91" s="66">
        <v>2975</v>
      </c>
      <c r="AT91" s="67">
        <v>7063</v>
      </c>
    </row>
    <row r="92" spans="1:46" ht="18.75" customHeight="1" thickTop="1" thickBot="1" x14ac:dyDescent="0.3">
      <c r="A92" s="56" t="s">
        <v>366</v>
      </c>
      <c r="B92" s="57"/>
      <c r="C92" s="57"/>
      <c r="D92" s="57"/>
      <c r="E92" s="57"/>
      <c r="F92" s="57">
        <v>1</v>
      </c>
      <c r="G92" s="57"/>
      <c r="H92" s="117">
        <v>7</v>
      </c>
      <c r="I92" s="119">
        <v>8</v>
      </c>
      <c r="J92" s="138">
        <f t="shared" si="11"/>
        <v>6.5040650406504065E-3</v>
      </c>
      <c r="K92" s="620"/>
      <c r="M92" s="56" t="s">
        <v>371</v>
      </c>
      <c r="N92" s="57"/>
      <c r="O92" s="57"/>
      <c r="P92" s="57">
        <v>1</v>
      </c>
      <c r="Q92" s="57"/>
      <c r="R92" s="57"/>
      <c r="S92" s="58">
        <v>1</v>
      </c>
    </row>
    <row r="93" spans="1:46" ht="18.75" customHeight="1" thickTop="1" thickBot="1" x14ac:dyDescent="0.3">
      <c r="A93" s="56" t="s">
        <v>124</v>
      </c>
      <c r="B93" s="57"/>
      <c r="C93" s="57"/>
      <c r="D93" s="57"/>
      <c r="E93" s="57"/>
      <c r="F93" s="57"/>
      <c r="G93" s="57">
        <v>5</v>
      </c>
      <c r="H93" s="117">
        <v>2</v>
      </c>
      <c r="I93" s="119">
        <v>7</v>
      </c>
      <c r="J93" s="138">
        <f t="shared" si="11"/>
        <v>5.6910569105691061E-3</v>
      </c>
      <c r="K93" s="620"/>
      <c r="M93" s="68" t="s">
        <v>156</v>
      </c>
      <c r="N93" s="69">
        <v>1</v>
      </c>
      <c r="O93" s="69"/>
      <c r="P93" s="69">
        <v>2497</v>
      </c>
      <c r="Q93" s="69">
        <v>8603</v>
      </c>
      <c r="R93" s="69">
        <v>5490</v>
      </c>
      <c r="S93" s="99">
        <v>16591</v>
      </c>
    </row>
    <row r="94" spans="1:46" ht="18.75" customHeight="1" thickTop="1" x14ac:dyDescent="0.25">
      <c r="A94" s="56" t="s">
        <v>341</v>
      </c>
      <c r="B94" s="57"/>
      <c r="C94" s="57"/>
      <c r="D94" s="57"/>
      <c r="E94" s="57"/>
      <c r="F94" s="57"/>
      <c r="G94" s="57">
        <v>1</v>
      </c>
      <c r="H94" s="117"/>
      <c r="I94" s="119">
        <v>1</v>
      </c>
      <c r="J94" s="138">
        <f t="shared" si="11"/>
        <v>8.1300813008130081E-4</v>
      </c>
      <c r="K94" s="620"/>
      <c r="M94" s="56" t="s">
        <v>322</v>
      </c>
      <c r="N94" s="57"/>
      <c r="O94" s="57"/>
      <c r="P94" s="57">
        <v>791</v>
      </c>
      <c r="Q94" s="57">
        <v>1618</v>
      </c>
      <c r="R94" s="57">
        <v>878</v>
      </c>
      <c r="S94" s="58">
        <v>3287</v>
      </c>
    </row>
    <row r="95" spans="1:46" ht="18.75" customHeight="1" x14ac:dyDescent="0.25">
      <c r="A95" s="56" t="s">
        <v>126</v>
      </c>
      <c r="B95" s="57"/>
      <c r="C95" s="57"/>
      <c r="D95" s="57"/>
      <c r="E95" s="57"/>
      <c r="F95" s="57">
        <v>1</v>
      </c>
      <c r="G95" s="57"/>
      <c r="H95" s="117"/>
      <c r="I95" s="119">
        <v>1</v>
      </c>
      <c r="J95" s="138">
        <f t="shared" si="11"/>
        <v>8.1300813008130081E-4</v>
      </c>
      <c r="K95" s="620"/>
      <c r="M95" s="56" t="s">
        <v>325</v>
      </c>
      <c r="N95" s="57"/>
      <c r="O95" s="57"/>
      <c r="P95" s="57">
        <v>790</v>
      </c>
      <c r="Q95" s="57">
        <v>1583</v>
      </c>
      <c r="R95" s="57">
        <v>679</v>
      </c>
      <c r="S95" s="58">
        <v>3052</v>
      </c>
    </row>
    <row r="96" spans="1:46" ht="18.75" customHeight="1" x14ac:dyDescent="0.25">
      <c r="A96" s="56"/>
      <c r="B96" s="57"/>
      <c r="C96" s="57"/>
      <c r="D96" s="57"/>
      <c r="E96" s="57"/>
      <c r="F96" s="57"/>
      <c r="G96" s="57"/>
      <c r="H96" s="117"/>
      <c r="I96" s="119"/>
      <c r="J96" s="138">
        <f t="shared" si="11"/>
        <v>0</v>
      </c>
      <c r="K96" s="620"/>
      <c r="M96" s="56" t="s">
        <v>323</v>
      </c>
      <c r="N96" s="57"/>
      <c r="O96" s="57"/>
      <c r="P96" s="57">
        <v>152</v>
      </c>
      <c r="Q96" s="57">
        <v>1092</v>
      </c>
      <c r="R96" s="57">
        <v>569</v>
      </c>
      <c r="S96" s="58">
        <v>1813</v>
      </c>
    </row>
    <row r="97" spans="1:19" ht="18.75" customHeight="1" x14ac:dyDescent="0.25">
      <c r="A97" s="56"/>
      <c r="B97" s="57"/>
      <c r="C97" s="57"/>
      <c r="D97" s="57"/>
      <c r="E97" s="57"/>
      <c r="F97" s="57"/>
      <c r="G97" s="57"/>
      <c r="H97" s="117"/>
      <c r="I97" s="119"/>
      <c r="J97" s="138">
        <f t="shared" si="11"/>
        <v>0</v>
      </c>
      <c r="K97" s="620"/>
      <c r="M97" s="56" t="s">
        <v>324</v>
      </c>
      <c r="N97" s="57"/>
      <c r="O97" s="57"/>
      <c r="P97" s="57">
        <v>113</v>
      </c>
      <c r="Q97" s="57">
        <v>969</v>
      </c>
      <c r="R97" s="57">
        <v>459</v>
      </c>
      <c r="S97" s="58">
        <v>1541</v>
      </c>
    </row>
    <row r="98" spans="1:19" ht="19.5" customHeight="1" x14ac:dyDescent="0.25">
      <c r="A98" s="56"/>
      <c r="B98" s="57"/>
      <c r="C98" s="57"/>
      <c r="D98" s="57"/>
      <c r="E98" s="57"/>
      <c r="F98" s="57"/>
      <c r="G98" s="57"/>
      <c r="H98" s="117"/>
      <c r="I98" s="119"/>
      <c r="J98" s="138">
        <f t="shared" si="11"/>
        <v>0</v>
      </c>
      <c r="K98" s="620"/>
      <c r="M98" s="56" t="s">
        <v>124</v>
      </c>
      <c r="N98" s="57">
        <v>1</v>
      </c>
      <c r="O98" s="57"/>
      <c r="P98" s="57">
        <v>66</v>
      </c>
      <c r="Q98" s="57">
        <v>600</v>
      </c>
      <c r="R98" s="57">
        <v>620</v>
      </c>
      <c r="S98" s="58">
        <v>1287</v>
      </c>
    </row>
    <row r="99" spans="1:19" ht="20.25" customHeight="1" x14ac:dyDescent="0.25">
      <c r="A99" s="56"/>
      <c r="B99" s="57"/>
      <c r="C99" s="57"/>
      <c r="D99" s="57"/>
      <c r="E99" s="57"/>
      <c r="F99" s="57"/>
      <c r="G99" s="57"/>
      <c r="H99" s="117"/>
      <c r="I99" s="119"/>
      <c r="J99" s="138">
        <f t="shared" si="11"/>
        <v>0</v>
      </c>
      <c r="K99" s="620"/>
      <c r="M99" s="56" t="s">
        <v>330</v>
      </c>
      <c r="N99" s="57"/>
      <c r="O99" s="57"/>
      <c r="P99" s="57">
        <v>49</v>
      </c>
      <c r="Q99" s="57">
        <v>571</v>
      </c>
      <c r="R99" s="57">
        <v>400</v>
      </c>
      <c r="S99" s="58">
        <v>1020</v>
      </c>
    </row>
    <row r="100" spans="1:19" ht="20.25" customHeight="1" thickBot="1" x14ac:dyDescent="0.3">
      <c r="A100" s="59"/>
      <c r="B100" s="60"/>
      <c r="C100" s="60"/>
      <c r="D100" s="60"/>
      <c r="E100" s="60"/>
      <c r="F100" s="60"/>
      <c r="G100" s="60"/>
      <c r="H100" s="118"/>
      <c r="I100" s="120"/>
      <c r="J100" s="139">
        <f t="shared" si="11"/>
        <v>0</v>
      </c>
      <c r="K100" s="621"/>
      <c r="M100" s="56" t="s">
        <v>339</v>
      </c>
      <c r="N100" s="57"/>
      <c r="O100" s="57"/>
      <c r="P100" s="57">
        <v>202</v>
      </c>
      <c r="Q100" s="57">
        <v>347</v>
      </c>
      <c r="R100" s="57">
        <v>346</v>
      </c>
      <c r="S100" s="58">
        <v>895</v>
      </c>
    </row>
    <row r="101" spans="1:19" ht="20.25" thickTop="1" thickBot="1" x14ac:dyDescent="0.35">
      <c r="A101" s="356" t="s">
        <v>121</v>
      </c>
      <c r="B101" s="357">
        <v>1</v>
      </c>
      <c r="C101" s="357">
        <v>2</v>
      </c>
      <c r="D101" s="357">
        <v>13</v>
      </c>
      <c r="E101" s="357">
        <v>27</v>
      </c>
      <c r="F101" s="357">
        <v>11539</v>
      </c>
      <c r="G101" s="357">
        <v>35904</v>
      </c>
      <c r="H101" s="357">
        <v>25019</v>
      </c>
      <c r="I101" s="358">
        <v>72505</v>
      </c>
      <c r="K101" s="135"/>
      <c r="M101" s="56" t="s">
        <v>329</v>
      </c>
      <c r="N101" s="57"/>
      <c r="O101" s="57"/>
      <c r="P101" s="57">
        <v>100</v>
      </c>
      <c r="Q101" s="57">
        <v>520</v>
      </c>
      <c r="R101" s="57">
        <v>241</v>
      </c>
      <c r="S101" s="58">
        <v>861</v>
      </c>
    </row>
    <row r="102" spans="1:19" ht="20.25" thickTop="1" thickBot="1" x14ac:dyDescent="0.35">
      <c r="M102" s="56" t="s">
        <v>335</v>
      </c>
      <c r="N102" s="57"/>
      <c r="O102" s="57"/>
      <c r="P102" s="57">
        <v>119</v>
      </c>
      <c r="Q102" s="57">
        <v>457</v>
      </c>
      <c r="R102" s="57">
        <v>240</v>
      </c>
      <c r="S102" s="58">
        <v>816</v>
      </c>
    </row>
    <row r="103" spans="1:19" ht="19.5" thickTop="1" x14ac:dyDescent="0.3">
      <c r="A103" s="359" t="s">
        <v>373</v>
      </c>
      <c r="B103" s="360">
        <v>1</v>
      </c>
      <c r="C103" s="360">
        <v>2</v>
      </c>
      <c r="D103" s="360">
        <v>12</v>
      </c>
      <c r="E103" s="360">
        <v>27</v>
      </c>
      <c r="F103" s="360">
        <v>12816</v>
      </c>
      <c r="G103" s="360">
        <v>38281</v>
      </c>
      <c r="H103" s="360">
        <v>20349</v>
      </c>
      <c r="I103" s="361">
        <v>71488</v>
      </c>
      <c r="M103" s="56" t="s">
        <v>336</v>
      </c>
      <c r="N103" s="57"/>
      <c r="O103" s="57"/>
      <c r="P103" s="57">
        <v>22</v>
      </c>
      <c r="Q103" s="57">
        <v>114</v>
      </c>
      <c r="R103" s="57">
        <v>225</v>
      </c>
      <c r="S103" s="58">
        <v>361</v>
      </c>
    </row>
    <row r="104" spans="1:19" ht="19.5" thickBot="1" x14ac:dyDescent="0.35">
      <c r="A104" s="362" t="s">
        <v>374</v>
      </c>
      <c r="B104" s="363">
        <f t="shared" ref="B104:I104" si="12">(B101-B103)</f>
        <v>0</v>
      </c>
      <c r="C104" s="363">
        <f t="shared" si="12"/>
        <v>0</v>
      </c>
      <c r="D104" s="363">
        <f t="shared" si="12"/>
        <v>1</v>
      </c>
      <c r="E104" s="363">
        <f t="shared" si="12"/>
        <v>0</v>
      </c>
      <c r="F104" s="363">
        <f t="shared" si="12"/>
        <v>-1277</v>
      </c>
      <c r="G104" s="363">
        <f t="shared" si="12"/>
        <v>-2377</v>
      </c>
      <c r="H104" s="363">
        <f t="shared" si="12"/>
        <v>4670</v>
      </c>
      <c r="I104" s="364">
        <f t="shared" si="12"/>
        <v>1017</v>
      </c>
      <c r="J104" s="183"/>
      <c r="M104" s="56" t="s">
        <v>333</v>
      </c>
      <c r="N104" s="57"/>
      <c r="O104" s="57"/>
      <c r="P104" s="57">
        <v>21</v>
      </c>
      <c r="Q104" s="57">
        <v>93</v>
      </c>
      <c r="R104" s="57">
        <v>91</v>
      </c>
      <c r="S104" s="58">
        <v>205</v>
      </c>
    </row>
    <row r="105" spans="1:19" ht="19.5" thickTop="1" x14ac:dyDescent="0.3">
      <c r="J105" s="183"/>
      <c r="M105" s="56" t="s">
        <v>341</v>
      </c>
      <c r="N105" s="57"/>
      <c r="O105" s="57"/>
      <c r="P105" s="57">
        <v>19</v>
      </c>
      <c r="Q105" s="57">
        <v>61</v>
      </c>
      <c r="R105" s="57">
        <v>124</v>
      </c>
      <c r="S105" s="58">
        <v>204</v>
      </c>
    </row>
    <row r="106" spans="1:19" x14ac:dyDescent="0.3">
      <c r="J106" s="183"/>
      <c r="M106" s="56" t="s">
        <v>328</v>
      </c>
      <c r="N106" s="57"/>
      <c r="O106" s="57"/>
      <c r="P106" s="57"/>
      <c r="Q106" s="57">
        <v>105</v>
      </c>
      <c r="R106" s="57">
        <v>90</v>
      </c>
      <c r="S106" s="58">
        <v>195</v>
      </c>
    </row>
    <row r="107" spans="1:19" x14ac:dyDescent="0.3">
      <c r="A107" s="183"/>
      <c r="B107" s="183"/>
      <c r="C107" s="183"/>
      <c r="D107" s="183"/>
      <c r="E107" s="183"/>
      <c r="F107" s="183"/>
      <c r="G107" s="183"/>
      <c r="H107" s="183"/>
      <c r="I107" s="183"/>
      <c r="J107" s="183"/>
      <c r="M107" s="56" t="s">
        <v>345</v>
      </c>
      <c r="N107" s="57"/>
      <c r="O107" s="57"/>
      <c r="P107" s="57">
        <v>22</v>
      </c>
      <c r="Q107" s="57">
        <v>65</v>
      </c>
      <c r="R107" s="57">
        <v>107</v>
      </c>
      <c r="S107" s="58">
        <v>194</v>
      </c>
    </row>
    <row r="108" spans="1:19" x14ac:dyDescent="0.3">
      <c r="A108" s="183"/>
      <c r="B108" s="183"/>
      <c r="C108" s="183"/>
      <c r="D108" s="183"/>
      <c r="E108" s="183"/>
      <c r="F108" s="183"/>
      <c r="G108" s="183"/>
      <c r="H108" s="183"/>
      <c r="I108" s="183"/>
      <c r="J108" s="183"/>
      <c r="M108" s="56" t="s">
        <v>352</v>
      </c>
      <c r="N108" s="57"/>
      <c r="O108" s="57"/>
      <c r="P108" s="57">
        <v>13</v>
      </c>
      <c r="Q108" s="57">
        <v>120</v>
      </c>
      <c r="R108" s="57">
        <v>30</v>
      </c>
      <c r="S108" s="58">
        <v>163</v>
      </c>
    </row>
    <row r="109" spans="1:19" x14ac:dyDescent="0.3">
      <c r="A109" s="183"/>
      <c r="B109" s="183"/>
      <c r="C109" s="183"/>
      <c r="D109" s="183"/>
      <c r="E109" s="183"/>
      <c r="F109" s="183"/>
      <c r="G109" s="183"/>
      <c r="H109" s="183"/>
      <c r="I109" s="183"/>
      <c r="J109" s="183"/>
      <c r="M109" s="56" t="s">
        <v>347</v>
      </c>
      <c r="N109" s="57"/>
      <c r="O109" s="57"/>
      <c r="P109" s="57">
        <v>10</v>
      </c>
      <c r="Q109" s="57">
        <v>66</v>
      </c>
      <c r="R109" s="57">
        <v>46</v>
      </c>
      <c r="S109" s="58">
        <v>122</v>
      </c>
    </row>
    <row r="110" spans="1:19" x14ac:dyDescent="0.3">
      <c r="A110" s="183"/>
      <c r="B110" s="183"/>
      <c r="C110" s="183"/>
      <c r="D110" s="183"/>
      <c r="E110" s="183"/>
      <c r="F110" s="183"/>
      <c r="G110" s="183"/>
      <c r="H110" s="183"/>
      <c r="I110" s="183"/>
      <c r="J110" s="183"/>
      <c r="M110" s="56" t="s">
        <v>126</v>
      </c>
      <c r="N110" s="57"/>
      <c r="O110" s="57"/>
      <c r="P110" s="57"/>
      <c r="Q110" s="57">
        <v>33</v>
      </c>
      <c r="R110" s="57">
        <v>82</v>
      </c>
      <c r="S110" s="58">
        <v>115</v>
      </c>
    </row>
    <row r="111" spans="1:19" x14ac:dyDescent="0.3">
      <c r="A111" s="183"/>
      <c r="B111" s="183"/>
      <c r="C111" s="183"/>
      <c r="D111" s="183"/>
      <c r="E111" s="183"/>
      <c r="F111" s="183"/>
      <c r="G111" s="183"/>
      <c r="H111" s="183"/>
      <c r="I111" s="183"/>
      <c r="J111" s="183"/>
      <c r="M111" s="56" t="s">
        <v>337</v>
      </c>
      <c r="N111" s="57"/>
      <c r="O111" s="57"/>
      <c r="P111" s="57"/>
      <c r="Q111" s="57">
        <v>47</v>
      </c>
      <c r="R111" s="57">
        <v>51</v>
      </c>
      <c r="S111" s="58">
        <v>98</v>
      </c>
    </row>
    <row r="112" spans="1:19" x14ac:dyDescent="0.3">
      <c r="A112" s="183"/>
      <c r="B112" s="183"/>
      <c r="C112" s="183"/>
      <c r="D112" s="183"/>
      <c r="E112" s="183"/>
      <c r="F112" s="183"/>
      <c r="G112" s="183"/>
      <c r="H112" s="183"/>
      <c r="I112" s="183"/>
      <c r="J112" s="183"/>
      <c r="M112" s="56" t="s">
        <v>349</v>
      </c>
      <c r="N112" s="57"/>
      <c r="O112" s="57"/>
      <c r="P112" s="57">
        <v>3</v>
      </c>
      <c r="Q112" s="57">
        <v>56</v>
      </c>
      <c r="R112" s="57">
        <v>29</v>
      </c>
      <c r="S112" s="58">
        <v>88</v>
      </c>
    </row>
    <row r="113" spans="1:19" x14ac:dyDescent="0.3">
      <c r="A113" s="183"/>
      <c r="B113" s="183"/>
      <c r="C113" s="183"/>
      <c r="D113" s="183"/>
      <c r="E113" s="183"/>
      <c r="F113" s="183"/>
      <c r="G113" s="183"/>
      <c r="H113" s="183"/>
      <c r="I113" s="183"/>
      <c r="J113" s="183"/>
      <c r="M113" s="56" t="s">
        <v>357</v>
      </c>
      <c r="N113" s="57"/>
      <c r="O113" s="57"/>
      <c r="P113" s="57">
        <v>1</v>
      </c>
      <c r="Q113" s="57">
        <v>49</v>
      </c>
      <c r="R113" s="57">
        <v>24</v>
      </c>
      <c r="S113" s="58">
        <v>74</v>
      </c>
    </row>
    <row r="114" spans="1:19" x14ac:dyDescent="0.3">
      <c r="A114" s="183"/>
      <c r="B114" s="183"/>
      <c r="C114" s="183"/>
      <c r="D114" s="183"/>
      <c r="E114" s="183"/>
      <c r="F114" s="183"/>
      <c r="G114" s="183"/>
      <c r="H114" s="183"/>
      <c r="I114" s="183"/>
      <c r="J114" s="183"/>
      <c r="M114" s="56" t="s">
        <v>351</v>
      </c>
      <c r="N114" s="57"/>
      <c r="O114" s="57"/>
      <c r="P114" s="57">
        <v>1</v>
      </c>
      <c r="Q114" s="57">
        <v>8</v>
      </c>
      <c r="R114" s="57">
        <v>58</v>
      </c>
      <c r="S114" s="58">
        <v>67</v>
      </c>
    </row>
    <row r="115" spans="1:19" x14ac:dyDescent="0.3">
      <c r="A115" s="183"/>
      <c r="B115" s="183"/>
      <c r="C115" s="183"/>
      <c r="D115" s="183"/>
      <c r="E115" s="183"/>
      <c r="F115" s="183"/>
      <c r="G115" s="183"/>
      <c r="H115" s="183"/>
      <c r="I115" s="183"/>
      <c r="J115" s="183"/>
      <c r="M115" s="56" t="s">
        <v>334</v>
      </c>
      <c r="N115" s="57"/>
      <c r="O115" s="57"/>
      <c r="P115" s="57">
        <v>1</v>
      </c>
      <c r="Q115" s="57">
        <v>7</v>
      </c>
      <c r="R115" s="57">
        <v>27</v>
      </c>
      <c r="S115" s="58">
        <v>35</v>
      </c>
    </row>
    <row r="116" spans="1:19" x14ac:dyDescent="0.3">
      <c r="A116" s="183"/>
      <c r="B116" s="183"/>
      <c r="C116" s="183"/>
      <c r="D116" s="183"/>
      <c r="E116" s="183"/>
      <c r="F116" s="183"/>
      <c r="G116" s="183"/>
      <c r="H116" s="183"/>
      <c r="I116" s="183"/>
      <c r="J116" s="183"/>
      <c r="M116" s="56" t="s">
        <v>346</v>
      </c>
      <c r="N116" s="57"/>
      <c r="O116" s="57"/>
      <c r="P116" s="57">
        <v>1</v>
      </c>
      <c r="Q116" s="57">
        <v>10</v>
      </c>
      <c r="R116" s="57">
        <v>19</v>
      </c>
      <c r="S116" s="58">
        <v>30</v>
      </c>
    </row>
    <row r="117" spans="1:19" x14ac:dyDescent="0.3">
      <c r="A117" s="183"/>
      <c r="B117" s="183"/>
      <c r="C117" s="183"/>
      <c r="D117" s="183"/>
      <c r="E117" s="183"/>
      <c r="F117" s="183"/>
      <c r="G117" s="183"/>
      <c r="H117" s="183"/>
      <c r="I117" s="183"/>
      <c r="J117" s="183"/>
      <c r="M117" s="56" t="s">
        <v>343</v>
      </c>
      <c r="N117" s="57"/>
      <c r="O117" s="57"/>
      <c r="P117" s="57"/>
      <c r="Q117" s="57"/>
      <c r="R117" s="57">
        <v>24</v>
      </c>
      <c r="S117" s="58">
        <v>24</v>
      </c>
    </row>
    <row r="118" spans="1:19" x14ac:dyDescent="0.3">
      <c r="A118" s="183"/>
      <c r="B118" s="183"/>
      <c r="C118" s="183"/>
      <c r="D118" s="183"/>
      <c r="E118" s="183"/>
      <c r="F118" s="183"/>
      <c r="G118" s="183"/>
      <c r="H118" s="183"/>
      <c r="I118" s="183"/>
      <c r="J118" s="183"/>
      <c r="M118" s="56" t="s">
        <v>355</v>
      </c>
      <c r="N118" s="57"/>
      <c r="O118" s="57"/>
      <c r="P118" s="57"/>
      <c r="Q118" s="57"/>
      <c r="R118" s="57">
        <v>15</v>
      </c>
      <c r="S118" s="58">
        <v>15</v>
      </c>
    </row>
    <row r="119" spans="1:19" x14ac:dyDescent="0.3">
      <c r="A119" s="183"/>
      <c r="B119" s="183"/>
      <c r="C119" s="183"/>
      <c r="D119" s="183"/>
      <c r="E119" s="183"/>
      <c r="F119" s="183"/>
      <c r="G119" s="183"/>
      <c r="H119" s="183"/>
      <c r="I119" s="183"/>
      <c r="J119" s="183"/>
      <c r="M119" s="56" t="s">
        <v>127</v>
      </c>
      <c r="N119" s="57"/>
      <c r="O119" s="57"/>
      <c r="P119" s="57"/>
      <c r="Q119" s="57">
        <v>3</v>
      </c>
      <c r="R119" s="57">
        <v>9</v>
      </c>
      <c r="S119" s="58">
        <v>12</v>
      </c>
    </row>
    <row r="120" spans="1:19" x14ac:dyDescent="0.3">
      <c r="A120" s="183"/>
      <c r="B120" s="183"/>
      <c r="C120" s="183"/>
      <c r="D120" s="183"/>
      <c r="E120" s="183"/>
      <c r="F120" s="183"/>
      <c r="G120" s="183"/>
      <c r="H120" s="183"/>
      <c r="I120" s="183"/>
      <c r="J120" s="183"/>
      <c r="M120" s="56" t="s">
        <v>366</v>
      </c>
      <c r="N120" s="57"/>
      <c r="O120" s="57"/>
      <c r="P120" s="57"/>
      <c r="Q120" s="57">
        <v>7</v>
      </c>
      <c r="R120" s="57">
        <v>3</v>
      </c>
      <c r="S120" s="58">
        <v>10</v>
      </c>
    </row>
    <row r="121" spans="1:19" x14ac:dyDescent="0.3">
      <c r="A121" s="183"/>
      <c r="B121" s="183"/>
      <c r="C121" s="183"/>
      <c r="D121" s="183"/>
      <c r="E121" s="183"/>
      <c r="F121" s="183"/>
      <c r="G121" s="183"/>
      <c r="H121" s="183"/>
      <c r="I121" s="183"/>
      <c r="J121" s="183"/>
      <c r="M121" s="56" t="s">
        <v>361</v>
      </c>
      <c r="N121" s="57"/>
      <c r="O121" s="57"/>
      <c r="P121" s="57"/>
      <c r="Q121" s="57"/>
      <c r="R121" s="57">
        <v>4</v>
      </c>
      <c r="S121" s="58">
        <v>4</v>
      </c>
    </row>
    <row r="122" spans="1:19" x14ac:dyDescent="0.3">
      <c r="A122" s="183"/>
      <c r="B122" s="183"/>
      <c r="C122" s="183"/>
      <c r="D122" s="183"/>
      <c r="E122" s="183"/>
      <c r="F122" s="183"/>
      <c r="G122" s="183"/>
      <c r="H122" s="183"/>
      <c r="I122" s="183"/>
      <c r="J122" s="183"/>
      <c r="M122" s="56" t="s">
        <v>362</v>
      </c>
      <c r="N122" s="57"/>
      <c r="O122" s="57"/>
      <c r="P122" s="57">
        <v>1</v>
      </c>
      <c r="Q122" s="57">
        <v>2</v>
      </c>
      <c r="R122" s="57"/>
      <c r="S122" s="58">
        <v>3</v>
      </c>
    </row>
    <row r="123" spans="1:19" ht="19.5" thickBot="1" x14ac:dyDescent="0.35">
      <c r="A123" s="183"/>
      <c r="B123" s="183"/>
      <c r="C123" s="183"/>
      <c r="D123" s="183"/>
      <c r="E123" s="183"/>
      <c r="F123" s="183"/>
      <c r="G123" s="183"/>
      <c r="H123" s="183"/>
      <c r="I123" s="183"/>
      <c r="J123" s="183"/>
      <c r="M123" s="379" t="s">
        <v>121</v>
      </c>
      <c r="N123" s="380">
        <v>2</v>
      </c>
      <c r="O123" s="380">
        <v>4</v>
      </c>
      <c r="P123" s="380">
        <v>10443</v>
      </c>
      <c r="Q123" s="380">
        <v>30095</v>
      </c>
      <c r="R123" s="380">
        <v>20375</v>
      </c>
      <c r="S123" s="381">
        <v>60919</v>
      </c>
    </row>
    <row r="124" spans="1:19" ht="20.25" thickTop="1" thickBot="1" x14ac:dyDescent="0.35">
      <c r="A124" s="183"/>
      <c r="B124" s="183"/>
      <c r="C124" s="183"/>
      <c r="D124" s="183"/>
      <c r="E124" s="183"/>
      <c r="F124" s="183"/>
      <c r="G124" s="183"/>
      <c r="H124" s="183"/>
      <c r="I124" s="183"/>
      <c r="J124" s="183"/>
    </row>
    <row r="125" spans="1:19" ht="32.25" thickTop="1" thickBot="1" x14ac:dyDescent="0.35">
      <c r="A125" s="183"/>
      <c r="B125" s="183"/>
      <c r="C125" s="183"/>
      <c r="D125" s="183"/>
      <c r="E125" s="183"/>
      <c r="F125" s="183"/>
      <c r="G125" s="183"/>
      <c r="H125" s="183"/>
      <c r="I125" s="183"/>
      <c r="J125" s="183"/>
      <c r="M125" s="68" t="s">
        <v>133</v>
      </c>
      <c r="N125" s="69">
        <v>2014</v>
      </c>
      <c r="O125" s="69">
        <v>2015</v>
      </c>
      <c r="P125" s="69">
        <v>2016</v>
      </c>
      <c r="Q125" s="69">
        <v>2017</v>
      </c>
      <c r="R125" s="69">
        <v>2018</v>
      </c>
      <c r="S125" s="91" t="s">
        <v>121</v>
      </c>
    </row>
    <row r="126" spans="1:19" ht="19.5" thickTop="1" x14ac:dyDescent="0.3">
      <c r="J126" s="183"/>
      <c r="M126" s="544" t="s">
        <v>394</v>
      </c>
      <c r="N126" s="70"/>
      <c r="O126" s="71"/>
      <c r="P126" s="71">
        <v>6009</v>
      </c>
      <c r="Q126" s="71">
        <v>14561</v>
      </c>
      <c r="R126" s="71">
        <v>6698</v>
      </c>
      <c r="S126" s="72">
        <v>27268</v>
      </c>
    </row>
    <row r="127" spans="1:19" x14ac:dyDescent="0.3">
      <c r="J127" s="183"/>
      <c r="M127" s="545" t="s">
        <v>395</v>
      </c>
      <c r="N127" s="367">
        <v>1</v>
      </c>
      <c r="O127" s="368">
        <v>4</v>
      </c>
      <c r="P127" s="368">
        <v>2662</v>
      </c>
      <c r="Q127" s="368">
        <v>8451</v>
      </c>
      <c r="R127" s="368">
        <v>5391</v>
      </c>
      <c r="S127" s="369">
        <v>16509</v>
      </c>
    </row>
    <row r="128" spans="1:19" x14ac:dyDescent="0.3">
      <c r="J128" s="183"/>
      <c r="M128" s="545" t="s">
        <v>396</v>
      </c>
      <c r="N128" s="367">
        <v>1</v>
      </c>
      <c r="O128" s="368"/>
      <c r="P128" s="368">
        <v>2935</v>
      </c>
      <c r="Q128" s="368">
        <v>8970</v>
      </c>
      <c r="R128" s="368">
        <v>4374</v>
      </c>
      <c r="S128" s="369">
        <v>16280</v>
      </c>
    </row>
    <row r="129" spans="10:19" ht="19.5" thickBot="1" x14ac:dyDescent="0.35">
      <c r="J129" s="183"/>
      <c r="M129" s="546" t="s">
        <v>397</v>
      </c>
      <c r="N129" s="543">
        <v>2</v>
      </c>
      <c r="O129" s="380">
        <v>4</v>
      </c>
      <c r="P129" s="380">
        <v>11606</v>
      </c>
      <c r="Q129" s="380">
        <v>31982</v>
      </c>
      <c r="R129" s="380">
        <v>16463</v>
      </c>
      <c r="S129" s="381">
        <v>60057</v>
      </c>
    </row>
    <row r="130" spans="10:19" ht="19.5" thickTop="1" x14ac:dyDescent="0.3">
      <c r="J130" s="183"/>
      <c r="M130" s="370" t="s">
        <v>375</v>
      </c>
      <c r="N130" s="365">
        <f>N9-N126</f>
        <v>0</v>
      </c>
      <c r="O130" s="372">
        <f t="shared" ref="O130:S130" si="13">O9-O126</f>
        <v>0</v>
      </c>
      <c r="P130" s="376">
        <f t="shared" si="13"/>
        <v>-431</v>
      </c>
      <c r="Q130" s="376">
        <f t="shared" si="13"/>
        <v>-793</v>
      </c>
      <c r="R130" s="372">
        <f t="shared" si="13"/>
        <v>1566</v>
      </c>
      <c r="S130" s="373">
        <f t="shared" si="13"/>
        <v>342</v>
      </c>
    </row>
    <row r="131" spans="10:19" x14ac:dyDescent="0.3">
      <c r="J131" s="183"/>
      <c r="M131" s="371" t="s">
        <v>376</v>
      </c>
      <c r="N131" s="366">
        <f>N48-N127</f>
        <v>0</v>
      </c>
      <c r="O131" s="374">
        <f t="shared" ref="O131:S131" si="14">O48-O127</f>
        <v>0</v>
      </c>
      <c r="P131" s="377">
        <f t="shared" si="14"/>
        <v>-294</v>
      </c>
      <c r="Q131" s="377">
        <f t="shared" si="14"/>
        <v>-727</v>
      </c>
      <c r="R131" s="374">
        <f t="shared" si="14"/>
        <v>1230</v>
      </c>
      <c r="S131" s="375">
        <f t="shared" si="14"/>
        <v>209</v>
      </c>
    </row>
    <row r="132" spans="10:19" x14ac:dyDescent="0.3">
      <c r="J132" s="183"/>
      <c r="M132" s="371" t="s">
        <v>377</v>
      </c>
      <c r="N132" s="366">
        <f>N93-N128</f>
        <v>0</v>
      </c>
      <c r="O132" s="374">
        <f t="shared" ref="O132:S132" si="15">O93-O128</f>
        <v>0</v>
      </c>
      <c r="P132" s="377">
        <f t="shared" si="15"/>
        <v>-438</v>
      </c>
      <c r="Q132" s="377">
        <f t="shared" si="15"/>
        <v>-367</v>
      </c>
      <c r="R132" s="374">
        <f t="shared" si="15"/>
        <v>1116</v>
      </c>
      <c r="S132" s="375">
        <f t="shared" si="15"/>
        <v>311</v>
      </c>
    </row>
    <row r="133" spans="10:19" ht="19.5" thickBot="1" x14ac:dyDescent="0.35">
      <c r="J133" s="183"/>
      <c r="M133" s="547" t="s">
        <v>374</v>
      </c>
      <c r="N133" s="393">
        <f t="shared" ref="N133:S133" si="16">N123-N129</f>
        <v>0</v>
      </c>
      <c r="O133" s="394">
        <f t="shared" si="16"/>
        <v>0</v>
      </c>
      <c r="P133" s="395">
        <f t="shared" si="16"/>
        <v>-1163</v>
      </c>
      <c r="Q133" s="395">
        <f t="shared" si="16"/>
        <v>-1887</v>
      </c>
      <c r="R133" s="394">
        <f t="shared" si="16"/>
        <v>3912</v>
      </c>
      <c r="S133" s="396">
        <f t="shared" si="16"/>
        <v>862</v>
      </c>
    </row>
    <row r="134" spans="10:19" ht="19.5" thickTop="1" x14ac:dyDescent="0.3">
      <c r="J134" s="183"/>
    </row>
    <row r="135" spans="10:19" x14ac:dyDescent="0.3">
      <c r="J135" s="183"/>
    </row>
    <row r="136" spans="10:19" x14ac:dyDescent="0.3">
      <c r="J136" s="183"/>
    </row>
    <row r="137" spans="10:19" x14ac:dyDescent="0.3">
      <c r="J137" s="183"/>
    </row>
    <row r="138" spans="10:19" x14ac:dyDescent="0.3">
      <c r="J138" s="183"/>
    </row>
    <row r="139" spans="10:19" x14ac:dyDescent="0.3">
      <c r="J139" s="183"/>
    </row>
    <row r="140" spans="10:19" x14ac:dyDescent="0.3">
      <c r="J140" s="183"/>
    </row>
    <row r="141" spans="10:19" x14ac:dyDescent="0.3">
      <c r="J141" s="183"/>
    </row>
    <row r="142" spans="10:19" x14ac:dyDescent="0.3">
      <c r="J142" s="183"/>
    </row>
    <row r="143" spans="10:19" x14ac:dyDescent="0.3">
      <c r="J143" s="183"/>
    </row>
    <row r="144" spans="10:19" x14ac:dyDescent="0.3">
      <c r="J144" s="183"/>
    </row>
    <row r="145" spans="10:10" x14ac:dyDescent="0.3">
      <c r="J145" s="183"/>
    </row>
    <row r="146" spans="10:10" x14ac:dyDescent="0.3">
      <c r="J146" s="183"/>
    </row>
    <row r="147" spans="10:10" x14ac:dyDescent="0.3">
      <c r="J147" s="183"/>
    </row>
    <row r="148" spans="10:10" x14ac:dyDescent="0.3">
      <c r="J148" s="183"/>
    </row>
    <row r="149" spans="10:10" x14ac:dyDescent="0.3">
      <c r="J149" s="183"/>
    </row>
    <row r="150" spans="10:10" x14ac:dyDescent="0.3">
      <c r="J150" s="183"/>
    </row>
    <row r="151" spans="10:10" x14ac:dyDescent="0.3">
      <c r="J151" s="183"/>
    </row>
    <row r="152" spans="10:10" x14ac:dyDescent="0.3">
      <c r="J152" s="183"/>
    </row>
    <row r="153" spans="10:10" x14ac:dyDescent="0.3">
      <c r="J153" s="183"/>
    </row>
    <row r="154" spans="10:10" x14ac:dyDescent="0.3">
      <c r="J154" s="183"/>
    </row>
    <row r="155" spans="10:10" x14ac:dyDescent="0.3">
      <c r="J155" s="183"/>
    </row>
    <row r="156" spans="10:10" x14ac:dyDescent="0.3">
      <c r="J156" s="183"/>
    </row>
    <row r="157" spans="10:10" x14ac:dyDescent="0.3">
      <c r="J157" s="183"/>
    </row>
    <row r="158" spans="10:10" x14ac:dyDescent="0.3">
      <c r="J158" s="183"/>
    </row>
    <row r="159" spans="10:10" x14ac:dyDescent="0.3">
      <c r="J159" s="183"/>
    </row>
    <row r="160" spans="10:10" x14ac:dyDescent="0.3">
      <c r="J160" s="183"/>
    </row>
    <row r="161" spans="10:10" x14ac:dyDescent="0.3">
      <c r="J161" s="183"/>
    </row>
  </sheetData>
  <mergeCells count="9">
    <mergeCell ref="K10:K56"/>
    <mergeCell ref="K58:K65"/>
    <mergeCell ref="K67:K86"/>
    <mergeCell ref="K88:K100"/>
    <mergeCell ref="M6:S6"/>
    <mergeCell ref="U6:AB6"/>
    <mergeCell ref="AD6:AJ6"/>
    <mergeCell ref="AL6:AT6"/>
    <mergeCell ref="A6:I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8B792-2624-498C-AB53-904521DB141F}">
  <sheetPr>
    <tabColor rgb="FF00B050"/>
  </sheetPr>
  <dimension ref="A1:V20"/>
  <sheetViews>
    <sheetView topLeftCell="A3" zoomScale="80" zoomScaleNormal="80" workbookViewId="0">
      <selection activeCell="G23" sqref="G23"/>
    </sheetView>
  </sheetViews>
  <sheetFormatPr baseColWidth="10" defaultRowHeight="15" x14ac:dyDescent="0.25"/>
  <cols>
    <col min="1" max="1" width="5" customWidth="1"/>
    <col min="2" max="2" width="28" customWidth="1"/>
    <col min="3" max="6" width="15.7109375" customWidth="1"/>
    <col min="7" max="7" width="23.5703125" customWidth="1"/>
    <col min="8" max="8" width="15.7109375" customWidth="1"/>
    <col min="9" max="9" width="19.7109375" customWidth="1"/>
    <col min="10" max="10" width="15.7109375" style="183" customWidth="1"/>
    <col min="11" max="15" width="15.7109375" customWidth="1"/>
  </cols>
  <sheetData>
    <row r="1" spans="1:22" x14ac:dyDescent="0.25">
      <c r="A1" s="13" t="s">
        <v>39</v>
      </c>
      <c r="B1" s="14"/>
      <c r="C1" s="14"/>
      <c r="D1" s="15"/>
      <c r="E1" s="15"/>
      <c r="F1" s="15"/>
      <c r="G1" s="15"/>
      <c r="H1" s="15"/>
      <c r="I1" s="15"/>
      <c r="J1" s="14"/>
    </row>
    <row r="2" spans="1:22" x14ac:dyDescent="0.25">
      <c r="A2" s="13" t="s">
        <v>40</v>
      </c>
      <c r="B2" s="14"/>
      <c r="C2" s="14"/>
      <c r="D2" s="15"/>
      <c r="E2" s="15"/>
      <c r="F2" s="15"/>
      <c r="G2" s="15"/>
      <c r="H2" s="15"/>
      <c r="I2" s="15"/>
      <c r="J2" s="14"/>
    </row>
    <row r="3" spans="1:22" x14ac:dyDescent="0.25">
      <c r="A3" s="13" t="s">
        <v>41</v>
      </c>
      <c r="B3" s="14"/>
      <c r="C3" s="14"/>
      <c r="D3" s="15"/>
      <c r="E3" s="15"/>
      <c r="F3" s="15"/>
      <c r="G3" s="15"/>
      <c r="H3" s="15"/>
      <c r="I3" s="15"/>
      <c r="J3" s="14"/>
    </row>
    <row r="4" spans="1:22" x14ac:dyDescent="0.25">
      <c r="A4" s="13" t="s">
        <v>42</v>
      </c>
      <c r="B4" s="14"/>
      <c r="C4" s="14"/>
      <c r="D4" s="15"/>
      <c r="E4" s="15"/>
      <c r="F4" s="15"/>
      <c r="G4" s="15"/>
      <c r="H4" s="15"/>
      <c r="I4" s="15"/>
      <c r="J4" s="14"/>
    </row>
    <row r="5" spans="1:22" x14ac:dyDescent="0.25">
      <c r="A5" s="15"/>
      <c r="B5" s="14"/>
      <c r="C5" s="14"/>
      <c r="D5" s="15"/>
      <c r="E5" s="15"/>
      <c r="F5" s="15"/>
      <c r="G5" s="15"/>
      <c r="H5" s="15"/>
      <c r="I5" s="15"/>
      <c r="J5" s="14"/>
    </row>
    <row r="6" spans="1:22" x14ac:dyDescent="0.25">
      <c r="A6" t="s">
        <v>63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</row>
    <row r="7" spans="1:22" x14ac:dyDescent="0.25">
      <c r="A7" s="15"/>
      <c r="B7" s="14"/>
      <c r="C7" s="14"/>
      <c r="D7" s="15"/>
      <c r="E7" s="15"/>
      <c r="F7" s="15"/>
      <c r="G7" s="15"/>
      <c r="H7" s="15"/>
      <c r="I7" s="15"/>
      <c r="J7" s="14"/>
    </row>
    <row r="8" spans="1:22" x14ac:dyDescent="0.25">
      <c r="A8" t="s">
        <v>64</v>
      </c>
      <c r="B8" s="15"/>
      <c r="C8" s="14"/>
      <c r="D8" s="15"/>
      <c r="E8" s="15"/>
      <c r="F8" s="15"/>
      <c r="G8" s="15"/>
      <c r="H8" s="15"/>
      <c r="I8" s="15"/>
      <c r="J8" s="14"/>
    </row>
    <row r="9" spans="1:22" x14ac:dyDescent="0.25">
      <c r="A9" t="s">
        <v>65</v>
      </c>
      <c r="B9" s="15"/>
      <c r="C9" s="16"/>
      <c r="D9" s="15"/>
      <c r="E9" s="15"/>
      <c r="F9" s="15"/>
      <c r="G9" s="15"/>
      <c r="H9" s="15"/>
      <c r="I9" s="15"/>
      <c r="J9" s="14"/>
    </row>
    <row r="11" spans="1:22" ht="15.75" thickBot="1" x14ac:dyDescent="0.3"/>
    <row r="12" spans="1:22" ht="15" customHeight="1" thickTop="1" x14ac:dyDescent="0.25">
      <c r="B12" s="622" t="s">
        <v>295</v>
      </c>
      <c r="C12" s="622"/>
      <c r="D12" s="622"/>
      <c r="E12" s="623"/>
      <c r="F12" s="624" t="s">
        <v>49</v>
      </c>
      <c r="G12" s="625"/>
      <c r="H12" s="629" t="s">
        <v>50</v>
      </c>
      <c r="I12" s="630"/>
      <c r="J12" s="631"/>
      <c r="K12" s="626" t="s">
        <v>51</v>
      </c>
      <c r="L12" s="627"/>
      <c r="M12" s="628"/>
    </row>
    <row r="13" spans="1:22" ht="75" x14ac:dyDescent="0.25">
      <c r="B13" s="280" t="s">
        <v>52</v>
      </c>
      <c r="C13" s="280" t="s">
        <v>53</v>
      </c>
      <c r="D13" s="280" t="s">
        <v>54</v>
      </c>
      <c r="E13" s="279" t="s">
        <v>290</v>
      </c>
      <c r="F13" s="438" t="s">
        <v>55</v>
      </c>
      <c r="G13" s="439" t="s">
        <v>56</v>
      </c>
      <c r="H13" s="427" t="s">
        <v>292</v>
      </c>
      <c r="I13" s="281" t="s">
        <v>293</v>
      </c>
      <c r="J13" s="428" t="s">
        <v>294</v>
      </c>
      <c r="K13" s="438" t="s">
        <v>57</v>
      </c>
      <c r="L13" s="282" t="s">
        <v>58</v>
      </c>
      <c r="M13" s="439" t="s">
        <v>291</v>
      </c>
    </row>
    <row r="14" spans="1:22" ht="15.75" x14ac:dyDescent="0.25">
      <c r="B14" s="285" t="s">
        <v>60</v>
      </c>
      <c r="C14" s="283">
        <v>7080</v>
      </c>
      <c r="D14" s="283">
        <v>1081</v>
      </c>
      <c r="E14" s="426">
        <v>1770</v>
      </c>
      <c r="F14" s="452">
        <v>432.4</v>
      </c>
      <c r="G14" s="453">
        <v>1337.6</v>
      </c>
      <c r="H14" s="429">
        <v>557</v>
      </c>
      <c r="I14" s="283">
        <v>1285</v>
      </c>
      <c r="J14" s="430">
        <f>+H14+I14</f>
        <v>1842</v>
      </c>
      <c r="K14" s="440">
        <f>H14/D14</f>
        <v>0.51526364477335795</v>
      </c>
      <c r="L14" s="284">
        <f>I14/G14</f>
        <v>0.96067583732057427</v>
      </c>
      <c r="M14" s="441">
        <f>J14/E14</f>
        <v>1.0406779661016949</v>
      </c>
    </row>
    <row r="15" spans="1:22" ht="15.75" x14ac:dyDescent="0.25">
      <c r="B15" s="413" t="s">
        <v>61</v>
      </c>
      <c r="C15" s="414">
        <v>1516</v>
      </c>
      <c r="D15" s="415">
        <v>216</v>
      </c>
      <c r="E15" s="449">
        <v>379</v>
      </c>
      <c r="F15" s="431">
        <v>86.4</v>
      </c>
      <c r="G15" s="454">
        <v>292.60000000000002</v>
      </c>
      <c r="H15" s="431">
        <v>67</v>
      </c>
      <c r="I15" s="416">
        <v>225</v>
      </c>
      <c r="J15" s="432">
        <f t="shared" ref="J15:J19" si="0">+H15+I15</f>
        <v>292</v>
      </c>
      <c r="K15" s="442">
        <f t="shared" ref="K15:K19" si="1">H15/D15</f>
        <v>0.31018518518518517</v>
      </c>
      <c r="L15" s="417">
        <f t="shared" ref="L15:L19" si="2">I15/G15</f>
        <v>0.76896787423103208</v>
      </c>
      <c r="M15" s="443">
        <f t="shared" ref="M15:M19" si="3">J15/E15</f>
        <v>0.77044854881266489</v>
      </c>
    </row>
    <row r="16" spans="1:22" ht="15.75" x14ac:dyDescent="0.25">
      <c r="B16" s="418" t="s">
        <v>36</v>
      </c>
      <c r="C16" s="419">
        <v>3627</v>
      </c>
      <c r="D16" s="420">
        <v>665</v>
      </c>
      <c r="E16" s="450">
        <v>906.75</v>
      </c>
      <c r="F16" s="433">
        <v>266</v>
      </c>
      <c r="G16" s="455">
        <v>640.75</v>
      </c>
      <c r="H16" s="433">
        <v>321</v>
      </c>
      <c r="I16" s="421">
        <v>578</v>
      </c>
      <c r="J16" s="434">
        <f t="shared" si="0"/>
        <v>899</v>
      </c>
      <c r="K16" s="444">
        <f t="shared" si="1"/>
        <v>0.48270676691729325</v>
      </c>
      <c r="L16" s="422">
        <f t="shared" si="2"/>
        <v>0.9020678891923527</v>
      </c>
      <c r="M16" s="445">
        <f t="shared" si="3"/>
        <v>0.99145299145299148</v>
      </c>
    </row>
    <row r="17" spans="2:13" ht="15.75" x14ac:dyDescent="0.25">
      <c r="B17" s="418" t="s">
        <v>35</v>
      </c>
      <c r="C17" s="419">
        <v>1468</v>
      </c>
      <c r="D17" s="420">
        <v>190</v>
      </c>
      <c r="E17" s="450">
        <v>367</v>
      </c>
      <c r="F17" s="433">
        <v>76</v>
      </c>
      <c r="G17" s="455">
        <v>291</v>
      </c>
      <c r="H17" s="433">
        <v>164</v>
      </c>
      <c r="I17" s="421">
        <v>310</v>
      </c>
      <c r="J17" s="434">
        <f t="shared" si="0"/>
        <v>474</v>
      </c>
      <c r="K17" s="444">
        <f t="shared" si="1"/>
        <v>0.86315789473684212</v>
      </c>
      <c r="L17" s="422">
        <f t="shared" si="2"/>
        <v>1.0652920962199313</v>
      </c>
      <c r="M17" s="445">
        <f t="shared" si="3"/>
        <v>1.2915531335149864</v>
      </c>
    </row>
    <row r="18" spans="2:13" ht="15.75" x14ac:dyDescent="0.25">
      <c r="B18" s="418" t="s">
        <v>34</v>
      </c>
      <c r="C18" s="419">
        <v>443</v>
      </c>
      <c r="D18" s="420">
        <v>9</v>
      </c>
      <c r="E18" s="450">
        <v>110.75</v>
      </c>
      <c r="F18" s="433">
        <v>3.6</v>
      </c>
      <c r="G18" s="455">
        <v>107.15</v>
      </c>
      <c r="H18" s="433">
        <v>4</v>
      </c>
      <c r="I18" s="421">
        <v>170</v>
      </c>
      <c r="J18" s="434">
        <f t="shared" si="0"/>
        <v>174</v>
      </c>
      <c r="K18" s="444">
        <f t="shared" si="1"/>
        <v>0.44444444444444442</v>
      </c>
      <c r="L18" s="422">
        <f t="shared" si="2"/>
        <v>1.5865608959402706</v>
      </c>
      <c r="M18" s="445">
        <f t="shared" si="3"/>
        <v>1.5711060948081264</v>
      </c>
    </row>
    <row r="19" spans="2:13" ht="16.5" thickBot="1" x14ac:dyDescent="0.3">
      <c r="B19" s="423" t="s">
        <v>62</v>
      </c>
      <c r="C19" s="424">
        <v>26</v>
      </c>
      <c r="D19" s="425">
        <v>1</v>
      </c>
      <c r="E19" s="451">
        <v>6.5</v>
      </c>
      <c r="F19" s="435">
        <v>1</v>
      </c>
      <c r="G19" s="456">
        <v>5.5</v>
      </c>
      <c r="H19" s="435">
        <v>1</v>
      </c>
      <c r="I19" s="436">
        <v>2</v>
      </c>
      <c r="J19" s="437">
        <f t="shared" si="0"/>
        <v>3</v>
      </c>
      <c r="K19" s="446">
        <f t="shared" si="1"/>
        <v>1</v>
      </c>
      <c r="L19" s="447">
        <f t="shared" si="2"/>
        <v>0.36363636363636365</v>
      </c>
      <c r="M19" s="448">
        <f t="shared" si="3"/>
        <v>0.46153846153846156</v>
      </c>
    </row>
    <row r="20" spans="2:13" ht="15.75" thickTop="1" x14ac:dyDescent="0.25"/>
  </sheetData>
  <mergeCells count="4">
    <mergeCell ref="B12:E12"/>
    <mergeCell ref="F12:G12"/>
    <mergeCell ref="K12:M12"/>
    <mergeCell ref="H12:J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FA065-5F1E-4719-B10E-CB9A81DB75D3}">
  <sheetPr>
    <tabColor rgb="FF00B050"/>
  </sheetPr>
  <dimension ref="A1:T58"/>
  <sheetViews>
    <sheetView zoomScale="60" zoomScaleNormal="60" workbookViewId="0">
      <selection activeCell="E29" sqref="E29"/>
    </sheetView>
  </sheetViews>
  <sheetFormatPr baseColWidth="10" defaultRowHeight="15" x14ac:dyDescent="0.25"/>
  <cols>
    <col min="2" max="2" width="41" customWidth="1"/>
    <col min="3" max="4" width="7.42578125" bestFit="1" customWidth="1"/>
    <col min="5" max="5" width="9.7109375" bestFit="1" customWidth="1"/>
    <col min="6" max="7" width="8.7109375" bestFit="1" customWidth="1"/>
    <col min="8" max="8" width="8.5703125" bestFit="1" customWidth="1"/>
    <col min="9" max="9" width="16.7109375" bestFit="1" customWidth="1"/>
    <col min="12" max="12" width="43.85546875" customWidth="1"/>
    <col min="13" max="18" width="7.42578125" bestFit="1" customWidth="1"/>
    <col min="19" max="19" width="16.7109375" bestFit="1" customWidth="1"/>
  </cols>
  <sheetData>
    <row r="1" spans="1:20" x14ac:dyDescent="0.25">
      <c r="A1" s="13" t="s">
        <v>39</v>
      </c>
    </row>
    <row r="2" spans="1:20" x14ac:dyDescent="0.25">
      <c r="A2" s="13" t="s">
        <v>40</v>
      </c>
    </row>
    <row r="3" spans="1:20" x14ac:dyDescent="0.25">
      <c r="A3" s="13" t="s">
        <v>41</v>
      </c>
    </row>
    <row r="4" spans="1:20" x14ac:dyDescent="0.25">
      <c r="A4" s="13" t="s">
        <v>42</v>
      </c>
    </row>
    <row r="5" spans="1:20" ht="15.75" thickBot="1" x14ac:dyDescent="0.3"/>
    <row r="6" spans="1:20" ht="22.5" thickTop="1" thickBot="1" x14ac:dyDescent="0.4">
      <c r="B6" s="635" t="s">
        <v>185</v>
      </c>
      <c r="C6" s="636"/>
      <c r="D6" s="636"/>
      <c r="E6" s="636"/>
      <c r="F6" s="636"/>
      <c r="G6" s="636"/>
      <c r="H6" s="636"/>
      <c r="I6" s="636"/>
      <c r="J6" s="637"/>
      <c r="L6" s="635" t="s">
        <v>186</v>
      </c>
      <c r="M6" s="636"/>
      <c r="N6" s="636"/>
      <c r="O6" s="636"/>
      <c r="P6" s="636"/>
      <c r="Q6" s="636"/>
      <c r="R6" s="636"/>
      <c r="S6" s="636"/>
      <c r="T6" s="637"/>
    </row>
    <row r="7" spans="1:20" ht="16.5" thickTop="1" thickBot="1" x14ac:dyDescent="0.3"/>
    <row r="8" spans="1:20" ht="16.5" thickTop="1" thickBot="1" x14ac:dyDescent="0.3">
      <c r="B8" s="520" t="s">
        <v>151</v>
      </c>
      <c r="C8" s="521">
        <v>2013</v>
      </c>
      <c r="D8" s="522">
        <v>2014</v>
      </c>
      <c r="E8" s="522">
        <v>2015</v>
      </c>
      <c r="F8" s="522">
        <v>2016</v>
      </c>
      <c r="G8" s="522">
        <v>2017</v>
      </c>
      <c r="H8" s="523">
        <v>2018</v>
      </c>
      <c r="I8" s="524" t="s">
        <v>121</v>
      </c>
      <c r="J8" s="525" t="s">
        <v>187</v>
      </c>
      <c r="L8" s="529" t="s">
        <v>184</v>
      </c>
      <c r="M8" s="530">
        <v>2013</v>
      </c>
      <c r="N8" s="530">
        <v>2014</v>
      </c>
      <c r="O8" s="530">
        <v>2015</v>
      </c>
      <c r="P8" s="530">
        <v>2016</v>
      </c>
      <c r="Q8" s="530">
        <v>2017</v>
      </c>
      <c r="R8" s="530">
        <v>2018</v>
      </c>
      <c r="S8" s="531" t="s">
        <v>121</v>
      </c>
    </row>
    <row r="9" spans="1:20" ht="16.5" thickTop="1" thickBot="1" x14ac:dyDescent="0.3">
      <c r="B9" s="286" t="s">
        <v>123</v>
      </c>
      <c r="C9" s="289"/>
      <c r="D9" s="76">
        <v>2</v>
      </c>
      <c r="E9" s="76">
        <v>131</v>
      </c>
      <c r="F9" s="76">
        <v>498</v>
      </c>
      <c r="G9" s="76">
        <v>763</v>
      </c>
      <c r="H9" s="77">
        <v>459</v>
      </c>
      <c r="I9" s="292">
        <v>1853</v>
      </c>
      <c r="J9" s="526">
        <f>I9/$I$20</f>
        <v>0.25718251214434423</v>
      </c>
      <c r="K9" s="103"/>
      <c r="L9" s="532" t="s">
        <v>36</v>
      </c>
      <c r="M9" s="533"/>
      <c r="N9" s="533">
        <v>2</v>
      </c>
      <c r="O9" s="533">
        <v>281</v>
      </c>
      <c r="P9" s="533">
        <v>784</v>
      </c>
      <c r="Q9" s="533">
        <v>1415</v>
      </c>
      <c r="R9" s="533">
        <v>1245</v>
      </c>
      <c r="S9" s="534">
        <v>3727</v>
      </c>
    </row>
    <row r="10" spans="1:20" ht="15.75" thickTop="1" x14ac:dyDescent="0.25">
      <c r="B10" s="287" t="s">
        <v>125</v>
      </c>
      <c r="C10" s="290">
        <v>1</v>
      </c>
      <c r="D10" s="74">
        <v>3</v>
      </c>
      <c r="E10" s="74">
        <v>80</v>
      </c>
      <c r="F10" s="74">
        <v>284</v>
      </c>
      <c r="G10" s="74">
        <v>786</v>
      </c>
      <c r="H10" s="75">
        <v>567</v>
      </c>
      <c r="I10" s="293">
        <v>1721</v>
      </c>
      <c r="J10" s="527">
        <f t="shared" ref="J10:J20" si="0">I10/$I$20</f>
        <v>0.23886190145732131</v>
      </c>
      <c r="K10" s="103"/>
      <c r="L10" s="79" t="s">
        <v>123</v>
      </c>
      <c r="M10" s="80"/>
      <c r="N10" s="80">
        <v>2</v>
      </c>
      <c r="O10" s="80">
        <v>122</v>
      </c>
      <c r="P10" s="80">
        <v>437</v>
      </c>
      <c r="Q10" s="80">
        <v>712</v>
      </c>
      <c r="R10" s="80">
        <v>393</v>
      </c>
      <c r="S10" s="81">
        <v>1666</v>
      </c>
      <c r="T10" s="632">
        <f>S9/I20</f>
        <v>0.51727966689798754</v>
      </c>
    </row>
    <row r="11" spans="1:20" x14ac:dyDescent="0.25">
      <c r="B11" s="287" t="s">
        <v>141</v>
      </c>
      <c r="C11" s="290"/>
      <c r="D11" s="74"/>
      <c r="E11" s="74">
        <v>99</v>
      </c>
      <c r="F11" s="74">
        <v>203</v>
      </c>
      <c r="G11" s="74">
        <v>568</v>
      </c>
      <c r="H11" s="75">
        <v>213</v>
      </c>
      <c r="I11" s="293">
        <v>1083</v>
      </c>
      <c r="J11" s="527">
        <f t="shared" si="0"/>
        <v>0.15031228313671061</v>
      </c>
      <c r="K11" s="103"/>
      <c r="L11" s="82" t="s">
        <v>125</v>
      </c>
      <c r="M11" s="78"/>
      <c r="N11" s="78"/>
      <c r="O11" s="78">
        <v>29</v>
      </c>
      <c r="P11" s="78">
        <v>100</v>
      </c>
      <c r="Q11" s="78">
        <v>184</v>
      </c>
      <c r="R11" s="78">
        <v>235</v>
      </c>
      <c r="S11" s="83">
        <v>548</v>
      </c>
      <c r="T11" s="633"/>
    </row>
    <row r="12" spans="1:20" x14ac:dyDescent="0.25">
      <c r="B12" s="287" t="s">
        <v>142</v>
      </c>
      <c r="C12" s="290"/>
      <c r="D12" s="74"/>
      <c r="E12" s="74">
        <v>26</v>
      </c>
      <c r="F12" s="74">
        <v>89</v>
      </c>
      <c r="G12" s="74">
        <v>182</v>
      </c>
      <c r="H12" s="75">
        <v>248</v>
      </c>
      <c r="I12" s="293">
        <v>545</v>
      </c>
      <c r="J12" s="527">
        <f t="shared" si="0"/>
        <v>7.564191533657183E-2</v>
      </c>
      <c r="K12" s="103"/>
      <c r="L12" s="82" t="s">
        <v>143</v>
      </c>
      <c r="M12" s="78"/>
      <c r="N12" s="78"/>
      <c r="O12" s="78">
        <v>26</v>
      </c>
      <c r="P12" s="78">
        <v>69</v>
      </c>
      <c r="Q12" s="78">
        <v>130</v>
      </c>
      <c r="R12" s="78">
        <v>109</v>
      </c>
      <c r="S12" s="83">
        <v>334</v>
      </c>
      <c r="T12" s="633"/>
    </row>
    <row r="13" spans="1:20" x14ac:dyDescent="0.25">
      <c r="B13" s="287" t="s">
        <v>143</v>
      </c>
      <c r="C13" s="290"/>
      <c r="D13" s="74"/>
      <c r="E13" s="74">
        <v>29</v>
      </c>
      <c r="F13" s="74">
        <v>101</v>
      </c>
      <c r="G13" s="74">
        <v>226</v>
      </c>
      <c r="H13" s="75">
        <v>173</v>
      </c>
      <c r="I13" s="293">
        <v>529</v>
      </c>
      <c r="J13" s="527">
        <f>I13/$I$20</f>
        <v>7.3421235253296316E-2</v>
      </c>
      <c r="K13" s="103"/>
      <c r="L13" s="82" t="s">
        <v>146</v>
      </c>
      <c r="M13" s="78"/>
      <c r="N13" s="78"/>
      <c r="O13" s="78">
        <v>10</v>
      </c>
      <c r="P13" s="78">
        <v>31</v>
      </c>
      <c r="Q13" s="78">
        <v>128</v>
      </c>
      <c r="R13" s="78">
        <v>146</v>
      </c>
      <c r="S13" s="83">
        <v>315</v>
      </c>
      <c r="T13" s="633"/>
    </row>
    <row r="14" spans="1:20" x14ac:dyDescent="0.25">
      <c r="B14" s="287" t="s">
        <v>144</v>
      </c>
      <c r="C14" s="290"/>
      <c r="D14" s="74"/>
      <c r="E14" s="74">
        <v>6</v>
      </c>
      <c r="F14" s="74">
        <v>114</v>
      </c>
      <c r="G14" s="74">
        <v>114</v>
      </c>
      <c r="H14" s="75">
        <v>106</v>
      </c>
      <c r="I14" s="293">
        <v>340</v>
      </c>
      <c r="J14" s="527">
        <f t="shared" si="0"/>
        <v>4.7189451769604443E-2</v>
      </c>
      <c r="K14" s="103"/>
      <c r="L14" s="82" t="s">
        <v>145</v>
      </c>
      <c r="M14" s="78"/>
      <c r="N14" s="78"/>
      <c r="O14" s="78">
        <v>23</v>
      </c>
      <c r="P14" s="78">
        <v>35</v>
      </c>
      <c r="Q14" s="78">
        <v>74</v>
      </c>
      <c r="R14" s="78">
        <v>103</v>
      </c>
      <c r="S14" s="83">
        <v>235</v>
      </c>
      <c r="T14" s="633"/>
    </row>
    <row r="15" spans="1:20" x14ac:dyDescent="0.25">
      <c r="B15" s="287" t="s">
        <v>146</v>
      </c>
      <c r="C15" s="290"/>
      <c r="D15" s="74"/>
      <c r="E15" s="74">
        <v>10</v>
      </c>
      <c r="F15" s="74">
        <v>32</v>
      </c>
      <c r="G15" s="74">
        <v>129</v>
      </c>
      <c r="H15" s="75">
        <v>150</v>
      </c>
      <c r="I15" s="293">
        <v>321</v>
      </c>
      <c r="J15" s="527">
        <f t="shared" si="0"/>
        <v>4.4552394170714785E-2</v>
      </c>
      <c r="K15" s="103"/>
      <c r="L15" s="82" t="s">
        <v>142</v>
      </c>
      <c r="M15" s="78"/>
      <c r="N15" s="78"/>
      <c r="O15" s="78">
        <v>10</v>
      </c>
      <c r="P15" s="78">
        <v>29</v>
      </c>
      <c r="Q15" s="78">
        <v>52</v>
      </c>
      <c r="R15" s="78">
        <v>142</v>
      </c>
      <c r="S15" s="83">
        <v>233</v>
      </c>
      <c r="T15" s="633"/>
    </row>
    <row r="16" spans="1:20" x14ac:dyDescent="0.25">
      <c r="B16" s="287" t="s">
        <v>145</v>
      </c>
      <c r="C16" s="290"/>
      <c r="D16" s="74"/>
      <c r="E16" s="74">
        <v>27</v>
      </c>
      <c r="F16" s="74">
        <v>44</v>
      </c>
      <c r="G16" s="74">
        <v>120</v>
      </c>
      <c r="H16" s="75">
        <v>121</v>
      </c>
      <c r="I16" s="293">
        <v>312</v>
      </c>
      <c r="J16" s="527">
        <f t="shared" si="0"/>
        <v>4.3303261623872311E-2</v>
      </c>
      <c r="L16" s="82" t="s">
        <v>147</v>
      </c>
      <c r="M16" s="78"/>
      <c r="N16" s="78"/>
      <c r="O16" s="78">
        <v>29</v>
      </c>
      <c r="P16" s="78">
        <v>40</v>
      </c>
      <c r="Q16" s="78">
        <v>66</v>
      </c>
      <c r="R16" s="78">
        <v>62</v>
      </c>
      <c r="S16" s="83">
        <v>197</v>
      </c>
      <c r="T16" s="633"/>
    </row>
    <row r="17" spans="2:20" x14ac:dyDescent="0.25">
      <c r="B17" s="287" t="s">
        <v>147</v>
      </c>
      <c r="C17" s="290"/>
      <c r="D17" s="74"/>
      <c r="E17" s="74">
        <v>38</v>
      </c>
      <c r="F17" s="74">
        <v>57</v>
      </c>
      <c r="G17" s="74">
        <v>103</v>
      </c>
      <c r="H17" s="75">
        <v>95</v>
      </c>
      <c r="I17" s="293">
        <v>293</v>
      </c>
      <c r="J17" s="527">
        <f t="shared" si="0"/>
        <v>4.0666204024982652E-2</v>
      </c>
      <c r="L17" s="82" t="s">
        <v>148</v>
      </c>
      <c r="M17" s="78"/>
      <c r="N17" s="78"/>
      <c r="O17" s="78">
        <v>19</v>
      </c>
      <c r="P17" s="78">
        <v>17</v>
      </c>
      <c r="Q17" s="78">
        <v>31</v>
      </c>
      <c r="R17" s="78">
        <v>32</v>
      </c>
      <c r="S17" s="83">
        <v>99</v>
      </c>
      <c r="T17" s="633"/>
    </row>
    <row r="18" spans="2:20" x14ac:dyDescent="0.25">
      <c r="B18" s="287" t="s">
        <v>148</v>
      </c>
      <c r="C18" s="290"/>
      <c r="D18" s="74"/>
      <c r="E18" s="74">
        <v>20</v>
      </c>
      <c r="F18" s="74">
        <v>26</v>
      </c>
      <c r="G18" s="74">
        <v>40</v>
      </c>
      <c r="H18" s="75">
        <v>35</v>
      </c>
      <c r="I18" s="293">
        <v>121</v>
      </c>
      <c r="J18" s="527">
        <f t="shared" si="0"/>
        <v>1.6793893129770993E-2</v>
      </c>
      <c r="L18" s="82" t="s">
        <v>149</v>
      </c>
      <c r="M18" s="78"/>
      <c r="N18" s="78"/>
      <c r="O18" s="78">
        <v>12</v>
      </c>
      <c r="P18" s="78">
        <v>15</v>
      </c>
      <c r="Q18" s="78">
        <v>18</v>
      </c>
      <c r="R18" s="78">
        <v>14</v>
      </c>
      <c r="S18" s="83">
        <v>59</v>
      </c>
      <c r="T18" s="633"/>
    </row>
    <row r="19" spans="2:20" ht="15.75" thickBot="1" x14ac:dyDescent="0.3">
      <c r="B19" s="288" t="s">
        <v>149</v>
      </c>
      <c r="C19" s="291"/>
      <c r="D19" s="105"/>
      <c r="E19" s="105">
        <v>29</v>
      </c>
      <c r="F19" s="105">
        <v>23</v>
      </c>
      <c r="G19" s="105">
        <v>20</v>
      </c>
      <c r="H19" s="106">
        <v>15</v>
      </c>
      <c r="I19" s="294">
        <v>87</v>
      </c>
      <c r="J19" s="528">
        <f t="shared" si="0"/>
        <v>1.2074947952810548E-2</v>
      </c>
      <c r="L19" s="82" t="s">
        <v>141</v>
      </c>
      <c r="M19" s="78"/>
      <c r="N19" s="78"/>
      <c r="O19" s="78">
        <v>1</v>
      </c>
      <c r="P19" s="78">
        <v>10</v>
      </c>
      <c r="Q19" s="78">
        <v>18</v>
      </c>
      <c r="R19" s="78">
        <v>8</v>
      </c>
      <c r="S19" s="83">
        <v>37</v>
      </c>
      <c r="T19" s="633"/>
    </row>
    <row r="20" spans="2:20" ht="16.5" thickTop="1" thickBot="1" x14ac:dyDescent="0.3">
      <c r="B20" s="514" t="s">
        <v>121</v>
      </c>
      <c r="C20" s="515">
        <v>1</v>
      </c>
      <c r="D20" s="516">
        <v>5</v>
      </c>
      <c r="E20" s="516">
        <v>495</v>
      </c>
      <c r="F20" s="516">
        <v>1471</v>
      </c>
      <c r="G20" s="516">
        <v>3051</v>
      </c>
      <c r="H20" s="517">
        <v>2182</v>
      </c>
      <c r="I20" s="518">
        <v>7205</v>
      </c>
      <c r="J20" s="519">
        <f t="shared" si="0"/>
        <v>1</v>
      </c>
      <c r="L20" s="84" t="s">
        <v>144</v>
      </c>
      <c r="M20" s="85"/>
      <c r="N20" s="85"/>
      <c r="O20" s="85"/>
      <c r="P20" s="85">
        <v>1</v>
      </c>
      <c r="Q20" s="85">
        <v>2</v>
      </c>
      <c r="R20" s="85">
        <v>1</v>
      </c>
      <c r="S20" s="86">
        <v>4</v>
      </c>
      <c r="T20" s="634"/>
    </row>
    <row r="21" spans="2:20" ht="16.5" thickTop="1" thickBot="1" x14ac:dyDescent="0.3">
      <c r="B21" s="183" t="s">
        <v>297</v>
      </c>
      <c r="L21" s="535" t="s">
        <v>35</v>
      </c>
      <c r="M21" s="536"/>
      <c r="N21" s="536"/>
      <c r="O21" s="536">
        <v>69</v>
      </c>
      <c r="P21" s="536">
        <v>253</v>
      </c>
      <c r="Q21" s="536">
        <v>746</v>
      </c>
      <c r="R21" s="536">
        <v>540</v>
      </c>
      <c r="S21" s="537">
        <v>1608</v>
      </c>
    </row>
    <row r="22" spans="2:20" ht="16.5" thickTop="1" thickBot="1" x14ac:dyDescent="0.3">
      <c r="L22" s="56" t="s">
        <v>125</v>
      </c>
      <c r="M22" s="78"/>
      <c r="N22" s="78"/>
      <c r="O22" s="78">
        <v>28</v>
      </c>
      <c r="P22" s="78">
        <v>43</v>
      </c>
      <c r="Q22" s="78">
        <v>309</v>
      </c>
      <c r="R22" s="78">
        <v>154</v>
      </c>
      <c r="S22" s="83">
        <v>534</v>
      </c>
      <c r="T22" s="632">
        <f>S21/I20</f>
        <v>0.22317834836918807</v>
      </c>
    </row>
    <row r="23" spans="2:20" ht="15.75" thickTop="1" x14ac:dyDescent="0.25">
      <c r="B23" s="503" t="s">
        <v>299</v>
      </c>
      <c r="C23" s="504">
        <v>1</v>
      </c>
      <c r="D23" s="505">
        <v>5</v>
      </c>
      <c r="E23" s="505">
        <v>583</v>
      </c>
      <c r="F23" s="505">
        <v>1594</v>
      </c>
      <c r="G23" s="505">
        <v>3280</v>
      </c>
      <c r="H23" s="506">
        <v>1763</v>
      </c>
      <c r="I23" s="507">
        <v>7226</v>
      </c>
      <c r="L23" s="56" t="s">
        <v>144</v>
      </c>
      <c r="M23" s="78"/>
      <c r="N23" s="78"/>
      <c r="O23" s="78">
        <v>3</v>
      </c>
      <c r="P23" s="78">
        <v>81</v>
      </c>
      <c r="Q23" s="78">
        <v>112</v>
      </c>
      <c r="R23" s="78">
        <v>104</v>
      </c>
      <c r="S23" s="83">
        <v>300</v>
      </c>
      <c r="T23" s="633"/>
    </row>
    <row r="24" spans="2:20" ht="15.75" thickBot="1" x14ac:dyDescent="0.3">
      <c r="B24" s="508" t="s">
        <v>298</v>
      </c>
      <c r="C24" s="509">
        <f>(C20-C23)/C20</f>
        <v>0</v>
      </c>
      <c r="D24" s="510">
        <f t="shared" ref="D24:H24" si="1">(D20-D23)/D20</f>
        <v>0</v>
      </c>
      <c r="E24" s="511">
        <f t="shared" si="1"/>
        <v>-0.17777777777777778</v>
      </c>
      <c r="F24" s="511">
        <f t="shared" si="1"/>
        <v>-8.361658735554045E-2</v>
      </c>
      <c r="G24" s="511">
        <f t="shared" si="1"/>
        <v>-7.5057358243198952E-2</v>
      </c>
      <c r="H24" s="512">
        <f t="shared" si="1"/>
        <v>0.192025664527956</v>
      </c>
      <c r="I24" s="513">
        <f>(I20-I23)/I20</f>
        <v>-2.914642609299098E-3</v>
      </c>
      <c r="L24" s="56" t="s">
        <v>141</v>
      </c>
      <c r="M24" s="78"/>
      <c r="N24" s="78"/>
      <c r="O24" s="78">
        <v>11</v>
      </c>
      <c r="P24" s="78">
        <v>17</v>
      </c>
      <c r="Q24" s="78">
        <v>126</v>
      </c>
      <c r="R24" s="78">
        <v>135</v>
      </c>
      <c r="S24" s="83">
        <v>289</v>
      </c>
      <c r="T24" s="633"/>
    </row>
    <row r="25" spans="2:20" ht="15.75" thickTop="1" x14ac:dyDescent="0.25">
      <c r="L25" s="56" t="s">
        <v>142</v>
      </c>
      <c r="M25" s="78"/>
      <c r="N25" s="78"/>
      <c r="O25" s="78">
        <v>11</v>
      </c>
      <c r="P25" s="78">
        <v>38</v>
      </c>
      <c r="Q25" s="78">
        <v>105</v>
      </c>
      <c r="R25" s="78">
        <v>66</v>
      </c>
      <c r="S25" s="83">
        <v>220</v>
      </c>
      <c r="T25" s="633"/>
    </row>
    <row r="26" spans="2:20" x14ac:dyDescent="0.25">
      <c r="L26" s="56" t="s">
        <v>123</v>
      </c>
      <c r="M26" s="78"/>
      <c r="N26" s="78"/>
      <c r="O26" s="78">
        <v>9</v>
      </c>
      <c r="P26" s="78">
        <v>61</v>
      </c>
      <c r="Q26" s="78">
        <v>41</v>
      </c>
      <c r="R26" s="78">
        <v>53</v>
      </c>
      <c r="S26" s="83">
        <v>164</v>
      </c>
      <c r="T26" s="633"/>
    </row>
    <row r="27" spans="2:20" x14ac:dyDescent="0.25">
      <c r="L27" s="56" t="s">
        <v>147</v>
      </c>
      <c r="M27" s="78"/>
      <c r="N27" s="78"/>
      <c r="O27" s="78">
        <v>7</v>
      </c>
      <c r="P27" s="78">
        <v>1</v>
      </c>
      <c r="Q27" s="78">
        <v>25</v>
      </c>
      <c r="R27" s="78">
        <v>8</v>
      </c>
      <c r="S27" s="83">
        <v>41</v>
      </c>
      <c r="T27" s="633"/>
    </row>
    <row r="28" spans="2:20" x14ac:dyDescent="0.25">
      <c r="L28" s="56" t="s">
        <v>145</v>
      </c>
      <c r="M28" s="78"/>
      <c r="N28" s="78"/>
      <c r="O28" s="78"/>
      <c r="P28" s="78">
        <v>2</v>
      </c>
      <c r="Q28" s="78">
        <v>10</v>
      </c>
      <c r="R28" s="78">
        <v>9</v>
      </c>
      <c r="S28" s="83">
        <v>21</v>
      </c>
      <c r="T28" s="633"/>
    </row>
    <row r="29" spans="2:20" x14ac:dyDescent="0.25">
      <c r="L29" s="56" t="s">
        <v>148</v>
      </c>
      <c r="M29" s="78"/>
      <c r="N29" s="78"/>
      <c r="O29" s="78"/>
      <c r="P29" s="78">
        <v>7</v>
      </c>
      <c r="Q29" s="78">
        <v>9</v>
      </c>
      <c r="R29" s="78">
        <v>3</v>
      </c>
      <c r="S29" s="83">
        <v>19</v>
      </c>
      <c r="T29" s="633"/>
    </row>
    <row r="30" spans="2:20" x14ac:dyDescent="0.25">
      <c r="L30" s="56" t="s">
        <v>143</v>
      </c>
      <c r="M30" s="78"/>
      <c r="N30" s="78"/>
      <c r="O30" s="78"/>
      <c r="P30" s="78">
        <v>2</v>
      </c>
      <c r="Q30" s="78">
        <v>8</v>
      </c>
      <c r="R30" s="78">
        <v>6</v>
      </c>
      <c r="S30" s="83">
        <v>16</v>
      </c>
      <c r="T30" s="633"/>
    </row>
    <row r="31" spans="2:20" x14ac:dyDescent="0.25">
      <c r="L31" s="56" t="s">
        <v>149</v>
      </c>
      <c r="M31" s="78"/>
      <c r="N31" s="78"/>
      <c r="O31" s="78"/>
      <c r="P31" s="78"/>
      <c r="Q31" s="78">
        <v>1</v>
      </c>
      <c r="R31" s="78">
        <v>1</v>
      </c>
      <c r="S31" s="83">
        <v>2</v>
      </c>
      <c r="T31" s="633"/>
    </row>
    <row r="32" spans="2:20" ht="15.75" thickBot="1" x14ac:dyDescent="0.3">
      <c r="L32" s="59" t="s">
        <v>146</v>
      </c>
      <c r="M32" s="85"/>
      <c r="N32" s="85"/>
      <c r="O32" s="85"/>
      <c r="P32" s="85">
        <v>1</v>
      </c>
      <c r="Q32" s="85"/>
      <c r="R32" s="85">
        <v>1</v>
      </c>
      <c r="S32" s="86">
        <v>2</v>
      </c>
      <c r="T32" s="634"/>
    </row>
    <row r="33" spans="12:20" ht="16.5" thickTop="1" thickBot="1" x14ac:dyDescent="0.3">
      <c r="L33" s="535" t="s">
        <v>37</v>
      </c>
      <c r="M33" s="536"/>
      <c r="N33" s="536"/>
      <c r="O33" s="536">
        <v>142</v>
      </c>
      <c r="P33" s="536">
        <v>372</v>
      </c>
      <c r="Q33" s="536">
        <v>671</v>
      </c>
      <c r="R33" s="536">
        <v>221</v>
      </c>
      <c r="S33" s="537">
        <v>1406</v>
      </c>
    </row>
    <row r="34" spans="12:20" ht="15.75" thickTop="1" x14ac:dyDescent="0.25">
      <c r="L34" s="56" t="s">
        <v>141</v>
      </c>
      <c r="M34" s="78"/>
      <c r="N34" s="78"/>
      <c r="O34" s="78">
        <v>87</v>
      </c>
      <c r="P34" s="78">
        <v>176</v>
      </c>
      <c r="Q34" s="78">
        <v>423</v>
      </c>
      <c r="R34" s="78">
        <v>68</v>
      </c>
      <c r="S34" s="83">
        <v>754</v>
      </c>
      <c r="T34" s="632">
        <f>S33/I20</f>
        <v>0.19514226231783482</v>
      </c>
    </row>
    <row r="35" spans="12:20" x14ac:dyDescent="0.25">
      <c r="L35" s="56" t="s">
        <v>125</v>
      </c>
      <c r="M35" s="78"/>
      <c r="N35" s="78"/>
      <c r="O35" s="78">
        <v>23</v>
      </c>
      <c r="P35" s="78">
        <v>108</v>
      </c>
      <c r="Q35" s="78">
        <v>149</v>
      </c>
      <c r="R35" s="78">
        <v>81</v>
      </c>
      <c r="S35" s="83">
        <v>361</v>
      </c>
      <c r="T35" s="633"/>
    </row>
    <row r="36" spans="12:20" x14ac:dyDescent="0.25">
      <c r="L36" s="56" t="s">
        <v>143</v>
      </c>
      <c r="M36" s="78"/>
      <c r="N36" s="78"/>
      <c r="O36" s="78">
        <v>1</v>
      </c>
      <c r="P36" s="78">
        <v>14</v>
      </c>
      <c r="Q36" s="78">
        <v>54</v>
      </c>
      <c r="R36" s="78">
        <v>44</v>
      </c>
      <c r="S36" s="83">
        <v>113</v>
      </c>
      <c r="T36" s="633"/>
    </row>
    <row r="37" spans="12:20" x14ac:dyDescent="0.25">
      <c r="L37" s="56" t="s">
        <v>145</v>
      </c>
      <c r="M37" s="78"/>
      <c r="N37" s="78"/>
      <c r="O37" s="78">
        <v>4</v>
      </c>
      <c r="P37" s="78">
        <v>7</v>
      </c>
      <c r="Q37" s="78">
        <v>36</v>
      </c>
      <c r="R37" s="78">
        <v>9</v>
      </c>
      <c r="S37" s="83">
        <v>56</v>
      </c>
      <c r="T37" s="633"/>
    </row>
    <row r="38" spans="12:20" x14ac:dyDescent="0.25">
      <c r="L38" s="56" t="s">
        <v>142</v>
      </c>
      <c r="M38" s="78"/>
      <c r="N38" s="78"/>
      <c r="O38" s="78">
        <v>4</v>
      </c>
      <c r="P38" s="78">
        <v>19</v>
      </c>
      <c r="Q38" s="78">
        <v>8</v>
      </c>
      <c r="R38" s="78">
        <v>19</v>
      </c>
      <c r="S38" s="83">
        <v>50</v>
      </c>
      <c r="T38" s="633"/>
    </row>
    <row r="39" spans="12:20" x14ac:dyDescent="0.25">
      <c r="L39" s="56" t="s">
        <v>144</v>
      </c>
      <c r="M39" s="78"/>
      <c r="N39" s="78"/>
      <c r="O39" s="78">
        <v>3</v>
      </c>
      <c r="P39" s="78">
        <v>29</v>
      </c>
      <c r="Q39" s="78"/>
      <c r="R39" s="78"/>
      <c r="S39" s="83">
        <v>32</v>
      </c>
      <c r="T39" s="633"/>
    </row>
    <row r="40" spans="12:20" x14ac:dyDescent="0.25">
      <c r="L40" s="56" t="s">
        <v>149</v>
      </c>
      <c r="M40" s="78"/>
      <c r="N40" s="78"/>
      <c r="O40" s="78">
        <v>17</v>
      </c>
      <c r="P40" s="78">
        <v>8</v>
      </c>
      <c r="Q40" s="78">
        <v>1</v>
      </c>
      <c r="R40" s="78"/>
      <c r="S40" s="83">
        <v>26</v>
      </c>
      <c r="T40" s="633"/>
    </row>
    <row r="41" spans="12:20" x14ac:dyDescent="0.25">
      <c r="L41" s="56" t="s">
        <v>147</v>
      </c>
      <c r="M41" s="78"/>
      <c r="N41" s="78"/>
      <c r="O41" s="78">
        <v>2</v>
      </c>
      <c r="P41" s="78">
        <v>11</v>
      </c>
      <c r="Q41" s="78"/>
      <c r="R41" s="78"/>
      <c r="S41" s="83">
        <v>13</v>
      </c>
      <c r="T41" s="633"/>
    </row>
    <row r="42" spans="12:20" ht="15.75" thickBot="1" x14ac:dyDescent="0.3">
      <c r="L42" s="59" t="s">
        <v>148</v>
      </c>
      <c r="M42" s="85"/>
      <c r="N42" s="85"/>
      <c r="O42" s="85">
        <v>1</v>
      </c>
      <c r="P42" s="85"/>
      <c r="Q42" s="85"/>
      <c r="R42" s="85"/>
      <c r="S42" s="86">
        <v>1</v>
      </c>
      <c r="T42" s="634"/>
    </row>
    <row r="43" spans="12:20" ht="16.5" thickTop="1" thickBot="1" x14ac:dyDescent="0.3">
      <c r="L43" s="535" t="s">
        <v>34</v>
      </c>
      <c r="M43" s="536">
        <v>1</v>
      </c>
      <c r="N43" s="536">
        <v>3</v>
      </c>
      <c r="O43" s="536">
        <v>2</v>
      </c>
      <c r="P43" s="536">
        <v>50</v>
      </c>
      <c r="Q43" s="536">
        <v>209</v>
      </c>
      <c r="R43" s="536">
        <v>160</v>
      </c>
      <c r="S43" s="537">
        <v>425</v>
      </c>
    </row>
    <row r="44" spans="12:20" ht="15.75" thickTop="1" x14ac:dyDescent="0.25">
      <c r="L44" s="56" t="s">
        <v>125</v>
      </c>
      <c r="M44" s="78">
        <v>1</v>
      </c>
      <c r="N44" s="78">
        <v>3</v>
      </c>
      <c r="O44" s="78"/>
      <c r="P44" s="78">
        <v>33</v>
      </c>
      <c r="Q44" s="78">
        <v>144</v>
      </c>
      <c r="R44" s="78">
        <v>97</v>
      </c>
      <c r="S44" s="83">
        <v>278</v>
      </c>
      <c r="T44" s="632">
        <f>S43/I20</f>
        <v>5.898681471200555E-2</v>
      </c>
    </row>
    <row r="45" spans="12:20" x14ac:dyDescent="0.25">
      <c r="L45" s="56" t="s">
        <v>143</v>
      </c>
      <c r="M45" s="78"/>
      <c r="N45" s="78"/>
      <c r="O45" s="78">
        <v>1</v>
      </c>
      <c r="P45" s="78">
        <v>4</v>
      </c>
      <c r="Q45" s="78">
        <v>24</v>
      </c>
      <c r="R45" s="78">
        <v>14</v>
      </c>
      <c r="S45" s="83">
        <v>43</v>
      </c>
      <c r="T45" s="633"/>
    </row>
    <row r="46" spans="12:20" x14ac:dyDescent="0.25">
      <c r="L46" s="56" t="s">
        <v>142</v>
      </c>
      <c r="M46" s="78"/>
      <c r="N46" s="78"/>
      <c r="O46" s="78">
        <v>1</v>
      </c>
      <c r="P46" s="78">
        <v>3</v>
      </c>
      <c r="Q46" s="78">
        <v>17</v>
      </c>
      <c r="R46" s="78">
        <v>21</v>
      </c>
      <c r="S46" s="83">
        <v>42</v>
      </c>
      <c r="T46" s="633"/>
    </row>
    <row r="47" spans="12:20" x14ac:dyDescent="0.25">
      <c r="L47" s="56" t="s">
        <v>147</v>
      </c>
      <c r="M47" s="78"/>
      <c r="N47" s="78"/>
      <c r="O47" s="78"/>
      <c r="P47" s="78">
        <v>5</v>
      </c>
      <c r="Q47" s="78">
        <v>12</v>
      </c>
      <c r="R47" s="78">
        <v>9</v>
      </c>
      <c r="S47" s="83">
        <v>26</v>
      </c>
      <c r="T47" s="633"/>
    </row>
    <row r="48" spans="12:20" x14ac:dyDescent="0.25">
      <c r="L48" s="56" t="s">
        <v>123</v>
      </c>
      <c r="M48" s="78"/>
      <c r="N48" s="78"/>
      <c r="O48" s="78"/>
      <c r="P48" s="78"/>
      <c r="Q48" s="78">
        <v>10</v>
      </c>
      <c r="R48" s="78">
        <v>13</v>
      </c>
      <c r="S48" s="83">
        <v>23</v>
      </c>
      <c r="T48" s="633"/>
    </row>
    <row r="49" spans="12:20" x14ac:dyDescent="0.25">
      <c r="L49" s="56" t="s">
        <v>146</v>
      </c>
      <c r="M49" s="78"/>
      <c r="N49" s="78"/>
      <c r="O49" s="78"/>
      <c r="P49" s="78"/>
      <c r="Q49" s="78">
        <v>1</v>
      </c>
      <c r="R49" s="78">
        <v>3</v>
      </c>
      <c r="S49" s="83">
        <v>4</v>
      </c>
      <c r="T49" s="633"/>
    </row>
    <row r="50" spans="12:20" x14ac:dyDescent="0.25">
      <c r="L50" s="56" t="s">
        <v>144</v>
      </c>
      <c r="M50" s="78"/>
      <c r="N50" s="78"/>
      <c r="O50" s="78"/>
      <c r="P50" s="78">
        <v>3</v>
      </c>
      <c r="Q50" s="78"/>
      <c r="R50" s="78">
        <v>1</v>
      </c>
      <c r="S50" s="83">
        <v>4</v>
      </c>
      <c r="T50" s="633"/>
    </row>
    <row r="51" spans="12:20" x14ac:dyDescent="0.25">
      <c r="L51" s="56" t="s">
        <v>141</v>
      </c>
      <c r="M51" s="78"/>
      <c r="N51" s="78"/>
      <c r="O51" s="78"/>
      <c r="P51" s="78"/>
      <c r="Q51" s="78">
        <v>1</v>
      </c>
      <c r="R51" s="78">
        <v>2</v>
      </c>
      <c r="S51" s="83">
        <v>3</v>
      </c>
      <c r="T51" s="633"/>
    </row>
    <row r="52" spans="12:20" ht="15.75" thickBot="1" x14ac:dyDescent="0.3">
      <c r="L52" s="59" t="s">
        <v>148</v>
      </c>
      <c r="M52" s="85"/>
      <c r="N52" s="85"/>
      <c r="O52" s="85"/>
      <c r="P52" s="85">
        <v>2</v>
      </c>
      <c r="Q52" s="85"/>
      <c r="R52" s="85"/>
      <c r="S52" s="86">
        <v>2</v>
      </c>
      <c r="T52" s="634"/>
    </row>
    <row r="53" spans="12:20" ht="16.5" thickTop="1" thickBot="1" x14ac:dyDescent="0.3">
      <c r="L53" s="535" t="s">
        <v>62</v>
      </c>
      <c r="M53" s="536"/>
      <c r="N53" s="536"/>
      <c r="O53" s="536">
        <v>1</v>
      </c>
      <c r="P53" s="536">
        <v>12</v>
      </c>
      <c r="Q53" s="536">
        <v>10</v>
      </c>
      <c r="R53" s="536"/>
      <c r="S53" s="537">
        <v>23</v>
      </c>
    </row>
    <row r="54" spans="12:20" ht="16.5" thickTop="1" thickBot="1" x14ac:dyDescent="0.3">
      <c r="L54" s="59" t="s">
        <v>143</v>
      </c>
      <c r="M54" s="85"/>
      <c r="N54" s="85"/>
      <c r="O54" s="85">
        <v>1</v>
      </c>
      <c r="P54" s="85">
        <v>12</v>
      </c>
      <c r="Q54" s="85">
        <v>10</v>
      </c>
      <c r="R54" s="85"/>
      <c r="S54" s="86">
        <v>23</v>
      </c>
      <c r="T54" s="538">
        <f>S53/I20</f>
        <v>3.1922276197085355E-3</v>
      </c>
    </row>
    <row r="55" spans="12:20" ht="16.5" thickTop="1" thickBot="1" x14ac:dyDescent="0.3">
      <c r="L55" s="535" t="s">
        <v>150</v>
      </c>
      <c r="M55" s="536"/>
      <c r="N55" s="536"/>
      <c r="O55" s="536"/>
      <c r="P55" s="536"/>
      <c r="Q55" s="536"/>
      <c r="R55" s="536">
        <v>16</v>
      </c>
      <c r="S55" s="537">
        <v>16</v>
      </c>
    </row>
    <row r="56" spans="12:20" ht="16.5" thickTop="1" thickBot="1" x14ac:dyDescent="0.3">
      <c r="L56" s="59" t="s">
        <v>147</v>
      </c>
      <c r="M56" s="85"/>
      <c r="N56" s="85"/>
      <c r="O56" s="85"/>
      <c r="P56" s="85"/>
      <c r="Q56" s="85"/>
      <c r="R56" s="85">
        <v>16</v>
      </c>
      <c r="S56" s="86">
        <v>16</v>
      </c>
      <c r="T56" s="539">
        <f>S55/I20</f>
        <v>2.2206800832755033E-3</v>
      </c>
    </row>
    <row r="57" spans="12:20" ht="16.5" thickTop="1" thickBot="1" x14ac:dyDescent="0.3">
      <c r="L57" s="532" t="s">
        <v>296</v>
      </c>
      <c r="M57" s="533">
        <v>1</v>
      </c>
      <c r="N57" s="533">
        <v>5</v>
      </c>
      <c r="O57" s="533">
        <v>495</v>
      </c>
      <c r="P57" s="533">
        <v>1471</v>
      </c>
      <c r="Q57" s="533">
        <v>3051</v>
      </c>
      <c r="R57" s="533">
        <v>2182</v>
      </c>
      <c r="S57" s="534">
        <v>7205</v>
      </c>
      <c r="T57" s="183"/>
    </row>
    <row r="58" spans="12:20" ht="15.75" thickTop="1" x14ac:dyDescent="0.25"/>
  </sheetData>
  <mergeCells count="6">
    <mergeCell ref="T44:T52"/>
    <mergeCell ref="B6:J6"/>
    <mergeCell ref="L6:T6"/>
    <mergeCell ref="T10:T20"/>
    <mergeCell ref="T22:T32"/>
    <mergeCell ref="T34:T4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61F02-C1BA-4936-A04A-A9CDCE2855A3}">
  <sheetPr>
    <tabColor rgb="FFF010F5"/>
  </sheetPr>
  <dimension ref="A1:AD61"/>
  <sheetViews>
    <sheetView tabSelected="1" topLeftCell="A9" zoomScale="60" zoomScaleNormal="60" workbookViewId="0">
      <selection activeCell="O48" sqref="O48"/>
    </sheetView>
  </sheetViews>
  <sheetFormatPr baseColWidth="10" defaultRowHeight="15" x14ac:dyDescent="0.25"/>
  <cols>
    <col min="1" max="1" width="11.85546875" customWidth="1"/>
    <col min="2" max="2" width="72.28515625" customWidth="1"/>
    <col min="3" max="3" width="9.140625" customWidth="1"/>
    <col min="4" max="4" width="7.7109375" bestFit="1" customWidth="1"/>
    <col min="5" max="5" width="8" bestFit="1" customWidth="1"/>
    <col min="6" max="6" width="7.7109375" bestFit="1" customWidth="1"/>
    <col min="7" max="7" width="11.28515625" bestFit="1" customWidth="1"/>
    <col min="8" max="8" width="7.28515625" bestFit="1" customWidth="1"/>
    <col min="9" max="9" width="7.28515625" customWidth="1"/>
    <col min="10" max="10" width="11.28515625" bestFit="1" customWidth="1"/>
    <col min="11" max="14" width="7.28515625" bestFit="1" customWidth="1"/>
    <col min="15" max="15" width="17.28515625" style="21" bestFit="1" customWidth="1"/>
    <col min="17" max="17" width="5.140625" bestFit="1" customWidth="1"/>
    <col min="18" max="20" width="4" bestFit="1" customWidth="1"/>
    <col min="21" max="22" width="2.7109375" bestFit="1" customWidth="1"/>
    <col min="23" max="23" width="4" bestFit="1" customWidth="1"/>
    <col min="24" max="26" width="2.7109375" bestFit="1" customWidth="1"/>
    <col min="27" max="27" width="4" bestFit="1" customWidth="1"/>
    <col min="28" max="28" width="2.7109375" bestFit="1" customWidth="1"/>
    <col min="29" max="29" width="6.28515625" bestFit="1" customWidth="1"/>
    <col min="30" max="30" width="32.85546875" customWidth="1"/>
  </cols>
  <sheetData>
    <row r="1" spans="1:30" x14ac:dyDescent="0.25">
      <c r="A1" s="13" t="s">
        <v>39</v>
      </c>
      <c r="B1" s="14"/>
      <c r="C1" s="15"/>
      <c r="D1" s="15"/>
      <c r="E1" s="15"/>
      <c r="F1" s="15"/>
    </row>
    <row r="2" spans="1:30" x14ac:dyDescent="0.25">
      <c r="A2" s="13" t="s">
        <v>40</v>
      </c>
      <c r="B2" s="14"/>
      <c r="C2" s="15"/>
      <c r="D2" s="15"/>
      <c r="E2" s="15"/>
      <c r="F2" s="15"/>
    </row>
    <row r="3" spans="1:30" x14ac:dyDescent="0.25">
      <c r="A3" s="13" t="s">
        <v>41</v>
      </c>
      <c r="B3" s="14"/>
      <c r="C3" s="15"/>
      <c r="D3" s="15"/>
      <c r="E3" s="15"/>
      <c r="F3" s="15"/>
    </row>
    <row r="4" spans="1:30" x14ac:dyDescent="0.25">
      <c r="A4" s="13" t="s">
        <v>42</v>
      </c>
      <c r="B4" s="14"/>
      <c r="C4" s="15"/>
      <c r="D4" s="15"/>
      <c r="E4" s="15"/>
      <c r="F4" s="15"/>
      <c r="AD4" s="183"/>
    </row>
    <row r="5" spans="1:30" x14ac:dyDescent="0.25">
      <c r="A5" s="15"/>
      <c r="B5" s="14"/>
      <c r="C5" s="15"/>
      <c r="D5" s="15"/>
      <c r="E5" s="15"/>
      <c r="F5" s="15"/>
    </row>
    <row r="6" spans="1:30" ht="15" customHeight="1" x14ac:dyDescent="0.25">
      <c r="B6" s="587" t="s">
        <v>152</v>
      </c>
      <c r="C6" s="587"/>
      <c r="D6" s="587"/>
      <c r="E6" s="587"/>
      <c r="F6" s="587"/>
      <c r="G6" s="587"/>
      <c r="H6" s="587"/>
      <c r="I6" s="587"/>
      <c r="J6" s="587"/>
      <c r="K6" s="587"/>
      <c r="L6" s="587"/>
      <c r="M6" s="587"/>
      <c r="N6" s="587"/>
    </row>
    <row r="7" spans="1:30" x14ac:dyDescent="0.25">
      <c r="B7" s="15"/>
      <c r="C7" s="14"/>
      <c r="D7" s="14"/>
      <c r="E7" s="15"/>
      <c r="F7" s="15"/>
      <c r="G7" s="15"/>
      <c r="H7" s="15"/>
    </row>
    <row r="8" spans="1:30" x14ac:dyDescent="0.25">
      <c r="B8" s="13" t="s">
        <v>153</v>
      </c>
      <c r="C8" s="14"/>
      <c r="D8" s="14"/>
      <c r="E8" s="15"/>
      <c r="F8" s="15"/>
      <c r="G8" s="15"/>
      <c r="H8" s="15"/>
    </row>
    <row r="9" spans="1:30" x14ac:dyDescent="0.25">
      <c r="B9" s="15">
        <v>1</v>
      </c>
      <c r="C9" s="15"/>
      <c r="D9" s="16"/>
      <c r="E9" s="15"/>
      <c r="F9" s="15"/>
      <c r="G9" s="15"/>
      <c r="H9" s="15"/>
    </row>
    <row r="10" spans="1:30" x14ac:dyDescent="0.25">
      <c r="B10" s="17" t="s">
        <v>46</v>
      </c>
      <c r="C10" s="17"/>
      <c r="D10" s="18"/>
      <c r="E10" s="15"/>
      <c r="F10" s="15"/>
      <c r="G10" s="15"/>
      <c r="H10" s="15"/>
    </row>
    <row r="11" spans="1:30" x14ac:dyDescent="0.25">
      <c r="B11" s="19"/>
      <c r="C11" s="19"/>
      <c r="D11" s="19"/>
      <c r="E11" s="19"/>
      <c r="F11" s="19"/>
      <c r="G11" s="19"/>
      <c r="H11" s="19"/>
    </row>
    <row r="12" spans="1:30" ht="15" customHeight="1" thickBot="1" x14ac:dyDescent="0.3">
      <c r="B12" s="19"/>
      <c r="C12" s="640" t="s">
        <v>82</v>
      </c>
      <c r="D12" s="640"/>
      <c r="E12" s="640"/>
      <c r="F12" s="640"/>
      <c r="G12" s="640"/>
      <c r="H12" s="640"/>
      <c r="I12" s="640"/>
      <c r="J12" s="640"/>
      <c r="K12" s="640"/>
      <c r="L12" s="640"/>
      <c r="M12" s="640"/>
      <c r="N12" s="640"/>
    </row>
    <row r="13" spans="1:30" ht="16.5" thickTop="1" thickBot="1" x14ac:dyDescent="0.3">
      <c r="A13" s="19"/>
      <c r="B13" s="19"/>
      <c r="C13" s="584" t="s">
        <v>286</v>
      </c>
      <c r="D13" s="585"/>
      <c r="E13" s="585"/>
      <c r="F13" s="585"/>
      <c r="G13" s="585"/>
      <c r="H13" s="586"/>
      <c r="I13" s="584" t="s">
        <v>287</v>
      </c>
      <c r="J13" s="585"/>
      <c r="K13" s="585"/>
      <c r="L13" s="585"/>
      <c r="M13" s="585"/>
      <c r="N13" s="586"/>
      <c r="P13" s="183"/>
      <c r="Q13" s="183"/>
      <c r="R13" s="183"/>
      <c r="S13" s="183"/>
      <c r="T13" s="183"/>
      <c r="U13" s="183"/>
      <c r="V13" s="183"/>
    </row>
    <row r="14" spans="1:30" ht="89.25" customHeight="1" thickTop="1" thickBot="1" x14ac:dyDescent="0.3">
      <c r="A14" s="19"/>
      <c r="B14" s="295" t="s">
        <v>66</v>
      </c>
      <c r="C14" s="457" t="s">
        <v>61</v>
      </c>
      <c r="D14" s="458" t="s">
        <v>67</v>
      </c>
      <c r="E14" s="458" t="s">
        <v>68</v>
      </c>
      <c r="F14" s="458" t="s">
        <v>69</v>
      </c>
      <c r="G14" s="458" t="s">
        <v>80</v>
      </c>
      <c r="H14" s="459" t="s">
        <v>81</v>
      </c>
      <c r="I14" s="457" t="s">
        <v>28</v>
      </c>
      <c r="J14" s="458" t="s">
        <v>26</v>
      </c>
      <c r="K14" s="458" t="s">
        <v>23</v>
      </c>
      <c r="L14" s="458" t="s">
        <v>24</v>
      </c>
      <c r="M14" s="458" t="s">
        <v>21</v>
      </c>
      <c r="N14" s="460" t="s">
        <v>29</v>
      </c>
      <c r="O14" s="314" t="s">
        <v>70</v>
      </c>
    </row>
    <row r="15" spans="1:30" ht="15.75" thickTop="1" x14ac:dyDescent="0.25">
      <c r="A15" s="19"/>
      <c r="B15" s="302">
        <v>2013</v>
      </c>
      <c r="C15" s="307"/>
      <c r="D15" s="296"/>
      <c r="E15" s="296"/>
      <c r="F15" s="296"/>
      <c r="G15" s="296"/>
      <c r="H15" s="308"/>
      <c r="I15" s="318">
        <v>1</v>
      </c>
      <c r="J15" s="297">
        <v>0</v>
      </c>
      <c r="K15" s="297">
        <v>0</v>
      </c>
      <c r="L15" s="297">
        <v>0</v>
      </c>
      <c r="M15" s="297">
        <v>0</v>
      </c>
      <c r="N15" s="319">
        <v>0</v>
      </c>
      <c r="O15" s="315">
        <f>SUM(C15:N15)</f>
        <v>1</v>
      </c>
    </row>
    <row r="16" spans="1:30" x14ac:dyDescent="0.25">
      <c r="A16" s="19"/>
      <c r="B16" s="303">
        <v>2014</v>
      </c>
      <c r="C16" s="309">
        <v>881</v>
      </c>
      <c r="D16" s="195">
        <v>168</v>
      </c>
      <c r="E16" s="195">
        <v>116</v>
      </c>
      <c r="F16" s="195">
        <v>127</v>
      </c>
      <c r="G16" s="195"/>
      <c r="H16" s="214">
        <v>3</v>
      </c>
      <c r="I16" s="309">
        <v>33</v>
      </c>
      <c r="J16" s="195">
        <v>0</v>
      </c>
      <c r="K16" s="195">
        <v>7</v>
      </c>
      <c r="L16" s="195">
        <v>4</v>
      </c>
      <c r="M16" s="195">
        <v>11</v>
      </c>
      <c r="N16" s="214">
        <v>7</v>
      </c>
      <c r="O16" s="316">
        <f t="shared" ref="O16:O40" si="0">SUM(C16:N16)</f>
        <v>1357</v>
      </c>
    </row>
    <row r="17" spans="1:15" x14ac:dyDescent="0.25">
      <c r="A17" s="19"/>
      <c r="B17" s="304">
        <v>2015</v>
      </c>
      <c r="C17" s="310">
        <v>1503</v>
      </c>
      <c r="D17" s="298">
        <v>779</v>
      </c>
      <c r="E17" s="298">
        <v>230</v>
      </c>
      <c r="F17" s="298">
        <v>159</v>
      </c>
      <c r="G17" s="299"/>
      <c r="H17" s="311">
        <v>2</v>
      </c>
      <c r="I17" s="320">
        <v>38</v>
      </c>
      <c r="J17" s="298">
        <v>5</v>
      </c>
      <c r="K17" s="298">
        <v>99</v>
      </c>
      <c r="L17" s="298">
        <v>2</v>
      </c>
      <c r="M17" s="298">
        <v>1</v>
      </c>
      <c r="N17" s="311">
        <v>2</v>
      </c>
      <c r="O17" s="316">
        <f t="shared" si="0"/>
        <v>2820</v>
      </c>
    </row>
    <row r="18" spans="1:15" x14ac:dyDescent="0.25">
      <c r="A18" s="19"/>
      <c r="B18" s="304">
        <v>2016</v>
      </c>
      <c r="C18" s="310">
        <v>2510</v>
      </c>
      <c r="D18" s="298">
        <v>829</v>
      </c>
      <c r="E18" s="298">
        <v>986</v>
      </c>
      <c r="F18" s="298">
        <v>235</v>
      </c>
      <c r="G18" s="299"/>
      <c r="H18" s="311">
        <v>33</v>
      </c>
      <c r="I18" s="320">
        <v>120</v>
      </c>
      <c r="J18" s="298">
        <v>1</v>
      </c>
      <c r="K18" s="298">
        <v>192</v>
      </c>
      <c r="L18" s="298">
        <v>8</v>
      </c>
      <c r="M18" s="298">
        <v>1</v>
      </c>
      <c r="N18" s="311">
        <v>28</v>
      </c>
      <c r="O18" s="316">
        <f t="shared" si="0"/>
        <v>4943</v>
      </c>
    </row>
    <row r="19" spans="1:15" ht="15" customHeight="1" x14ac:dyDescent="0.25">
      <c r="A19" s="19"/>
      <c r="B19" s="304">
        <v>2017</v>
      </c>
      <c r="C19" s="310">
        <v>3314</v>
      </c>
      <c r="D19" s="298">
        <v>1329</v>
      </c>
      <c r="E19" s="298">
        <v>2435</v>
      </c>
      <c r="F19" s="298">
        <v>526</v>
      </c>
      <c r="G19" s="299">
        <v>1</v>
      </c>
      <c r="H19" s="311">
        <v>66</v>
      </c>
      <c r="I19" s="320">
        <v>221</v>
      </c>
      <c r="J19" s="298">
        <v>8</v>
      </c>
      <c r="K19" s="298">
        <v>630</v>
      </c>
      <c r="L19" s="298"/>
      <c r="M19" s="298"/>
      <c r="N19" s="311"/>
      <c r="O19" s="316">
        <f t="shared" si="0"/>
        <v>8530</v>
      </c>
    </row>
    <row r="20" spans="1:15" ht="15" customHeight="1" thickBot="1" x14ac:dyDescent="0.3">
      <c r="A20" s="19"/>
      <c r="B20" s="305">
        <v>2018</v>
      </c>
      <c r="C20" s="312">
        <v>194</v>
      </c>
      <c r="D20" s="300">
        <v>112</v>
      </c>
      <c r="E20" s="300">
        <v>110</v>
      </c>
      <c r="F20" s="300">
        <v>0</v>
      </c>
      <c r="G20" s="301"/>
      <c r="H20" s="313">
        <v>2</v>
      </c>
      <c r="I20" s="321">
        <v>6</v>
      </c>
      <c r="J20" s="300"/>
      <c r="K20" s="300">
        <v>23</v>
      </c>
      <c r="L20" s="300"/>
      <c r="M20" s="300"/>
      <c r="N20" s="313"/>
      <c r="O20" s="317">
        <f t="shared" si="0"/>
        <v>447</v>
      </c>
    </row>
    <row r="21" spans="1:15" ht="15" customHeight="1" thickTop="1" x14ac:dyDescent="0.25">
      <c r="A21" s="19"/>
      <c r="B21" s="324" t="s">
        <v>71</v>
      </c>
      <c r="C21" s="325">
        <f>SUM(C16:C20)</f>
        <v>8402</v>
      </c>
      <c r="D21" s="326">
        <f t="shared" ref="D21:F21" si="1">SUM(D16:D20)</f>
        <v>3217</v>
      </c>
      <c r="E21" s="326">
        <f t="shared" si="1"/>
        <v>3877</v>
      </c>
      <c r="F21" s="326">
        <f t="shared" si="1"/>
        <v>1047</v>
      </c>
      <c r="G21" s="326">
        <f>SUM(G16:G20)</f>
        <v>1</v>
      </c>
      <c r="H21" s="327">
        <f>SUM(H16:H20)</f>
        <v>106</v>
      </c>
      <c r="I21" s="325">
        <f>SUM(I15:I20)</f>
        <v>419</v>
      </c>
      <c r="J21" s="326">
        <f t="shared" ref="J21:M21" si="2">SUM(J15:J20)</f>
        <v>14</v>
      </c>
      <c r="K21" s="326">
        <f t="shared" si="2"/>
        <v>951</v>
      </c>
      <c r="L21" s="326">
        <f t="shared" si="2"/>
        <v>14</v>
      </c>
      <c r="M21" s="326">
        <f t="shared" si="2"/>
        <v>13</v>
      </c>
      <c r="N21" s="327">
        <f>SUM(N15:N20)</f>
        <v>37</v>
      </c>
      <c r="O21" s="315">
        <f t="shared" si="0"/>
        <v>18098</v>
      </c>
    </row>
    <row r="22" spans="1:15" ht="31.5" customHeight="1" thickBot="1" x14ac:dyDescent="0.3">
      <c r="A22" s="19"/>
      <c r="B22" s="328" t="s">
        <v>72</v>
      </c>
      <c r="C22" s="329">
        <f>C15+C16</f>
        <v>881</v>
      </c>
      <c r="D22" s="330">
        <f t="shared" ref="D22:O22" si="3">D15+D16</f>
        <v>168</v>
      </c>
      <c r="E22" s="330">
        <f t="shared" si="3"/>
        <v>116</v>
      </c>
      <c r="F22" s="330">
        <f t="shared" si="3"/>
        <v>127</v>
      </c>
      <c r="G22" s="330">
        <f t="shared" si="3"/>
        <v>0</v>
      </c>
      <c r="H22" s="331">
        <f t="shared" si="3"/>
        <v>3</v>
      </c>
      <c r="I22" s="329">
        <f t="shared" si="3"/>
        <v>34</v>
      </c>
      <c r="J22" s="330">
        <f t="shared" si="3"/>
        <v>0</v>
      </c>
      <c r="K22" s="330">
        <f t="shared" si="3"/>
        <v>7</v>
      </c>
      <c r="L22" s="330">
        <f t="shared" si="3"/>
        <v>4</v>
      </c>
      <c r="M22" s="330">
        <f t="shared" si="3"/>
        <v>11</v>
      </c>
      <c r="N22" s="331">
        <f t="shared" si="3"/>
        <v>7</v>
      </c>
      <c r="O22" s="332">
        <f t="shared" si="3"/>
        <v>1358</v>
      </c>
    </row>
    <row r="23" spans="1:15" ht="15" hidden="1" customHeight="1" x14ac:dyDescent="0.25">
      <c r="A23" s="19"/>
      <c r="B23" s="322" t="s">
        <v>73</v>
      </c>
      <c r="C23" s="306">
        <v>0</v>
      </c>
      <c r="D23" s="306">
        <v>0</v>
      </c>
      <c r="E23" s="306">
        <v>0</v>
      </c>
      <c r="F23" s="306">
        <v>0</v>
      </c>
      <c r="G23" s="306">
        <v>0</v>
      </c>
      <c r="H23" s="306">
        <v>0</v>
      </c>
      <c r="I23" s="306">
        <v>0</v>
      </c>
      <c r="J23" s="306">
        <v>0</v>
      </c>
      <c r="K23" s="306">
        <v>0</v>
      </c>
      <c r="L23" s="306">
        <v>0</v>
      </c>
      <c r="M23" s="306">
        <v>0</v>
      </c>
      <c r="N23" s="306">
        <v>0</v>
      </c>
      <c r="O23" s="323">
        <f t="shared" si="0"/>
        <v>0</v>
      </c>
    </row>
    <row r="24" spans="1:15" ht="15" hidden="1" customHeight="1" x14ac:dyDescent="0.25">
      <c r="A24" s="19"/>
      <c r="B24" s="22" t="s">
        <v>74</v>
      </c>
      <c r="C24" s="10">
        <f>(C$4*10)/100</f>
        <v>0</v>
      </c>
      <c r="D24" s="10">
        <f t="shared" ref="D24:F24" si="4">(D$4*10)/100</f>
        <v>0</v>
      </c>
      <c r="E24" s="10">
        <f t="shared" si="4"/>
        <v>0</v>
      </c>
      <c r="F24" s="10">
        <f t="shared" si="4"/>
        <v>0</v>
      </c>
      <c r="G24" s="10">
        <f>(G$16*10)/100</f>
        <v>0</v>
      </c>
      <c r="H24" s="10">
        <v>1</v>
      </c>
      <c r="I24" s="10">
        <f>(I$16*10)/100</f>
        <v>3.3</v>
      </c>
      <c r="J24" s="10">
        <f t="shared" ref="J24:N24" si="5">(J$16*10)/100</f>
        <v>0</v>
      </c>
      <c r="K24" s="10">
        <f t="shared" si="5"/>
        <v>0.7</v>
      </c>
      <c r="L24" s="10">
        <f t="shared" si="5"/>
        <v>0.4</v>
      </c>
      <c r="M24" s="10">
        <f t="shared" si="5"/>
        <v>1.1000000000000001</v>
      </c>
      <c r="N24" s="10">
        <f t="shared" si="5"/>
        <v>0.7</v>
      </c>
      <c r="O24" s="37">
        <f t="shared" si="0"/>
        <v>7.2</v>
      </c>
    </row>
    <row r="25" spans="1:15" ht="38.25" hidden="1" customHeight="1" x14ac:dyDescent="0.25">
      <c r="A25" s="19"/>
      <c r="B25" s="22" t="s">
        <v>2</v>
      </c>
      <c r="C25" s="38">
        <v>0</v>
      </c>
      <c r="D25" s="38">
        <v>0</v>
      </c>
      <c r="E25" s="38">
        <v>0</v>
      </c>
      <c r="F25" s="38">
        <v>1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7">
        <f t="shared" si="0"/>
        <v>1</v>
      </c>
    </row>
    <row r="26" spans="1:15" ht="25.5" hidden="1" customHeight="1" x14ac:dyDescent="0.25">
      <c r="A26" s="19"/>
      <c r="B26" s="22" t="s">
        <v>1</v>
      </c>
      <c r="C26" s="38">
        <v>2</v>
      </c>
      <c r="D26" s="38"/>
      <c r="E26" s="38"/>
      <c r="F26" s="38"/>
      <c r="G26" s="38">
        <v>0</v>
      </c>
      <c r="H26" s="38">
        <v>0</v>
      </c>
      <c r="I26" s="38">
        <v>1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7">
        <f t="shared" si="0"/>
        <v>3</v>
      </c>
    </row>
    <row r="27" spans="1:15" ht="25.5" hidden="1" customHeight="1" x14ac:dyDescent="0.25">
      <c r="A27" s="19"/>
      <c r="B27" s="184"/>
      <c r="C27" s="9">
        <f>SUM(C23:C26)</f>
        <v>2</v>
      </c>
      <c r="D27" s="9">
        <f t="shared" ref="D27:F27" si="6">SUM(D23:D26)</f>
        <v>0</v>
      </c>
      <c r="E27" s="9">
        <f t="shared" si="6"/>
        <v>0</v>
      </c>
      <c r="F27" s="9">
        <f t="shared" si="6"/>
        <v>1</v>
      </c>
      <c r="G27" s="9">
        <f>SUM(G23:G26)</f>
        <v>0</v>
      </c>
      <c r="H27" s="9">
        <f t="shared" ref="H27" si="7">SUM(H23:H26)</f>
        <v>1</v>
      </c>
      <c r="I27" s="9">
        <f>SUM(I23:I26)</f>
        <v>4.3</v>
      </c>
      <c r="J27" s="9">
        <f t="shared" ref="J27:N27" si="8">SUM(J23:J26)</f>
        <v>0</v>
      </c>
      <c r="K27" s="9">
        <f t="shared" si="8"/>
        <v>0.7</v>
      </c>
      <c r="L27" s="9">
        <f t="shared" si="8"/>
        <v>0.4</v>
      </c>
      <c r="M27" s="9">
        <f t="shared" si="8"/>
        <v>1.1000000000000001</v>
      </c>
      <c r="N27" s="9">
        <f t="shared" si="8"/>
        <v>0.7</v>
      </c>
      <c r="O27" s="36">
        <f t="shared" si="0"/>
        <v>11.2</v>
      </c>
    </row>
    <row r="28" spans="1:15" ht="15" hidden="1" customHeight="1" x14ac:dyDescent="0.25">
      <c r="A28" s="19"/>
      <c r="B28" s="25" t="s">
        <v>75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36">
        <f t="shared" si="0"/>
        <v>0</v>
      </c>
    </row>
    <row r="29" spans="1:15" ht="15" hidden="1" customHeight="1" x14ac:dyDescent="0.25">
      <c r="A29" s="19"/>
      <c r="B29" s="25" t="s">
        <v>76</v>
      </c>
      <c r="C29" s="4">
        <f>(C$4*40)/100</f>
        <v>0</v>
      </c>
      <c r="D29" s="4">
        <f t="shared" ref="D29:F29" si="9">(D$4*40)/100</f>
        <v>0</v>
      </c>
      <c r="E29" s="4">
        <f t="shared" si="9"/>
        <v>0</v>
      </c>
      <c r="F29" s="4">
        <f t="shared" si="9"/>
        <v>0</v>
      </c>
      <c r="G29" s="4">
        <v>0</v>
      </c>
      <c r="H29" s="4">
        <v>2</v>
      </c>
      <c r="I29" s="4">
        <f>(I$16*40)/100</f>
        <v>13.2</v>
      </c>
      <c r="J29" s="4">
        <f t="shared" ref="J29:M29" si="10">(J$16*40)/100</f>
        <v>0</v>
      </c>
      <c r="K29" s="4">
        <f t="shared" si="10"/>
        <v>2.8</v>
      </c>
      <c r="L29" s="4">
        <f t="shared" si="10"/>
        <v>1.6</v>
      </c>
      <c r="M29" s="4">
        <f t="shared" si="10"/>
        <v>4.4000000000000004</v>
      </c>
      <c r="N29" s="4">
        <f>(N$16*40)/100</f>
        <v>2.8</v>
      </c>
      <c r="O29" s="36">
        <f t="shared" si="0"/>
        <v>26.8</v>
      </c>
    </row>
    <row r="30" spans="1:15" ht="38.25" hidden="1" customHeight="1" x14ac:dyDescent="0.25">
      <c r="A30" s="19"/>
      <c r="B30" s="25" t="s">
        <v>2</v>
      </c>
      <c r="C30" s="4">
        <v>2</v>
      </c>
      <c r="D30" s="4">
        <v>0</v>
      </c>
      <c r="E30" s="4">
        <v>0</v>
      </c>
      <c r="F30" s="4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6">
        <f t="shared" si="0"/>
        <v>2</v>
      </c>
    </row>
    <row r="31" spans="1:15" ht="38.25" hidden="1" customHeight="1" x14ac:dyDescent="0.25">
      <c r="A31" s="19"/>
      <c r="B31" s="25" t="s">
        <v>1</v>
      </c>
      <c r="C31" s="4">
        <v>2</v>
      </c>
      <c r="D31" s="4">
        <v>2</v>
      </c>
      <c r="E31" s="4">
        <v>0</v>
      </c>
      <c r="F31" s="4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6">
        <f t="shared" si="0"/>
        <v>4</v>
      </c>
    </row>
    <row r="32" spans="1:15" ht="38.25" hidden="1" customHeight="1" x14ac:dyDescent="0.25">
      <c r="A32" s="19"/>
      <c r="B32" s="184"/>
      <c r="C32" s="9">
        <f>SUM(C28:C31)</f>
        <v>4</v>
      </c>
      <c r="D32" s="9">
        <f t="shared" ref="D32:F32" si="11">SUM(D28:D31)</f>
        <v>2</v>
      </c>
      <c r="E32" s="9">
        <f t="shared" si="11"/>
        <v>0</v>
      </c>
      <c r="F32" s="9">
        <f t="shared" si="11"/>
        <v>0</v>
      </c>
      <c r="G32" s="8">
        <f>SUM(G29:G29)</f>
        <v>0</v>
      </c>
      <c r="H32" s="8">
        <f t="shared" ref="H32" si="12">SUM(H29:H29)</f>
        <v>2</v>
      </c>
      <c r="I32" s="8">
        <f>SUM(I29:I29)</f>
        <v>13.2</v>
      </c>
      <c r="J32" s="8">
        <f t="shared" ref="J32:N32" si="13">SUM(J29:J29)</f>
        <v>0</v>
      </c>
      <c r="K32" s="8">
        <f t="shared" si="13"/>
        <v>2.8</v>
      </c>
      <c r="L32" s="8">
        <f t="shared" si="13"/>
        <v>1.6</v>
      </c>
      <c r="M32" s="8">
        <f t="shared" si="13"/>
        <v>4.4000000000000004</v>
      </c>
      <c r="N32" s="8">
        <f t="shared" si="13"/>
        <v>2.8</v>
      </c>
      <c r="O32" s="36">
        <f t="shared" si="0"/>
        <v>32.799999999999997</v>
      </c>
    </row>
    <row r="33" spans="1:15" ht="15" hidden="1" customHeight="1" x14ac:dyDescent="0.25">
      <c r="A33" s="19"/>
      <c r="B33" s="25" t="s">
        <v>77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36">
        <f t="shared" si="0"/>
        <v>0</v>
      </c>
    </row>
    <row r="34" spans="1:15" ht="15" hidden="1" customHeight="1" x14ac:dyDescent="0.25">
      <c r="A34" s="19"/>
      <c r="B34" s="28" t="s">
        <v>78</v>
      </c>
      <c r="C34" s="4">
        <f>(C$4*70)/100</f>
        <v>0</v>
      </c>
      <c r="D34" s="4">
        <f t="shared" ref="D34:F34" si="14">(D$4*70)/100</f>
        <v>0</v>
      </c>
      <c r="E34" s="4">
        <f t="shared" si="14"/>
        <v>0</v>
      </c>
      <c r="F34" s="4">
        <f t="shared" si="14"/>
        <v>0</v>
      </c>
      <c r="G34" s="4">
        <v>0</v>
      </c>
      <c r="H34" s="4">
        <v>0</v>
      </c>
      <c r="I34" s="4">
        <f>(I$16*70)/100</f>
        <v>23.1</v>
      </c>
      <c r="J34" s="4">
        <f t="shared" ref="J34:N34" si="15">(J$16*70)/100</f>
        <v>0</v>
      </c>
      <c r="K34" s="4">
        <f t="shared" si="15"/>
        <v>4.9000000000000004</v>
      </c>
      <c r="L34" s="4">
        <f t="shared" si="15"/>
        <v>2.8</v>
      </c>
      <c r="M34" s="4">
        <f t="shared" si="15"/>
        <v>7.7</v>
      </c>
      <c r="N34" s="4">
        <f t="shared" si="15"/>
        <v>4.9000000000000004</v>
      </c>
      <c r="O34" s="36">
        <f t="shared" si="0"/>
        <v>43.4</v>
      </c>
    </row>
    <row r="35" spans="1:15" ht="38.25" hidden="1" customHeight="1" x14ac:dyDescent="0.25">
      <c r="A35" s="19"/>
      <c r="B35" s="25" t="s">
        <v>2</v>
      </c>
      <c r="C35" s="4">
        <v>1</v>
      </c>
      <c r="D35" s="4">
        <v>0</v>
      </c>
      <c r="E35" s="4">
        <v>1</v>
      </c>
      <c r="F35" s="4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6">
        <f t="shared" si="0"/>
        <v>2</v>
      </c>
    </row>
    <row r="36" spans="1:15" ht="25.5" hidden="1" customHeight="1" x14ac:dyDescent="0.25">
      <c r="A36" s="19"/>
      <c r="B36" s="25" t="s">
        <v>1</v>
      </c>
      <c r="C36" s="4">
        <v>5</v>
      </c>
      <c r="D36" s="4">
        <v>4</v>
      </c>
      <c r="E36" s="4">
        <v>0</v>
      </c>
      <c r="F36" s="4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6">
        <f t="shared" si="0"/>
        <v>9</v>
      </c>
    </row>
    <row r="37" spans="1:15" ht="25.5" hidden="1" customHeight="1" x14ac:dyDescent="0.25">
      <c r="A37" s="19"/>
      <c r="B37" s="184"/>
      <c r="C37" s="5">
        <f>SUM(C33:C36)</f>
        <v>6</v>
      </c>
      <c r="D37" s="5">
        <f t="shared" ref="D37:F37" si="16">SUM(D33:D36)</f>
        <v>4</v>
      </c>
      <c r="E37" s="5">
        <f t="shared" si="16"/>
        <v>1</v>
      </c>
      <c r="F37" s="5">
        <f t="shared" si="16"/>
        <v>0</v>
      </c>
      <c r="G37" s="5">
        <f t="shared" ref="G37:L37" si="17">SUM(G34:G34)</f>
        <v>0</v>
      </c>
      <c r="H37" s="5">
        <f t="shared" si="17"/>
        <v>0</v>
      </c>
      <c r="I37" s="5">
        <f t="shared" si="17"/>
        <v>23.1</v>
      </c>
      <c r="J37" s="5">
        <f t="shared" si="17"/>
        <v>0</v>
      </c>
      <c r="K37" s="5">
        <f t="shared" si="17"/>
        <v>4.9000000000000004</v>
      </c>
      <c r="L37" s="5">
        <f t="shared" si="17"/>
        <v>2.8</v>
      </c>
      <c r="M37" s="35"/>
      <c r="N37" s="35"/>
      <c r="O37" s="36">
        <f t="shared" si="0"/>
        <v>41.8</v>
      </c>
    </row>
    <row r="38" spans="1:15" ht="15" hidden="1" customHeight="1" x14ac:dyDescent="0.25">
      <c r="A38" s="19"/>
      <c r="B38" s="28" t="s">
        <v>79</v>
      </c>
      <c r="C38" s="4">
        <f>(C$4*100)/100</f>
        <v>0</v>
      </c>
      <c r="D38" s="4">
        <f t="shared" ref="D38:F38" si="18">(D$4*100)/100</f>
        <v>0</v>
      </c>
      <c r="E38" s="4">
        <f t="shared" si="18"/>
        <v>0</v>
      </c>
      <c r="F38" s="4">
        <f t="shared" si="18"/>
        <v>0</v>
      </c>
      <c r="G38" s="4">
        <f>(G$22*100)/100</f>
        <v>0</v>
      </c>
      <c r="H38" s="4">
        <f>(H$22*100)/100</f>
        <v>3</v>
      </c>
      <c r="I38" s="4">
        <f>(I$22*100)/100</f>
        <v>34</v>
      </c>
      <c r="J38" s="4">
        <f t="shared" ref="J38:N38" si="19">(J$22*100)/100</f>
        <v>0</v>
      </c>
      <c r="K38" s="4">
        <f t="shared" si="19"/>
        <v>7</v>
      </c>
      <c r="L38" s="4">
        <f t="shared" si="19"/>
        <v>4</v>
      </c>
      <c r="M38" s="4">
        <f t="shared" si="19"/>
        <v>11</v>
      </c>
      <c r="N38" s="4">
        <f t="shared" si="19"/>
        <v>7</v>
      </c>
      <c r="O38" s="36">
        <f t="shared" si="0"/>
        <v>66</v>
      </c>
    </row>
    <row r="39" spans="1:15" ht="34.5" hidden="1" customHeight="1" x14ac:dyDescent="0.25">
      <c r="A39" s="19"/>
      <c r="B39" s="28" t="s">
        <v>2</v>
      </c>
      <c r="C39" s="3">
        <v>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6">
        <f t="shared" si="0"/>
        <v>1</v>
      </c>
    </row>
    <row r="40" spans="1:15" ht="31.5" hidden="1" customHeight="1" x14ac:dyDescent="0.25">
      <c r="A40" s="19"/>
      <c r="B40" s="28" t="s">
        <v>1</v>
      </c>
      <c r="C40" s="3">
        <v>1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6">
        <f t="shared" si="0"/>
        <v>1</v>
      </c>
    </row>
    <row r="41" spans="1:15" ht="15" hidden="1" customHeight="1" x14ac:dyDescent="0.25">
      <c r="A41" s="19"/>
      <c r="B41" s="185"/>
      <c r="C41" s="2">
        <f>SUM(C38:C40)</f>
        <v>2</v>
      </c>
      <c r="D41" s="2">
        <f t="shared" ref="D41:F41" si="20">SUM(D38:D40)</f>
        <v>0</v>
      </c>
      <c r="E41" s="2">
        <f t="shared" si="20"/>
        <v>0</v>
      </c>
      <c r="F41" s="2">
        <f t="shared" si="20"/>
        <v>0</v>
      </c>
      <c r="G41" s="2">
        <f>SUM(G38:G40)</f>
        <v>0</v>
      </c>
      <c r="H41" s="2">
        <f t="shared" ref="H41" si="21">SUM(H38:H40)</f>
        <v>3</v>
      </c>
      <c r="I41" s="2">
        <f>SUM(I38:I40)</f>
        <v>34</v>
      </c>
      <c r="J41" s="2">
        <f t="shared" ref="J41:N41" si="22">SUM(J38:J40)</f>
        <v>0</v>
      </c>
      <c r="K41" s="2">
        <f t="shared" si="22"/>
        <v>7</v>
      </c>
      <c r="L41" s="2">
        <f t="shared" si="22"/>
        <v>4</v>
      </c>
      <c r="M41" s="2">
        <f t="shared" si="22"/>
        <v>11</v>
      </c>
      <c r="N41" s="2">
        <f t="shared" si="22"/>
        <v>7</v>
      </c>
      <c r="O41" s="2">
        <f>SUM(I41:L41)</f>
        <v>45</v>
      </c>
    </row>
    <row r="42" spans="1:15" ht="16.5" thickTop="1" thickBot="1" x14ac:dyDescent="0.3"/>
    <row r="43" spans="1:15" ht="15.75" thickTop="1" x14ac:dyDescent="0.25">
      <c r="B43" s="472" t="s">
        <v>288</v>
      </c>
      <c r="C43" s="473">
        <v>839</v>
      </c>
      <c r="D43" s="473">
        <v>93</v>
      </c>
      <c r="E43" s="473">
        <v>93</v>
      </c>
      <c r="F43" s="473">
        <v>72</v>
      </c>
      <c r="G43" s="473">
        <v>0</v>
      </c>
      <c r="H43" s="473">
        <v>3</v>
      </c>
      <c r="I43" s="473">
        <v>29</v>
      </c>
      <c r="J43" s="473">
        <v>0</v>
      </c>
      <c r="K43" s="473">
        <v>7</v>
      </c>
      <c r="L43" s="473">
        <v>4</v>
      </c>
      <c r="M43" s="473">
        <v>11</v>
      </c>
      <c r="N43" s="483">
        <v>7</v>
      </c>
      <c r="O43" s="487">
        <f>SUM(C43:N43)</f>
        <v>1158</v>
      </c>
    </row>
    <row r="44" spans="1:15" s="183" customFormat="1" ht="15.75" thickBot="1" x14ac:dyDescent="0.3">
      <c r="B44" s="474" t="s">
        <v>289</v>
      </c>
      <c r="C44" s="475">
        <v>71</v>
      </c>
      <c r="D44" s="475">
        <v>88</v>
      </c>
      <c r="E44" s="475">
        <v>29</v>
      </c>
      <c r="F44" s="475">
        <v>76</v>
      </c>
      <c r="G44" s="476">
        <v>0</v>
      </c>
      <c r="H44" s="476">
        <v>2</v>
      </c>
      <c r="I44" s="475">
        <v>5</v>
      </c>
      <c r="J44" s="476">
        <v>0</v>
      </c>
      <c r="K44" s="476">
        <v>0</v>
      </c>
      <c r="L44" s="476">
        <v>0</v>
      </c>
      <c r="M44" s="476">
        <v>0</v>
      </c>
      <c r="N44" s="484">
        <v>0</v>
      </c>
      <c r="O44" s="490">
        <f>SUM(C44:N44)</f>
        <v>271</v>
      </c>
    </row>
    <row r="45" spans="1:15" ht="15" customHeight="1" thickTop="1" x14ac:dyDescent="0.25">
      <c r="B45" s="477" t="s">
        <v>75</v>
      </c>
      <c r="C45" s="478">
        <v>0</v>
      </c>
      <c r="D45" s="478">
        <v>0</v>
      </c>
      <c r="E45" s="478">
        <v>0</v>
      </c>
      <c r="F45" s="478">
        <v>0</v>
      </c>
      <c r="G45" s="478">
        <v>0</v>
      </c>
      <c r="H45" s="478">
        <v>0</v>
      </c>
      <c r="I45" s="478">
        <v>0</v>
      </c>
      <c r="J45" s="478">
        <v>0</v>
      </c>
      <c r="K45" s="478">
        <v>0</v>
      </c>
      <c r="L45" s="478">
        <v>0</v>
      </c>
      <c r="M45" s="478">
        <v>0</v>
      </c>
      <c r="N45" s="485">
        <v>0</v>
      </c>
      <c r="O45" s="496">
        <v>0</v>
      </c>
    </row>
    <row r="46" spans="1:15" s="183" customFormat="1" ht="15" customHeight="1" thickBot="1" x14ac:dyDescent="0.3">
      <c r="B46" s="479" t="s">
        <v>187</v>
      </c>
      <c r="C46" s="480">
        <v>1</v>
      </c>
      <c r="D46" s="480">
        <v>1</v>
      </c>
      <c r="E46" s="480">
        <v>1</v>
      </c>
      <c r="F46" s="480">
        <v>1</v>
      </c>
      <c r="G46" s="480">
        <v>1</v>
      </c>
      <c r="H46" s="480">
        <v>1</v>
      </c>
      <c r="I46" s="480">
        <v>1</v>
      </c>
      <c r="J46" s="480">
        <v>1</v>
      </c>
      <c r="K46" s="480">
        <v>1</v>
      </c>
      <c r="L46" s="480">
        <v>1</v>
      </c>
      <c r="M46" s="480">
        <v>1</v>
      </c>
      <c r="N46" s="486">
        <v>1</v>
      </c>
      <c r="O46" s="497">
        <v>1</v>
      </c>
    </row>
    <row r="47" spans="1:15" ht="16.5" thickTop="1" thickBot="1" x14ac:dyDescent="0.3">
      <c r="B47" s="491" t="s">
        <v>76</v>
      </c>
      <c r="C47" s="492">
        <f>C44/C22</f>
        <v>8.0590238365493755E-2</v>
      </c>
      <c r="D47" s="493">
        <f t="shared" ref="D47:O47" si="23">D44/D22</f>
        <v>0.52380952380952384</v>
      </c>
      <c r="E47" s="492">
        <f t="shared" si="23"/>
        <v>0.25</v>
      </c>
      <c r="F47" s="493">
        <f t="shared" si="23"/>
        <v>0.59842519685039375</v>
      </c>
      <c r="G47" s="493" t="e">
        <f t="shared" si="23"/>
        <v>#DIV/0!</v>
      </c>
      <c r="H47" s="493">
        <f t="shared" si="23"/>
        <v>0.66666666666666663</v>
      </c>
      <c r="I47" s="492">
        <f t="shared" si="23"/>
        <v>0.14705882352941177</v>
      </c>
      <c r="J47" s="493" t="e">
        <f t="shared" si="23"/>
        <v>#DIV/0!</v>
      </c>
      <c r="K47" s="493">
        <f t="shared" si="23"/>
        <v>0</v>
      </c>
      <c r="L47" s="493">
        <f t="shared" si="23"/>
        <v>0</v>
      </c>
      <c r="M47" s="493">
        <f t="shared" si="23"/>
        <v>0</v>
      </c>
      <c r="N47" s="494">
        <f t="shared" si="23"/>
        <v>0</v>
      </c>
      <c r="O47" s="495">
        <f>O44/O22</f>
        <v>0.19955817378497792</v>
      </c>
    </row>
    <row r="48" spans="1:15" ht="26.25" thickTop="1" x14ac:dyDescent="0.25">
      <c r="B48" s="481" t="s">
        <v>2</v>
      </c>
      <c r="C48" s="641" t="s">
        <v>0</v>
      </c>
      <c r="D48" s="641"/>
      <c r="E48" s="641"/>
      <c r="F48" s="641"/>
      <c r="G48" s="641"/>
      <c r="H48" s="641"/>
      <c r="I48" s="641"/>
      <c r="J48" s="641"/>
      <c r="K48" s="641"/>
      <c r="L48" s="641"/>
      <c r="M48" s="641"/>
      <c r="N48" s="642"/>
      <c r="O48" s="488"/>
    </row>
    <row r="49" spans="2:15" ht="26.25" thickBot="1" x14ac:dyDescent="0.3">
      <c r="B49" s="482" t="s">
        <v>1</v>
      </c>
      <c r="C49" s="638" t="s">
        <v>0</v>
      </c>
      <c r="D49" s="638"/>
      <c r="E49" s="638"/>
      <c r="F49" s="638"/>
      <c r="G49" s="638"/>
      <c r="H49" s="638"/>
      <c r="I49" s="638"/>
      <c r="J49" s="638"/>
      <c r="K49" s="638"/>
      <c r="L49" s="638"/>
      <c r="M49" s="638"/>
      <c r="N49" s="639"/>
      <c r="O49" s="489"/>
    </row>
    <row r="50" spans="2:15" ht="15.75" thickTop="1" x14ac:dyDescent="0.25"/>
    <row r="51" spans="2:15" x14ac:dyDescent="0.25">
      <c r="B51" s="39"/>
      <c r="C51" s="183"/>
    </row>
    <row r="52" spans="2:15" x14ac:dyDescent="0.25">
      <c r="B52" s="183"/>
      <c r="C52" s="183"/>
    </row>
    <row r="53" spans="2:15" x14ac:dyDescent="0.25">
      <c r="B53" s="39"/>
    </row>
    <row r="56" spans="2:15" x14ac:dyDescent="0.25">
      <c r="B56" s="39"/>
    </row>
    <row r="59" spans="2:15" x14ac:dyDescent="0.25">
      <c r="B59" s="39"/>
    </row>
    <row r="61" spans="2:15" x14ac:dyDescent="0.25">
      <c r="B61" s="39"/>
    </row>
  </sheetData>
  <mergeCells count="6">
    <mergeCell ref="C49:N49"/>
    <mergeCell ref="C13:H13"/>
    <mergeCell ref="I13:N13"/>
    <mergeCell ref="B6:N6"/>
    <mergeCell ref="C12:N12"/>
    <mergeCell ref="C48:N4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8143E-AB82-4EE1-867F-5E33DD0B4F37}">
  <sheetPr>
    <tabColor rgb="FFF010F5"/>
  </sheetPr>
  <dimension ref="A1:AQ70"/>
  <sheetViews>
    <sheetView zoomScale="50" zoomScaleNormal="50" workbookViewId="0">
      <selection activeCell="J36" sqref="J36"/>
    </sheetView>
  </sheetViews>
  <sheetFormatPr baseColWidth="10" defaultRowHeight="15" x14ac:dyDescent="0.25"/>
  <cols>
    <col min="2" max="2" width="66.85546875" bestFit="1" customWidth="1"/>
    <col min="3" max="8" width="7.42578125" bestFit="1" customWidth="1"/>
    <col min="9" max="10" width="12.7109375" customWidth="1"/>
    <col min="12" max="12" width="63.42578125" customWidth="1"/>
    <col min="13" max="17" width="8.140625" bestFit="1" customWidth="1"/>
    <col min="20" max="20" width="58.140625" bestFit="1" customWidth="1"/>
    <col min="21" max="25" width="8.140625" bestFit="1" customWidth="1"/>
    <col min="26" max="26" width="13.28515625" customWidth="1"/>
    <col min="28" max="28" width="46.7109375" customWidth="1"/>
    <col min="29" max="33" width="8.140625" bestFit="1" customWidth="1"/>
    <col min="34" max="34" width="11.28515625" customWidth="1"/>
    <col min="36" max="36" width="59.7109375" customWidth="1"/>
    <col min="37" max="42" width="8.140625" bestFit="1" customWidth="1"/>
    <col min="43" max="43" width="11" customWidth="1"/>
  </cols>
  <sheetData>
    <row r="1" spans="1:43" x14ac:dyDescent="0.25">
      <c r="A1" s="13" t="s">
        <v>39</v>
      </c>
    </row>
    <row r="2" spans="1:43" x14ac:dyDescent="0.25">
      <c r="A2" s="13" t="s">
        <v>40</v>
      </c>
    </row>
    <row r="3" spans="1:43" x14ac:dyDescent="0.25">
      <c r="A3" s="13" t="s">
        <v>41</v>
      </c>
    </row>
    <row r="4" spans="1:43" x14ac:dyDescent="0.25">
      <c r="A4" s="13" t="s">
        <v>42</v>
      </c>
    </row>
    <row r="5" spans="1:43" ht="15.75" thickBot="1" x14ac:dyDescent="0.3"/>
    <row r="6" spans="1:43" ht="20.25" thickTop="1" thickBot="1" x14ac:dyDescent="0.35">
      <c r="B6" s="646" t="s">
        <v>159</v>
      </c>
      <c r="C6" s="647"/>
      <c r="D6" s="647"/>
      <c r="E6" s="647"/>
      <c r="F6" s="647"/>
      <c r="G6" s="647"/>
      <c r="H6" s="647"/>
      <c r="I6" s="647"/>
      <c r="J6" s="648"/>
      <c r="L6" s="604" t="s">
        <v>180</v>
      </c>
      <c r="M6" s="605"/>
      <c r="N6" s="605"/>
      <c r="O6" s="605"/>
      <c r="P6" s="605"/>
      <c r="Q6" s="605"/>
      <c r="R6" s="606"/>
      <c r="T6" s="649" t="s">
        <v>181</v>
      </c>
      <c r="U6" s="649"/>
      <c r="V6" s="649"/>
      <c r="W6" s="649"/>
      <c r="X6" s="649"/>
      <c r="Y6" s="649"/>
      <c r="Z6" s="649"/>
      <c r="AB6" s="649" t="s">
        <v>182</v>
      </c>
      <c r="AC6" s="649"/>
      <c r="AD6" s="649"/>
      <c r="AE6" s="649"/>
      <c r="AF6" s="649"/>
      <c r="AG6" s="649"/>
      <c r="AH6" s="649"/>
      <c r="AJ6" s="649" t="s">
        <v>183</v>
      </c>
      <c r="AK6" s="649"/>
      <c r="AL6" s="649"/>
      <c r="AM6" s="649"/>
      <c r="AN6" s="649"/>
      <c r="AO6" s="649"/>
      <c r="AP6" s="649"/>
    </row>
    <row r="7" spans="1:43" ht="16.5" thickTop="1" thickBot="1" x14ac:dyDescent="0.3"/>
    <row r="8" spans="1:43" ht="31.5" thickTop="1" thickBot="1" x14ac:dyDescent="0.3">
      <c r="B8" s="93" t="s">
        <v>159</v>
      </c>
      <c r="C8" s="94">
        <v>2013</v>
      </c>
      <c r="D8" s="94">
        <v>2014</v>
      </c>
      <c r="E8" s="94">
        <v>2015</v>
      </c>
      <c r="F8" s="94">
        <v>2016</v>
      </c>
      <c r="G8" s="94">
        <v>2017</v>
      </c>
      <c r="H8" s="94">
        <v>2018</v>
      </c>
      <c r="I8" s="95" t="s">
        <v>121</v>
      </c>
      <c r="L8" s="54" t="s">
        <v>176</v>
      </c>
      <c r="M8" s="55">
        <v>2014</v>
      </c>
      <c r="N8" s="55">
        <v>2015</v>
      </c>
      <c r="O8" s="55">
        <v>2016</v>
      </c>
      <c r="P8" s="55">
        <v>2017</v>
      </c>
      <c r="Q8" s="55">
        <v>2018</v>
      </c>
      <c r="R8" s="92" t="s">
        <v>121</v>
      </c>
      <c r="T8" s="68" t="s">
        <v>177</v>
      </c>
      <c r="U8" s="69">
        <v>2014</v>
      </c>
      <c r="V8" s="69">
        <v>2015</v>
      </c>
      <c r="W8" s="69">
        <v>2016</v>
      </c>
      <c r="X8" s="69">
        <v>2017</v>
      </c>
      <c r="Y8" s="69">
        <v>2018</v>
      </c>
      <c r="Z8" s="91" t="s">
        <v>121</v>
      </c>
      <c r="AB8" s="68" t="s">
        <v>178</v>
      </c>
      <c r="AC8" s="69">
        <v>2014</v>
      </c>
      <c r="AD8" s="69">
        <v>2015</v>
      </c>
      <c r="AE8" s="69">
        <v>2016</v>
      </c>
      <c r="AF8" s="69">
        <v>2017</v>
      </c>
      <c r="AG8" s="69">
        <v>2018</v>
      </c>
      <c r="AH8" s="91" t="s">
        <v>121</v>
      </c>
      <c r="AJ8" s="54" t="s">
        <v>179</v>
      </c>
      <c r="AK8" s="55">
        <v>2013</v>
      </c>
      <c r="AL8" s="55">
        <v>2014</v>
      </c>
      <c r="AM8" s="55">
        <v>2015</v>
      </c>
      <c r="AN8" s="55">
        <v>2016</v>
      </c>
      <c r="AO8" s="55">
        <v>2017</v>
      </c>
      <c r="AP8" s="55">
        <v>2018</v>
      </c>
      <c r="AQ8" s="92" t="s">
        <v>121</v>
      </c>
    </row>
    <row r="9" spans="1:43" ht="15.75" thickTop="1" x14ac:dyDescent="0.25">
      <c r="B9" s="96" t="s">
        <v>122</v>
      </c>
      <c r="C9" s="97"/>
      <c r="D9" s="97">
        <v>1025</v>
      </c>
      <c r="E9" s="97">
        <v>1857</v>
      </c>
      <c r="F9" s="97">
        <v>3515</v>
      </c>
      <c r="G9" s="97">
        <v>5565</v>
      </c>
      <c r="H9" s="97">
        <v>3462</v>
      </c>
      <c r="I9" s="98">
        <v>15424</v>
      </c>
      <c r="J9" s="643">
        <f>I9/I33</f>
        <v>0.8439483475596411</v>
      </c>
      <c r="L9" s="70" t="s">
        <v>154</v>
      </c>
      <c r="M9" s="71">
        <v>839</v>
      </c>
      <c r="N9" s="71">
        <v>1328</v>
      </c>
      <c r="O9" s="71">
        <v>2200</v>
      </c>
      <c r="P9" s="71">
        <v>2798</v>
      </c>
      <c r="Q9" s="71">
        <v>1609</v>
      </c>
      <c r="R9" s="87">
        <v>8774</v>
      </c>
      <c r="T9" s="70" t="s">
        <v>160</v>
      </c>
      <c r="U9" s="71">
        <v>72</v>
      </c>
      <c r="V9" s="71">
        <v>101</v>
      </c>
      <c r="W9" s="71">
        <v>179</v>
      </c>
      <c r="X9" s="71">
        <v>382</v>
      </c>
      <c r="Y9" s="71">
        <v>204</v>
      </c>
      <c r="Z9" s="87">
        <v>938</v>
      </c>
      <c r="AB9" s="70" t="s">
        <v>161</v>
      </c>
      <c r="AC9" s="555">
        <v>3</v>
      </c>
      <c r="AD9" s="555">
        <v>2</v>
      </c>
      <c r="AE9" s="555">
        <v>28</v>
      </c>
      <c r="AF9" s="555">
        <v>36</v>
      </c>
      <c r="AG9" s="555">
        <v>17</v>
      </c>
      <c r="AH9" s="87">
        <v>86</v>
      </c>
      <c r="AJ9" s="70" t="s">
        <v>327</v>
      </c>
      <c r="AK9" s="555"/>
      <c r="AL9" s="555">
        <v>1</v>
      </c>
      <c r="AM9" s="555">
        <v>65</v>
      </c>
      <c r="AN9" s="555">
        <v>132</v>
      </c>
      <c r="AO9" s="555">
        <v>483</v>
      </c>
      <c r="AP9" s="574">
        <v>297</v>
      </c>
      <c r="AQ9" s="64">
        <v>978</v>
      </c>
    </row>
    <row r="10" spans="1:43" x14ac:dyDescent="0.25">
      <c r="B10" s="56" t="s">
        <v>122</v>
      </c>
      <c r="C10" s="57"/>
      <c r="D10" s="57">
        <v>1025</v>
      </c>
      <c r="E10" s="57">
        <v>1857</v>
      </c>
      <c r="F10" s="57">
        <v>3515</v>
      </c>
      <c r="G10" s="57">
        <v>5565</v>
      </c>
      <c r="H10" s="57">
        <v>3462</v>
      </c>
      <c r="I10" s="58">
        <v>15424</v>
      </c>
      <c r="J10" s="644"/>
      <c r="L10" s="56" t="s">
        <v>327</v>
      </c>
      <c r="M10" s="57">
        <v>1</v>
      </c>
      <c r="N10" s="57">
        <v>341</v>
      </c>
      <c r="O10" s="57">
        <v>1039</v>
      </c>
      <c r="P10" s="57">
        <v>1309</v>
      </c>
      <c r="Q10" s="57">
        <v>585</v>
      </c>
      <c r="R10" s="58">
        <v>3275</v>
      </c>
      <c r="T10" s="56" t="s">
        <v>327</v>
      </c>
      <c r="U10" s="57">
        <v>62</v>
      </c>
      <c r="V10" s="57">
        <v>99</v>
      </c>
      <c r="W10" s="57">
        <v>160</v>
      </c>
      <c r="X10" s="57">
        <v>209</v>
      </c>
      <c r="Y10" s="57">
        <v>139</v>
      </c>
      <c r="Z10" s="58">
        <v>669</v>
      </c>
      <c r="AB10" s="56" t="s">
        <v>326</v>
      </c>
      <c r="AC10" s="556">
        <v>1</v>
      </c>
      <c r="AD10" s="556">
        <v>1</v>
      </c>
      <c r="AE10" s="556">
        <v>26</v>
      </c>
      <c r="AF10" s="556">
        <v>36</v>
      </c>
      <c r="AG10" s="556">
        <v>17</v>
      </c>
      <c r="AH10" s="557">
        <v>81</v>
      </c>
      <c r="AJ10" s="56" t="s">
        <v>164</v>
      </c>
      <c r="AK10" s="57"/>
      <c r="AL10" s="57"/>
      <c r="AM10" s="57">
        <v>24</v>
      </c>
      <c r="AN10" s="57">
        <v>46</v>
      </c>
      <c r="AO10" s="57">
        <v>220</v>
      </c>
      <c r="AP10" s="57">
        <v>127</v>
      </c>
      <c r="AQ10" s="58">
        <v>417</v>
      </c>
    </row>
    <row r="11" spans="1:43" ht="15.75" thickBot="1" x14ac:dyDescent="0.3">
      <c r="B11" s="56" t="s">
        <v>326</v>
      </c>
      <c r="C11" s="57"/>
      <c r="D11" s="57">
        <v>342</v>
      </c>
      <c r="E11" s="57">
        <v>630</v>
      </c>
      <c r="F11" s="57">
        <v>961</v>
      </c>
      <c r="G11" s="57">
        <v>1608</v>
      </c>
      <c r="H11" s="57">
        <v>986</v>
      </c>
      <c r="I11" s="58">
        <v>4527</v>
      </c>
      <c r="J11" s="644"/>
      <c r="L11" s="56" t="s">
        <v>326</v>
      </c>
      <c r="M11" s="57">
        <v>240</v>
      </c>
      <c r="N11" s="57">
        <v>427</v>
      </c>
      <c r="O11" s="57">
        <v>543</v>
      </c>
      <c r="P11" s="57">
        <v>744</v>
      </c>
      <c r="Q11" s="57">
        <v>483</v>
      </c>
      <c r="R11" s="58">
        <v>2437</v>
      </c>
      <c r="T11" s="56" t="s">
        <v>331</v>
      </c>
      <c r="U11" s="57">
        <v>7</v>
      </c>
      <c r="V11" s="57"/>
      <c r="W11" s="57">
        <v>19</v>
      </c>
      <c r="X11" s="57">
        <v>173</v>
      </c>
      <c r="Y11" s="57">
        <v>56</v>
      </c>
      <c r="Z11" s="58">
        <v>255</v>
      </c>
      <c r="AB11" s="59" t="s">
        <v>327</v>
      </c>
      <c r="AC11" s="558">
        <v>2</v>
      </c>
      <c r="AD11" s="558">
        <v>1</v>
      </c>
      <c r="AE11" s="558">
        <v>2</v>
      </c>
      <c r="AF11" s="558"/>
      <c r="AG11" s="558"/>
      <c r="AH11" s="559">
        <v>5</v>
      </c>
      <c r="AJ11" s="56" t="s">
        <v>165</v>
      </c>
      <c r="AK11" s="57"/>
      <c r="AL11" s="57">
        <v>1</v>
      </c>
      <c r="AM11" s="57">
        <v>37</v>
      </c>
      <c r="AN11" s="57">
        <v>27</v>
      </c>
      <c r="AO11" s="57">
        <v>170</v>
      </c>
      <c r="AP11" s="57">
        <v>102</v>
      </c>
      <c r="AQ11" s="58">
        <v>337</v>
      </c>
    </row>
    <row r="12" spans="1:43" ht="15.75" thickTop="1" x14ac:dyDescent="0.25">
      <c r="B12" s="56" t="s">
        <v>327</v>
      </c>
      <c r="C12" s="57"/>
      <c r="D12" s="57">
        <v>7</v>
      </c>
      <c r="E12" s="57">
        <v>354</v>
      </c>
      <c r="F12" s="57">
        <v>1128</v>
      </c>
      <c r="G12" s="57">
        <v>1792</v>
      </c>
      <c r="H12" s="57">
        <v>1145</v>
      </c>
      <c r="I12" s="58">
        <v>4426</v>
      </c>
      <c r="J12" s="644"/>
      <c r="L12" s="56" t="s">
        <v>331</v>
      </c>
      <c r="M12" s="57">
        <v>140</v>
      </c>
      <c r="N12" s="57">
        <v>387</v>
      </c>
      <c r="O12" s="57">
        <v>445</v>
      </c>
      <c r="P12" s="57">
        <v>449</v>
      </c>
      <c r="Q12" s="57">
        <v>200</v>
      </c>
      <c r="R12" s="58">
        <v>1621</v>
      </c>
      <c r="T12" s="56" t="s">
        <v>326</v>
      </c>
      <c r="U12" s="57"/>
      <c r="V12" s="57"/>
      <c r="W12" s="57"/>
      <c r="X12" s="57"/>
      <c r="Y12" s="57">
        <v>9</v>
      </c>
      <c r="Z12" s="58">
        <v>9</v>
      </c>
      <c r="AB12" s="70" t="s">
        <v>301</v>
      </c>
      <c r="AC12" s="555"/>
      <c r="AD12" s="555"/>
      <c r="AE12" s="555"/>
      <c r="AF12" s="555">
        <v>1</v>
      </c>
      <c r="AG12" s="555"/>
      <c r="AH12" s="87">
        <v>1</v>
      </c>
      <c r="AJ12" s="56" t="s">
        <v>168</v>
      </c>
      <c r="AK12" s="57"/>
      <c r="AL12" s="57"/>
      <c r="AM12" s="57"/>
      <c r="AN12" s="57">
        <v>22</v>
      </c>
      <c r="AO12" s="57">
        <v>35</v>
      </c>
      <c r="AP12" s="57">
        <v>15</v>
      </c>
      <c r="AQ12" s="58">
        <v>72</v>
      </c>
    </row>
    <row r="13" spans="1:43" ht="15.75" thickBot="1" x14ac:dyDescent="0.3">
      <c r="B13" s="56" t="s">
        <v>331</v>
      </c>
      <c r="C13" s="57"/>
      <c r="D13" s="57">
        <v>165</v>
      </c>
      <c r="E13" s="57">
        <v>518</v>
      </c>
      <c r="F13" s="57">
        <v>705</v>
      </c>
      <c r="G13" s="57">
        <v>798</v>
      </c>
      <c r="H13" s="57">
        <v>386</v>
      </c>
      <c r="I13" s="58">
        <v>2572</v>
      </c>
      <c r="J13" s="644"/>
      <c r="L13" s="56" t="s">
        <v>332</v>
      </c>
      <c r="M13" s="57">
        <v>458</v>
      </c>
      <c r="N13" s="57">
        <v>169</v>
      </c>
      <c r="O13" s="57">
        <v>159</v>
      </c>
      <c r="P13" s="57">
        <v>255</v>
      </c>
      <c r="Q13" s="57">
        <v>217</v>
      </c>
      <c r="R13" s="58">
        <v>1258</v>
      </c>
      <c r="T13" s="56" t="s">
        <v>340</v>
      </c>
      <c r="U13" s="57">
        <v>3</v>
      </c>
      <c r="V13" s="57">
        <v>2</v>
      </c>
      <c r="W13" s="57"/>
      <c r="X13" s="57"/>
      <c r="Y13" s="57"/>
      <c r="Z13" s="58">
        <v>5</v>
      </c>
      <c r="AB13" s="59" t="s">
        <v>327</v>
      </c>
      <c r="AC13" s="558"/>
      <c r="AD13" s="558"/>
      <c r="AE13" s="558"/>
      <c r="AF13" s="558">
        <v>1</v>
      </c>
      <c r="AG13" s="558"/>
      <c r="AH13" s="559">
        <v>1</v>
      </c>
      <c r="AJ13" s="56" t="s">
        <v>162</v>
      </c>
      <c r="AK13" s="57"/>
      <c r="AL13" s="57"/>
      <c r="AM13" s="57"/>
      <c r="AN13" s="57"/>
      <c r="AO13" s="57">
        <v>23</v>
      </c>
      <c r="AP13" s="57">
        <v>33</v>
      </c>
      <c r="AQ13" s="58">
        <v>56</v>
      </c>
    </row>
    <row r="14" spans="1:43" ht="16.5" thickTop="1" thickBot="1" x14ac:dyDescent="0.3">
      <c r="B14" s="56" t="s">
        <v>332</v>
      </c>
      <c r="C14" s="57"/>
      <c r="D14" s="57">
        <v>484</v>
      </c>
      <c r="E14" s="57">
        <v>218</v>
      </c>
      <c r="F14" s="57">
        <v>376</v>
      </c>
      <c r="G14" s="57">
        <v>831</v>
      </c>
      <c r="H14" s="57">
        <v>536</v>
      </c>
      <c r="I14" s="58">
        <v>2445</v>
      </c>
      <c r="J14" s="644"/>
      <c r="L14" s="59" t="s">
        <v>340</v>
      </c>
      <c r="M14" s="60"/>
      <c r="N14" s="60">
        <v>4</v>
      </c>
      <c r="O14" s="60">
        <v>14</v>
      </c>
      <c r="P14" s="60">
        <v>41</v>
      </c>
      <c r="Q14" s="60">
        <v>124</v>
      </c>
      <c r="R14" s="61">
        <v>183</v>
      </c>
      <c r="T14" s="65" t="s">
        <v>121</v>
      </c>
      <c r="U14" s="66">
        <v>72</v>
      </c>
      <c r="V14" s="66">
        <v>101</v>
      </c>
      <c r="W14" s="66">
        <v>179</v>
      </c>
      <c r="X14" s="66">
        <v>382</v>
      </c>
      <c r="Y14" s="66">
        <v>204</v>
      </c>
      <c r="Z14" s="67">
        <v>938</v>
      </c>
      <c r="AB14" s="73" t="s">
        <v>121</v>
      </c>
      <c r="AC14" s="560">
        <v>3</v>
      </c>
      <c r="AD14" s="560">
        <v>2</v>
      </c>
      <c r="AE14" s="560">
        <v>28</v>
      </c>
      <c r="AF14" s="560">
        <v>37</v>
      </c>
      <c r="AG14" s="560">
        <v>17</v>
      </c>
      <c r="AH14" s="561">
        <v>87</v>
      </c>
      <c r="AJ14" s="56" t="s">
        <v>167</v>
      </c>
      <c r="AK14" s="57"/>
      <c r="AL14" s="57"/>
      <c r="AM14" s="57">
        <v>1</v>
      </c>
      <c r="AN14" s="57">
        <v>1</v>
      </c>
      <c r="AO14" s="57">
        <v>33</v>
      </c>
      <c r="AP14" s="57">
        <v>12</v>
      </c>
      <c r="AQ14" s="58">
        <v>47</v>
      </c>
    </row>
    <row r="15" spans="1:43" ht="16.5" thickTop="1" thickBot="1" x14ac:dyDescent="0.3">
      <c r="B15" s="56" t="s">
        <v>340</v>
      </c>
      <c r="C15" s="57"/>
      <c r="D15" s="57">
        <v>27</v>
      </c>
      <c r="E15" s="57">
        <v>133</v>
      </c>
      <c r="F15" s="57">
        <v>334</v>
      </c>
      <c r="G15" s="57">
        <v>499</v>
      </c>
      <c r="H15" s="57">
        <v>334</v>
      </c>
      <c r="I15" s="58">
        <v>1327</v>
      </c>
      <c r="J15" s="644"/>
      <c r="L15" s="70" t="s">
        <v>156</v>
      </c>
      <c r="M15" s="71">
        <v>93</v>
      </c>
      <c r="N15" s="71">
        <v>166</v>
      </c>
      <c r="O15" s="71">
        <v>621</v>
      </c>
      <c r="P15" s="71">
        <v>1795</v>
      </c>
      <c r="Q15" s="71">
        <v>1193</v>
      </c>
      <c r="R15" s="87">
        <v>3868</v>
      </c>
      <c r="AJ15" s="56" t="s">
        <v>174</v>
      </c>
      <c r="AK15" s="57"/>
      <c r="AL15" s="57"/>
      <c r="AM15" s="57"/>
      <c r="AN15" s="57">
        <v>28</v>
      </c>
      <c r="AO15" s="57"/>
      <c r="AP15" s="57"/>
      <c r="AQ15" s="58">
        <v>28</v>
      </c>
    </row>
    <row r="16" spans="1:43" ht="16.5" thickTop="1" thickBot="1" x14ac:dyDescent="0.3">
      <c r="B16" s="56" t="s">
        <v>128</v>
      </c>
      <c r="C16" s="57"/>
      <c r="D16" s="57"/>
      <c r="E16" s="57">
        <v>4</v>
      </c>
      <c r="F16" s="57">
        <v>9</v>
      </c>
      <c r="G16" s="57">
        <v>24</v>
      </c>
      <c r="H16" s="57">
        <v>61</v>
      </c>
      <c r="I16" s="58">
        <v>98</v>
      </c>
      <c r="J16" s="644"/>
      <c r="L16" s="56" t="s">
        <v>332</v>
      </c>
      <c r="M16" s="57">
        <v>26</v>
      </c>
      <c r="N16" s="57">
        <v>46</v>
      </c>
      <c r="O16" s="57">
        <v>210</v>
      </c>
      <c r="P16" s="57">
        <v>557</v>
      </c>
      <c r="Q16" s="57">
        <v>283</v>
      </c>
      <c r="R16" s="58">
        <v>1122</v>
      </c>
      <c r="T16" s="409" t="s">
        <v>320</v>
      </c>
      <c r="U16" s="409">
        <v>2014</v>
      </c>
      <c r="V16" s="410">
        <v>2015</v>
      </c>
      <c r="W16" s="410">
        <v>2016</v>
      </c>
      <c r="X16" s="410">
        <v>2017</v>
      </c>
      <c r="Y16" s="411">
        <v>2018</v>
      </c>
      <c r="Z16" s="91" t="s">
        <v>121</v>
      </c>
      <c r="AJ16" s="56" t="s">
        <v>163</v>
      </c>
      <c r="AK16" s="57"/>
      <c r="AL16" s="57"/>
      <c r="AM16" s="57">
        <v>3</v>
      </c>
      <c r="AN16" s="57">
        <v>1</v>
      </c>
      <c r="AO16" s="57">
        <v>1</v>
      </c>
      <c r="AP16" s="57">
        <v>8</v>
      </c>
      <c r="AQ16" s="58">
        <v>13</v>
      </c>
    </row>
    <row r="17" spans="2:43" ht="19.5" customHeight="1" thickTop="1" thickBot="1" x14ac:dyDescent="0.3">
      <c r="B17" s="56" t="s">
        <v>368</v>
      </c>
      <c r="C17" s="57"/>
      <c r="D17" s="57"/>
      <c r="E17" s="57"/>
      <c r="F17" s="57"/>
      <c r="G17" s="57">
        <v>11</v>
      </c>
      <c r="H17" s="57"/>
      <c r="I17" s="58">
        <v>11</v>
      </c>
      <c r="J17" s="644"/>
      <c r="L17" s="56" t="s">
        <v>326</v>
      </c>
      <c r="M17" s="57">
        <v>31</v>
      </c>
      <c r="N17" s="57">
        <v>15</v>
      </c>
      <c r="O17" s="57">
        <v>156</v>
      </c>
      <c r="P17" s="57">
        <v>467</v>
      </c>
      <c r="Q17" s="57">
        <v>292</v>
      </c>
      <c r="R17" s="58">
        <v>961</v>
      </c>
      <c r="T17" s="562" t="s">
        <v>398</v>
      </c>
      <c r="U17" s="563">
        <v>10</v>
      </c>
      <c r="V17" s="564">
        <v>2</v>
      </c>
      <c r="W17" s="564">
        <v>19</v>
      </c>
      <c r="X17" s="564">
        <v>173</v>
      </c>
      <c r="Y17" s="565">
        <v>45</v>
      </c>
      <c r="Z17" s="566">
        <v>249</v>
      </c>
      <c r="AB17" s="409" t="s">
        <v>320</v>
      </c>
      <c r="AC17" s="68">
        <v>2014</v>
      </c>
      <c r="AD17" s="69">
        <v>2015</v>
      </c>
      <c r="AE17" s="69">
        <v>2016</v>
      </c>
      <c r="AF17" s="69">
        <v>2017</v>
      </c>
      <c r="AG17" s="572">
        <v>2018</v>
      </c>
      <c r="AH17" s="91" t="s">
        <v>121</v>
      </c>
      <c r="AJ17" s="56" t="s">
        <v>169</v>
      </c>
      <c r="AK17" s="57"/>
      <c r="AL17" s="57"/>
      <c r="AM17" s="57"/>
      <c r="AN17" s="57">
        <v>7</v>
      </c>
      <c r="AO17" s="57"/>
      <c r="AP17" s="57"/>
      <c r="AQ17" s="58">
        <v>7</v>
      </c>
    </row>
    <row r="18" spans="2:43" ht="16.5" thickTop="1" thickBot="1" x14ac:dyDescent="0.3">
      <c r="B18" s="56" t="s">
        <v>157</v>
      </c>
      <c r="C18" s="57"/>
      <c r="D18" s="57"/>
      <c r="E18" s="57"/>
      <c r="F18" s="57">
        <v>2</v>
      </c>
      <c r="G18" s="57">
        <v>2</v>
      </c>
      <c r="H18" s="57">
        <v>5</v>
      </c>
      <c r="I18" s="58">
        <v>9</v>
      </c>
      <c r="J18" s="644"/>
      <c r="L18" s="56" t="s">
        <v>327</v>
      </c>
      <c r="M18" s="57">
        <v>6</v>
      </c>
      <c r="N18" s="57">
        <v>11</v>
      </c>
      <c r="O18" s="57">
        <v>82</v>
      </c>
      <c r="P18" s="57">
        <v>412</v>
      </c>
      <c r="Q18" s="57">
        <v>389</v>
      </c>
      <c r="R18" s="58">
        <v>900</v>
      </c>
      <c r="T18" s="567" t="s">
        <v>374</v>
      </c>
      <c r="U18" s="568">
        <f t="shared" ref="U18:Z18" si="0">U14-U17</f>
        <v>62</v>
      </c>
      <c r="V18" s="569">
        <f t="shared" si="0"/>
        <v>99</v>
      </c>
      <c r="W18" s="569">
        <f t="shared" si="0"/>
        <v>160</v>
      </c>
      <c r="X18" s="569">
        <f t="shared" si="0"/>
        <v>209</v>
      </c>
      <c r="Y18" s="570">
        <f t="shared" si="0"/>
        <v>159</v>
      </c>
      <c r="Z18" s="571">
        <f t="shared" si="0"/>
        <v>689</v>
      </c>
      <c r="AB18" s="562" t="s">
        <v>399</v>
      </c>
      <c r="AC18" s="563">
        <v>1</v>
      </c>
      <c r="AD18" s="564">
        <v>1</v>
      </c>
      <c r="AE18" s="564">
        <v>26</v>
      </c>
      <c r="AF18" s="564">
        <v>36</v>
      </c>
      <c r="AG18" s="565">
        <v>15</v>
      </c>
      <c r="AH18" s="566">
        <v>79</v>
      </c>
      <c r="AJ18" s="56" t="s">
        <v>166</v>
      </c>
      <c r="AK18" s="57"/>
      <c r="AL18" s="57"/>
      <c r="AM18" s="57"/>
      <c r="AN18" s="57"/>
      <c r="AO18" s="57">
        <v>1</v>
      </c>
      <c r="AP18" s="57"/>
      <c r="AQ18" s="58">
        <v>1</v>
      </c>
    </row>
    <row r="19" spans="2:43" ht="16.5" thickTop="1" thickBot="1" x14ac:dyDescent="0.3">
      <c r="B19" s="56" t="s">
        <v>158</v>
      </c>
      <c r="C19" s="57"/>
      <c r="D19" s="57"/>
      <c r="E19" s="57"/>
      <c r="F19" s="57"/>
      <c r="G19" s="57"/>
      <c r="H19" s="57">
        <v>9</v>
      </c>
      <c r="I19" s="58">
        <v>9</v>
      </c>
      <c r="J19" s="644"/>
      <c r="L19" s="56" t="s">
        <v>340</v>
      </c>
      <c r="M19" s="57">
        <v>24</v>
      </c>
      <c r="N19" s="57">
        <v>65</v>
      </c>
      <c r="O19" s="57">
        <v>109</v>
      </c>
      <c r="P19" s="57">
        <v>164</v>
      </c>
      <c r="Q19" s="57">
        <v>110</v>
      </c>
      <c r="R19" s="58">
        <v>472</v>
      </c>
      <c r="AB19" s="567" t="s">
        <v>374</v>
      </c>
      <c r="AC19" s="568">
        <f>AC9-AC18</f>
        <v>2</v>
      </c>
      <c r="AD19" s="569">
        <f t="shared" ref="AD19:AH19" si="1">AD9-AD18</f>
        <v>1</v>
      </c>
      <c r="AE19" s="569">
        <f t="shared" si="1"/>
        <v>2</v>
      </c>
      <c r="AF19" s="569">
        <f t="shared" si="1"/>
        <v>0</v>
      </c>
      <c r="AG19" s="570">
        <f t="shared" si="1"/>
        <v>2</v>
      </c>
      <c r="AH19" s="573">
        <f t="shared" si="1"/>
        <v>7</v>
      </c>
      <c r="AJ19" s="70" t="s">
        <v>326</v>
      </c>
      <c r="AK19" s="555">
        <v>1</v>
      </c>
      <c r="AL19" s="555">
        <v>42</v>
      </c>
      <c r="AM19" s="555">
        <v>65</v>
      </c>
      <c r="AN19" s="555">
        <v>172</v>
      </c>
      <c r="AO19" s="555">
        <v>326</v>
      </c>
      <c r="AP19" s="574">
        <v>226</v>
      </c>
      <c r="AQ19" s="64">
        <v>832</v>
      </c>
    </row>
    <row r="20" spans="2:43" ht="15.75" thickTop="1" x14ac:dyDescent="0.25">
      <c r="B20" s="96" t="s">
        <v>129</v>
      </c>
      <c r="C20" s="97">
        <v>1</v>
      </c>
      <c r="D20" s="97">
        <v>57</v>
      </c>
      <c r="E20" s="97">
        <v>132</v>
      </c>
      <c r="F20" s="97">
        <v>305</v>
      </c>
      <c r="G20" s="97">
        <v>809</v>
      </c>
      <c r="H20" s="97">
        <v>523</v>
      </c>
      <c r="I20" s="98">
        <v>1827</v>
      </c>
      <c r="J20" s="643">
        <f>I20/I33</f>
        <v>9.9967170059093891E-2</v>
      </c>
      <c r="L20" s="56" t="s">
        <v>331</v>
      </c>
      <c r="M20" s="57">
        <v>6</v>
      </c>
      <c r="N20" s="57">
        <v>25</v>
      </c>
      <c r="O20" s="57">
        <v>54</v>
      </c>
      <c r="P20" s="57">
        <v>169</v>
      </c>
      <c r="Q20" s="57">
        <v>92</v>
      </c>
      <c r="R20" s="58">
        <v>346</v>
      </c>
      <c r="AJ20" s="56" t="s">
        <v>162</v>
      </c>
      <c r="AK20" s="57">
        <v>1</v>
      </c>
      <c r="AL20" s="57">
        <v>28</v>
      </c>
      <c r="AM20" s="57">
        <v>17</v>
      </c>
      <c r="AN20" s="57">
        <v>41</v>
      </c>
      <c r="AO20" s="57">
        <v>91</v>
      </c>
      <c r="AP20" s="57">
        <v>73</v>
      </c>
      <c r="AQ20" s="58">
        <v>251</v>
      </c>
    </row>
    <row r="21" spans="2:43" x14ac:dyDescent="0.25">
      <c r="B21" s="56" t="s">
        <v>327</v>
      </c>
      <c r="C21" s="57"/>
      <c r="D21" s="57">
        <v>1</v>
      </c>
      <c r="E21" s="57">
        <v>65</v>
      </c>
      <c r="F21" s="57">
        <v>132</v>
      </c>
      <c r="G21" s="57">
        <v>483</v>
      </c>
      <c r="H21" s="57">
        <v>297</v>
      </c>
      <c r="I21" s="58">
        <v>978</v>
      </c>
      <c r="J21" s="644"/>
      <c r="L21" s="56" t="s">
        <v>128</v>
      </c>
      <c r="M21" s="57"/>
      <c r="N21" s="57">
        <v>4</v>
      </c>
      <c r="O21" s="57">
        <v>9</v>
      </c>
      <c r="P21" s="57">
        <v>15</v>
      </c>
      <c r="Q21" s="57">
        <v>15</v>
      </c>
      <c r="R21" s="58">
        <v>43</v>
      </c>
      <c r="AJ21" s="56" t="s">
        <v>165</v>
      </c>
      <c r="AK21" s="57"/>
      <c r="AL21" s="57">
        <v>1</v>
      </c>
      <c r="AM21" s="57">
        <v>19</v>
      </c>
      <c r="AN21" s="57">
        <v>23</v>
      </c>
      <c r="AO21" s="57">
        <v>51</v>
      </c>
      <c r="AP21" s="57">
        <v>29</v>
      </c>
      <c r="AQ21" s="58">
        <v>123</v>
      </c>
    </row>
    <row r="22" spans="2:43" x14ac:dyDescent="0.25">
      <c r="B22" s="56" t="s">
        <v>326</v>
      </c>
      <c r="C22" s="57">
        <v>1</v>
      </c>
      <c r="D22" s="57">
        <v>42</v>
      </c>
      <c r="E22" s="57">
        <v>65</v>
      </c>
      <c r="F22" s="57">
        <v>172</v>
      </c>
      <c r="G22" s="57">
        <v>326</v>
      </c>
      <c r="H22" s="57">
        <v>226</v>
      </c>
      <c r="I22" s="58">
        <v>832</v>
      </c>
      <c r="J22" s="644"/>
      <c r="L22" s="56" t="s">
        <v>368</v>
      </c>
      <c r="M22" s="57"/>
      <c r="N22" s="57"/>
      <c r="O22" s="57"/>
      <c r="P22" s="57">
        <v>11</v>
      </c>
      <c r="Q22" s="57"/>
      <c r="R22" s="58">
        <v>11</v>
      </c>
      <c r="AJ22" s="56" t="s">
        <v>164</v>
      </c>
      <c r="AK22" s="57"/>
      <c r="AL22" s="57"/>
      <c r="AM22" s="57">
        <v>8</v>
      </c>
      <c r="AN22" s="57">
        <v>32</v>
      </c>
      <c r="AO22" s="57">
        <v>72</v>
      </c>
      <c r="AP22" s="57">
        <v>11</v>
      </c>
      <c r="AQ22" s="58">
        <v>123</v>
      </c>
    </row>
    <row r="23" spans="2:43" x14ac:dyDescent="0.25">
      <c r="B23" s="56" t="s">
        <v>331</v>
      </c>
      <c r="C23" s="57"/>
      <c r="D23" s="57">
        <v>8</v>
      </c>
      <c r="E23" s="57">
        <v>2</v>
      </c>
      <c r="F23" s="57">
        <v>1</v>
      </c>
      <c r="G23" s="57"/>
      <c r="H23" s="57"/>
      <c r="I23" s="58">
        <v>11</v>
      </c>
      <c r="J23" s="644"/>
      <c r="L23" s="56" t="s">
        <v>158</v>
      </c>
      <c r="M23" s="57"/>
      <c r="N23" s="57"/>
      <c r="O23" s="57"/>
      <c r="P23" s="57"/>
      <c r="Q23" s="57">
        <v>9</v>
      </c>
      <c r="R23" s="58">
        <v>9</v>
      </c>
      <c r="AJ23" s="56" t="s">
        <v>163</v>
      </c>
      <c r="AK23" s="57"/>
      <c r="AL23" s="57"/>
      <c r="AM23" s="57">
        <v>1</v>
      </c>
      <c r="AN23" s="57">
        <v>7</v>
      </c>
      <c r="AO23" s="57">
        <v>24</v>
      </c>
      <c r="AP23" s="57">
        <v>64</v>
      </c>
      <c r="AQ23" s="58">
        <v>96</v>
      </c>
    </row>
    <row r="24" spans="2:43" ht="15.75" thickBot="1" x14ac:dyDescent="0.3">
      <c r="B24" s="56" t="s">
        <v>340</v>
      </c>
      <c r="C24" s="57"/>
      <c r="D24" s="57">
        <v>6</v>
      </c>
      <c r="E24" s="57"/>
      <c r="F24" s="57"/>
      <c r="G24" s="57"/>
      <c r="H24" s="57"/>
      <c r="I24" s="58">
        <v>6</v>
      </c>
      <c r="J24" s="644"/>
      <c r="L24" s="59" t="s">
        <v>157</v>
      </c>
      <c r="M24" s="60"/>
      <c r="N24" s="60"/>
      <c r="O24" s="60">
        <v>1</v>
      </c>
      <c r="P24" s="60"/>
      <c r="Q24" s="60">
        <v>3</v>
      </c>
      <c r="R24" s="61">
        <v>4</v>
      </c>
      <c r="AJ24" s="56" t="s">
        <v>166</v>
      </c>
      <c r="AK24" s="57"/>
      <c r="AL24" s="57"/>
      <c r="AM24" s="57"/>
      <c r="AN24" s="57">
        <v>14</v>
      </c>
      <c r="AO24" s="57">
        <v>19</v>
      </c>
      <c r="AP24" s="57">
        <v>25</v>
      </c>
      <c r="AQ24" s="58">
        <v>58</v>
      </c>
    </row>
    <row r="25" spans="2:43" ht="15.75" thickTop="1" x14ac:dyDescent="0.25">
      <c r="B25" s="96" t="s">
        <v>131</v>
      </c>
      <c r="C25" s="97"/>
      <c r="D25" s="97">
        <v>72</v>
      </c>
      <c r="E25" s="97">
        <v>101</v>
      </c>
      <c r="F25" s="97">
        <v>179</v>
      </c>
      <c r="G25" s="97">
        <v>382</v>
      </c>
      <c r="H25" s="97">
        <v>204</v>
      </c>
      <c r="I25" s="98">
        <v>938</v>
      </c>
      <c r="J25" s="643">
        <f>I25/I33</f>
        <v>5.1324140949879624E-2</v>
      </c>
      <c r="L25" s="70" t="s">
        <v>155</v>
      </c>
      <c r="M25" s="71">
        <v>93</v>
      </c>
      <c r="N25" s="71">
        <v>363</v>
      </c>
      <c r="O25" s="71">
        <v>694</v>
      </c>
      <c r="P25" s="71">
        <v>972</v>
      </c>
      <c r="Q25" s="71">
        <v>660</v>
      </c>
      <c r="R25" s="87">
        <v>2782</v>
      </c>
      <c r="AJ25" s="56" t="s">
        <v>167</v>
      </c>
      <c r="AK25" s="57"/>
      <c r="AL25" s="57"/>
      <c r="AM25" s="57">
        <v>5</v>
      </c>
      <c r="AN25" s="57">
        <v>29</v>
      </c>
      <c r="AO25" s="57">
        <v>22</v>
      </c>
      <c r="AP25" s="57">
        <v>1</v>
      </c>
      <c r="AQ25" s="58">
        <v>57</v>
      </c>
    </row>
    <row r="26" spans="2:43" x14ac:dyDescent="0.25">
      <c r="B26" s="56" t="s">
        <v>327</v>
      </c>
      <c r="C26" s="57"/>
      <c r="D26" s="57">
        <v>62</v>
      </c>
      <c r="E26" s="57">
        <v>99</v>
      </c>
      <c r="F26" s="57">
        <v>160</v>
      </c>
      <c r="G26" s="57">
        <v>209</v>
      </c>
      <c r="H26" s="57">
        <v>139</v>
      </c>
      <c r="I26" s="58">
        <v>669</v>
      </c>
      <c r="J26" s="644"/>
      <c r="L26" s="56" t="s">
        <v>326</v>
      </c>
      <c r="M26" s="57">
        <v>71</v>
      </c>
      <c r="N26" s="57">
        <v>188</v>
      </c>
      <c r="O26" s="57">
        <v>262</v>
      </c>
      <c r="P26" s="57">
        <v>397</v>
      </c>
      <c r="Q26" s="57">
        <v>211</v>
      </c>
      <c r="R26" s="58">
        <v>1129</v>
      </c>
      <c r="AJ26" s="56" t="s">
        <v>168</v>
      </c>
      <c r="AK26" s="57"/>
      <c r="AL26" s="57"/>
      <c r="AM26" s="57">
        <v>5</v>
      </c>
      <c r="AN26" s="57">
        <v>11</v>
      </c>
      <c r="AO26" s="57">
        <v>25</v>
      </c>
      <c r="AP26" s="57">
        <v>6</v>
      </c>
      <c r="AQ26" s="58">
        <v>47</v>
      </c>
    </row>
    <row r="27" spans="2:43" x14ac:dyDescent="0.25">
      <c r="B27" s="56" t="s">
        <v>331</v>
      </c>
      <c r="C27" s="57"/>
      <c r="D27" s="57">
        <v>7</v>
      </c>
      <c r="E27" s="57"/>
      <c r="F27" s="57">
        <v>19</v>
      </c>
      <c r="G27" s="57">
        <v>173</v>
      </c>
      <c r="H27" s="57">
        <v>56</v>
      </c>
      <c r="I27" s="58">
        <v>255</v>
      </c>
      <c r="J27" s="644"/>
      <c r="L27" s="56" t="s">
        <v>340</v>
      </c>
      <c r="M27" s="57">
        <v>3</v>
      </c>
      <c r="N27" s="57">
        <v>64</v>
      </c>
      <c r="O27" s="57">
        <v>211</v>
      </c>
      <c r="P27" s="57">
        <v>294</v>
      </c>
      <c r="Q27" s="57">
        <v>100</v>
      </c>
      <c r="R27" s="58">
        <v>672</v>
      </c>
      <c r="AJ27" s="56" t="s">
        <v>169</v>
      </c>
      <c r="AK27" s="57"/>
      <c r="AL27" s="57"/>
      <c r="AM27" s="57">
        <v>2</v>
      </c>
      <c r="AN27" s="57">
        <v>9</v>
      </c>
      <c r="AO27" s="57">
        <v>14</v>
      </c>
      <c r="AP27" s="57">
        <v>17</v>
      </c>
      <c r="AQ27" s="58">
        <v>42</v>
      </c>
    </row>
    <row r="28" spans="2:43" x14ac:dyDescent="0.25">
      <c r="B28" s="56" t="s">
        <v>326</v>
      </c>
      <c r="C28" s="57"/>
      <c r="D28" s="57"/>
      <c r="E28" s="57"/>
      <c r="F28" s="57"/>
      <c r="G28" s="57"/>
      <c r="H28" s="57">
        <v>9</v>
      </c>
      <c r="I28" s="58">
        <v>9</v>
      </c>
      <c r="J28" s="644"/>
      <c r="L28" s="56" t="s">
        <v>331</v>
      </c>
      <c r="M28" s="57">
        <v>19</v>
      </c>
      <c r="N28" s="57">
        <v>106</v>
      </c>
      <c r="O28" s="57">
        <v>206</v>
      </c>
      <c r="P28" s="57">
        <v>180</v>
      </c>
      <c r="Q28" s="57">
        <v>94</v>
      </c>
      <c r="R28" s="58">
        <v>605</v>
      </c>
      <c r="AJ28" s="56" t="s">
        <v>171</v>
      </c>
      <c r="AK28" s="57"/>
      <c r="AL28" s="57"/>
      <c r="AM28" s="57">
        <v>5</v>
      </c>
      <c r="AN28" s="57">
        <v>1</v>
      </c>
      <c r="AO28" s="57">
        <v>8</v>
      </c>
      <c r="AP28" s="57"/>
      <c r="AQ28" s="58">
        <v>14</v>
      </c>
    </row>
    <row r="29" spans="2:43" ht="15.75" thickBot="1" x14ac:dyDescent="0.3">
      <c r="B29" s="56" t="s">
        <v>340</v>
      </c>
      <c r="C29" s="57"/>
      <c r="D29" s="57">
        <v>3</v>
      </c>
      <c r="E29" s="57">
        <v>2</v>
      </c>
      <c r="F29" s="57"/>
      <c r="G29" s="57"/>
      <c r="H29" s="57"/>
      <c r="I29" s="58">
        <v>5</v>
      </c>
      <c r="J29" s="645"/>
      <c r="L29" s="56" t="s">
        <v>327</v>
      </c>
      <c r="M29" s="57"/>
      <c r="N29" s="57">
        <v>2</v>
      </c>
      <c r="O29" s="57">
        <v>7</v>
      </c>
      <c r="P29" s="57">
        <v>71</v>
      </c>
      <c r="Q29" s="57">
        <v>171</v>
      </c>
      <c r="R29" s="58">
        <v>251</v>
      </c>
      <c r="AJ29" s="56" t="s">
        <v>170</v>
      </c>
      <c r="AK29" s="57"/>
      <c r="AL29" s="57">
        <v>11</v>
      </c>
      <c r="AM29" s="57">
        <v>1</v>
      </c>
      <c r="AN29" s="57">
        <v>1</v>
      </c>
      <c r="AO29" s="57"/>
      <c r="AP29" s="57"/>
      <c r="AQ29" s="58">
        <v>13</v>
      </c>
    </row>
    <row r="30" spans="2:43" ht="16.5" thickTop="1" thickBot="1" x14ac:dyDescent="0.3">
      <c r="B30" s="96" t="s">
        <v>132</v>
      </c>
      <c r="C30" s="97"/>
      <c r="D30" s="97">
        <v>3</v>
      </c>
      <c r="E30" s="97">
        <v>2</v>
      </c>
      <c r="F30" s="97">
        <v>28</v>
      </c>
      <c r="G30" s="97">
        <v>37</v>
      </c>
      <c r="H30" s="97">
        <v>17</v>
      </c>
      <c r="I30" s="98">
        <v>87</v>
      </c>
      <c r="J30" s="643">
        <f>I30/I33</f>
        <v>4.7603414313854234E-3</v>
      </c>
      <c r="L30" s="56" t="s">
        <v>332</v>
      </c>
      <c r="M30" s="57"/>
      <c r="N30" s="57">
        <v>3</v>
      </c>
      <c r="O30" s="57">
        <v>7</v>
      </c>
      <c r="P30" s="57">
        <v>19</v>
      </c>
      <c r="Q30" s="57">
        <v>36</v>
      </c>
      <c r="R30" s="58">
        <v>65</v>
      </c>
      <c r="AJ30" s="56" t="s">
        <v>172</v>
      </c>
      <c r="AK30" s="57"/>
      <c r="AL30" s="57">
        <v>2</v>
      </c>
      <c r="AM30" s="57">
        <v>2</v>
      </c>
      <c r="AN30" s="57">
        <v>4</v>
      </c>
      <c r="AO30" s="57"/>
      <c r="AP30" s="57"/>
      <c r="AQ30" s="58">
        <v>8</v>
      </c>
    </row>
    <row r="31" spans="2:43" ht="15.75" thickTop="1" x14ac:dyDescent="0.25">
      <c r="B31" s="56" t="s">
        <v>326</v>
      </c>
      <c r="C31" s="57"/>
      <c r="D31" s="57">
        <v>1</v>
      </c>
      <c r="E31" s="57">
        <v>1</v>
      </c>
      <c r="F31" s="57">
        <v>26</v>
      </c>
      <c r="G31" s="57">
        <v>36</v>
      </c>
      <c r="H31" s="57">
        <v>17</v>
      </c>
      <c r="I31" s="58">
        <v>81</v>
      </c>
      <c r="J31" s="644"/>
      <c r="L31" s="56" t="s">
        <v>128</v>
      </c>
      <c r="M31" s="57"/>
      <c r="N31" s="57"/>
      <c r="O31" s="57"/>
      <c r="P31" s="57">
        <v>9</v>
      </c>
      <c r="Q31" s="57">
        <v>46</v>
      </c>
      <c r="R31" s="58">
        <v>55</v>
      </c>
      <c r="AJ31" s="70" t="s">
        <v>331</v>
      </c>
      <c r="AK31" s="555"/>
      <c r="AL31" s="555">
        <v>8</v>
      </c>
      <c r="AM31" s="555">
        <v>2</v>
      </c>
      <c r="AN31" s="555">
        <v>1</v>
      </c>
      <c r="AO31" s="555"/>
      <c r="AP31" s="574"/>
      <c r="AQ31" s="64">
        <v>11</v>
      </c>
    </row>
    <row r="32" spans="2:43" ht="15.75" thickBot="1" x14ac:dyDescent="0.3">
      <c r="B32" s="88" t="s">
        <v>327</v>
      </c>
      <c r="C32" s="89"/>
      <c r="D32" s="89">
        <v>2</v>
      </c>
      <c r="E32" s="89">
        <v>1</v>
      </c>
      <c r="F32" s="89">
        <v>2</v>
      </c>
      <c r="G32" s="89">
        <v>1</v>
      </c>
      <c r="H32" s="89"/>
      <c r="I32" s="90">
        <v>6</v>
      </c>
      <c r="J32" s="644"/>
      <c r="L32" s="59" t="s">
        <v>157</v>
      </c>
      <c r="M32" s="60"/>
      <c r="N32" s="60"/>
      <c r="O32" s="60">
        <v>1</v>
      </c>
      <c r="P32" s="60">
        <v>2</v>
      </c>
      <c r="Q32" s="60">
        <v>2</v>
      </c>
      <c r="R32" s="61">
        <v>5</v>
      </c>
      <c r="AJ32" s="56" t="s">
        <v>174</v>
      </c>
      <c r="AK32" s="57"/>
      <c r="AL32" s="57">
        <v>7</v>
      </c>
      <c r="AM32" s="57">
        <v>2</v>
      </c>
      <c r="AN32" s="57"/>
      <c r="AO32" s="57"/>
      <c r="AP32" s="57"/>
      <c r="AQ32" s="58">
        <v>9</v>
      </c>
    </row>
    <row r="33" spans="2:43" ht="16.5" thickTop="1" thickBot="1" x14ac:dyDescent="0.3">
      <c r="B33" s="108" t="s">
        <v>121</v>
      </c>
      <c r="C33" s="109">
        <v>1</v>
      </c>
      <c r="D33" s="109">
        <v>1157</v>
      </c>
      <c r="E33" s="109">
        <v>2092</v>
      </c>
      <c r="F33" s="109">
        <v>4027</v>
      </c>
      <c r="G33" s="109">
        <v>6793</v>
      </c>
      <c r="H33" s="109">
        <v>4206</v>
      </c>
      <c r="I33" s="110">
        <v>18276</v>
      </c>
      <c r="J33" s="111">
        <f>I33/I33</f>
        <v>1</v>
      </c>
      <c r="L33" s="540" t="s">
        <v>121</v>
      </c>
      <c r="M33" s="541">
        <v>1025</v>
      </c>
      <c r="N33" s="541">
        <v>1857</v>
      </c>
      <c r="O33" s="541">
        <v>3515</v>
      </c>
      <c r="P33" s="541">
        <v>5565</v>
      </c>
      <c r="Q33" s="541">
        <v>3462</v>
      </c>
      <c r="R33" s="542">
        <v>15424</v>
      </c>
      <c r="AJ33" s="56" t="s">
        <v>164</v>
      </c>
      <c r="AK33" s="57"/>
      <c r="AL33" s="57">
        <v>1</v>
      </c>
      <c r="AM33" s="57"/>
      <c r="AN33" s="57">
        <v>1</v>
      </c>
      <c r="AO33" s="57"/>
      <c r="AP33" s="57"/>
      <c r="AQ33" s="58">
        <v>2</v>
      </c>
    </row>
    <row r="34" spans="2:43" ht="15.75" thickTop="1" x14ac:dyDescent="0.25">
      <c r="J34" s="107"/>
      <c r="L34" s="183"/>
      <c r="M34" s="183"/>
      <c r="N34" s="183"/>
      <c r="O34" s="183"/>
      <c r="P34" s="183"/>
      <c r="Q34" s="183"/>
      <c r="R34" s="183"/>
      <c r="AJ34" s="70" t="s">
        <v>340</v>
      </c>
      <c r="AK34" s="555"/>
      <c r="AL34" s="555">
        <v>6</v>
      </c>
      <c r="AM34" s="555"/>
      <c r="AN34" s="555"/>
      <c r="AO34" s="555"/>
      <c r="AP34" s="574"/>
      <c r="AQ34" s="64">
        <v>6</v>
      </c>
    </row>
    <row r="35" spans="2:43" ht="15.75" thickBot="1" x14ac:dyDescent="0.3">
      <c r="L35" s="183"/>
      <c r="AJ35" s="56" t="s">
        <v>164</v>
      </c>
      <c r="AK35" s="57"/>
      <c r="AL35" s="57">
        <v>2</v>
      </c>
      <c r="AM35" s="57"/>
      <c r="AN35" s="57"/>
      <c r="AO35" s="57"/>
      <c r="AP35" s="57"/>
      <c r="AQ35" s="58">
        <v>2</v>
      </c>
    </row>
    <row r="36" spans="2:43" ht="21" customHeight="1" thickTop="1" thickBot="1" x14ac:dyDescent="0.3">
      <c r="L36" s="68" t="s">
        <v>133</v>
      </c>
      <c r="M36" s="69">
        <v>2014</v>
      </c>
      <c r="N36" s="69">
        <v>2015</v>
      </c>
      <c r="O36" s="69">
        <v>2016</v>
      </c>
      <c r="P36" s="69">
        <v>2017</v>
      </c>
      <c r="Q36" s="69">
        <v>2018</v>
      </c>
      <c r="R36" s="91" t="s">
        <v>121</v>
      </c>
      <c r="AJ36" s="56" t="s">
        <v>165</v>
      </c>
      <c r="AK36" s="57"/>
      <c r="AL36" s="57">
        <v>2</v>
      </c>
      <c r="AM36" s="57"/>
      <c r="AN36" s="57"/>
      <c r="AO36" s="57"/>
      <c r="AP36" s="57"/>
      <c r="AQ36" s="58">
        <v>2</v>
      </c>
    </row>
    <row r="37" spans="2:43" ht="15.75" thickTop="1" x14ac:dyDescent="0.25">
      <c r="L37" s="544" t="s">
        <v>394</v>
      </c>
      <c r="M37" s="63">
        <v>854</v>
      </c>
      <c r="N37" s="63">
        <v>999</v>
      </c>
      <c r="O37" s="63">
        <v>1185</v>
      </c>
      <c r="P37" s="63">
        <v>1574</v>
      </c>
      <c r="Q37" s="63">
        <v>815</v>
      </c>
      <c r="R37" s="64">
        <v>5427</v>
      </c>
      <c r="AJ37" s="56" t="s">
        <v>172</v>
      </c>
      <c r="AK37" s="57"/>
      <c r="AL37" s="57">
        <v>1</v>
      </c>
      <c r="AM37" s="57"/>
      <c r="AN37" s="57"/>
      <c r="AO37" s="57"/>
      <c r="AP37" s="57"/>
      <c r="AQ37" s="58">
        <v>1</v>
      </c>
    </row>
    <row r="38" spans="2:43" x14ac:dyDescent="0.25">
      <c r="L38" s="545" t="s">
        <v>396</v>
      </c>
      <c r="M38" s="388">
        <v>92</v>
      </c>
      <c r="N38" s="388">
        <v>162</v>
      </c>
      <c r="O38" s="388">
        <v>603</v>
      </c>
      <c r="P38" s="388">
        <v>1464</v>
      </c>
      <c r="Q38" s="388">
        <v>678</v>
      </c>
      <c r="R38" s="389">
        <v>2999</v>
      </c>
      <c r="AJ38" s="56" t="s">
        <v>175</v>
      </c>
      <c r="AK38" s="57"/>
      <c r="AL38" s="57">
        <v>1</v>
      </c>
      <c r="AM38" s="57"/>
      <c r="AN38" s="57"/>
      <c r="AO38" s="57"/>
      <c r="AP38" s="57"/>
      <c r="AQ38" s="58">
        <v>1</v>
      </c>
    </row>
    <row r="39" spans="2:43" ht="15.75" thickBot="1" x14ac:dyDescent="0.3">
      <c r="L39" s="545" t="s">
        <v>395</v>
      </c>
      <c r="M39" s="388">
        <v>96</v>
      </c>
      <c r="N39" s="388">
        <v>428</v>
      </c>
      <c r="O39" s="388">
        <v>731</v>
      </c>
      <c r="P39" s="388">
        <v>962</v>
      </c>
      <c r="Q39" s="388">
        <v>406</v>
      </c>
      <c r="R39" s="389">
        <v>2623</v>
      </c>
      <c r="AJ39" s="379" t="s">
        <v>121</v>
      </c>
      <c r="AK39" s="380">
        <v>1</v>
      </c>
      <c r="AL39" s="380">
        <v>57</v>
      </c>
      <c r="AM39" s="380">
        <v>132</v>
      </c>
      <c r="AN39" s="380">
        <v>305</v>
      </c>
      <c r="AO39" s="380">
        <v>809</v>
      </c>
      <c r="AP39" s="380">
        <v>523</v>
      </c>
      <c r="AQ39" s="381">
        <v>1827</v>
      </c>
    </row>
    <row r="40" spans="2:43" ht="16.5" thickTop="1" thickBot="1" x14ac:dyDescent="0.3">
      <c r="L40" s="546" t="s">
        <v>397</v>
      </c>
      <c r="M40" s="380">
        <v>1042</v>
      </c>
      <c r="N40" s="380">
        <v>1589</v>
      </c>
      <c r="O40" s="380">
        <v>2519</v>
      </c>
      <c r="P40" s="380">
        <v>4000</v>
      </c>
      <c r="Q40" s="380">
        <v>1899</v>
      </c>
      <c r="R40" s="381">
        <v>11049</v>
      </c>
    </row>
    <row r="41" spans="2:43" ht="15.75" thickTop="1" x14ac:dyDescent="0.25">
      <c r="L41" s="365" t="s">
        <v>375</v>
      </c>
      <c r="M41" s="376">
        <f>M9-M37</f>
        <v>-15</v>
      </c>
      <c r="N41" s="548">
        <f t="shared" ref="N41:R41" si="2">N9-N37</f>
        <v>329</v>
      </c>
      <c r="O41" s="548">
        <f t="shared" si="2"/>
        <v>1015</v>
      </c>
      <c r="P41" s="548">
        <f t="shared" si="2"/>
        <v>1224</v>
      </c>
      <c r="Q41" s="548">
        <f t="shared" si="2"/>
        <v>794</v>
      </c>
      <c r="R41" s="549">
        <f t="shared" si="2"/>
        <v>3347</v>
      </c>
      <c r="AJ41" s="62" t="s">
        <v>400</v>
      </c>
      <c r="AK41" s="63">
        <v>1</v>
      </c>
      <c r="AL41" s="63">
        <v>42</v>
      </c>
      <c r="AM41" s="63">
        <v>42</v>
      </c>
      <c r="AN41" s="63">
        <v>47</v>
      </c>
      <c r="AO41" s="63">
        <v>329</v>
      </c>
      <c r="AP41" s="63">
        <v>188</v>
      </c>
      <c r="AQ41" s="64">
        <v>649</v>
      </c>
    </row>
    <row r="42" spans="2:43" x14ac:dyDescent="0.25">
      <c r="L42" s="366" t="s">
        <v>376</v>
      </c>
      <c r="M42" s="550">
        <f>M15-M38</f>
        <v>1</v>
      </c>
      <c r="N42" s="550">
        <f t="shared" ref="N42:R42" si="3">N15-N38</f>
        <v>4</v>
      </c>
      <c r="O42" s="550">
        <f t="shared" si="3"/>
        <v>18</v>
      </c>
      <c r="P42" s="550">
        <f t="shared" si="3"/>
        <v>331</v>
      </c>
      <c r="Q42" s="550">
        <f t="shared" si="3"/>
        <v>515</v>
      </c>
      <c r="R42" s="551">
        <f t="shared" si="3"/>
        <v>869</v>
      </c>
      <c r="S42" s="183"/>
      <c r="T42" s="183"/>
      <c r="AJ42" s="387" t="s">
        <v>403</v>
      </c>
      <c r="AK42" s="388"/>
      <c r="AL42" s="388"/>
      <c r="AM42" s="388">
        <v>4</v>
      </c>
      <c r="AN42" s="388"/>
      <c r="AO42" s="388"/>
      <c r="AP42" s="388"/>
      <c r="AQ42" s="389">
        <v>4</v>
      </c>
    </row>
    <row r="43" spans="2:43" x14ac:dyDescent="0.25">
      <c r="L43" s="366" t="s">
        <v>377</v>
      </c>
      <c r="M43" s="377">
        <f>M25-M39</f>
        <v>-3</v>
      </c>
      <c r="N43" s="377">
        <f t="shared" ref="N43:R43" si="4">N25-N39</f>
        <v>-65</v>
      </c>
      <c r="O43" s="377">
        <f t="shared" si="4"/>
        <v>-37</v>
      </c>
      <c r="P43" s="550">
        <f t="shared" si="4"/>
        <v>10</v>
      </c>
      <c r="Q43" s="550">
        <f t="shared" si="4"/>
        <v>254</v>
      </c>
      <c r="R43" s="551">
        <f t="shared" si="4"/>
        <v>159</v>
      </c>
      <c r="S43" s="183"/>
      <c r="T43" s="183"/>
      <c r="AJ43" s="387" t="s">
        <v>401</v>
      </c>
      <c r="AK43" s="388"/>
      <c r="AL43" s="388">
        <v>8</v>
      </c>
      <c r="AM43" s="388">
        <v>2</v>
      </c>
      <c r="AN43" s="388">
        <v>1</v>
      </c>
      <c r="AO43" s="388"/>
      <c r="AP43" s="388"/>
      <c r="AQ43" s="389">
        <v>11</v>
      </c>
    </row>
    <row r="44" spans="2:43" ht="15.75" thickBot="1" x14ac:dyDescent="0.3">
      <c r="L44" s="552" t="s">
        <v>374</v>
      </c>
      <c r="M44" s="378">
        <f>M33-M40</f>
        <v>-17</v>
      </c>
      <c r="N44" s="553">
        <f t="shared" ref="N44:Q44" si="5">N33-N40</f>
        <v>268</v>
      </c>
      <c r="O44" s="553">
        <f t="shared" si="5"/>
        <v>996</v>
      </c>
      <c r="P44" s="553">
        <f t="shared" si="5"/>
        <v>1565</v>
      </c>
      <c r="Q44" s="553">
        <f t="shared" si="5"/>
        <v>1563</v>
      </c>
      <c r="R44" s="554">
        <f>R33-R40</f>
        <v>4375</v>
      </c>
      <c r="S44" s="183"/>
      <c r="T44" s="183"/>
      <c r="AJ44" s="575" t="s">
        <v>402</v>
      </c>
      <c r="AK44" s="576"/>
      <c r="AL44" s="576">
        <v>6</v>
      </c>
      <c r="AM44" s="576"/>
      <c r="AN44" s="576"/>
      <c r="AO44" s="576"/>
      <c r="AP44" s="576"/>
      <c r="AQ44" s="577">
        <v>6</v>
      </c>
    </row>
    <row r="45" spans="2:43" ht="15.75" thickTop="1" x14ac:dyDescent="0.25">
      <c r="L45" s="183"/>
      <c r="M45" s="183"/>
      <c r="N45" s="183"/>
      <c r="O45" s="183"/>
      <c r="P45" s="183"/>
      <c r="Q45" s="183"/>
      <c r="R45" s="183"/>
      <c r="S45" s="183"/>
      <c r="T45" s="183"/>
    </row>
    <row r="46" spans="2:43" x14ac:dyDescent="0.25">
      <c r="S46" s="183"/>
      <c r="T46" s="183"/>
    </row>
    <row r="47" spans="2:43" x14ac:dyDescent="0.25">
      <c r="M47" s="183"/>
      <c r="N47" s="183"/>
      <c r="O47" s="183"/>
      <c r="P47" s="183"/>
      <c r="Q47" s="183"/>
      <c r="R47" s="183"/>
      <c r="S47" s="183"/>
      <c r="T47" s="183"/>
      <c r="AJ47" s="183"/>
      <c r="AK47" s="183"/>
      <c r="AL47" s="183"/>
    </row>
    <row r="48" spans="2:43" x14ac:dyDescent="0.25">
      <c r="M48" s="183"/>
      <c r="N48" s="183"/>
      <c r="O48" s="183"/>
      <c r="P48" s="183"/>
      <c r="Q48" s="183"/>
      <c r="R48" s="183"/>
      <c r="S48" s="183"/>
      <c r="T48" s="183"/>
      <c r="AJ48" s="183"/>
      <c r="AK48" s="183"/>
      <c r="AL48" s="183"/>
    </row>
    <row r="49" spans="12:38" x14ac:dyDescent="0.25">
      <c r="M49" s="183"/>
      <c r="N49" s="183"/>
      <c r="O49" s="183"/>
      <c r="P49" s="183"/>
      <c r="Q49" s="183"/>
      <c r="R49" s="183"/>
      <c r="S49" s="183"/>
      <c r="T49" s="183"/>
      <c r="AJ49" s="183"/>
      <c r="AK49" s="183"/>
      <c r="AL49" s="183"/>
    </row>
    <row r="50" spans="12:38" x14ac:dyDescent="0.25">
      <c r="M50" s="183"/>
      <c r="N50" s="183"/>
      <c r="O50" s="183"/>
      <c r="P50" s="183"/>
      <c r="Q50" s="183"/>
      <c r="R50" s="183"/>
      <c r="S50" s="183"/>
      <c r="T50" s="183"/>
    </row>
    <row r="51" spans="12:38" x14ac:dyDescent="0.25">
      <c r="M51" s="183"/>
      <c r="N51" s="183"/>
      <c r="O51" s="183"/>
      <c r="P51" s="183"/>
      <c r="Q51" s="183"/>
      <c r="R51" s="183"/>
      <c r="S51" s="183"/>
      <c r="T51" s="183"/>
    </row>
    <row r="52" spans="12:38" x14ac:dyDescent="0.25">
      <c r="M52" s="183"/>
      <c r="N52" s="183"/>
      <c r="O52" s="183"/>
      <c r="P52" s="183"/>
      <c r="Q52" s="183"/>
      <c r="R52" s="183"/>
      <c r="S52" s="183"/>
      <c r="T52" s="183"/>
    </row>
    <row r="53" spans="12:38" x14ac:dyDescent="0.25">
      <c r="M53" s="183"/>
      <c r="N53" s="183"/>
      <c r="O53" s="183"/>
      <c r="P53" s="183"/>
      <c r="Q53" s="183"/>
      <c r="R53" s="183"/>
      <c r="S53" s="183"/>
      <c r="T53" s="183"/>
    </row>
    <row r="54" spans="12:38" x14ac:dyDescent="0.25">
      <c r="M54" s="183"/>
      <c r="N54" s="183"/>
      <c r="O54" s="183"/>
      <c r="P54" s="183"/>
      <c r="Q54" s="183"/>
      <c r="R54" s="183"/>
      <c r="S54" s="183"/>
      <c r="T54" s="183"/>
    </row>
    <row r="55" spans="12:38" x14ac:dyDescent="0.25">
      <c r="L55" s="183"/>
      <c r="M55" s="183"/>
      <c r="N55" s="183"/>
      <c r="O55" s="183"/>
      <c r="P55" s="183"/>
      <c r="Q55" s="183"/>
      <c r="R55" s="183"/>
      <c r="S55" s="183"/>
      <c r="T55" s="183"/>
    </row>
    <row r="56" spans="12:38" x14ac:dyDescent="0.25">
      <c r="L56" s="183"/>
      <c r="M56" s="183"/>
      <c r="N56" s="183"/>
      <c r="O56" s="183"/>
      <c r="P56" s="183"/>
      <c r="Q56" s="183"/>
      <c r="R56" s="183"/>
      <c r="S56" s="183"/>
      <c r="T56" s="183"/>
    </row>
    <row r="57" spans="12:38" x14ac:dyDescent="0.25">
      <c r="L57" s="183"/>
      <c r="M57" s="183"/>
      <c r="N57" s="183"/>
      <c r="O57" s="183"/>
      <c r="P57" s="183"/>
      <c r="Q57" s="183"/>
      <c r="R57" s="183"/>
      <c r="S57" s="183"/>
      <c r="T57" s="183"/>
    </row>
    <row r="58" spans="12:38" x14ac:dyDescent="0.25">
      <c r="L58" s="183"/>
      <c r="M58" s="183"/>
      <c r="N58" s="183"/>
      <c r="O58" s="183"/>
      <c r="P58" s="183"/>
      <c r="Q58" s="183"/>
      <c r="R58" s="183"/>
      <c r="S58" s="183"/>
      <c r="T58" s="183"/>
    </row>
    <row r="59" spans="12:38" x14ac:dyDescent="0.25">
      <c r="L59" s="183"/>
      <c r="M59" s="183"/>
      <c r="N59" s="183"/>
      <c r="O59" s="183"/>
      <c r="P59" s="183"/>
      <c r="Q59" s="183"/>
      <c r="R59" s="183"/>
      <c r="S59" s="183"/>
      <c r="T59" s="183"/>
    </row>
    <row r="60" spans="12:38" x14ac:dyDescent="0.25">
      <c r="L60" s="183"/>
      <c r="M60" s="183"/>
      <c r="N60" s="183"/>
      <c r="O60" s="183"/>
      <c r="P60" s="183"/>
      <c r="Q60" s="183"/>
      <c r="R60" s="183"/>
      <c r="S60" s="183"/>
      <c r="T60" s="183"/>
    </row>
    <row r="61" spans="12:38" x14ac:dyDescent="0.25">
      <c r="L61" s="183"/>
      <c r="M61" s="183"/>
      <c r="N61" s="183"/>
      <c r="O61" s="183"/>
      <c r="P61" s="183"/>
      <c r="Q61" s="183"/>
      <c r="R61" s="183"/>
      <c r="S61" s="183"/>
      <c r="T61" s="183"/>
    </row>
    <row r="62" spans="12:38" x14ac:dyDescent="0.25">
      <c r="L62" s="183"/>
      <c r="M62" s="183"/>
      <c r="N62" s="183"/>
      <c r="O62" s="183"/>
      <c r="P62" s="183"/>
      <c r="Q62" s="183"/>
      <c r="R62" s="183"/>
      <c r="S62" s="183"/>
      <c r="T62" s="183"/>
    </row>
    <row r="63" spans="12:38" x14ac:dyDescent="0.25">
      <c r="L63" s="183"/>
      <c r="M63" s="183"/>
      <c r="N63" s="183"/>
      <c r="O63" s="183"/>
      <c r="P63" s="183"/>
      <c r="Q63" s="183"/>
      <c r="R63" s="183"/>
      <c r="S63" s="183"/>
      <c r="T63" s="183"/>
    </row>
    <row r="64" spans="12:38" x14ac:dyDescent="0.25">
      <c r="L64" s="183"/>
      <c r="M64" s="183"/>
      <c r="N64" s="183"/>
      <c r="O64" s="183"/>
      <c r="P64" s="183"/>
      <c r="Q64" s="183"/>
      <c r="R64" s="183"/>
      <c r="S64" s="183"/>
      <c r="T64" s="183"/>
    </row>
    <row r="65" spans="12:20" x14ac:dyDescent="0.25">
      <c r="L65" s="183"/>
      <c r="M65" s="183"/>
      <c r="N65" s="183"/>
      <c r="O65" s="183"/>
      <c r="P65" s="183"/>
      <c r="Q65" s="183"/>
      <c r="R65" s="183"/>
      <c r="S65" s="183"/>
      <c r="T65" s="183"/>
    </row>
    <row r="66" spans="12:20" x14ac:dyDescent="0.25">
      <c r="L66" s="183"/>
      <c r="M66" s="183"/>
      <c r="N66" s="183"/>
      <c r="O66" s="183"/>
      <c r="P66" s="183"/>
      <c r="Q66" s="183"/>
      <c r="R66" s="183"/>
      <c r="S66" s="183"/>
      <c r="T66" s="183"/>
    </row>
    <row r="67" spans="12:20" x14ac:dyDescent="0.25">
      <c r="L67" s="183"/>
      <c r="M67" s="183"/>
      <c r="N67" s="183"/>
      <c r="O67" s="183"/>
      <c r="P67" s="183"/>
      <c r="Q67" s="183"/>
      <c r="R67" s="183"/>
      <c r="S67" s="183"/>
      <c r="T67" s="183"/>
    </row>
    <row r="68" spans="12:20" x14ac:dyDescent="0.25">
      <c r="L68" s="183"/>
      <c r="M68" s="183"/>
      <c r="N68" s="183"/>
      <c r="O68" s="183"/>
      <c r="P68" s="183"/>
      <c r="Q68" s="183"/>
      <c r="R68" s="183"/>
      <c r="S68" s="183"/>
      <c r="T68" s="183"/>
    </row>
    <row r="69" spans="12:20" x14ac:dyDescent="0.25">
      <c r="L69" s="183"/>
      <c r="M69" s="183"/>
      <c r="N69" s="183"/>
      <c r="O69" s="183"/>
      <c r="P69" s="183"/>
      <c r="Q69" s="183"/>
      <c r="R69" s="183"/>
      <c r="S69" s="183"/>
      <c r="T69" s="183"/>
    </row>
    <row r="70" spans="12:20" x14ac:dyDescent="0.25">
      <c r="L70" s="183"/>
      <c r="M70" s="183"/>
      <c r="N70" s="183"/>
      <c r="O70" s="183"/>
      <c r="P70" s="183"/>
      <c r="Q70" s="183"/>
      <c r="R70" s="183"/>
      <c r="S70" s="183"/>
      <c r="T70" s="183"/>
    </row>
  </sheetData>
  <mergeCells count="9">
    <mergeCell ref="AB6:AH6"/>
    <mergeCell ref="AJ6:AP6"/>
    <mergeCell ref="L6:R6"/>
    <mergeCell ref="J9:J19"/>
    <mergeCell ref="J20:J24"/>
    <mergeCell ref="J25:J29"/>
    <mergeCell ref="J30:J32"/>
    <mergeCell ref="B6:J6"/>
    <mergeCell ref="T6:Z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Introduccion</vt:lpstr>
      <vt:lpstr>1</vt:lpstr>
      <vt:lpstr>1.1</vt:lpstr>
      <vt:lpstr>1.2</vt:lpstr>
      <vt:lpstr>3.1</vt:lpstr>
      <vt:lpstr>3.1.1</vt:lpstr>
      <vt:lpstr>3.2 y Compromiso Ministerial</vt:lpstr>
      <vt:lpstr>3.2.1</vt:lpstr>
      <vt:lpstr>3.3</vt:lpstr>
      <vt:lpstr>3.3.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2018-05-23T13:10:06Z</dcterms:created>
  <dcterms:modified xsi:type="dcterms:W3CDTF">2018-06-14T14:50:39Z</dcterms:modified>
</cp:coreProperties>
</file>