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ubdepartamento Gestion de la nformacion\2018\LE 2018\Cortes 2018\"/>
    </mc:Choice>
  </mc:AlternateContent>
  <xr:revisionPtr revIDLastSave="0" documentId="13_ncr:1_{D1E36388-EE86-4018-94D4-257D878C9B3C}" xr6:coauthVersionLast="37" xr6:coauthVersionMax="37" xr10:uidLastSave="{00000000-0000-0000-0000-000000000000}"/>
  <bookViews>
    <workbookView xWindow="0" yWindow="0" windowWidth="15360" windowHeight="6645" tabRatio="970" activeTab="1" xr2:uid="{219B8E83-E149-4482-B6B9-3333E0826734}"/>
  </bookViews>
  <sheets>
    <sheet name="Introduccion" sheetId="12" r:id="rId1"/>
    <sheet name="1" sheetId="5" r:id="rId2"/>
    <sheet name="1.1" sheetId="4" r:id="rId3"/>
    <sheet name="1.2" sheetId="11" r:id="rId4"/>
    <sheet name="3.1" sheetId="13" r:id="rId5"/>
    <sheet name="3.1.1" sheetId="18" r:id="rId6"/>
    <sheet name="3.2 y Compromiso Ministerial" sheetId="15" r:id="rId7"/>
    <sheet name="3.2.1" sheetId="19" r:id="rId8"/>
    <sheet name="3.3" sheetId="17" r:id="rId9"/>
    <sheet name="3.3." sheetId="20" r:id="rId10"/>
  </sheets>
  <definedNames>
    <definedName name="_xlnm._FilterDatabase" localSheetId="5" hidden="1">'3.1.1'!$O$22:$V$22</definedName>
    <definedName name="_xlnm._FilterDatabase" localSheetId="8" hidden="1">'3.3'!#REF!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0" i="11" l="1"/>
  <c r="AG11" i="11"/>
  <c r="AG12" i="11"/>
  <c r="AG13" i="11"/>
  <c r="AG14" i="11"/>
  <c r="AG15" i="11"/>
  <c r="AG16" i="11"/>
  <c r="AG17" i="11"/>
  <c r="AG18" i="11"/>
  <c r="AG19" i="11"/>
  <c r="AG20" i="11"/>
  <c r="AG21" i="11"/>
  <c r="AG22" i="11"/>
  <c r="AG23" i="11"/>
  <c r="AG24" i="11"/>
  <c r="AG25" i="11"/>
  <c r="AG26" i="11"/>
  <c r="AG27" i="11"/>
  <c r="AG28" i="11"/>
  <c r="AG29" i="11"/>
  <c r="AG30" i="11"/>
  <c r="AG31" i="11"/>
  <c r="AG32" i="11"/>
  <c r="AG33" i="11"/>
  <c r="AG34" i="11"/>
  <c r="AG35" i="11"/>
  <c r="AG36" i="11"/>
  <c r="AG37" i="11"/>
  <c r="AG38" i="11"/>
  <c r="AG39" i="11"/>
  <c r="AG40" i="11"/>
  <c r="AG41" i="11"/>
  <c r="AG42" i="11"/>
  <c r="AG43" i="11"/>
  <c r="AG44" i="11"/>
  <c r="AG45" i="11"/>
  <c r="AG46" i="11"/>
  <c r="AG47" i="11"/>
  <c r="AG48" i="11"/>
  <c r="AG49" i="11"/>
  <c r="AG50" i="11"/>
  <c r="AG51" i="11"/>
  <c r="AG52" i="11"/>
  <c r="AG53" i="11"/>
  <c r="AG54" i="11"/>
  <c r="AG55" i="11"/>
  <c r="AG56" i="11"/>
  <c r="AG57" i="11"/>
  <c r="AG58" i="11"/>
  <c r="AG59" i="11"/>
  <c r="AG60" i="11"/>
  <c r="AG61" i="11"/>
  <c r="AG62" i="11"/>
  <c r="AG63" i="11"/>
  <c r="AG64" i="11"/>
  <c r="AG65" i="11"/>
  <c r="AG66" i="11"/>
  <c r="AG67" i="11"/>
  <c r="AG68" i="11"/>
  <c r="AG10" i="11"/>
  <c r="AG9" i="11"/>
  <c r="J26" i="4" l="1"/>
  <c r="K26" i="4"/>
  <c r="L26" i="4"/>
  <c r="M26" i="4"/>
  <c r="W64" i="18" l="1"/>
  <c r="W23" i="18"/>
  <c r="AJ23" i="18"/>
  <c r="AO52" i="20"/>
  <c r="AE27" i="20"/>
  <c r="AD27" i="20"/>
  <c r="AC27" i="20"/>
  <c r="AB27" i="20"/>
  <c r="AA27" i="20"/>
  <c r="Z27" i="20"/>
  <c r="AE26" i="20"/>
  <c r="AD26" i="20"/>
  <c r="AC26" i="20"/>
  <c r="AB26" i="20"/>
  <c r="AA26" i="20"/>
  <c r="Z26" i="20"/>
  <c r="W47" i="20"/>
  <c r="V47" i="20"/>
  <c r="U47" i="20"/>
  <c r="T47" i="20"/>
  <c r="S47" i="20"/>
  <c r="R47" i="20"/>
  <c r="Q47" i="20"/>
  <c r="P47" i="20"/>
  <c r="O47" i="20"/>
  <c r="I45" i="20"/>
  <c r="E45" i="20"/>
  <c r="L41" i="20"/>
  <c r="L36" i="20"/>
  <c r="L31" i="20"/>
  <c r="L20" i="20"/>
  <c r="K44" i="20"/>
  <c r="K45" i="20" s="1"/>
  <c r="J44" i="20"/>
  <c r="J45" i="20" s="1"/>
  <c r="I44" i="20"/>
  <c r="H44" i="20"/>
  <c r="H45" i="20" s="1"/>
  <c r="G44" i="20"/>
  <c r="G45" i="20" s="1"/>
  <c r="F44" i="20"/>
  <c r="F45" i="20" s="1"/>
  <c r="E44" i="20"/>
  <c r="D44" i="20"/>
  <c r="D45" i="20" s="1"/>
  <c r="C44" i="20"/>
  <c r="C45" i="20" s="1"/>
  <c r="T38" i="17" l="1"/>
  <c r="T37" i="17"/>
  <c r="V57" i="19" l="1"/>
  <c r="V55" i="19"/>
  <c r="V45" i="19"/>
  <c r="V35" i="19"/>
  <c r="V23" i="19"/>
  <c r="V11" i="19"/>
  <c r="BG105" i="18" l="1"/>
  <c r="BG101" i="18"/>
  <c r="BG98" i="18"/>
  <c r="BG85" i="18"/>
  <c r="BG87" i="18"/>
  <c r="BG83" i="18"/>
  <c r="BG54" i="18"/>
  <c r="BG52" i="18"/>
  <c r="BG23" i="18"/>
  <c r="AV43" i="18"/>
  <c r="AV39" i="18"/>
  <c r="AV36" i="18"/>
  <c r="AV33" i="18"/>
  <c r="AV23" i="18"/>
  <c r="W96" i="18"/>
  <c r="M22" i="18"/>
  <c r="M72" i="18"/>
  <c r="M82" i="18"/>
  <c r="M103" i="18"/>
  <c r="L103" i="18"/>
  <c r="L111" i="18"/>
  <c r="L110" i="18"/>
  <c r="L109" i="18"/>
  <c r="L108" i="18"/>
  <c r="L107" i="18"/>
  <c r="L106" i="18"/>
  <c r="L105" i="18"/>
  <c r="L104" i="18"/>
  <c r="L101" i="18"/>
  <c r="L100" i="18"/>
  <c r="L99" i="18"/>
  <c r="L98" i="18"/>
  <c r="L97" i="18"/>
  <c r="L96" i="18"/>
  <c r="L95" i="18"/>
  <c r="L94" i="18"/>
  <c r="L93" i="18"/>
  <c r="L92" i="18"/>
  <c r="L91" i="18"/>
  <c r="L90" i="18"/>
  <c r="L89" i="18"/>
  <c r="L88" i="18"/>
  <c r="L87" i="18"/>
  <c r="L86" i="18"/>
  <c r="L85" i="18"/>
  <c r="L84" i="18"/>
  <c r="L83" i="18"/>
  <c r="L82" i="18"/>
  <c r="L80" i="18"/>
  <c r="L79" i="18"/>
  <c r="L78" i="18"/>
  <c r="L77" i="18"/>
  <c r="L76" i="18"/>
  <c r="L75" i="18"/>
  <c r="L74" i="18"/>
  <c r="L73" i="18"/>
  <c r="L72" i="18"/>
  <c r="L70" i="18"/>
  <c r="L69" i="18"/>
  <c r="L68" i="18"/>
  <c r="L67" i="18"/>
  <c r="L66" i="18"/>
  <c r="L65" i="18"/>
  <c r="L64" i="18"/>
  <c r="L63" i="18"/>
  <c r="L62" i="18"/>
  <c r="L61" i="18"/>
  <c r="L60" i="18"/>
  <c r="L59" i="18"/>
  <c r="L58" i="18"/>
  <c r="L57" i="18"/>
  <c r="L56" i="18"/>
  <c r="L55" i="18"/>
  <c r="L54" i="18"/>
  <c r="L53" i="18"/>
  <c r="L52" i="18"/>
  <c r="L51" i="18"/>
  <c r="L50" i="18"/>
  <c r="L49" i="18"/>
  <c r="L48" i="18"/>
  <c r="L47" i="18"/>
  <c r="L46" i="18"/>
  <c r="L45" i="18"/>
  <c r="L44" i="18"/>
  <c r="L43" i="18"/>
  <c r="L42" i="18"/>
  <c r="L41" i="18"/>
  <c r="L40" i="18"/>
  <c r="L39" i="18"/>
  <c r="L38" i="18"/>
  <c r="L37" i="18"/>
  <c r="L36" i="18"/>
  <c r="L35" i="18"/>
  <c r="L34" i="18"/>
  <c r="L33" i="18"/>
  <c r="L32" i="18"/>
  <c r="L31" i="18"/>
  <c r="L30" i="18"/>
  <c r="L29" i="18"/>
  <c r="L28" i="18"/>
  <c r="L27" i="18"/>
  <c r="L26" i="18"/>
  <c r="L25" i="18"/>
  <c r="L24" i="18"/>
  <c r="L23" i="18"/>
  <c r="L22" i="18"/>
  <c r="W38" i="13" l="1"/>
  <c r="W37" i="13"/>
  <c r="I26" i="4" l="1"/>
  <c r="K22" i="19" l="1"/>
  <c r="T36" i="17" l="1"/>
  <c r="V38" i="17" l="1"/>
  <c r="AT52" i="20"/>
  <c r="AS52" i="20"/>
  <c r="AR52" i="20"/>
  <c r="AQ52" i="20"/>
  <c r="AP52" i="20"/>
  <c r="AL26" i="20"/>
  <c r="AK26" i="20"/>
  <c r="AJ26" i="20"/>
  <c r="AI26" i="20"/>
  <c r="AH26" i="20"/>
  <c r="W48" i="20"/>
  <c r="V48" i="20"/>
  <c r="U48" i="20"/>
  <c r="T48" i="20"/>
  <c r="S48" i="20"/>
  <c r="R48" i="20"/>
  <c r="Q48" i="20"/>
  <c r="P48" i="20"/>
  <c r="O48" i="20"/>
  <c r="K13" i="18"/>
  <c r="W36" i="13" l="1"/>
  <c r="Y38" i="13" l="1"/>
  <c r="W35" i="13"/>
  <c r="Y37" i="13" l="1"/>
  <c r="T35" i="17"/>
  <c r="V37" i="17" l="1"/>
  <c r="K9" i="20"/>
  <c r="L14" i="18" l="1"/>
  <c r="L15" i="18"/>
  <c r="L16" i="18"/>
  <c r="L17" i="18"/>
  <c r="K9" i="18"/>
  <c r="BF9" i="18"/>
  <c r="AU9" i="18" l="1"/>
  <c r="L11" i="18"/>
  <c r="L10" i="18"/>
  <c r="L12" i="18"/>
  <c r="L13" i="18"/>
  <c r="V9" i="18" l="1"/>
  <c r="L9" i="18" s="1"/>
  <c r="K33" i="19"/>
  <c r="K32" i="19"/>
  <c r="K31" i="19"/>
  <c r="K30" i="19"/>
  <c r="K29" i="19"/>
  <c r="K28" i="19"/>
  <c r="K27" i="19"/>
  <c r="K26" i="19"/>
  <c r="K25" i="19"/>
  <c r="K24" i="19"/>
  <c r="K23" i="19"/>
  <c r="T34" i="17" l="1"/>
  <c r="T33" i="17"/>
  <c r="W34" i="13"/>
  <c r="W33" i="13"/>
  <c r="Y36" i="13" l="1"/>
  <c r="V35" i="17"/>
  <c r="Y35" i="13"/>
  <c r="V36" i="17"/>
  <c r="W32" i="13"/>
  <c r="Y34" i="13" l="1"/>
  <c r="T32" i="17"/>
  <c r="T31" i="17"/>
  <c r="W31" i="13"/>
  <c r="V34" i="17" l="1"/>
  <c r="V33" i="17"/>
  <c r="Y33" i="13"/>
  <c r="T30" i="17"/>
  <c r="V30" i="17" s="1"/>
  <c r="T29" i="17"/>
  <c r="V29" i="17" s="1"/>
  <c r="T28" i="17"/>
  <c r="O27" i="17"/>
  <c r="T27" i="17" s="1"/>
  <c r="T26" i="17"/>
  <c r="V26" i="17" s="1"/>
  <c r="T25" i="17"/>
  <c r="S22" i="17"/>
  <c r="Q22" i="17"/>
  <c r="P22" i="17"/>
  <c r="O22" i="17"/>
  <c r="N22" i="17"/>
  <c r="L22" i="17"/>
  <c r="G22" i="17"/>
  <c r="I22" i="17"/>
  <c r="F22" i="17"/>
  <c r="E22" i="17"/>
  <c r="D22" i="17"/>
  <c r="C22" i="17"/>
  <c r="S21" i="17"/>
  <c r="Q21" i="17"/>
  <c r="P21" i="17"/>
  <c r="O21" i="17"/>
  <c r="N21" i="17"/>
  <c r="L21" i="17"/>
  <c r="G21" i="17"/>
  <c r="I21" i="17"/>
  <c r="F21" i="17"/>
  <c r="E21" i="17"/>
  <c r="D21" i="17"/>
  <c r="C21" i="17"/>
  <c r="T20" i="17"/>
  <c r="T19" i="17"/>
  <c r="T18" i="17"/>
  <c r="T17" i="17"/>
  <c r="T16" i="17"/>
  <c r="T15" i="17"/>
  <c r="R30" i="13"/>
  <c r="Q30" i="13"/>
  <c r="P30" i="13"/>
  <c r="N30" i="13"/>
  <c r="M30" i="13"/>
  <c r="U29" i="13"/>
  <c r="R29" i="13"/>
  <c r="Q29" i="13"/>
  <c r="P29" i="13"/>
  <c r="M29" i="13"/>
  <c r="R28" i="13"/>
  <c r="P28" i="13"/>
  <c r="M28" i="13"/>
  <c r="U27" i="13"/>
  <c r="R27" i="13"/>
  <c r="Q27" i="13"/>
  <c r="P27" i="13"/>
  <c r="M27" i="13"/>
  <c r="F27" i="13"/>
  <c r="W26" i="13"/>
  <c r="Y26" i="13" s="1"/>
  <c r="W25" i="13"/>
  <c r="W22" i="13"/>
  <c r="W21" i="13"/>
  <c r="W20" i="13"/>
  <c r="W19" i="13"/>
  <c r="W18" i="13"/>
  <c r="W17" i="13"/>
  <c r="W16" i="13"/>
  <c r="W15" i="13"/>
  <c r="Y25" i="13" l="1"/>
  <c r="V31" i="17"/>
  <c r="V27" i="17"/>
  <c r="V28" i="17"/>
  <c r="V32" i="17"/>
  <c r="T22" i="17"/>
  <c r="V25" i="17" s="1"/>
  <c r="T21" i="17"/>
  <c r="W27" i="13"/>
  <c r="Y27" i="13" s="1"/>
  <c r="W29" i="13"/>
  <c r="W28" i="13"/>
  <c r="Y28" i="13" s="1"/>
  <c r="W30" i="13"/>
  <c r="Y30" i="13" l="1"/>
  <c r="Y32" i="13"/>
  <c r="Y29" i="13"/>
  <c r="Y31" i="13"/>
  <c r="H26" i="4"/>
  <c r="P30" i="11" l="1"/>
  <c r="P46" i="11"/>
  <c r="P61" i="11"/>
  <c r="P12" i="11"/>
  <c r="O9" i="11"/>
  <c r="P15" i="11" s="1"/>
  <c r="P66" i="11" l="1"/>
  <c r="P58" i="11"/>
  <c r="P42" i="11"/>
  <c r="P26" i="11"/>
  <c r="P9" i="11"/>
  <c r="P65" i="11"/>
  <c r="P54" i="11"/>
  <c r="P38" i="11"/>
  <c r="P22" i="11"/>
  <c r="P13" i="11"/>
  <c r="P62" i="11"/>
  <c r="P50" i="11"/>
  <c r="P34" i="11"/>
  <c r="P18" i="11"/>
  <c r="P57" i="11"/>
  <c r="P53" i="11"/>
  <c r="P49" i="11"/>
  <c r="P45" i="11"/>
  <c r="P41" i="11"/>
  <c r="P37" i="11"/>
  <c r="P33" i="11"/>
  <c r="P29" i="11"/>
  <c r="P25" i="11"/>
  <c r="P21" i="11"/>
  <c r="P17" i="11"/>
  <c r="P10" i="11"/>
  <c r="P11" i="11"/>
  <c r="P64" i="11"/>
  <c r="P60" i="11"/>
  <c r="P56" i="11"/>
  <c r="P52" i="11"/>
  <c r="P48" i="11"/>
  <c r="P44" i="11"/>
  <c r="P40" i="11"/>
  <c r="P36" i="11"/>
  <c r="P32" i="11"/>
  <c r="P28" i="11"/>
  <c r="P24" i="11"/>
  <c r="P20" i="11"/>
  <c r="P16" i="11"/>
  <c r="P14" i="11"/>
  <c r="P67" i="11"/>
  <c r="P63" i="11"/>
  <c r="P59" i="11"/>
  <c r="P55" i="11"/>
  <c r="P51" i="11"/>
  <c r="P47" i="11"/>
  <c r="P43" i="11"/>
  <c r="P39" i="11"/>
  <c r="P35" i="11"/>
  <c r="P31" i="11"/>
  <c r="P27" i="11"/>
  <c r="P23" i="11"/>
  <c r="P19" i="11"/>
  <c r="G25" i="4"/>
  <c r="K10" i="11"/>
  <c r="Q10" i="11" l="1"/>
  <c r="C9" i="11"/>
  <c r="D10" i="11" s="1"/>
  <c r="F24" i="4"/>
  <c r="F25" i="4" s="1"/>
  <c r="E24" i="4"/>
  <c r="E25" i="4" s="1"/>
  <c r="D24" i="4"/>
  <c r="D25" i="4" s="1"/>
  <c r="C24" i="4"/>
  <c r="C25" i="4" s="1"/>
  <c r="B24" i="4"/>
  <c r="B25" i="4" s="1"/>
  <c r="B12" i="4"/>
  <c r="B13" i="4" s="1"/>
  <c r="C12" i="4"/>
  <c r="C13" i="4" s="1"/>
  <c r="M12" i="4"/>
  <c r="M13" i="4" s="1"/>
  <c r="L12" i="4"/>
  <c r="L13" i="4" s="1"/>
  <c r="K12" i="4"/>
  <c r="K13" i="4" s="1"/>
  <c r="J12" i="4"/>
  <c r="J13" i="4" s="1"/>
  <c r="I12" i="4"/>
  <c r="I13" i="4" s="1"/>
  <c r="H12" i="4"/>
  <c r="H13" i="4" s="1"/>
  <c r="G12" i="4"/>
  <c r="G13" i="4" s="1"/>
  <c r="F12" i="4"/>
  <c r="F13" i="4" s="1"/>
  <c r="E12" i="4"/>
  <c r="E13" i="4" s="1"/>
  <c r="D12" i="4"/>
  <c r="D13" i="4" s="1"/>
  <c r="D58" i="11" l="1"/>
  <c r="D50" i="11"/>
  <c r="D41" i="11"/>
  <c r="D66" i="11"/>
  <c r="D25" i="11"/>
  <c r="D65" i="11"/>
  <c r="D57" i="11"/>
  <c r="D49" i="11"/>
  <c r="D37" i="11"/>
  <c r="D21" i="11"/>
  <c r="D9" i="11"/>
  <c r="D62" i="11"/>
  <c r="D54" i="11"/>
  <c r="D46" i="11"/>
  <c r="D33" i="11"/>
  <c r="D17" i="11"/>
  <c r="D69" i="11"/>
  <c r="D61" i="11"/>
  <c r="D53" i="11"/>
  <c r="D45" i="11"/>
  <c r="D29" i="11"/>
  <c r="D13" i="11"/>
  <c r="D68" i="11"/>
  <c r="D64" i="11"/>
  <c r="D60" i="11"/>
  <c r="D56" i="11"/>
  <c r="D52" i="11"/>
  <c r="D48" i="11"/>
  <c r="D44" i="11"/>
  <c r="D40" i="11"/>
  <c r="D36" i="11"/>
  <c r="D32" i="11"/>
  <c r="D28" i="11"/>
  <c r="D24" i="11"/>
  <c r="D20" i="11"/>
  <c r="D16" i="11"/>
  <c r="D12" i="11"/>
  <c r="D67" i="11"/>
  <c r="D63" i="11"/>
  <c r="D59" i="11"/>
  <c r="D55" i="11"/>
  <c r="D51" i="11"/>
  <c r="D47" i="11"/>
  <c r="D43" i="11"/>
  <c r="D39" i="11"/>
  <c r="D35" i="11"/>
  <c r="D31" i="11"/>
  <c r="D27" i="11"/>
  <c r="D23" i="11"/>
  <c r="D19" i="11"/>
  <c r="D15" i="11"/>
  <c r="D11" i="11"/>
  <c r="D42" i="11"/>
  <c r="D38" i="11"/>
  <c r="D34" i="11"/>
  <c r="D30" i="11"/>
  <c r="D26" i="11"/>
  <c r="D22" i="11"/>
  <c r="D18" i="11"/>
  <c r="D14" i="11"/>
  <c r="E10" i="11" l="1"/>
</calcChain>
</file>

<file path=xl/sharedStrings.xml><?xml version="1.0" encoding="utf-8"?>
<sst xmlns="http://schemas.openxmlformats.org/spreadsheetml/2006/main" count="1374" uniqueCount="419">
  <si>
    <t>COMGES 2018
(&lt;= 2016)</t>
  </si>
  <si>
    <t>TOTAL LISTA ESPERA CNE</t>
  </si>
  <si>
    <t>SALAMANCA</t>
  </si>
  <si>
    <t>PUNITAQUI</t>
  </si>
  <si>
    <t>OVALLE</t>
  </si>
  <si>
    <t>MONTE PATRIA</t>
  </si>
  <si>
    <t>LA SERENA</t>
  </si>
  <si>
    <t>LA HIGUERA</t>
  </si>
  <si>
    <t>COQUIMBO</t>
  </si>
  <si>
    <t>CANELA</t>
  </si>
  <si>
    <t>HOSPITAL DE ILLAPEL</t>
  </si>
  <si>
    <t>HOSPITAL DE OVALLE</t>
  </si>
  <si>
    <t>HOSPITAL DE COQUIMBO</t>
  </si>
  <si>
    <t>HOSPITAL DE LA SERENA</t>
  </si>
  <si>
    <t>Año Entrada</t>
  </si>
  <si>
    <t>MINISTERIO DE SALUD</t>
  </si>
  <si>
    <t>SERVICIO DE SALUD COQUIMBO</t>
  </si>
  <si>
    <t>SUBDIRECCION DE GESTION ASISTENCIAL</t>
  </si>
  <si>
    <t>SUBDEPTO. DE ESTADISTICAS Y GESTION DE LA INFORMACION</t>
  </si>
  <si>
    <t>Indicador COMGES 3.1 Porcentaje de casos resueltos de Lista de Espera de Consulta Nueva de Especialidad Médica, ingresadas con fecha igual o anterior al 31 de diciembre del 2016.</t>
  </si>
  <si>
    <t>Meta Nacional al 2018</t>
  </si>
  <si>
    <t>1.-  Resolver el 100% de la Lista de Espera por Consulta Nueva de Especialidad Médica de personas Ingresadas con fecha igual o anterior al 31.12.2016</t>
  </si>
  <si>
    <t>FUENTE INFORMACION  RNLE  19.01.2018</t>
  </si>
  <si>
    <t>RNLE  19.01.2018 para Lines Base</t>
  </si>
  <si>
    <t xml:space="preserve">LISTA ESPERA CONSULTA NUEVA ESPECIALIDAD CORTE AL 31.12.2017 </t>
  </si>
  <si>
    <t>ESTABLECIMIENTO</t>
  </si>
  <si>
    <t>TOTAL
LISTA ESPERA
CIERRE DIC 2017</t>
  </si>
  <si>
    <t>LE &lt;=2015 IQ</t>
  </si>
  <si>
    <t>% Egreso COMGES</t>
  </si>
  <si>
    <t>COMGES</t>
  </si>
  <si>
    <t>TOTAL LE IQ SS COQUIMBO</t>
  </si>
  <si>
    <t>HOSPITAL LA SERENA</t>
  </si>
  <si>
    <t>HOSPITAL DE LOS VILOS</t>
  </si>
  <si>
    <r>
      <rPr>
        <b/>
        <sz val="11"/>
        <color theme="1"/>
        <rFont val="Calibri"/>
        <family val="2"/>
        <scheme val="minor"/>
      </rPr>
      <t>Indicador COMGES 3.2</t>
    </r>
    <r>
      <rPr>
        <sz val="11"/>
        <color theme="1"/>
        <rFont val="Calibri"/>
        <family val="2"/>
        <scheme val="minor"/>
      </rPr>
      <t xml:space="preserve"> Porcentaje de casos resueltos de lista de espera por Intervenciones Quirúrgica Electiva, ingresados con fecha igual o anterior al 31 de diciembre del 2015.</t>
    </r>
  </si>
  <si>
    <r>
      <rPr>
        <b/>
        <sz val="11"/>
        <color theme="1"/>
        <rFont val="Calibri"/>
        <family val="2"/>
        <scheme val="minor"/>
      </rPr>
      <t>Meta Nacional al 2018</t>
    </r>
    <r>
      <rPr>
        <sz val="11"/>
        <color theme="1"/>
        <rFont val="Calibri"/>
        <family val="2"/>
        <scheme val="minor"/>
      </rPr>
      <t>: Resolver el 100% de la lista de espera quirúrgica electiva, de personas ingresadas con fecha igual o anterior al 31 de diciembre del 2015.</t>
    </r>
  </si>
  <si>
    <r>
      <rPr>
        <b/>
        <sz val="11"/>
        <color theme="1"/>
        <rFont val="Calibri"/>
        <family val="2"/>
        <scheme val="minor"/>
      </rPr>
      <t>Linea Base</t>
    </r>
    <r>
      <rPr>
        <sz val="11"/>
        <color theme="1"/>
        <rFont val="Calibri"/>
        <family val="2"/>
        <scheme val="minor"/>
      </rPr>
      <t xml:space="preserve"> RNLE  11-01-2018 </t>
    </r>
  </si>
  <si>
    <t>AÑOS</t>
  </si>
  <si>
    <t>HOSPITAL COQUIMBO</t>
  </si>
  <si>
    <t>HOSPITAL OVALLE</t>
  </si>
  <si>
    <t>HOPITAL ILLAPEL</t>
  </si>
  <si>
    <t>Total Servicio Salud</t>
  </si>
  <si>
    <t>TOTAL LISTA ESPERA CNE ODONTOLOGICA</t>
  </si>
  <si>
    <t>COMGES 2018
(&lt;= 2014)</t>
  </si>
  <si>
    <t>HOSPITAL ANDACOLLO</t>
  </si>
  <si>
    <t>HOSPITAL SALAMANCA</t>
  </si>
  <si>
    <t xml:space="preserve">LISTA ESPERA CONSULTA NUEVA ESPECIALIDAD ODONTOLOGICA CORTE AL 31.12.2017 </t>
  </si>
  <si>
    <t>Evolución</t>
  </si>
  <si>
    <t>CORTE 17/01/2017</t>
  </si>
  <si>
    <t>CORTE 28/02/2017</t>
  </si>
  <si>
    <t>CORTE 21/03/2017</t>
  </si>
  <si>
    <t>CORTE 10/04/2017</t>
  </si>
  <si>
    <t>CORTE 23/05/2017</t>
  </si>
  <si>
    <t>CORTE 13/06/2017</t>
  </si>
  <si>
    <t>CORTE 11/07/2017</t>
  </si>
  <si>
    <t>CORTE 18/08/2017</t>
  </si>
  <si>
    <t>CORTE 26/09/2017</t>
  </si>
  <si>
    <t>CORTE 17/10/2017</t>
  </si>
  <si>
    <t>CORTE 28/11/2017</t>
  </si>
  <si>
    <t>CORTE 19/12/2017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</si>
  <si>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</si>
  <si>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</si>
  <si>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</si>
  <si>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</si>
  <si>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</si>
  <si>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</si>
  <si>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</si>
  <si>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</si>
  <si>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</si>
  <si>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</si>
  <si>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</si>
  <si>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</si>
  <si>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Hospital la Serena</t>
  </si>
  <si>
    <t>Hospital Coquimbo</t>
  </si>
  <si>
    <t>Hospital Ovalle</t>
  </si>
  <si>
    <t>Hospital Illapel</t>
  </si>
  <si>
    <t>APS</t>
  </si>
  <si>
    <t>Hospitales baja complejidad</t>
  </si>
  <si>
    <t>Evolucion 2017</t>
  </si>
  <si>
    <t>CORTE 02/01/2018</t>
  </si>
  <si>
    <t>CORTE 07/02/2018</t>
  </si>
  <si>
    <t>CORTE 06/03/2018</t>
  </si>
  <si>
    <t>CORTE 03/04/2018</t>
  </si>
  <si>
    <t>Evolucion 2018</t>
  </si>
  <si>
    <t>Total general</t>
  </si>
  <si>
    <r>
      <t xml:space="preserve">Indicador COMGES 3.3 Porcentaje de casos resueltos de Lista de Espera de Consulta Nueva de Especialidad Odontologíca </t>
    </r>
    <r>
      <rPr>
        <b/>
        <sz val="11"/>
        <color rgb="FFFF0000"/>
        <rFont val="Calibri"/>
        <family val="2"/>
      </rPr>
      <t>(Excluye Ortodoncia)</t>
    </r>
    <r>
      <rPr>
        <b/>
        <sz val="11"/>
        <color indexed="8"/>
        <rFont val="Calibri"/>
        <family val="2"/>
      </rPr>
      <t>, ingresadas con fecha igual o anterior al 31 de diciembre del 2014.</t>
    </r>
  </si>
  <si>
    <r>
      <t>Meta Nacional al 2018.-</t>
    </r>
    <r>
      <rPr>
        <sz val="11"/>
        <color theme="1"/>
        <rFont val="Calibri"/>
        <family val="2"/>
        <scheme val="minor"/>
      </rPr>
      <t xml:space="preserve">  Resolver el 100% de la Lista de Espera por Consulta Nueva de Especialidad Odontologica </t>
    </r>
    <r>
      <rPr>
        <sz val="11"/>
        <color rgb="FFFF0000"/>
        <rFont val="Calibri"/>
        <family val="2"/>
        <scheme val="minor"/>
      </rPr>
      <t>(Excluye Ortodoncia)</t>
    </r>
    <r>
      <rPr>
        <sz val="11"/>
        <color theme="1"/>
        <rFont val="Calibri"/>
        <family val="2"/>
        <scheme val="minor"/>
      </rPr>
      <t xml:space="preserve"> de personas Ingresadas con fecha igual o anterior al 31.12.2014</t>
    </r>
  </si>
  <si>
    <t>%</t>
  </si>
  <si>
    <t>1.</t>
  </si>
  <si>
    <t>GO Retrasadas Region</t>
  </si>
  <si>
    <t>PS Retrasados</t>
  </si>
  <si>
    <t>3.1</t>
  </si>
  <si>
    <t>3.2</t>
  </si>
  <si>
    <t>3.1.</t>
  </si>
  <si>
    <t>3.2.</t>
  </si>
  <si>
    <t>3.3</t>
  </si>
  <si>
    <t>3.3.</t>
  </si>
  <si>
    <t>EVOLUCION GARANTIAS DE OPORTUNIDAD RETRASADAS</t>
  </si>
  <si>
    <t>Total</t>
  </si>
  <si>
    <t>Problema de Salud</t>
  </si>
  <si>
    <t>TOTAL GES Retrasadas</t>
  </si>
  <si>
    <t>% Total</t>
  </si>
  <si>
    <t>1º</t>
  </si>
  <si>
    <t>Vicios de Refracción Sospecha Vicios de Refracción {decreto nº 228}</t>
  </si>
  <si>
    <t>2º</t>
  </si>
  <si>
    <t>Prevención Secundaria IRCT . {decreto n° 1/2010}</t>
  </si>
  <si>
    <t>3º</t>
  </si>
  <si>
    <t>Vicios de Refracción Otros Vicios de Refracción {decreto nº 228}</t>
  </si>
  <si>
    <t>4º</t>
  </si>
  <si>
    <t>Ortesis . {decreto nº 228}</t>
  </si>
  <si>
    <t>5º</t>
  </si>
  <si>
    <t>Salud Oral Integral de la Embarazada . {decreto n° 1/2010}</t>
  </si>
  <si>
    <t>6º</t>
  </si>
  <si>
    <t>Cáncer Cervicouterino Segmento Proceso de Diagnóstico {decreto nº 228}</t>
  </si>
  <si>
    <t>7º</t>
  </si>
  <si>
    <t>Retinopatía Diabética . {decreto nº 228}</t>
  </si>
  <si>
    <t>8º</t>
  </si>
  <si>
    <t>Colecistectomía Preventiva . {decreto nº 228}</t>
  </si>
  <si>
    <t>9º</t>
  </si>
  <si>
    <t>Displasia Luxante de Caderas . {decreto n° 1/2010}</t>
  </si>
  <si>
    <t>10º</t>
  </si>
  <si>
    <t>Cáncer de Mama Derecha {decreto nº 228}</t>
  </si>
  <si>
    <t>Estrabismo . {decreto nº 228}</t>
  </si>
  <si>
    <t>Catarátas Rama Unilateral Derecha {decreto nº 228}</t>
  </si>
  <si>
    <t>Marcapaso . {decreto nº 228}</t>
  </si>
  <si>
    <t>Cáncer de Mama Izquierda {decreto nº 228}</t>
  </si>
  <si>
    <t>Linfoma en Adultos .{decreto nº 228}</t>
  </si>
  <si>
    <t>Depresión . {decreto nº 228}</t>
  </si>
  <si>
    <t>Cardiopatías Congénitas Operables Proceso de Diagnóstico{decreto nº 228}</t>
  </si>
  <si>
    <t>Epilepsia no Refractaria 15 Años y Más . {decreto n° 1/2010}</t>
  </si>
  <si>
    <t>Diabetes Mellitus Tipo 2 . {decreto nº 228}</t>
  </si>
  <si>
    <t>Catarátas Rama Unilateral Izquierda{decreto nº 228}</t>
  </si>
  <si>
    <t>Cáncer Gástrico . {decreto nº 228}</t>
  </si>
  <si>
    <t>Alivio del Dolor . {decreto nº 228}</t>
  </si>
  <si>
    <t>Hipertensión Arterial . {decreto nº 228}</t>
  </si>
  <si>
    <t>Esquizofrenia . {decreto nº 228}</t>
  </si>
  <si>
    <t>Hiperplasia de Próstata . {decreto nº 228}</t>
  </si>
  <si>
    <t>VIH/SIDA . {decreto nº 1/2010}</t>
  </si>
  <si>
    <t>Cáncer de Testículo en Adultos Caso en Sospecha y Proceso de Diagnóstico{decreto nº 228}</t>
  </si>
  <si>
    <t>Catarátas Proceso de Diagnóstico {decreto nº 228}</t>
  </si>
  <si>
    <t>Cáncer Cervicouterino Pre-Invasor {decreto nº 228}</t>
  </si>
  <si>
    <t>Catarátas Rama Bilateral {decreto nº 228}</t>
  </si>
  <si>
    <t>Cáncer de Próstata . {decreto nº 228}</t>
  </si>
  <si>
    <t>Artrosis de Caderas Derecha {decreto nº 228}</t>
  </si>
  <si>
    <t>Cáncer Colorectal 15 Años y Más . {decreto n° 4/2013}</t>
  </si>
  <si>
    <t>Artrosis de Caderas Izquierda {decreto nº 228}</t>
  </si>
  <si>
    <t>Hipoacusia Bilateral Adulto Uso de Audífono Requerido . {decreto nº 44}</t>
  </si>
  <si>
    <t>Asma Bronquial 15 Años y Más . {decreto n° 1/2010}</t>
  </si>
  <si>
    <t>Artrosis de Cadera y/o Rodilla Leve o Moderada Artrosis de Cadera Leve o Moderada {decreto nº 44}</t>
  </si>
  <si>
    <t>Neumonía . {decreto nº 228}</t>
  </si>
  <si>
    <t>Hipoacusia bilateral del Prematuro . {decreto n° 1/2010}</t>
  </si>
  <si>
    <t>Cáncer de Testículo en Adultos Izquierda {decreto nº 228}</t>
  </si>
  <si>
    <t>Accidente Cerebrovascular . {decreto nº 228}</t>
  </si>
  <si>
    <t>Asma Bronquial . {decreto nº 228}</t>
  </si>
  <si>
    <t>Tratamiento Erradicación HELICOBACTER PYLORI . {decreto n° 4/2013}</t>
  </si>
  <si>
    <t>Analgesia del Parto . {decreto nº 44}</t>
  </si>
  <si>
    <t>ENFERMEDAD RENAL CRÓNICA ETAPA 4 Y 5 . {decreto nº 228}</t>
  </si>
  <si>
    <t>Fibrosis Quística . {decreto nº 44}</t>
  </si>
  <si>
    <t>Infarto Agudo del Miocardio Infarto Agudo del Miocardio {decreto nº 228}</t>
  </si>
  <si>
    <t>Enfermedad Pulmonar Obstructiva Crónica . {decreto nº 228}</t>
  </si>
  <si>
    <t>Leucemia Adulto Leucemia Crónica {decreto nº 44}</t>
  </si>
  <si>
    <t>Retinopatía del Prematuro . {decreto n° 1/2010}</t>
  </si>
  <si>
    <t>ENFERMEDAD RENAL CRÓNICA ETAPA 4 Y 5 . {decreto nº 170}</t>
  </si>
  <si>
    <t>Hipotiroidismo en Personas de 15 Años y Más . {decreto n° 4/2013}</t>
  </si>
  <si>
    <t>Trauma Ocular Grave . {decreto nº 44}</t>
  </si>
  <si>
    <t>Cáncer Cervicouterino Invasor {decreto nº 228}</t>
  </si>
  <si>
    <t>Tumores Primarios SNC . {decreto nº 44}</t>
  </si>
  <si>
    <t>Cáncer de Testículo en Adultos Derecha {decreto nº 228}</t>
  </si>
  <si>
    <t>Enfermedad de Parkinson . {decreto n° 1/2010}</t>
  </si>
  <si>
    <t>Diabetes Mellitus Tipo 1 Diabetes Mellitus I {decreto nº 228}</t>
  </si>
  <si>
    <t>Artritis Reumatoide . {decreto nº 44}</t>
  </si>
  <si>
    <t>Hernia Núcleo Pulposo Lumbar . {decreto nº 44}</t>
  </si>
  <si>
    <t>GES Retrasadas Región de Coquimbo</t>
  </si>
  <si>
    <t>Leucemia Adulto Leucemia Aguda {decreto nº 44}</t>
  </si>
  <si>
    <t>Artrosis de Cadera y/o Rodilla Leve o Moderada Artrosis de Rodilla Leve o Moderada {decreto nº 44}</t>
  </si>
  <si>
    <t>Infección Respiratoria Aguda . {decreto nº 228}</t>
  </si>
  <si>
    <t>Epilepsia No Refractaria . {decreto nº 228}</t>
  </si>
  <si>
    <t>Desprendimiento de Retina . {decreto nº 228}</t>
  </si>
  <si>
    <t>CORTE 08/05/2018</t>
  </si>
  <si>
    <t>CORTE 05/06/2018</t>
  </si>
  <si>
    <t>HOSPITALES</t>
  </si>
  <si>
    <t>COMUNAS APS</t>
  </si>
  <si>
    <t>Corte 30-05-2018 LE SIGTE</t>
  </si>
  <si>
    <t>Corte 30-05-201 Egresos SIGTE</t>
  </si>
  <si>
    <t>META MINSAL
25%
LE TOTAL 2017</t>
  </si>
  <si>
    <t>1.1</t>
  </si>
  <si>
    <t>1.2</t>
  </si>
  <si>
    <t>EGRESOS
COMGES 2018</t>
  </si>
  <si>
    <t>Esclerosis Múltiple Remitente Recurrente . {decreto n° 1/2010}</t>
  </si>
  <si>
    <t>Salud Oral . {decreto nº 228}</t>
  </si>
  <si>
    <t>Salud Oral Adulto . {decreto nº 44}</t>
  </si>
  <si>
    <t>Corte 14-06-2018 LE SIGTE</t>
  </si>
  <si>
    <t>Corte 14-06-2018 Egresos SIGTE</t>
  </si>
  <si>
    <t>Corte 17/07/2018</t>
  </si>
  <si>
    <t>CORTE 17/07/2018</t>
  </si>
  <si>
    <t>Prematurez Prevención parto prematuro {decreto nº 228}</t>
  </si>
  <si>
    <t>Politraumatizado Grave Politraumatismo con Lesión Medular {decreto nº 44}</t>
  </si>
  <si>
    <t>Traumatismo Craneoencefálico Moderado o Grave . {decreto nº 44}</t>
  </si>
  <si>
    <t>Corte 30-06-2018 LE SIGTE</t>
  </si>
  <si>
    <t>Corte 30-06-2018 Egresos SIGTE</t>
  </si>
  <si>
    <t>EGRESOS 2018</t>
  </si>
  <si>
    <t>% EGRESOS</t>
  </si>
  <si>
    <t>NO PLAN
(01-01-2018 AL 14-03-2018)</t>
  </si>
  <si>
    <t>% DISMINUCION TOTAL</t>
  </si>
  <si>
    <t>Corte 17-07-2018 LE SIGTE</t>
  </si>
  <si>
    <t>Corte 17-07-2018 Egresos SIGTE</t>
  </si>
  <si>
    <t>META COMGES
3° CORTE
SEPTIEMBRE 2018
70%</t>
  </si>
  <si>
    <t>Corte 30-07-2018 LE SIGTE</t>
  </si>
  <si>
    <t>Corte 30-07-2018 Egresos SIGTE</t>
  </si>
  <si>
    <t>CONSIDERA EGRESOS DESDE 15 MARZO HASTA FECHA CORTE PARA COMPROMISO MINISTERIAL</t>
  </si>
  <si>
    <t>Lista de Espera CNE Establecimientos Mayor Complejidad</t>
  </si>
  <si>
    <t>Lista Espera CNE establecimiento de Mediana Complejidad</t>
  </si>
  <si>
    <t>Lista Espera CNE MUNICIPIOS</t>
  </si>
  <si>
    <t>LE CNE según nivel y Especialidad Destino</t>
  </si>
  <si>
    <t>Etiquetas de fila</t>
  </si>
  <si>
    <t>MAYOR COMPLEJIDAD</t>
  </si>
  <si>
    <t>Hospital San Juan de Dios (La Serena)</t>
  </si>
  <si>
    <t>Hospital Dr. Humberto Elorza Cortés (Illapel)</t>
  </si>
  <si>
    <t>Centro de Salud Familiar Dr. Sergio Aguilar Delgado</t>
  </si>
  <si>
    <t>Centro de Salud Familiar Santa Cecilia</t>
  </si>
  <si>
    <t>Centro de Salud Familiar Jorge Jordán Domic</t>
  </si>
  <si>
    <t>Centro de Salud Familiar San Juan</t>
  </si>
  <si>
    <t>Centro de Salud Familiar Tongoy</t>
  </si>
  <si>
    <t>Centro de Salud Familiar Marcos Macuada</t>
  </si>
  <si>
    <t>Centro de Salud Familiar Canela</t>
  </si>
  <si>
    <t>Centro de Salud Familiar Punitaqui</t>
  </si>
  <si>
    <t>Hospital de Salamanca</t>
  </si>
  <si>
    <t>Centro Comunitario de Salud Familiar San José de la Dehesa</t>
  </si>
  <si>
    <t>Centro de Salud Familiar La Higuera</t>
  </si>
  <si>
    <t>Centro de Salud Familiar El Palqui</t>
  </si>
  <si>
    <t>Centro de Salud Familiar Monte Patria</t>
  </si>
  <si>
    <t>Centro de Salud Familiar Cerrillos de Tamaya</t>
  </si>
  <si>
    <t>Hospital Dr. José Arraño (Andacollo)</t>
  </si>
  <si>
    <t>Corte 30-05-2018</t>
  </si>
  <si>
    <t>Hospital Dr. Antonio Tirado Lanas (Ovalle)</t>
  </si>
  <si>
    <t>CONSULTORIO</t>
  </si>
  <si>
    <t>MEDIANA COMPLEJIDAD</t>
  </si>
  <si>
    <t>Hospital San Pablo (Coquimbo)</t>
  </si>
  <si>
    <t>BAJA COMPLEJIDAD</t>
  </si>
  <si>
    <t xml:space="preserve">Lista espera Total IQ por Grupos </t>
  </si>
  <si>
    <t>Lista espera Total IQ por Establecimientos</t>
  </si>
  <si>
    <t>Grupo IQ</t>
  </si>
  <si>
    <t>Establecimiento Destino</t>
  </si>
  <si>
    <t>TRAUMATOLOGIA</t>
  </si>
  <si>
    <t>GASTROENTEROLOGIA</t>
  </si>
  <si>
    <t>CIRUGIA OTORRINOLARINGOLOGIA</t>
  </si>
  <si>
    <t>GINECOLOGIA Y OBSTETRICIA</t>
  </si>
  <si>
    <t>NEUROLOGIA Y NEUROCIRUGIA</t>
  </si>
  <si>
    <t>UROLOGIA Y NEFROLOGIA</t>
  </si>
  <si>
    <t>DERMATOLOGI Y TEGUMANTOS</t>
  </si>
  <si>
    <t>CIRUGIA OFTALMICA</t>
  </si>
  <si>
    <t>CIRUGIA CARDIOVASCULAR</t>
  </si>
  <si>
    <t>CIRUGIA PLASTICA Y REPARADORA</t>
  </si>
  <si>
    <t>CIRUGIA CABEZA Y CUELLO</t>
  </si>
  <si>
    <t>Corte 30-06-2018</t>
  </si>
  <si>
    <t>Corte 23-04-2018</t>
  </si>
  <si>
    <t>HOSPITAL DE ANDACOLLO</t>
  </si>
  <si>
    <t>Variacion Mensual 2018</t>
  </si>
  <si>
    <t>Corte 30-12-2017</t>
  </si>
  <si>
    <t>Lista de Espera Consulta Nueva de Especialidad Region Coquimbo</t>
  </si>
  <si>
    <t>Corte 30-07-2018</t>
  </si>
  <si>
    <t>Corte 30-08-2018</t>
  </si>
  <si>
    <t>Corte 30-09-2018</t>
  </si>
  <si>
    <t>Corte 30-10-2018</t>
  </si>
  <si>
    <t>Corte 30-11-2018</t>
  </si>
  <si>
    <t>Corte 30-12-2018</t>
  </si>
  <si>
    <t>Variacion Mensual EAR 2018</t>
  </si>
  <si>
    <t>Variacion Mensual Mediana Complejidad 2018</t>
  </si>
  <si>
    <t>Lista Espera CNE Hospitales Baja Complejidad</t>
  </si>
  <si>
    <t>|</t>
  </si>
  <si>
    <t>Hospitales Baja Complejidad</t>
  </si>
  <si>
    <t>Variacion Mensual Baja Complejidad</t>
  </si>
  <si>
    <t>Variacion Mensual Minicipios</t>
  </si>
  <si>
    <t>Corte 30-05- 2018</t>
  </si>
  <si>
    <t>Corte 31-12-2017</t>
  </si>
  <si>
    <t>Corte 30-07- 2018</t>
  </si>
  <si>
    <t>ENDODONCIA</t>
  </si>
  <si>
    <t>REHABILITACIÓN ORAL</t>
  </si>
  <si>
    <t>PERIODONCIA</t>
  </si>
  <si>
    <t>CIRUGÍA BUCAL</t>
  </si>
  <si>
    <t>ODONTOPEDIATRÍA</t>
  </si>
  <si>
    <t>TRASTORNOS TEMPOROMANDIBULARES Y DOLOR OROFACIAL</t>
  </si>
  <si>
    <t>CIRUGÍA Y TRAUMATOLOGÍA BUCO MAXILOFACIAL</t>
  </si>
  <si>
    <t>ORTODONCIA Y ORTOPEDIA DENTO MÁXILO FACIAL</t>
  </si>
  <si>
    <t>Total SIN Ortodoncia Y Ortopedia</t>
  </si>
  <si>
    <r>
      <t xml:space="preserve">LE CN Odontologica según nivel y Especialidad Destino </t>
    </r>
    <r>
      <rPr>
        <b/>
        <sz val="14"/>
        <color rgb="FFFF0000"/>
        <rFont val="Calibri"/>
        <family val="2"/>
        <scheme val="minor"/>
      </rPr>
      <t>sin Ortodoncia</t>
    </r>
  </si>
  <si>
    <t>Corte 30-08-2018 LE SIGTE</t>
  </si>
  <si>
    <t>Corte 30-08-2018 Egresos SIGTE</t>
  </si>
  <si>
    <t>Centro Comunitario de Salud Familiar Lambert</t>
  </si>
  <si>
    <t>Centro Comunitario de Salud Familiar Villa el Indio</t>
  </si>
  <si>
    <t>Centro de Salud Familiar Cardenal Caro</t>
  </si>
  <si>
    <t>Centro de Salud Familiar Cardenal Raúl Silva Henríquez de La Serena</t>
  </si>
  <si>
    <t>Centro de Salud Familiar Chañaral Alto</t>
  </si>
  <si>
    <t>Centro de Salud Familiar Dr. Emilio Schaffhauser</t>
  </si>
  <si>
    <t>Centro de Salud Familiar Juan Pablo II</t>
  </si>
  <si>
    <t>Centro de Salud Familiar Las Compañías</t>
  </si>
  <si>
    <t>Centro de Salud Familiar Paihuano</t>
  </si>
  <si>
    <t>Centro de Salud Familiar Pedro Aguirre Cerda</t>
  </si>
  <si>
    <t>Centro de Salud Familiar Tierras Blancas</t>
  </si>
  <si>
    <t>Posta de Salud Rural Camisa</t>
  </si>
  <si>
    <t>Posta de Salud Rural Cuncumén(Salamanca)</t>
  </si>
  <si>
    <t>Posta de Salud Rural Pintacura Sur</t>
  </si>
  <si>
    <t>Posta de Salud Rural San Agustín (Salamanca)</t>
  </si>
  <si>
    <t>Posta de Salud Rural Tahuinco</t>
  </si>
  <si>
    <t>Hospital San Juan de Dios (Combarbalá)</t>
  </si>
  <si>
    <t>Hospital San Juan de Dios (Vicuña)</t>
  </si>
  <si>
    <t>Hospital San Pedro (Los Vilos)</t>
  </si>
  <si>
    <t>Centro de Salud Familiar Carén</t>
  </si>
  <si>
    <t>ANESTESIOLOGÍA</t>
  </si>
  <si>
    <t>CARDIOLOGÍA</t>
  </si>
  <si>
    <t>CARDIOLOGÍA PEDIÁTRICA</t>
  </si>
  <si>
    <t>CIRUGÍA DE CABEZA, CUELLO Y MAXILOFACIAL</t>
  </si>
  <si>
    <t>CIRUGÍA DE MAMA</t>
  </si>
  <si>
    <t>CIRUGÍA DE TÓRAX</t>
  </si>
  <si>
    <t>CIRUGÍA DIGESTIVA</t>
  </si>
  <si>
    <t>CIRUGÍA GENERAL</t>
  </si>
  <si>
    <t>CIRUGÍA PEDIÁTRICA</t>
  </si>
  <si>
    <t>CIRUGÍA PLÁSTICA Y REPARADORA</t>
  </si>
  <si>
    <t>CIRUGÍA VASCULAR PERIFÉRICA</t>
  </si>
  <si>
    <t>COLOPROCTOLOGÍA</t>
  </si>
  <si>
    <t>DERMATOLOGÍA</t>
  </si>
  <si>
    <t>DIABETOLOGÍA</t>
  </si>
  <si>
    <t>ENDOCRINOLOGÍA ADULTO</t>
  </si>
  <si>
    <t>ENDOCRINOLOGÍA PEDIÁTRICA</t>
  </si>
  <si>
    <t>ENF. TRASMISIÓN SEXUAL</t>
  </si>
  <si>
    <t>ENFERMEDADES RESPIRATORIAS DEL ADULTO (BRONCOPULMONAR)</t>
  </si>
  <si>
    <t>ENFERMEDADES RESPIRATORIAS PEDIÁTRICAS (BRONCOPULMONAR PEDIATRICO)</t>
  </si>
  <si>
    <t>GASTROENTEROLOGÍA ADULTO</t>
  </si>
  <si>
    <t>GASTROENTEROLOGÍA PEDIÁTRICA</t>
  </si>
  <si>
    <t>GINECOLOGÍA</t>
  </si>
  <si>
    <t>GINECOLOGÍA PEDIÁTRICA Y DE LA ADOLESCENCIA</t>
  </si>
  <si>
    <t>HEMATOLOGÍA</t>
  </si>
  <si>
    <t>HEMATO-ONCOLOGÍA PEDIÁTRICA</t>
  </si>
  <si>
    <t>INFECTOLOGÍA</t>
  </si>
  <si>
    <t>MEDICINA FÍSICA Y REHABILITACIÓN (FISIATRIA ADULTO)</t>
  </si>
  <si>
    <t>MEDICINA FISICA Y REHABILITACIÓN PEDIÁTRICA (FISIATRIA PEDIATRICA)</t>
  </si>
  <si>
    <t>MEDICINA INTERNA</t>
  </si>
  <si>
    <t>NEFROLOGÍA ADULTO</t>
  </si>
  <si>
    <t>NEFROLOGÍA PEDIÁTRICO</t>
  </si>
  <si>
    <t>NEUROCIRUGÍA</t>
  </si>
  <si>
    <t>NEUROLOGÍA ADULTO</t>
  </si>
  <si>
    <t>NEUROLOGÍA PEDIÁTRICA</t>
  </si>
  <si>
    <t>OBSTETRICIA</t>
  </si>
  <si>
    <t>OFTALMOLOGÍA</t>
  </si>
  <si>
    <t>ONCOLOGÍA MÉDICA</t>
  </si>
  <si>
    <t>OTORRINOLARINGOLOGÍA</t>
  </si>
  <si>
    <t>PEDIATRÍA</t>
  </si>
  <si>
    <t>PSIQUIATRÍA ADULTO</t>
  </si>
  <si>
    <t>PSIQUIATRÍA PEDIÁTRICA Y DE LA ADOLESCENCIA</t>
  </si>
  <si>
    <t>RADIOTERAPIA ONCOLÓGICA</t>
  </si>
  <si>
    <t>REUMATOLOGÍA</t>
  </si>
  <si>
    <t>REUMATOLOGÍA PEDIÁTRICA</t>
  </si>
  <si>
    <t>SALUD OCUPACIONAL</t>
  </si>
  <si>
    <t>TRAUMATOLOGÍA Y ORTOPEDIA</t>
  </si>
  <si>
    <t>TRAUMATOLOGÍA Y ORTOPEDIA PEDIÁTRICA</t>
  </si>
  <si>
    <t>UAPO Coquimbo</t>
  </si>
  <si>
    <t>UROLOGÍA</t>
  </si>
  <si>
    <t>UROLOGÍA PEDIÁTRICA</t>
  </si>
  <si>
    <t>UAPO Ovalle</t>
  </si>
  <si>
    <t>Centro de Salud Familiar Sotaquí</t>
  </si>
  <si>
    <t>Posta de Salud Rural Matancilla</t>
  </si>
  <si>
    <t>Posta de Salud Rural Tunga Norte</t>
  </si>
  <si>
    <r>
      <t xml:space="preserve">LE CN Odontologica EAR </t>
    </r>
    <r>
      <rPr>
        <b/>
        <sz val="14"/>
        <color rgb="FFFF0000"/>
        <rFont val="Calibri"/>
        <family val="2"/>
        <scheme val="minor"/>
      </rPr>
      <t>sin ortodoncia</t>
    </r>
  </si>
  <si>
    <r>
      <t>LE CN Odontologica Mediana Complejidad</t>
    </r>
    <r>
      <rPr>
        <b/>
        <sz val="14"/>
        <color rgb="FFFF0000"/>
        <rFont val="Calibri"/>
        <family val="2"/>
        <scheme val="minor"/>
      </rPr>
      <t xml:space="preserve"> sin Ortodoncia</t>
    </r>
  </si>
  <si>
    <r>
      <t xml:space="preserve">LE CN Odontologica Baja Complejidad </t>
    </r>
    <r>
      <rPr>
        <b/>
        <sz val="14"/>
        <color rgb="FFFF0000"/>
        <rFont val="Calibri"/>
        <family val="2"/>
        <scheme val="minor"/>
      </rPr>
      <t>sin Ortodoncia</t>
    </r>
  </si>
  <si>
    <r>
      <t xml:space="preserve">LE CN Odontologica CONSULTORIOS </t>
    </r>
    <r>
      <rPr>
        <b/>
        <sz val="14"/>
        <color rgb="FFFF0000"/>
        <rFont val="Calibri"/>
        <family val="2"/>
        <scheme val="minor"/>
      </rPr>
      <t>sin Ortodoncia</t>
    </r>
  </si>
  <si>
    <t>HOSPITAL VICUÑA</t>
  </si>
  <si>
    <t>HOSPITLA LOS VILOS</t>
  </si>
  <si>
    <t>HOSPITAL COMBARBALÁ</t>
  </si>
  <si>
    <t>PLAN MINISTERIAL 
DISMINUCION DEL 25% LE IQ</t>
  </si>
  <si>
    <t>PLAN MINISTERIAL N°1
CONSIDERA EGRESOS DE IQ ENTRE 15-03-2018 AL 31-07-2018
CON FECHA ENTRADA ANTERIOR 
AL 01-01-2018</t>
  </si>
  <si>
    <t>ERROR SIGTE</t>
  </si>
  <si>
    <t>Síndrome de Dificultad Respiratoria . {decreto nº 228}</t>
  </si>
  <si>
    <t>CORTE 21/08/2018</t>
  </si>
  <si>
    <t>Meta COMGES y Cumplimiento</t>
  </si>
  <si>
    <t>Meta COMGES y Cumplimiento Hospitales y Comunas</t>
  </si>
  <si>
    <t>GO Retrasadas Establecimiento Hospitales y Comunas</t>
  </si>
  <si>
    <t>Introduccion</t>
  </si>
  <si>
    <t>A continuacion, encontrará informacion mensual referente a las Listas de espera totales, y su cumplimiento de COMGES para el año solicitado.</t>
  </si>
  <si>
    <r>
      <t xml:space="preserve">Lista Espera </t>
    </r>
    <r>
      <rPr>
        <b/>
        <u/>
        <sz val="11"/>
        <color theme="1"/>
        <rFont val="Calibri"/>
        <family val="2"/>
        <scheme val="minor"/>
      </rPr>
      <t>Total</t>
    </r>
    <r>
      <rPr>
        <sz val="11"/>
        <color theme="1"/>
        <rFont val="Calibri"/>
        <family val="2"/>
        <scheme val="minor"/>
      </rPr>
      <t xml:space="preserve"> Consultas Nuevas de Especialidad, por Nivel y Establecimiento</t>
    </r>
  </si>
  <si>
    <r>
      <t xml:space="preserve">Lista Espera </t>
    </r>
    <r>
      <rPr>
        <b/>
        <u/>
        <sz val="11"/>
        <color theme="1"/>
        <rFont val="Calibri"/>
        <family val="2"/>
        <scheme val="minor"/>
      </rPr>
      <t>Total</t>
    </r>
    <r>
      <rPr>
        <sz val="11"/>
        <color theme="1"/>
        <rFont val="Calibri"/>
        <family val="2"/>
        <scheme val="minor"/>
      </rPr>
      <t xml:space="preserve"> por Nivel y Establecimiento</t>
    </r>
  </si>
  <si>
    <t>UAPO  J. Pablo II</t>
  </si>
  <si>
    <t>Centro de Salud Familiar Urbano de Illapel</t>
  </si>
  <si>
    <t>FECHA CORTE 30-09-2018</t>
  </si>
  <si>
    <t>PLAN MINISTERIAL N°2
REDUCCION LE &lt; 2017</t>
  </si>
  <si>
    <t>LB MINSAL
LE &lt; 2017
(al cierre julio 2018)</t>
  </si>
  <si>
    <t>CONSIDERA EGRESOS DE IQ ENTRE 01-08-2018 AL 31-12-2018
CON FECHA ENTRADA ANTERIOR 
AL 01-01-2017</t>
  </si>
  <si>
    <t>% CUMPLIMIENTO PLAN N°2</t>
  </si>
  <si>
    <t>PACIENTES DE HOSPITAL DE LOS VILOS FUERON RE - DERIVADOS: 2 A HLS Y 7 A HILL</t>
  </si>
  <si>
    <t>TOTAL EGRESOS</t>
  </si>
  <si>
    <t>% CUMPLIMIENTO PLAN N°1</t>
  </si>
  <si>
    <t>PLAN MINISTERIAL
CONSIDERA EGRESOS DE IQ ENTRE 01-08-2018 AL 15-08-2018
CON FECHA ENTRADA AÑO 2017</t>
  </si>
  <si>
    <t>COMGES 2018 
CONSIDERA EGRESOS DESDE ENERO A FECHA DE CORTE</t>
  </si>
  <si>
    <t>HOSPITAL DE COMBARBALA</t>
  </si>
  <si>
    <t>OPERATORIA</t>
  </si>
  <si>
    <t>Corte 30-09-2018 LE SIGTE</t>
  </si>
  <si>
    <t>Corte 30-09-2018 Egresos SIGTE</t>
  </si>
  <si>
    <t>H. COQUIMBO</t>
  </si>
  <si>
    <t>H. LA SERENA</t>
  </si>
  <si>
    <t>H. DE OVALLE</t>
  </si>
  <si>
    <t>H. DE ILLAPEL</t>
  </si>
  <si>
    <t>H. ANDACOLLO</t>
  </si>
  <si>
    <t>H. COMBARBALA</t>
  </si>
  <si>
    <t>H. LOS VILOS</t>
  </si>
  <si>
    <t>H. SALAMANCA</t>
  </si>
  <si>
    <t>H. VICUÑA</t>
  </si>
  <si>
    <t>C. CANELA</t>
  </si>
  <si>
    <t>C. COQUIMBO</t>
  </si>
  <si>
    <t>C. ILLAPEL</t>
  </si>
  <si>
    <t>C. LA HIGUERA</t>
  </si>
  <si>
    <t>C. LA SERENA</t>
  </si>
  <si>
    <t>C. MONTE PATRIA</t>
  </si>
  <si>
    <t>C. OVALLE</t>
  </si>
  <si>
    <t>C. PAIHUANO</t>
  </si>
  <si>
    <t>C. PUNITAQUI</t>
  </si>
  <si>
    <t>C. SALAMANCA</t>
  </si>
  <si>
    <t>C. RIO HURTADO</t>
  </si>
  <si>
    <t>VARIACION ENTRE CORTES</t>
  </si>
  <si>
    <t>CORTE 20/09/2018</t>
  </si>
  <si>
    <t>Cáncer de Ovario Epitelial . {decreto n° 4/2013}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</si>
</sst>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6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b/>
      <sz val="10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9"/>
      <color indexed="8"/>
      <name val="Calibri"/>
      <family val="2"/>
    </font>
    <font>
      <sz val="10"/>
      <color indexed="8"/>
      <name val="Calibri"/>
      <family val="2"/>
    </font>
    <font>
      <b/>
      <sz val="8"/>
      <name val="Arial"/>
      <family val="2"/>
    </font>
    <font>
      <b/>
      <sz val="8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rgb="FFFFFF00"/>
      <name val="Calibri"/>
      <family val="2"/>
    </font>
    <font>
      <b/>
      <sz val="11"/>
      <color theme="0"/>
      <name val="Calibri"/>
      <family val="2"/>
    </font>
    <font>
      <sz val="10"/>
      <name val="Calibri"/>
      <family val="2"/>
    </font>
    <font>
      <sz val="11"/>
      <color indexed="8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</font>
    <font>
      <b/>
      <sz val="10"/>
      <color rgb="FFFFFFFF"/>
      <name val="Calibri"/>
      <family val="2"/>
    </font>
    <font>
      <sz val="10"/>
      <color indexed="8"/>
      <name val="Calibri"/>
      <family val="2"/>
      <scheme val="minor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i/>
      <sz val="12"/>
      <name val="Calibri"/>
      <family val="2"/>
    </font>
    <font>
      <b/>
      <sz val="10"/>
      <color theme="0"/>
      <name val="Calibri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rgb="FF0070C0"/>
      <name val="Calibri"/>
      <family val="2"/>
    </font>
    <font>
      <b/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6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16365C"/>
        <bgColor rgb="FF000000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theme="4" tint="0.79998168889431442"/>
      </patternFill>
    </fill>
    <fill>
      <patternFill patternType="solid">
        <fgColor theme="3" tint="0.39997558519241921"/>
        <bgColor theme="0" tint="-0.14999847407452621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theme="4" tint="0.79998168889431442"/>
      </patternFill>
    </fill>
    <fill>
      <patternFill patternType="solid">
        <fgColor theme="0" tint="-0.34998626667073579"/>
        <bgColor theme="4" tint="0.79998168889431442"/>
      </patternFill>
    </fill>
    <fill>
      <patternFill patternType="solid">
        <fgColor theme="5" tint="0.79998168889431442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7" tint="0.79998168889431442"/>
        <bgColor theme="4" tint="0.79998168889431442"/>
      </patternFill>
    </fill>
    <fill>
      <patternFill patternType="solid">
        <fgColor rgb="FFFFFF99"/>
        <bgColor theme="4" tint="0.79998168889431442"/>
      </patternFill>
    </fill>
  </fills>
  <borders count="1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 diagonalDown="1"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double">
        <color auto="1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 style="double">
        <color indexed="64"/>
      </left>
      <right style="thin">
        <color indexed="64"/>
      </right>
      <top style="double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double">
        <color indexed="64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double">
        <color indexed="64"/>
      </right>
      <top style="hair">
        <color auto="1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/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double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double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5">
    <xf numFmtId="0" fontId="0" fillId="0" borderId="0"/>
    <xf numFmtId="9" fontId="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42" applyNumberFormat="0" applyFill="0" applyAlignment="0" applyProtection="0"/>
    <xf numFmtId="0" fontId="26" fillId="0" borderId="43" applyNumberFormat="0" applyFill="0" applyAlignment="0" applyProtection="0"/>
    <xf numFmtId="0" fontId="27" fillId="0" borderId="44" applyNumberFormat="0" applyFill="0" applyAlignment="0" applyProtection="0"/>
    <xf numFmtId="0" fontId="27" fillId="0" borderId="0" applyNumberFormat="0" applyFill="0" applyBorder="0" applyAlignment="0" applyProtection="0"/>
    <xf numFmtId="0" fontId="28" fillId="14" borderId="0" applyNumberFormat="0" applyBorder="0" applyAlignment="0" applyProtection="0"/>
    <xf numFmtId="0" fontId="29" fillId="15" borderId="0" applyNumberFormat="0" applyBorder="0" applyAlignment="0" applyProtection="0"/>
    <xf numFmtId="0" fontId="30" fillId="17" borderId="45" applyNumberFormat="0" applyAlignment="0" applyProtection="0"/>
    <xf numFmtId="0" fontId="31" fillId="18" borderId="46" applyNumberFormat="0" applyAlignment="0" applyProtection="0"/>
    <xf numFmtId="0" fontId="32" fillId="18" borderId="45" applyNumberFormat="0" applyAlignment="0" applyProtection="0"/>
    <xf numFmtId="0" fontId="33" fillId="0" borderId="47" applyNumberFormat="0" applyFill="0" applyAlignment="0" applyProtection="0"/>
    <xf numFmtId="0" fontId="21" fillId="19" borderId="48" applyNumberFormat="0" applyAlignment="0" applyProtection="0"/>
    <xf numFmtId="0" fontId="2" fillId="0" borderId="0" applyNumberFormat="0" applyFill="0" applyBorder="0" applyAlignment="0" applyProtection="0"/>
    <xf numFmtId="0" fontId="1" fillId="20" borderId="49" applyNumberFormat="0" applyFont="0" applyAlignment="0" applyProtection="0"/>
    <xf numFmtId="0" fontId="34" fillId="0" borderId="0" applyNumberFormat="0" applyFill="0" applyBorder="0" applyAlignment="0" applyProtection="0"/>
    <xf numFmtId="0" fontId="3" fillId="0" borderId="50" applyNumberFormat="0" applyFill="0" applyAlignment="0" applyProtection="0"/>
    <xf numFmtId="0" fontId="3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5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35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35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36" fillId="16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5" fillId="36" borderId="0" applyNumberFormat="0" applyBorder="0" applyAlignment="0" applyProtection="0"/>
    <xf numFmtId="0" fontId="35" fillId="40" borderId="0" applyNumberFormat="0" applyBorder="0" applyAlignment="0" applyProtection="0"/>
    <xf numFmtId="0" fontId="35" fillId="44" borderId="0" applyNumberFormat="0" applyBorder="0" applyAlignment="0" applyProtection="0"/>
    <xf numFmtId="0" fontId="42" fillId="0" borderId="0"/>
    <xf numFmtId="9" fontId="42" fillId="0" borderId="0" applyFont="0" applyFill="0" applyBorder="0" applyAlignment="0" applyProtection="0"/>
  </cellStyleXfs>
  <cellXfs count="745">
    <xf numFmtId="0" fontId="0" fillId="0" borderId="0" xfId="0"/>
    <xf numFmtId="3" fontId="0" fillId="0" borderId="0" xfId="0" applyNumberFormat="1"/>
    <xf numFmtId="3" fontId="9" fillId="3" borderId="1" xfId="0" applyNumberFormat="1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  <xf numFmtId="0" fontId="3" fillId="0" borderId="7" xfId="0" applyFont="1" applyFill="1" applyBorder="1"/>
    <xf numFmtId="0" fontId="0" fillId="0" borderId="0" xfId="0" applyFill="1" applyBorder="1"/>
    <xf numFmtId="0" fontId="0" fillId="0" borderId="7" xfId="0" applyFill="1" applyBorder="1"/>
    <xf numFmtId="0" fontId="0" fillId="0" borderId="0" xfId="0" applyFont="1" applyFill="1" applyBorder="1"/>
    <xf numFmtId="0" fontId="6" fillId="0" borderId="7" xfId="0" applyFont="1" applyFill="1" applyBorder="1"/>
    <xf numFmtId="0" fontId="3" fillId="0" borderId="0" xfId="0" applyFont="1" applyFill="1" applyBorder="1"/>
    <xf numFmtId="0" fontId="7" fillId="0" borderId="0" xfId="0" applyFont="1"/>
    <xf numFmtId="0" fontId="6" fillId="0" borderId="0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Font="1"/>
    <xf numFmtId="0" fontId="0" fillId="0" borderId="1" xfId="0" applyBorder="1" applyAlignment="1">
      <alignment horizontal="center"/>
    </xf>
    <xf numFmtId="0" fontId="3" fillId="0" borderId="0" xfId="0" applyFont="1"/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6" fillId="0" borderId="0" xfId="0" applyFont="1"/>
    <xf numFmtId="0" fontId="17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0" fontId="18" fillId="2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9" borderId="1" xfId="0" applyFont="1" applyFill="1" applyBorder="1" applyAlignment="1">
      <alignment horizontal="center" vertical="center" wrapText="1"/>
    </xf>
    <xf numFmtId="0" fontId="18" fillId="9" borderId="1" xfId="0" applyFont="1" applyFill="1" applyBorder="1" applyAlignment="1">
      <alignment horizontal="center" vertical="center"/>
    </xf>
    <xf numFmtId="3" fontId="8" fillId="3" borderId="27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21" fillId="11" borderId="1" xfId="0" applyFont="1" applyFill="1" applyBorder="1" applyAlignment="1">
      <alignment horizontal="center" vertical="center"/>
    </xf>
    <xf numFmtId="0" fontId="21" fillId="12" borderId="1" xfId="0" applyFont="1" applyFill="1" applyBorder="1" applyAlignment="1">
      <alignment horizontal="center" vertical="center" wrapText="1"/>
    </xf>
    <xf numFmtId="0" fontId="21" fillId="13" borderId="1" xfId="0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left"/>
    </xf>
    <xf numFmtId="0" fontId="22" fillId="5" borderId="1" xfId="0" applyNumberFormat="1" applyFont="1" applyFill="1" applyBorder="1" applyAlignment="1">
      <alignment horizontal="center"/>
    </xf>
    <xf numFmtId="10" fontId="22" fillId="1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2" borderId="0" xfId="0" applyFill="1" applyAlignment="1">
      <alignment horizontal="right"/>
    </xf>
    <xf numFmtId="0" fontId="0" fillId="2" borderId="0" xfId="0" applyFill="1"/>
    <xf numFmtId="0" fontId="6" fillId="3" borderId="4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0" fillId="0" borderId="0" xfId="0"/>
    <xf numFmtId="0" fontId="37" fillId="0" borderId="0" xfId="0" applyFont="1" applyAlignment="1">
      <alignment wrapText="1"/>
    </xf>
    <xf numFmtId="0" fontId="10" fillId="3" borderId="51" xfId="0" applyFont="1" applyFill="1" applyBorder="1" applyAlignment="1">
      <alignment horizontal="center" vertical="center" wrapText="1"/>
    </xf>
    <xf numFmtId="3" fontId="3" fillId="3" borderId="5" xfId="0" applyNumberFormat="1" applyFont="1" applyFill="1" applyBorder="1" applyAlignment="1">
      <alignment horizontal="center" vertical="center"/>
    </xf>
    <xf numFmtId="3" fontId="5" fillId="3" borderId="5" xfId="0" applyNumberFormat="1" applyFont="1" applyFill="1" applyBorder="1" applyAlignment="1">
      <alignment horizontal="center" vertical="center"/>
    </xf>
    <xf numFmtId="0" fontId="10" fillId="0" borderId="52" xfId="0" applyFont="1" applyFill="1" applyBorder="1" applyAlignment="1">
      <alignment horizontal="center"/>
    </xf>
    <xf numFmtId="3" fontId="0" fillId="4" borderId="25" xfId="0" applyNumberFormat="1" applyFill="1" applyBorder="1" applyAlignment="1">
      <alignment horizontal="center" vertical="center"/>
    </xf>
    <xf numFmtId="0" fontId="0" fillId="4" borderId="25" xfId="0" applyNumberFormat="1" applyFill="1" applyBorder="1" applyAlignment="1">
      <alignment horizontal="center" vertical="center"/>
    </xf>
    <xf numFmtId="3" fontId="0" fillId="4" borderId="12" xfId="0" applyNumberFormat="1" applyFill="1" applyBorder="1" applyAlignment="1">
      <alignment horizontal="center" vertical="center"/>
    </xf>
    <xf numFmtId="0" fontId="0" fillId="4" borderId="12" xfId="0" applyNumberFormat="1" applyFill="1" applyBorder="1" applyAlignment="1">
      <alignment horizontal="center" vertical="center"/>
    </xf>
    <xf numFmtId="0" fontId="7" fillId="4" borderId="12" xfId="0" applyNumberFormat="1" applyFont="1" applyFill="1" applyBorder="1" applyAlignment="1">
      <alignment horizontal="center"/>
    </xf>
    <xf numFmtId="3" fontId="0" fillId="0" borderId="26" xfId="0" applyNumberFormat="1" applyBorder="1" applyAlignment="1">
      <alignment horizontal="center" vertical="center"/>
    </xf>
    <xf numFmtId="0" fontId="0" fillId="0" borderId="26" xfId="0" applyNumberFormat="1" applyBorder="1" applyAlignment="1">
      <alignment horizontal="center" vertical="center"/>
    </xf>
    <xf numFmtId="0" fontId="7" fillId="0" borderId="26" xfId="0" applyNumberFormat="1" applyFont="1" applyBorder="1" applyAlignment="1">
      <alignment horizontal="center"/>
    </xf>
    <xf numFmtId="0" fontId="10" fillId="4" borderId="53" xfId="0" applyFont="1" applyFill="1" applyBorder="1" applyAlignment="1">
      <alignment horizontal="center" vertical="center"/>
    </xf>
    <xf numFmtId="0" fontId="10" fillId="4" borderId="37" xfId="0" applyFont="1" applyFill="1" applyBorder="1" applyAlignment="1">
      <alignment horizontal="center" vertical="center"/>
    </xf>
    <xf numFmtId="0" fontId="10" fillId="0" borderId="54" xfId="0" applyFont="1" applyFill="1" applyBorder="1" applyAlignment="1">
      <alignment horizontal="center" vertical="center"/>
    </xf>
    <xf numFmtId="3" fontId="0" fillId="4" borderId="58" xfId="0" applyNumberFormat="1" applyFill="1" applyBorder="1" applyAlignment="1">
      <alignment horizontal="center" vertical="center"/>
    </xf>
    <xf numFmtId="3" fontId="0" fillId="4" borderId="11" xfId="0" applyNumberFormat="1" applyFill="1" applyBorder="1" applyAlignment="1">
      <alignment horizontal="center" vertical="center"/>
    </xf>
    <xf numFmtId="0" fontId="7" fillId="4" borderId="13" xfId="0" applyNumberFormat="1" applyFont="1" applyFill="1" applyBorder="1" applyAlignment="1">
      <alignment horizontal="center"/>
    </xf>
    <xf numFmtId="3" fontId="0" fillId="0" borderId="59" xfId="0" applyNumberFormat="1" applyBorder="1" applyAlignment="1">
      <alignment horizontal="center" vertical="center"/>
    </xf>
    <xf numFmtId="0" fontId="7" fillId="0" borderId="60" xfId="0" applyNumberFormat="1" applyFont="1" applyBorder="1" applyAlignment="1">
      <alignment horizontal="center"/>
    </xf>
    <xf numFmtId="3" fontId="3" fillId="3" borderId="61" xfId="0" applyNumberFormat="1" applyFont="1" applyFill="1" applyBorder="1" applyAlignment="1">
      <alignment horizontal="center" vertical="center"/>
    </xf>
    <xf numFmtId="3" fontId="5" fillId="3" borderId="62" xfId="0" applyNumberFormat="1" applyFont="1" applyFill="1" applyBorder="1" applyAlignment="1">
      <alignment horizontal="center" vertical="center"/>
    </xf>
    <xf numFmtId="3" fontId="9" fillId="3" borderId="28" xfId="0" applyNumberFormat="1" applyFont="1" applyFill="1" applyBorder="1" applyAlignment="1">
      <alignment horizontal="center" vertical="center"/>
    </xf>
    <xf numFmtId="3" fontId="0" fillId="0" borderId="54" xfId="0" applyNumberFormat="1" applyBorder="1" applyAlignment="1">
      <alignment horizontal="center" vertical="center"/>
    </xf>
    <xf numFmtId="3" fontId="3" fillId="3" borderId="51" xfId="0" applyNumberFormat="1" applyFont="1" applyFill="1" applyBorder="1" applyAlignment="1">
      <alignment horizontal="center" vertical="center"/>
    </xf>
    <xf numFmtId="3" fontId="9" fillId="3" borderId="4" xfId="0" applyNumberFormat="1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 wrapText="1"/>
    </xf>
    <xf numFmtId="3" fontId="0" fillId="4" borderId="64" xfId="0" applyNumberFormat="1" applyFill="1" applyBorder="1" applyAlignment="1">
      <alignment horizontal="center" vertical="center"/>
    </xf>
    <xf numFmtId="3" fontId="0" fillId="4" borderId="32" xfId="0" applyNumberFormat="1" applyFill="1" applyBorder="1" applyAlignment="1">
      <alignment horizontal="center" vertical="center"/>
    </xf>
    <xf numFmtId="3" fontId="0" fillId="0" borderId="65" xfId="0" applyNumberFormat="1" applyBorder="1" applyAlignment="1">
      <alignment horizontal="center" vertical="center"/>
    </xf>
    <xf numFmtId="3" fontId="3" fillId="3" borderId="66" xfId="0" applyNumberFormat="1" applyFont="1" applyFill="1" applyBorder="1" applyAlignment="1">
      <alignment horizontal="center" vertical="center"/>
    </xf>
    <xf numFmtId="3" fontId="9" fillId="3" borderId="67" xfId="0" applyNumberFormat="1" applyFont="1" applyFill="1" applyBorder="1" applyAlignment="1">
      <alignment horizontal="center" vertical="center"/>
    </xf>
    <xf numFmtId="0" fontId="11" fillId="0" borderId="52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/>
    </xf>
    <xf numFmtId="0" fontId="7" fillId="4" borderId="9" xfId="0" applyNumberFormat="1" applyFont="1" applyFill="1" applyBorder="1" applyAlignment="1">
      <alignment horizontal="center"/>
    </xf>
    <xf numFmtId="0" fontId="7" fillId="0" borderId="12" xfId="0" applyNumberFormat="1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7" fillId="0" borderId="15" xfId="0" applyNumberFormat="1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11" fillId="4" borderId="20" xfId="0" applyFont="1" applyFill="1" applyBorder="1" applyAlignment="1">
      <alignment horizontal="center" vertical="center"/>
    </xf>
    <xf numFmtId="0" fontId="11" fillId="4" borderId="21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/>
    </xf>
    <xf numFmtId="0" fontId="7" fillId="4" borderId="11" xfId="0" applyNumberFormat="1" applyFont="1" applyFill="1" applyBorder="1" applyAlignment="1">
      <alignment horizontal="center"/>
    </xf>
    <xf numFmtId="0" fontId="7" fillId="0" borderId="11" xfId="0" applyNumberFormat="1" applyFont="1" applyFill="1" applyBorder="1" applyAlignment="1">
      <alignment horizontal="center"/>
    </xf>
    <xf numFmtId="0" fontId="7" fillId="0" borderId="13" xfId="0" applyNumberFormat="1" applyFont="1" applyFill="1" applyBorder="1" applyAlignment="1">
      <alignment horizontal="center"/>
    </xf>
    <xf numFmtId="0" fontId="7" fillId="0" borderId="14" xfId="0" applyNumberFormat="1" applyFont="1" applyFill="1" applyBorder="1" applyAlignment="1">
      <alignment horizontal="center"/>
    </xf>
    <xf numFmtId="0" fontId="7" fillId="0" borderId="16" xfId="0" applyNumberFormat="1" applyFont="1" applyFill="1" applyBorder="1" applyAlignment="1">
      <alignment horizontal="center"/>
    </xf>
    <xf numFmtId="0" fontId="11" fillId="8" borderId="55" xfId="0" applyFont="1" applyFill="1" applyBorder="1" applyAlignment="1">
      <alignment horizontal="center" vertical="center" wrapText="1"/>
    </xf>
    <xf numFmtId="3" fontId="5" fillId="8" borderId="68" xfId="0" applyNumberFormat="1" applyFont="1" applyFill="1" applyBorder="1" applyAlignment="1">
      <alignment horizontal="center" vertical="center"/>
    </xf>
    <xf numFmtId="3" fontId="5" fillId="8" borderId="70" xfId="0" applyNumberFormat="1" applyFont="1" applyFill="1" applyBorder="1" applyAlignment="1">
      <alignment horizontal="center" vertical="center"/>
    </xf>
    <xf numFmtId="3" fontId="5" fillId="8" borderId="69" xfId="0" applyNumberFormat="1" applyFont="1" applyFill="1" applyBorder="1" applyAlignment="1">
      <alignment horizontal="center" vertical="center"/>
    </xf>
    <xf numFmtId="0" fontId="7" fillId="4" borderId="8" xfId="0" applyNumberFormat="1" applyFont="1" applyFill="1" applyBorder="1" applyAlignment="1">
      <alignment horizontal="center"/>
    </xf>
    <xf numFmtId="0" fontId="7" fillId="4" borderId="10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/>
    <xf numFmtId="0" fontId="0" fillId="0" borderId="11" xfId="0" applyBorder="1"/>
    <xf numFmtId="0" fontId="21" fillId="11" borderId="8" xfId="0" applyFont="1" applyFill="1" applyBorder="1" applyAlignment="1">
      <alignment horizontal="center" vertical="center"/>
    </xf>
    <xf numFmtId="0" fontId="21" fillId="12" borderId="9" xfId="0" applyFont="1" applyFill="1" applyBorder="1" applyAlignment="1">
      <alignment horizontal="center" vertical="center" wrapText="1"/>
    </xf>
    <xf numFmtId="0" fontId="21" fillId="13" borderId="10" xfId="0" applyFont="1" applyFill="1" applyBorder="1" applyAlignment="1">
      <alignment horizontal="center" vertical="center"/>
    </xf>
    <xf numFmtId="0" fontId="22" fillId="5" borderId="11" xfId="0" applyFont="1" applyFill="1" applyBorder="1" applyAlignment="1">
      <alignment horizontal="left"/>
    </xf>
    <xf numFmtId="0" fontId="22" fillId="5" borderId="12" xfId="0" applyNumberFormat="1" applyFont="1" applyFill="1" applyBorder="1" applyAlignment="1">
      <alignment horizontal="center"/>
    </xf>
    <xf numFmtId="10" fontId="22" fillId="10" borderId="13" xfId="0" applyNumberFormat="1" applyFont="1" applyFill="1" applyBorder="1" applyAlignment="1">
      <alignment horizontal="center"/>
    </xf>
    <xf numFmtId="0" fontId="0" fillId="0" borderId="11" xfId="0" applyFill="1" applyBorder="1"/>
    <xf numFmtId="0" fontId="0" fillId="0" borderId="12" xfId="0" applyFill="1" applyBorder="1" applyAlignment="1">
      <alignment horizontal="center"/>
    </xf>
    <xf numFmtId="10" fontId="22" fillId="10" borderId="16" xfId="0" applyNumberFormat="1" applyFont="1" applyFill="1" applyBorder="1" applyAlignment="1">
      <alignment horizontal="center"/>
    </xf>
    <xf numFmtId="0" fontId="43" fillId="0" borderId="11" xfId="0" applyFont="1" applyFill="1" applyBorder="1" applyAlignment="1">
      <alignment horizontal="left"/>
    </xf>
    <xf numFmtId="0" fontId="2" fillId="0" borderId="12" xfId="0" applyNumberFormat="1" applyFont="1" applyFill="1" applyBorder="1" applyAlignment="1">
      <alignment horizontal="center"/>
    </xf>
    <xf numFmtId="0" fontId="23" fillId="0" borderId="0" xfId="0" applyFont="1" applyAlignment="1">
      <alignment horizontal="center"/>
    </xf>
    <xf numFmtId="0" fontId="13" fillId="45" borderId="8" xfId="0" applyFont="1" applyFill="1" applyBorder="1" applyAlignment="1">
      <alignment horizontal="left" vertical="center" wrapText="1"/>
    </xf>
    <xf numFmtId="0" fontId="0" fillId="45" borderId="9" xfId="0" applyFont="1" applyFill="1" applyBorder="1" applyAlignment="1">
      <alignment horizontal="center"/>
    </xf>
    <xf numFmtId="3" fontId="0" fillId="45" borderId="9" xfId="0" applyNumberFormat="1" applyFont="1" applyFill="1" applyBorder="1" applyAlignment="1">
      <alignment horizontal="center"/>
    </xf>
    <xf numFmtId="3" fontId="0" fillId="45" borderId="36" xfId="0" applyNumberFormat="1" applyFont="1" applyFill="1" applyBorder="1" applyAlignment="1">
      <alignment horizontal="center"/>
    </xf>
    <xf numFmtId="0" fontId="0" fillId="45" borderId="31" xfId="0" applyFont="1" applyFill="1" applyBorder="1" applyAlignment="1">
      <alignment horizontal="center"/>
    </xf>
    <xf numFmtId="0" fontId="13" fillId="45" borderId="14" xfId="0" applyFont="1" applyFill="1" applyBorder="1" applyAlignment="1">
      <alignment horizontal="left" vertical="center" wrapText="1"/>
    </xf>
    <xf numFmtId="0" fontId="0" fillId="45" borderId="15" xfId="0" applyFont="1" applyFill="1" applyBorder="1" applyAlignment="1">
      <alignment horizontal="center"/>
    </xf>
    <xf numFmtId="3" fontId="0" fillId="45" borderId="15" xfId="0" applyNumberFormat="1" applyFont="1" applyFill="1" applyBorder="1" applyAlignment="1">
      <alignment horizontal="center"/>
    </xf>
    <xf numFmtId="3" fontId="0" fillId="45" borderId="38" xfId="0" applyNumberFormat="1" applyFont="1" applyFill="1" applyBorder="1" applyAlignment="1">
      <alignment horizontal="center"/>
    </xf>
    <xf numFmtId="0" fontId="0" fillId="45" borderId="33" xfId="0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 vertical="center"/>
    </xf>
    <xf numFmtId="0" fontId="44" fillId="5" borderId="1" xfId="0" applyFont="1" applyFill="1" applyBorder="1" applyAlignment="1">
      <alignment horizontal="left"/>
    </xf>
    <xf numFmtId="0" fontId="45" fillId="46" borderId="1" xfId="0" applyFont="1" applyFill="1" applyBorder="1" applyAlignment="1">
      <alignment horizontal="left"/>
    </xf>
    <xf numFmtId="0" fontId="44" fillId="46" borderId="1" xfId="0" applyNumberFormat="1" applyFont="1" applyFill="1" applyBorder="1" applyAlignment="1">
      <alignment horizontal="center"/>
    </xf>
    <xf numFmtId="10" fontId="22" fillId="10" borderId="4" xfId="0" applyNumberFormat="1" applyFont="1" applyFill="1" applyBorder="1" applyAlignment="1">
      <alignment horizontal="center"/>
    </xf>
    <xf numFmtId="0" fontId="0" fillId="45" borderId="1" xfId="0" applyFill="1" applyBorder="1"/>
    <xf numFmtId="0" fontId="0" fillId="45" borderId="1" xfId="0" applyFill="1" applyBorder="1" applyAlignment="1">
      <alignment horizontal="center"/>
    </xf>
    <xf numFmtId="0" fontId="7" fillId="4" borderId="36" xfId="0" applyNumberFormat="1" applyFont="1" applyFill="1" applyBorder="1" applyAlignment="1">
      <alignment horizontal="center"/>
    </xf>
    <xf numFmtId="0" fontId="7" fillId="4" borderId="37" xfId="0" applyNumberFormat="1" applyFont="1" applyFill="1" applyBorder="1" applyAlignment="1">
      <alignment horizontal="center"/>
    </xf>
    <xf numFmtId="0" fontId="7" fillId="0" borderId="37" xfId="0" applyNumberFormat="1" applyFont="1" applyFill="1" applyBorder="1" applyAlignment="1">
      <alignment horizontal="center"/>
    </xf>
    <xf numFmtId="0" fontId="7" fillId="0" borderId="38" xfId="0" applyNumberFormat="1" applyFont="1" applyFill="1" applyBorder="1" applyAlignment="1">
      <alignment horizontal="center"/>
    </xf>
    <xf numFmtId="0" fontId="47" fillId="0" borderId="0" xfId="0" applyFont="1" applyFill="1" applyBorder="1" applyAlignment="1" applyProtection="1">
      <alignment vertical="center" wrapText="1"/>
    </xf>
    <xf numFmtId="0" fontId="48" fillId="0" borderId="0" xfId="0" applyFont="1" applyFill="1" applyBorder="1" applyAlignment="1" applyProtection="1">
      <alignment vertical="center" wrapText="1"/>
    </xf>
    <xf numFmtId="0" fontId="49" fillId="0" borderId="0" xfId="0" applyFont="1" applyProtection="1"/>
    <xf numFmtId="0" fontId="49" fillId="0" borderId="0" xfId="0" applyFont="1" applyFill="1" applyBorder="1" applyProtection="1"/>
    <xf numFmtId="0" fontId="38" fillId="47" borderId="1" xfId="0" applyFont="1" applyFill="1" applyBorder="1" applyAlignment="1" applyProtection="1">
      <alignment horizontal="center" vertical="center" wrapText="1"/>
    </xf>
    <xf numFmtId="0" fontId="39" fillId="47" borderId="1" xfId="0" applyFont="1" applyFill="1" applyBorder="1" applyAlignment="1" applyProtection="1">
      <alignment horizontal="center" vertical="center" wrapText="1"/>
    </xf>
    <xf numFmtId="0" fontId="40" fillId="47" borderId="1" xfId="0" applyFont="1" applyFill="1" applyBorder="1" applyAlignment="1" applyProtection="1">
      <alignment horizontal="center" vertical="center" wrapText="1"/>
    </xf>
    <xf numFmtId="0" fontId="41" fillId="2" borderId="1" xfId="0" applyFont="1" applyFill="1" applyBorder="1" applyAlignment="1" applyProtection="1">
      <alignment horizontal="center" vertical="center" wrapText="1"/>
    </xf>
    <xf numFmtId="3" fontId="50" fillId="2" borderId="1" xfId="0" applyNumberFormat="1" applyFont="1" applyFill="1" applyBorder="1" applyAlignment="1" applyProtection="1">
      <alignment horizontal="center" vertical="center"/>
    </xf>
    <xf numFmtId="3" fontId="8" fillId="2" borderId="1" xfId="0" applyNumberFormat="1" applyFont="1" applyFill="1" applyBorder="1" applyAlignment="1" applyProtection="1">
      <alignment horizontal="center" vertical="center"/>
    </xf>
    <xf numFmtId="3" fontId="50" fillId="0" borderId="0" xfId="0" applyNumberFormat="1" applyFont="1" applyFill="1" applyBorder="1" applyAlignment="1" applyProtection="1">
      <alignment horizontal="center" vertical="center"/>
    </xf>
    <xf numFmtId="0" fontId="41" fillId="0" borderId="1" xfId="0" applyFont="1" applyFill="1" applyBorder="1" applyAlignment="1" applyProtection="1">
      <alignment horizontal="center" vertical="center" wrapText="1"/>
    </xf>
    <xf numFmtId="3" fontId="50" fillId="0" borderId="1" xfId="0" applyNumberFormat="1" applyFont="1" applyFill="1" applyBorder="1" applyAlignment="1" applyProtection="1">
      <alignment horizontal="center" vertical="center"/>
    </xf>
    <xf numFmtId="3" fontId="51" fillId="0" borderId="1" xfId="0" applyNumberFormat="1" applyFont="1" applyFill="1" applyBorder="1" applyAlignment="1" applyProtection="1">
      <alignment horizontal="center" vertical="center"/>
    </xf>
    <xf numFmtId="3" fontId="51" fillId="0" borderId="0" xfId="0" applyNumberFormat="1" applyFont="1" applyFill="1" applyBorder="1" applyAlignment="1" applyProtection="1">
      <alignment horizontal="center" vertical="center"/>
    </xf>
    <xf numFmtId="0" fontId="48" fillId="6" borderId="1" xfId="0" applyFont="1" applyFill="1" applyBorder="1" applyAlignment="1" applyProtection="1">
      <alignment horizontal="center" vertical="center" wrapText="1"/>
    </xf>
    <xf numFmtId="0" fontId="53" fillId="6" borderId="1" xfId="0" applyFont="1" applyFill="1" applyBorder="1" applyAlignment="1" applyProtection="1">
      <alignment horizontal="center" vertical="center" wrapText="1"/>
    </xf>
    <xf numFmtId="0" fontId="41" fillId="2" borderId="1" xfId="0" applyFont="1" applyFill="1" applyBorder="1" applyAlignment="1" applyProtection="1">
      <alignment vertical="center" wrapText="1"/>
    </xf>
    <xf numFmtId="3" fontId="50" fillId="2" borderId="1" xfId="0" applyNumberFormat="1" applyFont="1" applyFill="1" applyBorder="1" applyAlignment="1" applyProtection="1">
      <alignment horizontal="center"/>
    </xf>
    <xf numFmtId="3" fontId="8" fillId="2" borderId="1" xfId="0" applyNumberFormat="1" applyFont="1" applyFill="1" applyBorder="1" applyAlignment="1" applyProtection="1">
      <alignment horizontal="center"/>
    </xf>
    <xf numFmtId="9" fontId="8" fillId="2" borderId="1" xfId="44" applyFont="1" applyFill="1" applyBorder="1" applyAlignment="1" applyProtection="1">
      <alignment horizontal="center"/>
    </xf>
    <xf numFmtId="0" fontId="41" fillId="0" borderId="1" xfId="0" applyFont="1" applyFill="1" applyBorder="1" applyAlignment="1" applyProtection="1">
      <alignment vertical="center" wrapText="1"/>
    </xf>
    <xf numFmtId="3" fontId="50" fillId="3" borderId="1" xfId="0" applyNumberFormat="1" applyFont="1" applyFill="1" applyBorder="1" applyAlignment="1" applyProtection="1">
      <alignment horizontal="center" vertical="center"/>
    </xf>
    <xf numFmtId="9" fontId="51" fillId="0" borderId="1" xfId="44" applyFont="1" applyFill="1" applyBorder="1" applyAlignment="1" applyProtection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76" xfId="0" applyBorder="1"/>
    <xf numFmtId="0" fontId="7" fillId="0" borderId="0" xfId="0" applyFont="1" applyBorder="1"/>
    <xf numFmtId="0" fontId="7" fillId="0" borderId="76" xfId="0" applyFont="1" applyBorder="1"/>
    <xf numFmtId="9" fontId="51" fillId="48" borderId="1" xfId="44" applyFont="1" applyFill="1" applyBorder="1" applyAlignment="1" applyProtection="1">
      <alignment horizontal="center" vertical="center"/>
    </xf>
    <xf numFmtId="0" fontId="54" fillId="0" borderId="0" xfId="0" applyFont="1"/>
    <xf numFmtId="0" fontId="55" fillId="0" borderId="0" xfId="0" applyFont="1"/>
    <xf numFmtId="0" fontId="0" fillId="0" borderId="8" xfId="0" applyBorder="1" applyAlignment="1">
      <alignment horizontal="left" indent="1"/>
    </xf>
    <xf numFmtId="0" fontId="0" fillId="0" borderId="11" xfId="0" applyBorder="1" applyAlignment="1">
      <alignment horizontal="left" indent="1"/>
    </xf>
    <xf numFmtId="0" fontId="0" fillId="0" borderId="12" xfId="0" applyNumberFormat="1" applyBorder="1"/>
    <xf numFmtId="0" fontId="0" fillId="0" borderId="13" xfId="0" applyNumberFormat="1" applyBorder="1"/>
    <xf numFmtId="0" fontId="0" fillId="0" borderId="14" xfId="0" applyBorder="1" applyAlignment="1">
      <alignment horizontal="left" indent="1"/>
    </xf>
    <xf numFmtId="0" fontId="3" fillId="49" borderId="35" xfId="0" applyFont="1" applyFill="1" applyBorder="1"/>
    <xf numFmtId="0" fontId="3" fillId="49" borderId="85" xfId="0" applyFont="1" applyFill="1" applyBorder="1" applyAlignment="1">
      <alignment horizontal="center" vertical="center"/>
    </xf>
    <xf numFmtId="0" fontId="3" fillId="49" borderId="86" xfId="0" applyFont="1" applyFill="1" applyBorder="1" applyAlignment="1">
      <alignment horizontal="center" vertical="center"/>
    </xf>
    <xf numFmtId="0" fontId="3" fillId="49" borderId="87" xfId="0" applyFont="1" applyFill="1" applyBorder="1" applyAlignment="1">
      <alignment horizontal="center" vertical="center"/>
    </xf>
    <xf numFmtId="0" fontId="3" fillId="49" borderId="24" xfId="0" applyFont="1" applyFill="1" applyBorder="1" applyAlignment="1">
      <alignment horizontal="center" vertical="center"/>
    </xf>
    <xf numFmtId="0" fontId="3" fillId="49" borderId="88" xfId="0" applyFont="1" applyFill="1" applyBorder="1" applyAlignment="1">
      <alignment horizontal="center" vertical="center"/>
    </xf>
    <xf numFmtId="0" fontId="3" fillId="49" borderId="89" xfId="0" applyFont="1" applyFill="1" applyBorder="1"/>
    <xf numFmtId="0" fontId="0" fillId="0" borderId="90" xfId="0" applyBorder="1" applyAlignment="1">
      <alignment horizontal="left"/>
    </xf>
    <xf numFmtId="0" fontId="0" fillId="0" borderId="91" xfId="0" applyNumberFormat="1" applyBorder="1" applyAlignment="1">
      <alignment horizontal="center" vertical="center"/>
    </xf>
    <xf numFmtId="0" fontId="0" fillId="0" borderId="92" xfId="0" applyNumberFormat="1" applyBorder="1" applyAlignment="1">
      <alignment horizontal="center" vertical="center"/>
    </xf>
    <xf numFmtId="0" fontId="0" fillId="0" borderId="93" xfId="0" applyNumberFormat="1" applyBorder="1" applyAlignment="1">
      <alignment horizontal="center" vertical="center"/>
    </xf>
    <xf numFmtId="0" fontId="0" fillId="0" borderId="94" xfId="0" applyNumberFormat="1" applyBorder="1" applyAlignment="1">
      <alignment horizontal="center" vertical="center"/>
    </xf>
    <xf numFmtId="9" fontId="3" fillId="9" borderId="31" xfId="1" applyFont="1" applyFill="1" applyBorder="1" applyAlignment="1">
      <alignment horizontal="center" vertical="center"/>
    </xf>
    <xf numFmtId="9" fontId="0" fillId="0" borderId="0" xfId="1" applyFont="1" applyAlignment="1">
      <alignment horizontal="left"/>
    </xf>
    <xf numFmtId="0" fontId="0" fillId="0" borderId="21" xfId="0" applyBorder="1" applyAlignment="1">
      <alignment horizontal="left"/>
    </xf>
    <xf numFmtId="0" fontId="0" fillId="0" borderId="95" xfId="0" applyNumberFormat="1" applyBorder="1" applyAlignment="1">
      <alignment horizontal="center" vertical="center"/>
    </xf>
    <xf numFmtId="0" fontId="0" fillId="0" borderId="96" xfId="0" applyNumberFormat="1" applyBorder="1" applyAlignment="1">
      <alignment horizontal="center" vertical="center"/>
    </xf>
    <xf numFmtId="0" fontId="0" fillId="0" borderId="97" xfId="0" applyNumberFormat="1" applyBorder="1" applyAlignment="1">
      <alignment horizontal="center" vertical="center"/>
    </xf>
    <xf numFmtId="0" fontId="0" fillId="0" borderId="70" xfId="0" applyNumberFormat="1" applyBorder="1" applyAlignment="1">
      <alignment horizontal="center" vertical="center"/>
    </xf>
    <xf numFmtId="9" fontId="3" fillId="9" borderId="32" xfId="1" applyFont="1" applyFill="1" applyBorder="1" applyAlignment="1">
      <alignment horizontal="center" vertical="center"/>
    </xf>
    <xf numFmtId="0" fontId="0" fillId="0" borderId="20" xfId="0" applyBorder="1" applyAlignment="1">
      <alignment horizontal="left" indent="1"/>
    </xf>
    <xf numFmtId="0" fontId="0" fillId="0" borderId="21" xfId="0" applyBorder="1" applyAlignment="1">
      <alignment horizontal="left" indent="1"/>
    </xf>
    <xf numFmtId="0" fontId="0" fillId="0" borderId="98" xfId="0" applyBorder="1" applyAlignment="1">
      <alignment horizontal="left"/>
    </xf>
    <xf numFmtId="0" fontId="0" fillId="0" borderId="99" xfId="0" applyNumberFormat="1" applyBorder="1" applyAlignment="1">
      <alignment horizontal="center" vertical="center"/>
    </xf>
    <xf numFmtId="0" fontId="0" fillId="0" borderId="100" xfId="0" applyNumberFormat="1" applyBorder="1" applyAlignment="1">
      <alignment horizontal="center" vertical="center"/>
    </xf>
    <xf numFmtId="0" fontId="0" fillId="0" borderId="101" xfId="0" applyNumberFormat="1" applyBorder="1" applyAlignment="1">
      <alignment horizontal="center" vertical="center"/>
    </xf>
    <xf numFmtId="0" fontId="0" fillId="0" borderId="102" xfId="0" applyNumberFormat="1" applyBorder="1" applyAlignment="1">
      <alignment horizontal="center" vertical="center"/>
    </xf>
    <xf numFmtId="9" fontId="3" fillId="9" borderId="34" xfId="1" applyFont="1" applyFill="1" applyBorder="1" applyAlignment="1">
      <alignment horizontal="center" vertical="center"/>
    </xf>
    <xf numFmtId="0" fontId="3" fillId="49" borderId="35" xfId="0" applyFont="1" applyFill="1" applyBorder="1" applyAlignment="1">
      <alignment horizontal="left"/>
    </xf>
    <xf numFmtId="0" fontId="3" fillId="49" borderId="85" xfId="0" applyNumberFormat="1" applyFont="1" applyFill="1" applyBorder="1" applyAlignment="1">
      <alignment horizontal="center" vertical="center"/>
    </xf>
    <xf numFmtId="0" fontId="3" fillId="49" borderId="86" xfId="0" applyNumberFormat="1" applyFont="1" applyFill="1" applyBorder="1" applyAlignment="1">
      <alignment horizontal="center" vertical="center"/>
    </xf>
    <xf numFmtId="0" fontId="3" fillId="49" borderId="87" xfId="0" applyNumberFormat="1" applyFont="1" applyFill="1" applyBorder="1" applyAlignment="1">
      <alignment horizontal="center" vertical="center"/>
    </xf>
    <xf numFmtId="0" fontId="3" fillId="49" borderId="24" xfId="0" applyNumberFormat="1" applyFont="1" applyFill="1" applyBorder="1" applyAlignment="1">
      <alignment horizontal="center" vertical="center"/>
    </xf>
    <xf numFmtId="9" fontId="3" fillId="49" borderId="88" xfId="1" applyFont="1" applyFill="1" applyBorder="1" applyAlignment="1">
      <alignment horizontal="center" vertical="center"/>
    </xf>
    <xf numFmtId="0" fontId="0" fillId="0" borderId="22" xfId="0" applyBorder="1" applyAlignment="1">
      <alignment horizontal="left" indent="1"/>
    </xf>
    <xf numFmtId="0" fontId="3" fillId="0" borderId="0" xfId="0" applyFont="1" applyFill="1" applyBorder="1" applyAlignment="1">
      <alignment horizontal="left" indent="1"/>
    </xf>
    <xf numFmtId="0" fontId="3" fillId="51" borderId="18" xfId="0" applyNumberFormat="1" applyFont="1" applyFill="1" applyBorder="1"/>
    <xf numFmtId="0" fontId="3" fillId="51" borderId="19" xfId="0" applyNumberFormat="1" applyFont="1" applyFill="1" applyBorder="1"/>
    <xf numFmtId="0" fontId="0" fillId="0" borderId="12" xfId="0" applyNumberFormat="1" applyBorder="1" applyAlignment="1">
      <alignment horizontal="center"/>
    </xf>
    <xf numFmtId="0" fontId="0" fillId="0" borderId="37" xfId="0" applyNumberFormat="1" applyBorder="1" applyAlignment="1">
      <alignment horizontal="center"/>
    </xf>
    <xf numFmtId="0" fontId="0" fillId="0" borderId="103" xfId="0" applyBorder="1" applyAlignment="1">
      <alignment horizontal="left" indent="1"/>
    </xf>
    <xf numFmtId="0" fontId="0" fillId="0" borderId="104" xfId="0" applyNumberFormat="1" applyBorder="1" applyAlignment="1">
      <alignment horizontal="center"/>
    </xf>
    <xf numFmtId="0" fontId="0" fillId="0" borderId="105" xfId="0" applyNumberForma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36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9" fontId="3" fillId="0" borderId="0" xfId="1" applyFont="1" applyAlignment="1">
      <alignment vertical="center"/>
    </xf>
    <xf numFmtId="0" fontId="58" fillId="0" borderId="0" xfId="0" applyFont="1"/>
    <xf numFmtId="10" fontId="0" fillId="0" borderId="0" xfId="0" applyNumberFormat="1"/>
    <xf numFmtId="10" fontId="3" fillId="9" borderId="88" xfId="1" applyNumberFormat="1" applyFont="1" applyFill="1" applyBorder="1" applyAlignment="1">
      <alignment vertical="center"/>
    </xf>
    <xf numFmtId="0" fontId="3" fillId="9" borderId="35" xfId="0" applyFont="1" applyFill="1" applyBorder="1" applyAlignment="1">
      <alignment horizontal="left"/>
    </xf>
    <xf numFmtId="0" fontId="3" fillId="9" borderId="20" xfId="0" applyFont="1" applyFill="1" applyBorder="1" applyAlignment="1">
      <alignment horizontal="left"/>
    </xf>
    <xf numFmtId="0" fontId="3" fillId="49" borderId="81" xfId="0" applyFont="1" applyFill="1" applyBorder="1" applyAlignment="1">
      <alignment horizontal="center" vertical="center"/>
    </xf>
    <xf numFmtId="0" fontId="0" fillId="0" borderId="69" xfId="0" applyNumberFormat="1" applyBorder="1" applyAlignment="1">
      <alignment horizontal="center" vertical="center"/>
    </xf>
    <xf numFmtId="0" fontId="3" fillId="9" borderId="68" xfId="0" applyNumberFormat="1" applyFont="1" applyFill="1" applyBorder="1" applyAlignment="1">
      <alignment horizontal="center" vertical="center"/>
    </xf>
    <xf numFmtId="0" fontId="3" fillId="49" borderId="113" xfId="0" applyFont="1" applyFill="1" applyBorder="1"/>
    <xf numFmtId="0" fontId="3" fillId="49" borderId="114" xfId="0" applyFont="1" applyFill="1" applyBorder="1" applyAlignment="1">
      <alignment horizontal="center" vertical="center"/>
    </xf>
    <xf numFmtId="0" fontId="3" fillId="49" borderId="115" xfId="0" applyFont="1" applyFill="1" applyBorder="1" applyAlignment="1">
      <alignment horizontal="center" vertical="center"/>
    </xf>
    <xf numFmtId="0" fontId="3" fillId="9" borderId="107" xfId="0" applyFont="1" applyFill="1" applyBorder="1" applyAlignment="1">
      <alignment horizontal="left"/>
    </xf>
    <xf numFmtId="0" fontId="3" fillId="9" borderId="108" xfId="0" applyNumberFormat="1" applyFont="1" applyFill="1" applyBorder="1" applyAlignment="1">
      <alignment horizontal="center" vertical="center"/>
    </xf>
    <xf numFmtId="0" fontId="3" fillId="9" borderId="109" xfId="0" applyNumberFormat="1" applyFont="1" applyFill="1" applyBorder="1" applyAlignment="1">
      <alignment horizontal="center" vertical="center"/>
    </xf>
    <xf numFmtId="0" fontId="0" fillId="0" borderId="111" xfId="0" applyNumberFormat="1" applyBorder="1" applyAlignment="1">
      <alignment horizontal="center" vertical="center"/>
    </xf>
    <xf numFmtId="0" fontId="0" fillId="0" borderId="112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/>
    </xf>
    <xf numFmtId="0" fontId="0" fillId="0" borderId="38" xfId="0" applyNumberFormat="1" applyBorder="1" applyAlignment="1">
      <alignment horizontal="center"/>
    </xf>
    <xf numFmtId="3" fontId="0" fillId="51" borderId="12" xfId="0" applyNumberFormat="1" applyFont="1" applyFill="1" applyBorder="1" applyAlignment="1">
      <alignment horizontal="center"/>
    </xf>
    <xf numFmtId="3" fontId="0" fillId="51" borderId="15" xfId="0" applyNumberFormat="1" applyFont="1" applyFill="1" applyBorder="1" applyAlignment="1">
      <alignment horizontal="center"/>
    </xf>
    <xf numFmtId="3" fontId="0" fillId="51" borderId="13" xfId="0" applyNumberFormat="1" applyFont="1" applyFill="1" applyBorder="1" applyAlignment="1">
      <alignment horizontal="center"/>
    </xf>
    <xf numFmtId="3" fontId="0" fillId="51" borderId="16" xfId="0" applyNumberFormat="1" applyFont="1" applyFill="1" applyBorder="1" applyAlignment="1">
      <alignment horizontal="center"/>
    </xf>
    <xf numFmtId="0" fontId="0" fillId="51" borderId="20" xfId="0" applyFont="1" applyFill="1" applyBorder="1" applyAlignment="1">
      <alignment horizontal="left"/>
    </xf>
    <xf numFmtId="0" fontId="0" fillId="51" borderId="21" xfId="0" applyFont="1" applyFill="1" applyBorder="1" applyAlignment="1">
      <alignment horizontal="left"/>
    </xf>
    <xf numFmtId="3" fontId="0" fillId="51" borderId="32" xfId="0" applyNumberFormat="1" applyFont="1" applyFill="1" applyBorder="1" applyAlignment="1">
      <alignment horizontal="center"/>
    </xf>
    <xf numFmtId="0" fontId="0" fillId="51" borderId="22" xfId="0" applyFont="1" applyFill="1" applyBorder="1" applyAlignment="1">
      <alignment horizontal="left"/>
    </xf>
    <xf numFmtId="3" fontId="0" fillId="51" borderId="33" xfId="0" applyNumberFormat="1" applyFont="1" applyFill="1" applyBorder="1" applyAlignment="1">
      <alignment horizontal="center"/>
    </xf>
    <xf numFmtId="0" fontId="3" fillId="51" borderId="88" xfId="0" applyNumberFormat="1" applyFont="1" applyFill="1" applyBorder="1" applyAlignment="1">
      <alignment horizontal="center"/>
    </xf>
    <xf numFmtId="3" fontId="0" fillId="50" borderId="13" xfId="0" applyNumberFormat="1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left"/>
    </xf>
    <xf numFmtId="0" fontId="2" fillId="0" borderId="21" xfId="0" applyFont="1" applyBorder="1" applyAlignment="1">
      <alignment horizontal="left" indent="1"/>
    </xf>
    <xf numFmtId="0" fontId="3" fillId="51" borderId="89" xfId="0" applyFont="1" applyFill="1" applyBorder="1"/>
    <xf numFmtId="0" fontId="3" fillId="51" borderId="106" xfId="0" applyFont="1" applyFill="1" applyBorder="1"/>
    <xf numFmtId="0" fontId="3" fillId="51" borderId="81" xfId="0" applyFont="1" applyFill="1" applyBorder="1"/>
    <xf numFmtId="0" fontId="3" fillId="51" borderId="29" xfId="0" applyFont="1" applyFill="1" applyBorder="1"/>
    <xf numFmtId="0" fontId="3" fillId="4" borderId="31" xfId="0" applyFont="1" applyFill="1" applyBorder="1" applyAlignment="1">
      <alignment horizontal="left"/>
    </xf>
    <xf numFmtId="0" fontId="2" fillId="4" borderId="32" xfId="0" applyFont="1" applyFill="1" applyBorder="1" applyAlignment="1">
      <alignment horizontal="left" indent="1"/>
    </xf>
    <xf numFmtId="0" fontId="3" fillId="4" borderId="33" xfId="0" applyFont="1" applyFill="1" applyBorder="1" applyAlignment="1">
      <alignment horizontal="left"/>
    </xf>
    <xf numFmtId="0" fontId="3" fillId="4" borderId="107" xfId="0" applyNumberFormat="1" applyFont="1" applyFill="1" applyBorder="1" applyAlignment="1">
      <alignment horizontal="center"/>
    </xf>
    <xf numFmtId="0" fontId="3" fillId="4" borderId="108" xfId="0" applyNumberFormat="1" applyFont="1" applyFill="1" applyBorder="1" applyAlignment="1">
      <alignment horizontal="center"/>
    </xf>
    <xf numFmtId="0" fontId="3" fillId="4" borderId="109" xfId="0" applyNumberFormat="1" applyFont="1" applyFill="1" applyBorder="1" applyAlignment="1">
      <alignment horizontal="center"/>
    </xf>
    <xf numFmtId="0" fontId="3" fillId="4" borderId="31" xfId="0" applyNumberFormat="1" applyFont="1" applyFill="1" applyBorder="1" applyAlignment="1">
      <alignment horizontal="center"/>
    </xf>
    <xf numFmtId="0" fontId="0" fillId="0" borderId="95" xfId="0" applyNumberFormat="1" applyBorder="1" applyAlignment="1">
      <alignment horizontal="center"/>
    </xf>
    <xf numFmtId="0" fontId="0" fillId="0" borderId="96" xfId="0" applyNumberFormat="1" applyBorder="1" applyAlignment="1">
      <alignment horizontal="center"/>
    </xf>
    <xf numFmtId="0" fontId="0" fillId="0" borderId="97" xfId="0" applyNumberFormat="1" applyBorder="1" applyAlignment="1">
      <alignment horizontal="center"/>
    </xf>
    <xf numFmtId="0" fontId="0" fillId="0" borderId="32" xfId="0" applyNumberFormat="1" applyBorder="1" applyAlignment="1">
      <alignment horizontal="center"/>
    </xf>
    <xf numFmtId="0" fontId="0" fillId="0" borderId="33" xfId="0" applyNumberFormat="1" applyBorder="1" applyAlignment="1">
      <alignment horizontal="center"/>
    </xf>
    <xf numFmtId="0" fontId="3" fillId="4" borderId="116" xfId="0" applyNumberFormat="1" applyFont="1" applyFill="1" applyBorder="1" applyAlignment="1">
      <alignment horizontal="center"/>
    </xf>
    <xf numFmtId="0" fontId="3" fillId="4" borderId="119" xfId="0" applyNumberFormat="1" applyFont="1" applyFill="1" applyBorder="1" applyAlignment="1">
      <alignment horizontal="center"/>
    </xf>
    <xf numFmtId="0" fontId="2" fillId="4" borderId="117" xfId="0" applyFont="1" applyFill="1" applyBorder="1" applyAlignment="1">
      <alignment horizontal="center"/>
    </xf>
    <xf numFmtId="0" fontId="2" fillId="4" borderId="96" xfId="0" applyFont="1" applyFill="1" applyBorder="1" applyAlignment="1">
      <alignment horizontal="center"/>
    </xf>
    <xf numFmtId="0" fontId="2" fillId="4" borderId="120" xfId="0" applyFont="1" applyFill="1" applyBorder="1" applyAlignment="1">
      <alignment horizontal="center"/>
    </xf>
    <xf numFmtId="0" fontId="2" fillId="4" borderId="32" xfId="0" applyFont="1" applyFill="1" applyBorder="1" applyAlignment="1">
      <alignment horizontal="center"/>
    </xf>
    <xf numFmtId="0" fontId="3" fillId="4" borderId="118" xfId="0" applyNumberFormat="1" applyFont="1" applyFill="1" applyBorder="1" applyAlignment="1">
      <alignment horizontal="center"/>
    </xf>
    <xf numFmtId="0" fontId="3" fillId="4" borderId="111" xfId="0" applyNumberFormat="1" applyFont="1" applyFill="1" applyBorder="1" applyAlignment="1">
      <alignment horizontal="center"/>
    </xf>
    <xf numFmtId="0" fontId="3" fillId="4" borderId="121" xfId="0" applyNumberFormat="1" applyFont="1" applyFill="1" applyBorder="1" applyAlignment="1">
      <alignment horizontal="center"/>
    </xf>
    <xf numFmtId="0" fontId="3" fillId="4" borderId="33" xfId="0" applyNumberFormat="1" applyFont="1" applyFill="1" applyBorder="1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122" xfId="0" applyBorder="1" applyAlignment="1">
      <alignment horizontal="left" indent="1"/>
    </xf>
    <xf numFmtId="9" fontId="0" fillId="0" borderId="0" xfId="1" applyNumberFormat="1" applyFont="1" applyFill="1" applyBorder="1"/>
    <xf numFmtId="9" fontId="54" fillId="0" borderId="0" xfId="1" applyFont="1" applyFill="1" applyBorder="1" applyAlignment="1">
      <alignment vertical="center"/>
    </xf>
    <xf numFmtId="0" fontId="0" fillId="0" borderId="124" xfId="0" applyBorder="1" applyAlignment="1">
      <alignment horizontal="left" indent="1"/>
    </xf>
    <xf numFmtId="0" fontId="0" fillId="0" borderId="125" xfId="0" applyBorder="1" applyAlignment="1">
      <alignment horizontal="left" indent="1"/>
    </xf>
    <xf numFmtId="0" fontId="0" fillId="0" borderId="126" xfId="0" applyBorder="1" applyAlignment="1">
      <alignment horizontal="left" indent="1"/>
    </xf>
    <xf numFmtId="0" fontId="35" fillId="52" borderId="12" xfId="0" applyNumberFormat="1" applyFont="1" applyFill="1" applyBorder="1" applyAlignment="1">
      <alignment horizontal="center"/>
    </xf>
    <xf numFmtId="0" fontId="35" fillId="52" borderId="13" xfId="0" applyNumberFormat="1" applyFont="1" applyFill="1" applyBorder="1" applyAlignment="1">
      <alignment horizontal="center"/>
    </xf>
    <xf numFmtId="0" fontId="0" fillId="0" borderId="129" xfId="0" applyBorder="1" applyAlignment="1">
      <alignment horizontal="left" indent="1"/>
    </xf>
    <xf numFmtId="0" fontId="0" fillId="0" borderId="6" xfId="0" applyNumberFormat="1" applyBorder="1" applyAlignment="1">
      <alignment horizontal="center"/>
    </xf>
    <xf numFmtId="0" fontId="0" fillId="0" borderId="130" xfId="0" applyNumberFormat="1" applyBorder="1" applyAlignment="1">
      <alignment horizontal="center"/>
    </xf>
    <xf numFmtId="0" fontId="0" fillId="53" borderId="12" xfId="0" applyNumberFormat="1" applyFill="1" applyBorder="1" applyAlignment="1">
      <alignment horizontal="center"/>
    </xf>
    <xf numFmtId="0" fontId="0" fillId="53" borderId="11" xfId="0" applyFill="1" applyBorder="1" applyAlignment="1">
      <alignment horizontal="left" indent="1"/>
    </xf>
    <xf numFmtId="3" fontId="3" fillId="51" borderId="31" xfId="0" applyNumberFormat="1" applyFont="1" applyFill="1" applyBorder="1" applyAlignment="1">
      <alignment horizontal="center"/>
    </xf>
    <xf numFmtId="3" fontId="3" fillId="51" borderId="32" xfId="0" applyNumberFormat="1" applyFont="1" applyFill="1" applyBorder="1" applyAlignment="1">
      <alignment horizontal="center"/>
    </xf>
    <xf numFmtId="0" fontId="2" fillId="0" borderId="11" xfId="0" applyFont="1" applyBorder="1" applyAlignment="1">
      <alignment horizontal="left" indent="1"/>
    </xf>
    <xf numFmtId="0" fontId="2" fillId="0" borderId="125" xfId="0" applyFont="1" applyBorder="1" applyAlignment="1">
      <alignment horizontal="left" indent="1"/>
    </xf>
    <xf numFmtId="0" fontId="2" fillId="0" borderId="12" xfId="0" applyNumberFormat="1" applyFont="1" applyBorder="1"/>
    <xf numFmtId="0" fontId="2" fillId="0" borderId="13" xfId="0" applyNumberFormat="1" applyFont="1" applyBorder="1"/>
    <xf numFmtId="0" fontId="0" fillId="0" borderId="70" xfId="0" applyNumberFormat="1" applyBorder="1"/>
    <xf numFmtId="0" fontId="2" fillId="0" borderId="70" xfId="0" applyNumberFormat="1" applyFont="1" applyBorder="1"/>
    <xf numFmtId="0" fontId="2" fillId="0" borderId="12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7" fillId="4" borderId="124" xfId="0" applyNumberFormat="1" applyFont="1" applyFill="1" applyBorder="1" applyAlignment="1">
      <alignment horizontal="center"/>
    </xf>
    <xf numFmtId="0" fontId="7" fillId="4" borderId="125" xfId="0" applyNumberFormat="1" applyFont="1" applyFill="1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27" xfId="0" applyBorder="1" applyAlignment="1">
      <alignment horizontal="center"/>
    </xf>
    <xf numFmtId="0" fontId="11" fillId="54" borderId="17" xfId="0" applyFont="1" applyFill="1" applyBorder="1" applyAlignment="1">
      <alignment horizontal="center" vertical="center" wrapText="1"/>
    </xf>
    <xf numFmtId="0" fontId="11" fillId="54" borderId="128" xfId="0" applyFont="1" applyFill="1" applyBorder="1" applyAlignment="1">
      <alignment horizontal="center" vertical="center" wrapText="1"/>
    </xf>
    <xf numFmtId="0" fontId="11" fillId="54" borderId="18" xfId="0" applyFont="1" applyFill="1" applyBorder="1" applyAlignment="1">
      <alignment horizontal="center" vertical="center" wrapText="1"/>
    </xf>
    <xf numFmtId="0" fontId="11" fillId="54" borderId="75" xfId="0" applyFont="1" applyFill="1" applyBorder="1" applyAlignment="1">
      <alignment horizontal="center" vertical="center" wrapText="1"/>
    </xf>
    <xf numFmtId="0" fontId="11" fillId="54" borderId="19" xfId="0" applyFont="1" applyFill="1" applyBorder="1" applyAlignment="1">
      <alignment horizontal="center" vertical="center"/>
    </xf>
    <xf numFmtId="0" fontId="13" fillId="54" borderId="8" xfId="0" applyFont="1" applyFill="1" applyBorder="1" applyAlignment="1">
      <alignment horizontal="left" vertical="center" wrapText="1"/>
    </xf>
    <xf numFmtId="0" fontId="0" fillId="54" borderId="9" xfId="0" applyFont="1" applyFill="1" applyBorder="1" applyAlignment="1">
      <alignment horizontal="center"/>
    </xf>
    <xf numFmtId="0" fontId="0" fillId="54" borderId="36" xfId="0" applyFont="1" applyFill="1" applyBorder="1" applyAlignment="1">
      <alignment horizontal="center"/>
    </xf>
    <xf numFmtId="0" fontId="0" fillId="54" borderId="31" xfId="0" applyFont="1" applyFill="1" applyBorder="1" applyAlignment="1">
      <alignment horizontal="center"/>
    </xf>
    <xf numFmtId="0" fontId="13" fillId="54" borderId="14" xfId="0" applyFont="1" applyFill="1" applyBorder="1" applyAlignment="1">
      <alignment horizontal="left" vertical="center" wrapText="1"/>
    </xf>
    <xf numFmtId="0" fontId="0" fillId="54" borderId="15" xfId="0" applyFont="1" applyFill="1" applyBorder="1" applyAlignment="1">
      <alignment horizontal="center"/>
    </xf>
    <xf numFmtId="3" fontId="0" fillId="54" borderId="15" xfId="0" applyNumberFormat="1" applyFont="1" applyFill="1" applyBorder="1" applyAlignment="1">
      <alignment horizontal="center"/>
    </xf>
    <xf numFmtId="3" fontId="0" fillId="54" borderId="38" xfId="0" applyNumberFormat="1" applyFont="1" applyFill="1" applyBorder="1" applyAlignment="1">
      <alignment horizontal="center"/>
    </xf>
    <xf numFmtId="0" fontId="0" fillId="54" borderId="33" xfId="0" applyFont="1" applyFill="1" applyBorder="1" applyAlignment="1">
      <alignment horizontal="center"/>
    </xf>
    <xf numFmtId="3" fontId="0" fillId="54" borderId="9" xfId="0" applyNumberFormat="1" applyFont="1" applyFill="1" applyBorder="1" applyAlignment="1">
      <alignment horizontal="center"/>
    </xf>
    <xf numFmtId="3" fontId="0" fillId="54" borderId="36" xfId="0" applyNumberFormat="1" applyFont="1" applyFill="1" applyBorder="1" applyAlignment="1">
      <alignment horizontal="center"/>
    </xf>
    <xf numFmtId="0" fontId="11" fillId="4" borderId="20" xfId="0" applyFont="1" applyFill="1" applyBorder="1" applyAlignment="1">
      <alignment horizontal="center" vertical="center" wrapText="1"/>
    </xf>
    <xf numFmtId="3" fontId="5" fillId="4" borderId="8" xfId="0" applyNumberFormat="1" applyFont="1" applyFill="1" applyBorder="1" applyAlignment="1">
      <alignment horizontal="center" vertical="center"/>
    </xf>
    <xf numFmtId="3" fontId="5" fillId="4" borderId="9" xfId="0" applyNumberFormat="1" applyFont="1" applyFill="1" applyBorder="1" applyAlignment="1">
      <alignment horizontal="center" vertical="center"/>
    </xf>
    <xf numFmtId="3" fontId="5" fillId="4" borderId="124" xfId="0" applyNumberFormat="1" applyFont="1" applyFill="1" applyBorder="1" applyAlignment="1">
      <alignment horizontal="center" vertical="center"/>
    </xf>
    <xf numFmtId="3" fontId="5" fillId="4" borderId="36" xfId="0" applyNumberFormat="1" applyFont="1" applyFill="1" applyBorder="1" applyAlignment="1">
      <alignment horizontal="center" vertical="center"/>
    </xf>
    <xf numFmtId="3" fontId="5" fillId="4" borderId="10" xfId="0" applyNumberFormat="1" applyFont="1" applyFill="1" applyBorder="1" applyAlignment="1">
      <alignment horizontal="center" vertical="center"/>
    </xf>
    <xf numFmtId="3" fontId="5" fillId="51" borderId="68" xfId="0" applyNumberFormat="1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 wrapText="1"/>
    </xf>
    <xf numFmtId="3" fontId="8" fillId="4" borderId="14" xfId="0" applyNumberFormat="1" applyFont="1" applyFill="1" applyBorder="1" applyAlignment="1">
      <alignment horizontal="center" vertical="center"/>
    </xf>
    <xf numFmtId="3" fontId="8" fillId="4" borderId="15" xfId="0" applyNumberFormat="1" applyFont="1" applyFill="1" applyBorder="1" applyAlignment="1">
      <alignment horizontal="center" vertical="center"/>
    </xf>
    <xf numFmtId="3" fontId="8" fillId="4" borderId="127" xfId="0" applyNumberFormat="1" applyFont="1" applyFill="1" applyBorder="1" applyAlignment="1">
      <alignment horizontal="center" vertical="center"/>
    </xf>
    <xf numFmtId="3" fontId="8" fillId="4" borderId="38" xfId="0" applyNumberFormat="1" applyFont="1" applyFill="1" applyBorder="1" applyAlignment="1">
      <alignment horizontal="center" vertical="center"/>
    </xf>
    <xf numFmtId="3" fontId="8" fillId="4" borderId="16" xfId="0" applyNumberFormat="1" applyFont="1" applyFill="1" applyBorder="1" applyAlignment="1">
      <alignment horizontal="center" vertical="center"/>
    </xf>
    <xf numFmtId="3" fontId="8" fillId="4" borderId="69" xfId="0" applyNumberFormat="1" applyFont="1" applyFill="1" applyBorder="1" applyAlignment="1">
      <alignment horizontal="center" vertical="center"/>
    </xf>
    <xf numFmtId="164" fontId="8" fillId="2" borderId="1" xfId="44" applyNumberFormat="1" applyFont="1" applyFill="1" applyBorder="1" applyAlignment="1" applyProtection="1">
      <alignment horizontal="center" vertical="center"/>
    </xf>
    <xf numFmtId="164" fontId="50" fillId="48" borderId="1" xfId="44" applyNumberFormat="1" applyFont="1" applyFill="1" applyBorder="1" applyAlignment="1" applyProtection="1">
      <alignment horizontal="center" vertical="center"/>
    </xf>
    <xf numFmtId="3" fontId="59" fillId="2" borderId="1" xfId="0" applyNumberFormat="1" applyFont="1" applyFill="1" applyBorder="1" applyAlignment="1" applyProtection="1">
      <alignment horizontal="center" vertical="center"/>
    </xf>
    <xf numFmtId="0" fontId="49" fillId="0" borderId="1" xfId="0" applyFont="1" applyBorder="1" applyAlignment="1" applyProtection="1">
      <alignment horizontal="center" vertical="center"/>
    </xf>
    <xf numFmtId="0" fontId="0" fillId="49" borderId="20" xfId="0" applyFont="1" applyFill="1" applyBorder="1" applyAlignment="1">
      <alignment horizontal="left"/>
    </xf>
    <xf numFmtId="0" fontId="0" fillId="49" borderId="107" xfId="0" applyNumberFormat="1" applyFont="1" applyFill="1" applyBorder="1" applyAlignment="1">
      <alignment horizontal="center" vertical="center"/>
    </xf>
    <xf numFmtId="0" fontId="0" fillId="49" borderId="108" xfId="0" applyNumberFormat="1" applyFont="1" applyFill="1" applyBorder="1" applyAlignment="1">
      <alignment horizontal="center" vertical="center"/>
    </xf>
    <xf numFmtId="0" fontId="0" fillId="50" borderId="109" xfId="0" applyNumberFormat="1" applyFont="1" applyFill="1" applyBorder="1" applyAlignment="1">
      <alignment horizontal="center" vertical="center"/>
    </xf>
    <xf numFmtId="0" fontId="3" fillId="49" borderId="68" xfId="0" applyNumberFormat="1" applyFont="1" applyFill="1" applyBorder="1" applyAlignment="1">
      <alignment horizontal="center" vertical="center"/>
    </xf>
    <xf numFmtId="0" fontId="0" fillId="49" borderId="21" xfId="0" applyFont="1" applyFill="1" applyBorder="1" applyAlignment="1">
      <alignment horizontal="left"/>
    </xf>
    <xf numFmtId="0" fontId="0" fillId="49" borderId="95" xfId="0" applyNumberFormat="1" applyFont="1" applyFill="1" applyBorder="1" applyAlignment="1">
      <alignment horizontal="center" vertical="center"/>
    </xf>
    <xf numFmtId="0" fontId="0" fillId="49" borderId="96" xfId="0" applyNumberFormat="1" applyFont="1" applyFill="1" applyBorder="1" applyAlignment="1">
      <alignment horizontal="center" vertical="center"/>
    </xf>
    <xf numFmtId="0" fontId="0" fillId="49" borderId="97" xfId="0" applyNumberFormat="1" applyFont="1" applyFill="1" applyBorder="1" applyAlignment="1">
      <alignment horizontal="center" vertical="center"/>
    </xf>
    <xf numFmtId="0" fontId="3" fillId="49" borderId="70" xfId="0" applyNumberFormat="1" applyFont="1" applyFill="1" applyBorder="1" applyAlignment="1">
      <alignment horizontal="center" vertical="center"/>
    </xf>
    <xf numFmtId="0" fontId="0" fillId="49" borderId="70" xfId="0" applyNumberFormat="1" applyFont="1" applyFill="1" applyBorder="1" applyAlignment="1">
      <alignment horizontal="center" vertical="center"/>
    </xf>
    <xf numFmtId="0" fontId="0" fillId="49" borderId="22" xfId="0" applyFont="1" applyFill="1" applyBorder="1" applyAlignment="1">
      <alignment horizontal="left"/>
    </xf>
    <xf numFmtId="0" fontId="0" fillId="49" borderId="110" xfId="0" applyNumberFormat="1" applyFont="1" applyFill="1" applyBorder="1" applyAlignment="1">
      <alignment horizontal="center" vertical="center"/>
    </xf>
    <xf numFmtId="0" fontId="0" fillId="49" borderId="111" xfId="0" applyNumberFormat="1" applyFont="1" applyFill="1" applyBorder="1" applyAlignment="1">
      <alignment horizontal="center" vertical="center"/>
    </xf>
    <xf numFmtId="0" fontId="0" fillId="49" borderId="112" xfId="0" applyNumberFormat="1" applyFont="1" applyFill="1" applyBorder="1" applyAlignment="1">
      <alignment horizontal="center" vertical="center"/>
    </xf>
    <xf numFmtId="0" fontId="0" fillId="49" borderId="69" xfId="0" applyNumberFormat="1" applyFont="1" applyFill="1" applyBorder="1" applyAlignment="1">
      <alignment horizontal="center" vertical="center"/>
    </xf>
    <xf numFmtId="0" fontId="0" fillId="0" borderId="95" xfId="0" applyBorder="1" applyAlignment="1">
      <alignment horizontal="center"/>
    </xf>
    <xf numFmtId="0" fontId="0" fillId="0" borderId="110" xfId="0" applyBorder="1" applyAlignment="1">
      <alignment horizontal="center"/>
    </xf>
    <xf numFmtId="0" fontId="3" fillId="9" borderId="107" xfId="0" applyFont="1" applyFill="1" applyBorder="1" applyAlignment="1">
      <alignment horizontal="center"/>
    </xf>
    <xf numFmtId="0" fontId="35" fillId="52" borderId="0" xfId="0" applyFont="1" applyFill="1"/>
    <xf numFmtId="3" fontId="0" fillId="55" borderId="9" xfId="0" applyNumberFormat="1" applyFont="1" applyFill="1" applyBorder="1" applyAlignment="1">
      <alignment horizontal="center"/>
    </xf>
    <xf numFmtId="3" fontId="0" fillId="4" borderId="9" xfId="0" applyNumberFormat="1" applyFont="1" applyFill="1" applyBorder="1" applyAlignment="1">
      <alignment horizontal="center"/>
    </xf>
    <xf numFmtId="3" fontId="0" fillId="55" borderId="38" xfId="0" applyNumberFormat="1" applyFont="1" applyFill="1" applyBorder="1" applyAlignment="1">
      <alignment horizontal="center"/>
    </xf>
    <xf numFmtId="3" fontId="0" fillId="4" borderId="8" xfId="0" applyNumberFormat="1" applyFont="1" applyFill="1" applyBorder="1" applyAlignment="1">
      <alignment horizontal="center"/>
    </xf>
    <xf numFmtId="3" fontId="0" fillId="54" borderId="16" xfId="0" applyNumberFormat="1" applyFont="1" applyFill="1" applyBorder="1" applyAlignment="1">
      <alignment horizontal="center"/>
    </xf>
    <xf numFmtId="3" fontId="0" fillId="55" borderId="36" xfId="0" applyNumberFormat="1" applyFont="1" applyFill="1" applyBorder="1" applyAlignment="1">
      <alignment horizontal="center"/>
    </xf>
    <xf numFmtId="3" fontId="0" fillId="55" borderId="16" xfId="0" applyNumberFormat="1" applyFont="1" applyFill="1" applyBorder="1" applyAlignment="1">
      <alignment horizontal="center"/>
    </xf>
    <xf numFmtId="3" fontId="0" fillId="54" borderId="11" xfId="0" applyNumberFormat="1" applyFill="1" applyBorder="1" applyAlignment="1">
      <alignment horizontal="center" vertical="center"/>
    </xf>
    <xf numFmtId="0" fontId="12" fillId="54" borderId="63" xfId="0" applyFont="1" applyFill="1" applyBorder="1" applyAlignment="1">
      <alignment horizontal="center" vertical="center" textRotation="90" wrapText="1"/>
    </xf>
    <xf numFmtId="3" fontId="0" fillId="55" borderId="10" xfId="0" applyNumberFormat="1" applyFont="1" applyFill="1" applyBorder="1" applyAlignment="1">
      <alignment horizontal="center"/>
    </xf>
    <xf numFmtId="3" fontId="0" fillId="54" borderId="10" xfId="0" applyNumberFormat="1" applyFont="1" applyFill="1" applyBorder="1" applyAlignment="1">
      <alignment horizontal="center"/>
    </xf>
    <xf numFmtId="3" fontId="0" fillId="55" borderId="8" xfId="0" applyNumberFormat="1" applyFont="1" applyFill="1" applyBorder="1" applyAlignment="1">
      <alignment horizontal="center"/>
    </xf>
    <xf numFmtId="0" fontId="0" fillId="54" borderId="12" xfId="0" applyNumberFormat="1" applyFill="1" applyBorder="1" applyAlignment="1">
      <alignment horizontal="center" vertical="center"/>
    </xf>
    <xf numFmtId="0" fontId="12" fillId="54" borderId="56" xfId="0" applyFont="1" applyFill="1" applyBorder="1" applyAlignment="1">
      <alignment horizontal="center" vertical="center" textRotation="90" wrapText="1"/>
    </xf>
    <xf numFmtId="0" fontId="12" fillId="54" borderId="71" xfId="0" applyFont="1" applyFill="1" applyBorder="1" applyAlignment="1">
      <alignment horizontal="center" vertical="center" textRotation="90" wrapText="1"/>
    </xf>
    <xf numFmtId="0" fontId="13" fillId="55" borderId="22" xfId="0" applyFont="1" applyFill="1" applyBorder="1" applyAlignment="1">
      <alignment horizontal="left" vertical="center" wrapText="1"/>
    </xf>
    <xf numFmtId="0" fontId="0" fillId="54" borderId="25" xfId="0" applyNumberFormat="1" applyFill="1" applyBorder="1" applyAlignment="1">
      <alignment horizontal="center" vertical="center"/>
    </xf>
    <xf numFmtId="0" fontId="13" fillId="55" borderId="20" xfId="0" applyFont="1" applyFill="1" applyBorder="1" applyAlignment="1">
      <alignment horizontal="left" vertical="center" wrapText="1"/>
    </xf>
    <xf numFmtId="3" fontId="0" fillId="54" borderId="12" xfId="0" applyNumberFormat="1" applyFill="1" applyBorder="1" applyAlignment="1">
      <alignment horizontal="center" vertical="center"/>
    </xf>
    <xf numFmtId="0" fontId="12" fillId="4" borderId="57" xfId="0" applyFont="1" applyFill="1" applyBorder="1" applyAlignment="1">
      <alignment horizontal="center" vertical="center" textRotation="90" wrapText="1"/>
    </xf>
    <xf numFmtId="0" fontId="13" fillId="4" borderId="20" xfId="0" applyFont="1" applyFill="1" applyBorder="1" applyAlignment="1">
      <alignment horizontal="left" vertical="center" wrapText="1"/>
    </xf>
    <xf numFmtId="3" fontId="0" fillId="54" borderId="25" xfId="0" applyNumberFormat="1" applyFill="1" applyBorder="1" applyAlignment="1">
      <alignment horizontal="center" vertical="center"/>
    </xf>
    <xf numFmtId="3" fontId="0" fillId="55" borderId="15" xfId="0" applyNumberFormat="1" applyFont="1" applyFill="1" applyBorder="1" applyAlignment="1">
      <alignment horizontal="center"/>
    </xf>
    <xf numFmtId="0" fontId="12" fillId="4" borderId="56" xfId="0" applyFont="1" applyFill="1" applyBorder="1" applyAlignment="1">
      <alignment horizontal="center" vertical="center" textRotation="90" wrapText="1"/>
    </xf>
    <xf numFmtId="3" fontId="0" fillId="54" borderId="37" xfId="0" applyNumberFormat="1" applyFill="1" applyBorder="1" applyAlignment="1">
      <alignment horizontal="center" vertical="center"/>
    </xf>
    <xf numFmtId="0" fontId="12" fillId="54" borderId="57" xfId="0" applyFont="1" applyFill="1" applyBorder="1" applyAlignment="1">
      <alignment horizontal="center" vertical="center" textRotation="90" wrapText="1"/>
    </xf>
    <xf numFmtId="3" fontId="0" fillId="54" borderId="58" xfId="0" applyNumberFormat="1" applyFill="1" applyBorder="1" applyAlignment="1">
      <alignment horizontal="center" vertical="center"/>
    </xf>
    <xf numFmtId="3" fontId="0" fillId="55" borderId="14" xfId="0" applyNumberFormat="1" applyFont="1" applyFill="1" applyBorder="1" applyAlignment="1">
      <alignment horizontal="center"/>
    </xf>
    <xf numFmtId="3" fontId="0" fillId="54" borderId="53" xfId="0" applyNumberFormat="1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16" fillId="0" borderId="0" xfId="0" applyFont="1"/>
    <xf numFmtId="0" fontId="37" fillId="0" borderId="0" xfId="0" applyFont="1" applyAlignment="1">
      <alignment wrapText="1"/>
    </xf>
    <xf numFmtId="0" fontId="23" fillId="0" borderId="0" xfId="0" applyFont="1" applyAlignment="1">
      <alignment horizontal="center"/>
    </xf>
    <xf numFmtId="0" fontId="21" fillId="11" borderId="1" xfId="0" applyFont="1" applyFill="1" applyBorder="1" applyAlignment="1">
      <alignment horizontal="center" vertical="center"/>
    </xf>
    <xf numFmtId="0" fontId="21" fillId="12" borderId="1" xfId="0" applyFont="1" applyFill="1" applyBorder="1" applyAlignment="1">
      <alignment horizontal="center" vertical="center" wrapText="1"/>
    </xf>
    <xf numFmtId="0" fontId="21" fillId="13" borderId="1" xfId="0" applyFont="1" applyFill="1" applyBorder="1" applyAlignment="1">
      <alignment horizontal="center" vertical="center"/>
    </xf>
    <xf numFmtId="0" fontId="44" fillId="5" borderId="1" xfId="0" applyFont="1" applyFill="1" applyBorder="1" applyAlignment="1">
      <alignment horizontal="left"/>
    </xf>
    <xf numFmtId="0" fontId="22" fillId="5" borderId="1" xfId="0" applyNumberFormat="1" applyFont="1" applyFill="1" applyBorder="1" applyAlignment="1">
      <alignment horizontal="center"/>
    </xf>
    <xf numFmtId="10" fontId="22" fillId="10" borderId="1" xfId="0" applyNumberFormat="1" applyFont="1" applyFill="1" applyBorder="1" applyAlignment="1">
      <alignment horizontal="center"/>
    </xf>
    <xf numFmtId="0" fontId="46" fillId="0" borderId="0" xfId="0" applyFont="1"/>
    <xf numFmtId="0" fontId="45" fillId="46" borderId="1" xfId="0" applyFont="1" applyFill="1" applyBorder="1" applyAlignment="1">
      <alignment horizontal="left"/>
    </xf>
    <xf numFmtId="0" fontId="44" fillId="46" borderId="1" xfId="0" applyNumberFormat="1" applyFont="1" applyFill="1" applyBorder="1" applyAlignment="1">
      <alignment horizontal="center"/>
    </xf>
    <xf numFmtId="10" fontId="22" fillId="10" borderId="4" xfId="0" applyNumberFormat="1" applyFont="1" applyFill="1" applyBorder="1" applyAlignment="1">
      <alignment horizontal="center"/>
    </xf>
    <xf numFmtId="0" fontId="0" fillId="45" borderId="1" xfId="0" applyFill="1" applyBorder="1"/>
    <xf numFmtId="0" fontId="0" fillId="45" borderId="1" xfId="0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18" fillId="9" borderId="1" xfId="0" applyFont="1" applyFill="1" applyBorder="1" applyAlignment="1">
      <alignment horizontal="center" vertical="center"/>
    </xf>
    <xf numFmtId="0" fontId="13" fillId="4" borderId="22" xfId="0" applyFont="1" applyFill="1" applyBorder="1" applyAlignment="1">
      <alignment horizontal="left" vertical="center" wrapText="1"/>
    </xf>
    <xf numFmtId="3" fontId="0" fillId="4" borderId="14" xfId="0" applyNumberFormat="1" applyFont="1" applyFill="1" applyBorder="1" applyAlignment="1">
      <alignment horizontal="center"/>
    </xf>
    <xf numFmtId="3" fontId="0" fillId="4" borderId="15" xfId="0" applyNumberFormat="1" applyFont="1" applyFill="1" applyBorder="1" applyAlignment="1">
      <alignment horizontal="center"/>
    </xf>
    <xf numFmtId="0" fontId="0" fillId="56" borderId="0" xfId="0" applyFill="1" applyAlignment="1">
      <alignment horizontal="right"/>
    </xf>
    <xf numFmtId="0" fontId="0" fillId="56" borderId="0" xfId="0" applyFill="1"/>
    <xf numFmtId="0" fontId="0" fillId="55" borderId="0" xfId="0" applyFill="1" applyAlignment="1">
      <alignment horizontal="right"/>
    </xf>
    <xf numFmtId="0" fontId="0" fillId="55" borderId="0" xfId="0" applyFill="1"/>
    <xf numFmtId="0" fontId="0" fillId="9" borderId="0" xfId="0" applyFill="1" applyAlignment="1">
      <alignment horizontal="right"/>
    </xf>
    <xf numFmtId="0" fontId="0" fillId="9" borderId="0" xfId="0" applyFill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47" fillId="7" borderId="1" xfId="0" applyFont="1" applyFill="1" applyBorder="1" applyAlignment="1" applyProtection="1">
      <alignment horizontal="center" vertical="center" wrapText="1"/>
    </xf>
    <xf numFmtId="3" fontId="3" fillId="54" borderId="68" xfId="0" applyNumberFormat="1" applyFont="1" applyFill="1" applyBorder="1" applyAlignment="1">
      <alignment horizontal="center"/>
    </xf>
    <xf numFmtId="3" fontId="3" fillId="54" borderId="69" xfId="0" applyNumberFormat="1" applyFont="1" applyFill="1" applyBorder="1" applyAlignment="1">
      <alignment horizontal="center"/>
    </xf>
    <xf numFmtId="3" fontId="3" fillId="55" borderId="68" xfId="0" applyNumberFormat="1" applyFont="1" applyFill="1" applyBorder="1" applyAlignment="1">
      <alignment horizontal="center"/>
    </xf>
    <xf numFmtId="3" fontId="3" fillId="55" borderId="69" xfId="0" applyNumberFormat="1" applyFont="1" applyFill="1" applyBorder="1" applyAlignment="1">
      <alignment horizontal="center"/>
    </xf>
    <xf numFmtId="0" fontId="23" fillId="0" borderId="0" xfId="0" applyFont="1" applyAlignment="1">
      <alignment horizontal="center"/>
    </xf>
    <xf numFmtId="164" fontId="47" fillId="48" borderId="1" xfId="44" applyNumberFormat="1" applyFont="1" applyFill="1" applyBorder="1" applyAlignment="1" applyProtection="1">
      <alignment horizontal="center" vertical="center"/>
    </xf>
    <xf numFmtId="0" fontId="41" fillId="0" borderId="0" xfId="0" applyFont="1" applyFill="1" applyBorder="1" applyAlignment="1" applyProtection="1">
      <alignment horizontal="center" vertical="center" wrapText="1"/>
    </xf>
    <xf numFmtId="164" fontId="50" fillId="0" borderId="0" xfId="44" applyNumberFormat="1" applyFont="1" applyFill="1" applyBorder="1" applyAlignment="1" applyProtection="1">
      <alignment horizontal="center" vertical="center"/>
    </xf>
    <xf numFmtId="0" fontId="49" fillId="0" borderId="0" xfId="0" applyFont="1" applyFill="1" applyProtection="1"/>
    <xf numFmtId="164" fontId="62" fillId="2" borderId="1" xfId="44" applyNumberFormat="1" applyFont="1" applyFill="1" applyBorder="1" applyAlignment="1" applyProtection="1">
      <alignment horizontal="center" vertical="center"/>
    </xf>
    <xf numFmtId="164" fontId="49" fillId="0" borderId="1" xfId="44" applyNumberFormat="1" applyFont="1" applyBorder="1" applyAlignment="1" applyProtection="1">
      <alignment horizontal="center" vertical="center"/>
    </xf>
    <xf numFmtId="0" fontId="41" fillId="4" borderId="1" xfId="0" applyFont="1" applyFill="1" applyBorder="1" applyAlignment="1" applyProtection="1">
      <alignment vertical="center" wrapText="1"/>
    </xf>
    <xf numFmtId="0" fontId="41" fillId="4" borderId="1" xfId="0" applyFont="1" applyFill="1" applyBorder="1" applyAlignment="1" applyProtection="1">
      <alignment horizontal="center" vertical="center" wrapText="1"/>
    </xf>
    <xf numFmtId="3" fontId="51" fillId="4" borderId="1" xfId="0" applyNumberFormat="1" applyFont="1" applyFill="1" applyBorder="1" applyAlignment="1" applyProtection="1">
      <alignment horizontal="center" vertical="center"/>
    </xf>
    <xf numFmtId="164" fontId="49" fillId="4" borderId="1" xfId="44" applyNumberFormat="1" applyFont="1" applyFill="1" applyBorder="1" applyAlignment="1" applyProtection="1">
      <alignment horizontal="center" vertical="center"/>
    </xf>
    <xf numFmtId="0" fontId="49" fillId="0" borderId="0" xfId="0" applyNumberFormat="1" applyFont="1" applyFill="1" applyBorder="1" applyProtection="1"/>
    <xf numFmtId="0" fontId="3" fillId="9" borderId="85" xfId="0" applyFont="1" applyFill="1" applyBorder="1" applyAlignment="1">
      <alignment horizontal="center"/>
    </xf>
    <xf numFmtId="0" fontId="3" fillId="9" borderId="86" xfId="0" applyNumberFormat="1" applyFont="1" applyFill="1" applyBorder="1" applyAlignment="1">
      <alignment horizontal="center" vertical="center"/>
    </xf>
    <xf numFmtId="0" fontId="3" fillId="9" borderId="87" xfId="0" applyNumberFormat="1" applyFont="1" applyFill="1" applyBorder="1" applyAlignment="1">
      <alignment horizontal="center" vertical="center"/>
    </xf>
    <xf numFmtId="0" fontId="3" fillId="9" borderId="24" xfId="0" applyNumberFormat="1" applyFont="1" applyFill="1" applyBorder="1" applyAlignment="1">
      <alignment horizontal="center" vertical="center"/>
    </xf>
    <xf numFmtId="10" fontId="3" fillId="9" borderId="88" xfId="1" applyNumberFormat="1" applyFont="1" applyFill="1" applyBorder="1" applyAlignment="1">
      <alignment horizontal="center" vertical="center"/>
    </xf>
    <xf numFmtId="0" fontId="6" fillId="0" borderId="0" xfId="0" applyFont="1" applyFill="1" applyBorder="1"/>
    <xf numFmtId="0" fontId="63" fillId="0" borderId="32" xfId="0" applyFont="1" applyFill="1" applyBorder="1" applyAlignment="1">
      <alignment horizontal="left" indent="1"/>
    </xf>
    <xf numFmtId="0" fontId="63" fillId="0" borderId="117" xfId="0" applyFont="1" applyFill="1" applyBorder="1" applyAlignment="1">
      <alignment horizontal="center"/>
    </xf>
    <xf numFmtId="0" fontId="63" fillId="0" borderId="96" xfId="0" applyFont="1" applyFill="1" applyBorder="1" applyAlignment="1">
      <alignment horizontal="center"/>
    </xf>
    <xf numFmtId="0" fontId="63" fillId="0" borderId="120" xfId="0" applyFont="1" applyFill="1" applyBorder="1" applyAlignment="1">
      <alignment horizontal="center"/>
    </xf>
    <xf numFmtId="0" fontId="63" fillId="0" borderId="32" xfId="0" applyFont="1" applyFill="1" applyBorder="1" applyAlignment="1">
      <alignment horizontal="center"/>
    </xf>
    <xf numFmtId="0" fontId="2" fillId="0" borderId="95" xfId="0" applyNumberFormat="1" applyFont="1" applyBorder="1" applyAlignment="1">
      <alignment horizontal="center"/>
    </xf>
    <xf numFmtId="0" fontId="2" fillId="0" borderId="96" xfId="0" applyNumberFormat="1" applyFont="1" applyBorder="1" applyAlignment="1">
      <alignment horizontal="center"/>
    </xf>
    <xf numFmtId="0" fontId="2" fillId="0" borderId="97" xfId="0" applyNumberFormat="1" applyFont="1" applyBorder="1" applyAlignment="1">
      <alignment horizontal="center"/>
    </xf>
    <xf numFmtId="0" fontId="2" fillId="0" borderId="32" xfId="0" applyNumberFormat="1" applyFont="1" applyBorder="1" applyAlignment="1">
      <alignment horizontal="center"/>
    </xf>
    <xf numFmtId="3" fontId="0" fillId="57" borderId="12" xfId="0" applyNumberFormat="1" applyFont="1" applyFill="1" applyBorder="1" applyAlignment="1">
      <alignment horizontal="center"/>
    </xf>
    <xf numFmtId="0" fontId="63" fillId="0" borderId="21" xfId="0" applyFont="1" applyBorder="1" applyAlignment="1">
      <alignment horizontal="left" indent="1"/>
    </xf>
    <xf numFmtId="0" fontId="63" fillId="0" borderId="11" xfId="0" applyFont="1" applyBorder="1" applyAlignment="1">
      <alignment horizontal="left" indent="1"/>
    </xf>
    <xf numFmtId="0" fontId="63" fillId="0" borderId="125" xfId="0" applyFont="1" applyBorder="1" applyAlignment="1">
      <alignment horizontal="left" indent="1"/>
    </xf>
    <xf numFmtId="0" fontId="63" fillId="0" borderId="12" xfId="0" applyNumberFormat="1" applyFont="1" applyBorder="1"/>
    <xf numFmtId="0" fontId="63" fillId="0" borderId="13" xfId="0" applyNumberFormat="1" applyFont="1" applyBorder="1"/>
    <xf numFmtId="0" fontId="63" fillId="0" borderId="70" xfId="0" applyNumberFormat="1" applyFont="1" applyBorder="1"/>
    <xf numFmtId="0" fontId="63" fillId="0" borderId="12" xfId="0" applyNumberFormat="1" applyFont="1" applyBorder="1" applyAlignment="1">
      <alignment horizontal="center"/>
    </xf>
    <xf numFmtId="0" fontId="2" fillId="0" borderId="37" xfId="0" applyNumberFormat="1" applyFont="1" applyBorder="1" applyAlignment="1">
      <alignment horizontal="center"/>
    </xf>
    <xf numFmtId="0" fontId="63" fillId="0" borderId="37" xfId="0" applyNumberFormat="1" applyFont="1" applyBorder="1" applyAlignment="1">
      <alignment horizontal="center"/>
    </xf>
    <xf numFmtId="0" fontId="63" fillId="0" borderId="32" xfId="0" applyNumberFormat="1" applyFont="1" applyBorder="1" applyAlignment="1">
      <alignment horizontal="center"/>
    </xf>
    <xf numFmtId="0" fontId="3" fillId="58" borderId="17" xfId="0" applyNumberFormat="1" applyFont="1" applyFill="1" applyBorder="1"/>
    <xf numFmtId="0" fontId="3" fillId="58" borderId="18" xfId="0" applyNumberFormat="1" applyFont="1" applyFill="1" applyBorder="1"/>
    <xf numFmtId="0" fontId="3" fillId="58" borderId="19" xfId="0" applyNumberFormat="1" applyFont="1" applyFill="1" applyBorder="1"/>
    <xf numFmtId="0" fontId="3" fillId="58" borderId="24" xfId="0" applyNumberFormat="1" applyFont="1" applyFill="1" applyBorder="1"/>
    <xf numFmtId="0" fontId="0" fillId="58" borderId="12" xfId="0" applyNumberFormat="1" applyFont="1" applyFill="1" applyBorder="1" applyAlignment="1">
      <alignment horizontal="center"/>
    </xf>
    <xf numFmtId="0" fontId="0" fillId="58" borderId="13" xfId="0" applyNumberFormat="1" applyFont="1" applyFill="1" applyBorder="1" applyAlignment="1">
      <alignment horizontal="center" vertical="center"/>
    </xf>
    <xf numFmtId="0" fontId="3" fillId="58" borderId="68" xfId="0" applyNumberFormat="1" applyFont="1" applyFill="1" applyBorder="1" applyAlignment="1">
      <alignment horizontal="center"/>
    </xf>
    <xf numFmtId="0" fontId="0" fillId="58" borderId="13" xfId="0" applyNumberFormat="1" applyFont="1" applyFill="1" applyBorder="1" applyAlignment="1">
      <alignment horizontal="center"/>
    </xf>
    <xf numFmtId="0" fontId="3" fillId="58" borderId="70" xfId="0" applyNumberFormat="1" applyFont="1" applyFill="1" applyBorder="1" applyAlignment="1">
      <alignment horizontal="center"/>
    </xf>
    <xf numFmtId="0" fontId="35" fillId="58" borderId="12" xfId="0" applyNumberFormat="1" applyFont="1" applyFill="1" applyBorder="1" applyAlignment="1">
      <alignment horizontal="center"/>
    </xf>
    <xf numFmtId="0" fontId="0" fillId="58" borderId="70" xfId="0" applyNumberFormat="1" applyFont="1" applyFill="1" applyBorder="1" applyAlignment="1">
      <alignment horizontal="center"/>
    </xf>
    <xf numFmtId="0" fontId="0" fillId="58" borderId="15" xfId="0" applyNumberFormat="1" applyFont="1" applyFill="1" applyBorder="1" applyAlignment="1">
      <alignment horizontal="center"/>
    </xf>
    <xf numFmtId="0" fontId="0" fillId="58" borderId="16" xfId="0" applyNumberFormat="1" applyFont="1" applyFill="1" applyBorder="1" applyAlignment="1">
      <alignment horizontal="center"/>
    </xf>
    <xf numFmtId="0" fontId="0" fillId="58" borderId="69" xfId="0" applyNumberFormat="1" applyFont="1" applyFill="1" applyBorder="1" applyAlignment="1">
      <alignment horizontal="center"/>
    </xf>
    <xf numFmtId="0" fontId="0" fillId="58" borderId="20" xfId="0" applyFont="1" applyFill="1" applyBorder="1" applyAlignment="1">
      <alignment horizontal="left"/>
    </xf>
    <xf numFmtId="0" fontId="0" fillId="58" borderId="21" xfId="0" applyFont="1" applyFill="1" applyBorder="1" applyAlignment="1">
      <alignment horizontal="left"/>
    </xf>
    <xf numFmtId="0" fontId="0" fillId="58" borderId="22" xfId="0" applyFont="1" applyFill="1" applyBorder="1" applyAlignment="1">
      <alignment horizontal="left"/>
    </xf>
    <xf numFmtId="0" fontId="3" fillId="58" borderId="77" xfId="0" applyFont="1" applyFill="1" applyBorder="1"/>
    <xf numFmtId="0" fontId="3" fillId="58" borderId="78" xfId="0" applyFont="1" applyFill="1" applyBorder="1"/>
    <xf numFmtId="0" fontId="3" fillId="58" borderId="79" xfId="0" applyFont="1" applyFill="1" applyBorder="1" applyAlignment="1">
      <alignment horizontal="center" vertical="center" wrapText="1"/>
    </xf>
    <xf numFmtId="0" fontId="44" fillId="2" borderId="77" xfId="0" applyFont="1" applyFill="1" applyBorder="1" applyAlignment="1">
      <alignment horizontal="left"/>
    </xf>
    <xf numFmtId="0" fontId="44" fillId="2" borderId="123" xfId="0" applyFont="1" applyFill="1" applyBorder="1" applyAlignment="1">
      <alignment horizontal="left"/>
    </xf>
    <xf numFmtId="0" fontId="44" fillId="2" borderId="78" xfId="0" applyNumberFormat="1" applyFont="1" applyFill="1" applyBorder="1" applyAlignment="1">
      <alignment horizontal="center"/>
    </xf>
    <xf numFmtId="0" fontId="44" fillId="2" borderId="80" xfId="0" applyNumberFormat="1" applyFont="1" applyFill="1" applyBorder="1" applyAlignment="1">
      <alignment horizontal="center"/>
    </xf>
    <xf numFmtId="0" fontId="44" fillId="2" borderId="29" xfId="0" applyNumberFormat="1" applyFont="1" applyFill="1" applyBorder="1" applyAlignment="1">
      <alignment horizontal="center"/>
    </xf>
    <xf numFmtId="0" fontId="0" fillId="2" borderId="31" xfId="0" applyNumberFormat="1" applyFill="1" applyBorder="1" applyAlignment="1">
      <alignment horizontal="center"/>
    </xf>
    <xf numFmtId="164" fontId="0" fillId="2" borderId="31" xfId="1" applyNumberFormat="1" applyFont="1" applyFill="1" applyBorder="1"/>
    <xf numFmtId="0" fontId="0" fillId="2" borderId="32" xfId="0" applyNumberFormat="1" applyFill="1" applyBorder="1" applyAlignment="1">
      <alignment horizontal="center"/>
    </xf>
    <xf numFmtId="164" fontId="0" fillId="2" borderId="32" xfId="1" applyNumberFormat="1" applyFont="1" applyFill="1" applyBorder="1"/>
    <xf numFmtId="164" fontId="0" fillId="2" borderId="33" xfId="1" applyNumberFormat="1" applyFont="1" applyFill="1" applyBorder="1"/>
    <xf numFmtId="0" fontId="0" fillId="2" borderId="33" xfId="0" applyNumberFormat="1" applyFill="1" applyBorder="1" applyAlignment="1">
      <alignment horizontal="center"/>
    </xf>
    <xf numFmtId="0" fontId="3" fillId="2" borderId="77" xfId="0" applyFont="1" applyFill="1" applyBorder="1" applyAlignment="1">
      <alignment horizontal="left"/>
    </xf>
    <xf numFmtId="0" fontId="3" fillId="2" borderId="123" xfId="0" applyFont="1" applyFill="1" applyBorder="1" applyAlignment="1">
      <alignment horizontal="left"/>
    </xf>
    <xf numFmtId="0" fontId="3" fillId="2" borderId="78" xfId="0" applyNumberFormat="1" applyFont="1" applyFill="1" applyBorder="1" applyAlignment="1">
      <alignment horizontal="center"/>
    </xf>
    <xf numFmtId="0" fontId="3" fillId="2" borderId="130" xfId="0" applyNumberFormat="1" applyFont="1" applyFill="1" applyBorder="1" applyAlignment="1">
      <alignment horizontal="center"/>
    </xf>
    <xf numFmtId="0" fontId="0" fillId="2" borderId="13" xfId="0" applyNumberFormat="1" applyFill="1" applyBorder="1" applyAlignment="1">
      <alignment horizontal="center"/>
    </xf>
    <xf numFmtId="9" fontId="0" fillId="2" borderId="31" xfId="1" applyFont="1" applyFill="1" applyBorder="1"/>
    <xf numFmtId="9" fontId="0" fillId="2" borderId="32" xfId="1" applyFont="1" applyFill="1" applyBorder="1"/>
    <xf numFmtId="9" fontId="0" fillId="2" borderId="33" xfId="1" applyFont="1" applyFill="1" applyBorder="1"/>
    <xf numFmtId="0" fontId="3" fillId="2" borderId="79" xfId="0" applyNumberFormat="1" applyFont="1" applyFill="1" applyBorder="1" applyAlignment="1">
      <alignment horizontal="center"/>
    </xf>
    <xf numFmtId="9" fontId="0" fillId="2" borderId="31" xfId="1" applyNumberFormat="1" applyFont="1" applyFill="1" applyBorder="1"/>
    <xf numFmtId="9" fontId="0" fillId="2" borderId="32" xfId="1" applyNumberFormat="1" applyFont="1" applyFill="1" applyBorder="1"/>
    <xf numFmtId="9" fontId="0" fillId="2" borderId="33" xfId="1" applyNumberFormat="1" applyFont="1" applyFill="1" applyBorder="1"/>
    <xf numFmtId="0" fontId="3" fillId="2" borderId="17" xfId="0" applyFont="1" applyFill="1" applyBorder="1" applyAlignment="1">
      <alignment horizontal="left"/>
    </xf>
    <xf numFmtId="0" fontId="3" fillId="2" borderId="128" xfId="0" applyFont="1" applyFill="1" applyBorder="1" applyAlignment="1">
      <alignment horizontal="left"/>
    </xf>
    <xf numFmtId="0" fontId="3" fillId="2" borderId="18" xfId="0" applyNumberFormat="1" applyFont="1" applyFill="1" applyBorder="1" applyAlignment="1">
      <alignment horizontal="center"/>
    </xf>
    <xf numFmtId="0" fontId="3" fillId="2" borderId="19" xfId="0" applyNumberFormat="1" applyFont="1" applyFill="1" applyBorder="1" applyAlignment="1">
      <alignment horizontal="center"/>
    </xf>
    <xf numFmtId="0" fontId="0" fillId="59" borderId="20" xfId="0" applyFont="1" applyFill="1" applyBorder="1" applyAlignment="1">
      <alignment horizontal="left"/>
    </xf>
    <xf numFmtId="0" fontId="0" fillId="59" borderId="21" xfId="0" applyFont="1" applyFill="1" applyBorder="1" applyAlignment="1">
      <alignment horizontal="left"/>
    </xf>
    <xf numFmtId="0" fontId="0" fillId="59" borderId="22" xfId="0" applyFont="1" applyFill="1" applyBorder="1" applyAlignment="1">
      <alignment horizontal="left"/>
    </xf>
    <xf numFmtId="3" fontId="0" fillId="59" borderId="12" xfId="0" applyNumberFormat="1" applyFont="1" applyFill="1" applyBorder="1" applyAlignment="1">
      <alignment horizontal="center"/>
    </xf>
    <xf numFmtId="3" fontId="0" fillId="59" borderId="13" xfId="0" applyNumberFormat="1" applyFont="1" applyFill="1" applyBorder="1" applyAlignment="1">
      <alignment horizontal="center"/>
    </xf>
    <xf numFmtId="3" fontId="0" fillId="59" borderId="32" xfId="0" applyNumberFormat="1" applyFont="1" applyFill="1" applyBorder="1" applyAlignment="1">
      <alignment horizontal="center"/>
    </xf>
    <xf numFmtId="3" fontId="0" fillId="59" borderId="15" xfId="0" applyNumberFormat="1" applyFont="1" applyFill="1" applyBorder="1" applyAlignment="1">
      <alignment horizontal="center"/>
    </xf>
    <xf numFmtId="3" fontId="0" fillId="59" borderId="16" xfId="0" applyNumberFormat="1" applyFont="1" applyFill="1" applyBorder="1" applyAlignment="1">
      <alignment horizontal="center"/>
    </xf>
    <xf numFmtId="3" fontId="0" fillId="59" borderId="33" xfId="0" applyNumberFormat="1" applyFont="1" applyFill="1" applyBorder="1" applyAlignment="1">
      <alignment horizontal="center"/>
    </xf>
    <xf numFmtId="3" fontId="3" fillId="59" borderId="32" xfId="0" applyNumberFormat="1" applyFont="1" applyFill="1" applyBorder="1" applyAlignment="1">
      <alignment horizontal="center"/>
    </xf>
    <xf numFmtId="3" fontId="3" fillId="59" borderId="31" xfId="0" applyNumberFormat="1" applyFont="1" applyFill="1" applyBorder="1" applyAlignment="1">
      <alignment horizontal="center"/>
    </xf>
    <xf numFmtId="0" fontId="3" fillId="59" borderId="18" xfId="0" applyNumberFormat="1" applyFont="1" applyFill="1" applyBorder="1"/>
    <xf numFmtId="0" fontId="3" fillId="59" borderId="19" xfId="0" applyNumberFormat="1" applyFont="1" applyFill="1" applyBorder="1"/>
    <xf numFmtId="0" fontId="3" fillId="59" borderId="88" xfId="0" applyNumberFormat="1" applyFont="1" applyFill="1" applyBorder="1" applyAlignment="1">
      <alignment horizontal="center"/>
    </xf>
    <xf numFmtId="0" fontId="3" fillId="59" borderId="89" xfId="0" applyFont="1" applyFill="1" applyBorder="1"/>
    <xf numFmtId="0" fontId="3" fillId="59" borderId="17" xfId="0" applyFont="1" applyFill="1" applyBorder="1"/>
    <xf numFmtId="0" fontId="3" fillId="59" borderId="18" xfId="0" applyFont="1" applyFill="1" applyBorder="1"/>
    <xf numFmtId="0" fontId="3" fillId="59" borderId="19" xfId="0" applyFont="1" applyFill="1" applyBorder="1"/>
    <xf numFmtId="0" fontId="3" fillId="59" borderId="81" xfId="0" applyFont="1" applyFill="1" applyBorder="1" applyAlignment="1">
      <alignment horizontal="center" wrapText="1"/>
    </xf>
    <xf numFmtId="0" fontId="3" fillId="59" borderId="20" xfId="0" applyFont="1" applyFill="1" applyBorder="1"/>
    <xf numFmtId="0" fontId="3" fillId="59" borderId="8" xfId="0" applyFont="1" applyFill="1" applyBorder="1"/>
    <xf numFmtId="0" fontId="3" fillId="59" borderId="124" xfId="0" applyFont="1" applyFill="1" applyBorder="1"/>
    <xf numFmtId="0" fontId="3" fillId="59" borderId="9" xfId="0" applyFont="1" applyFill="1" applyBorder="1"/>
    <xf numFmtId="0" fontId="3" fillId="59" borderId="10" xfId="0" applyFont="1" applyFill="1" applyBorder="1"/>
    <xf numFmtId="0" fontId="3" fillId="59" borderId="68" xfId="0" applyFont="1" applyFill="1" applyBorder="1" applyAlignment="1">
      <alignment horizontal="center" wrapText="1"/>
    </xf>
    <xf numFmtId="0" fontId="3" fillId="59" borderId="35" xfId="0" applyFont="1" applyFill="1" applyBorder="1"/>
    <xf numFmtId="0" fontId="3" fillId="59" borderId="17" xfId="0" applyFont="1" applyFill="1" applyBorder="1" applyAlignment="1">
      <alignment horizontal="center"/>
    </xf>
    <xf numFmtId="0" fontId="3" fillId="59" borderId="128" xfId="0" applyFont="1" applyFill="1" applyBorder="1" applyAlignment="1">
      <alignment horizontal="center"/>
    </xf>
    <xf numFmtId="0" fontId="3" fillId="59" borderId="18" xfId="0" applyFont="1" applyFill="1" applyBorder="1" applyAlignment="1">
      <alignment horizontal="center"/>
    </xf>
    <xf numFmtId="0" fontId="3" fillId="59" borderId="19" xfId="0" applyFont="1" applyFill="1" applyBorder="1" applyAlignment="1">
      <alignment horizontal="center"/>
    </xf>
    <xf numFmtId="0" fontId="3" fillId="59" borderId="24" xfId="0" applyFont="1" applyFill="1" applyBorder="1" applyAlignment="1">
      <alignment horizontal="center" wrapText="1"/>
    </xf>
    <xf numFmtId="0" fontId="2" fillId="54" borderId="21" xfId="0" applyFont="1" applyFill="1" applyBorder="1" applyAlignment="1">
      <alignment horizontal="left" indent="1"/>
    </xf>
    <xf numFmtId="0" fontId="2" fillId="54" borderId="95" xfId="0" applyFont="1" applyFill="1" applyBorder="1" applyAlignment="1">
      <alignment horizontal="center"/>
    </xf>
    <xf numFmtId="0" fontId="2" fillId="54" borderId="96" xfId="0" applyFont="1" applyFill="1" applyBorder="1" applyAlignment="1">
      <alignment horizontal="center"/>
    </xf>
    <xf numFmtId="0" fontId="2" fillId="54" borderId="97" xfId="0" applyFont="1" applyFill="1" applyBorder="1" applyAlignment="1">
      <alignment horizontal="center"/>
    </xf>
    <xf numFmtId="0" fontId="2" fillId="54" borderId="70" xfId="0" applyFont="1" applyFill="1" applyBorder="1" applyAlignment="1">
      <alignment horizontal="center"/>
    </xf>
    <xf numFmtId="0" fontId="3" fillId="54" borderId="22" xfId="0" applyFont="1" applyFill="1" applyBorder="1" applyAlignment="1">
      <alignment horizontal="left"/>
    </xf>
    <xf numFmtId="0" fontId="3" fillId="54" borderId="110" xfId="0" applyNumberFormat="1" applyFont="1" applyFill="1" applyBorder="1" applyAlignment="1">
      <alignment horizontal="center"/>
    </xf>
    <xf numFmtId="0" fontId="3" fillId="54" borderId="111" xfId="0" applyNumberFormat="1" applyFont="1" applyFill="1" applyBorder="1" applyAlignment="1">
      <alignment horizontal="center"/>
    </xf>
    <xf numFmtId="0" fontId="3" fillId="54" borderId="112" xfId="0" applyNumberFormat="1" applyFont="1" applyFill="1" applyBorder="1" applyAlignment="1">
      <alignment horizontal="center"/>
    </xf>
    <xf numFmtId="0" fontId="3" fillId="54" borderId="69" xfId="0" applyNumberFormat="1" applyFont="1" applyFill="1" applyBorder="1" applyAlignment="1">
      <alignment horizontal="center"/>
    </xf>
    <xf numFmtId="3" fontId="0" fillId="59" borderId="13" xfId="0" applyNumberFormat="1" applyFont="1" applyFill="1" applyBorder="1" applyAlignment="1">
      <alignment horizontal="center" vertical="center"/>
    </xf>
    <xf numFmtId="0" fontId="3" fillId="59" borderId="75" xfId="0" applyFont="1" applyFill="1" applyBorder="1"/>
    <xf numFmtId="0" fontId="3" fillId="59" borderId="88" xfId="0" applyFont="1" applyFill="1" applyBorder="1" applyAlignment="1">
      <alignment horizontal="center" wrapText="1"/>
    </xf>
    <xf numFmtId="0" fontId="3" fillId="59" borderId="9" xfId="0" applyFont="1" applyFill="1" applyBorder="1" applyAlignment="1">
      <alignment horizontal="center"/>
    </xf>
    <xf numFmtId="0" fontId="3" fillId="59" borderId="36" xfId="0" applyFont="1" applyFill="1" applyBorder="1" applyAlignment="1">
      <alignment horizontal="center"/>
    </xf>
    <xf numFmtId="0" fontId="3" fillId="59" borderId="31" xfId="0" applyFont="1" applyFill="1" applyBorder="1" applyAlignment="1">
      <alignment horizontal="center" wrapText="1"/>
    </xf>
    <xf numFmtId="0" fontId="3" fillId="59" borderId="17" xfId="0" applyFont="1" applyFill="1" applyBorder="1" applyAlignment="1">
      <alignment horizontal="left"/>
    </xf>
    <xf numFmtId="0" fontId="3" fillId="59" borderId="18" xfId="0" applyNumberFormat="1" applyFont="1" applyFill="1" applyBorder="1" applyAlignment="1">
      <alignment horizontal="center"/>
    </xf>
    <xf numFmtId="0" fontId="3" fillId="59" borderId="75" xfId="0" applyNumberFormat="1" applyFont="1" applyFill="1" applyBorder="1" applyAlignment="1">
      <alignment horizontal="center"/>
    </xf>
    <xf numFmtId="0" fontId="2" fillId="54" borderId="8" xfId="0" applyFont="1" applyFill="1" applyBorder="1" applyAlignment="1">
      <alignment horizontal="left"/>
    </xf>
    <xf numFmtId="0" fontId="2" fillId="54" borderId="9" xfId="0" applyFont="1" applyFill="1" applyBorder="1" applyAlignment="1">
      <alignment horizontal="center"/>
    </xf>
    <xf numFmtId="0" fontId="2" fillId="54" borderId="36" xfId="0" applyFont="1" applyFill="1" applyBorder="1" applyAlignment="1">
      <alignment horizontal="center"/>
    </xf>
    <xf numFmtId="0" fontId="2" fillId="54" borderId="31" xfId="0" applyFont="1" applyFill="1" applyBorder="1" applyAlignment="1">
      <alignment horizontal="center"/>
    </xf>
    <xf numFmtId="0" fontId="3" fillId="54" borderId="14" xfId="0" applyNumberFormat="1" applyFont="1" applyFill="1" applyBorder="1" applyAlignment="1">
      <alignment horizontal="left"/>
    </xf>
    <xf numFmtId="0" fontId="3" fillId="54" borderId="15" xfId="0" applyNumberFormat="1" applyFont="1" applyFill="1" applyBorder="1" applyAlignment="1">
      <alignment horizontal="center"/>
    </xf>
    <xf numFmtId="0" fontId="3" fillId="54" borderId="38" xfId="0" applyNumberFormat="1" applyFont="1" applyFill="1" applyBorder="1" applyAlignment="1">
      <alignment horizontal="center"/>
    </xf>
    <xf numFmtId="0" fontId="3" fillId="54" borderId="33" xfId="0" applyNumberFormat="1" applyFont="1" applyFill="1" applyBorder="1" applyAlignment="1">
      <alignment horizontal="center"/>
    </xf>
    <xf numFmtId="0" fontId="3" fillId="59" borderId="88" xfId="0" applyFont="1" applyFill="1" applyBorder="1"/>
    <xf numFmtId="0" fontId="3" fillId="59" borderId="31" xfId="0" applyFont="1" applyFill="1" applyBorder="1" applyAlignment="1">
      <alignment horizontal="center"/>
    </xf>
    <xf numFmtId="0" fontId="3" fillId="59" borderId="77" xfId="0" applyFont="1" applyFill="1" applyBorder="1"/>
    <xf numFmtId="0" fontId="3" fillId="59" borderId="78" xfId="0" applyFont="1" applyFill="1" applyBorder="1"/>
    <xf numFmtId="0" fontId="3" fillId="59" borderId="79" xfId="0" applyFont="1" applyFill="1" applyBorder="1"/>
    <xf numFmtId="0" fontId="3" fillId="54" borderId="8" xfId="0" applyFont="1" applyFill="1" applyBorder="1" applyAlignment="1">
      <alignment horizontal="left"/>
    </xf>
    <xf numFmtId="0" fontId="3" fillId="54" borderId="9" xfId="0" applyNumberFormat="1" applyFont="1" applyFill="1" applyBorder="1"/>
    <xf numFmtId="0" fontId="3" fillId="54" borderId="10" xfId="0" applyNumberFormat="1" applyFont="1" applyFill="1" applyBorder="1"/>
    <xf numFmtId="0" fontId="3" fillId="54" borderId="17" xfId="0" applyFont="1" applyFill="1" applyBorder="1" applyAlignment="1">
      <alignment horizontal="left"/>
    </xf>
    <xf numFmtId="0" fontId="3" fillId="54" borderId="18" xfId="0" applyNumberFormat="1" applyFont="1" applyFill="1" applyBorder="1"/>
    <xf numFmtId="0" fontId="3" fillId="54" borderId="19" xfId="0" applyNumberFormat="1" applyFont="1" applyFill="1" applyBorder="1"/>
    <xf numFmtId="0" fontId="3" fillId="60" borderId="17" xfId="0" applyNumberFormat="1" applyFont="1" applyFill="1" applyBorder="1"/>
    <xf numFmtId="0" fontId="3" fillId="60" borderId="18" xfId="0" applyNumberFormat="1" applyFont="1" applyFill="1" applyBorder="1"/>
    <xf numFmtId="0" fontId="3" fillId="60" borderId="19" xfId="0" applyNumberFormat="1" applyFont="1" applyFill="1" applyBorder="1"/>
    <xf numFmtId="0" fontId="3" fillId="60" borderId="24" xfId="0" applyNumberFormat="1" applyFont="1" applyFill="1" applyBorder="1"/>
    <xf numFmtId="0" fontId="0" fillId="60" borderId="11" xfId="0" applyNumberFormat="1" applyFont="1" applyFill="1" applyBorder="1" applyAlignment="1">
      <alignment horizontal="center" vertical="center"/>
    </xf>
    <xf numFmtId="0" fontId="0" fillId="60" borderId="12" xfId="0" applyNumberFormat="1" applyFont="1" applyFill="1" applyBorder="1" applyAlignment="1">
      <alignment horizontal="center" vertical="center"/>
    </xf>
    <xf numFmtId="0" fontId="0" fillId="60" borderId="13" xfId="0" applyNumberFormat="1" applyFont="1" applyFill="1" applyBorder="1" applyAlignment="1">
      <alignment horizontal="center" vertical="center"/>
    </xf>
    <xf numFmtId="0" fontId="3" fillId="60" borderId="70" xfId="0" applyNumberFormat="1" applyFont="1" applyFill="1" applyBorder="1" applyAlignment="1">
      <alignment horizontal="center" vertical="center"/>
    </xf>
    <xf numFmtId="0" fontId="0" fillId="60" borderId="11" xfId="0" applyNumberFormat="1" applyFont="1" applyFill="1" applyBorder="1"/>
    <xf numFmtId="0" fontId="0" fillId="60" borderId="12" xfId="0" applyNumberFormat="1" applyFont="1" applyFill="1" applyBorder="1"/>
    <xf numFmtId="0" fontId="0" fillId="60" borderId="13" xfId="0" applyNumberFormat="1" applyFont="1" applyFill="1" applyBorder="1"/>
    <xf numFmtId="0" fontId="0" fillId="60" borderId="70" xfId="0" applyNumberFormat="1" applyFont="1" applyFill="1" applyBorder="1"/>
    <xf numFmtId="0" fontId="0" fillId="60" borderId="14" xfId="0" applyNumberFormat="1" applyFont="1" applyFill="1" applyBorder="1"/>
    <xf numFmtId="0" fontId="0" fillId="60" borderId="15" xfId="0" applyNumberFormat="1" applyFont="1" applyFill="1" applyBorder="1"/>
    <xf numFmtId="0" fontId="0" fillId="60" borderId="16" xfId="0" applyNumberFormat="1" applyFont="1" applyFill="1" applyBorder="1"/>
    <xf numFmtId="0" fontId="0" fillId="60" borderId="69" xfId="0" applyNumberFormat="1" applyFont="1" applyFill="1" applyBorder="1"/>
    <xf numFmtId="0" fontId="0" fillId="60" borderId="20" xfId="0" applyFont="1" applyFill="1" applyBorder="1" applyAlignment="1">
      <alignment horizontal="left"/>
    </xf>
    <xf numFmtId="0" fontId="0" fillId="60" borderId="21" xfId="0" applyFont="1" applyFill="1" applyBorder="1" applyAlignment="1">
      <alignment horizontal="left"/>
    </xf>
    <xf numFmtId="0" fontId="0" fillId="60" borderId="22" xfId="0" applyFont="1" applyFill="1" applyBorder="1" applyAlignment="1">
      <alignment horizontal="left"/>
    </xf>
    <xf numFmtId="0" fontId="3" fillId="60" borderId="35" xfId="0" applyFont="1" applyFill="1" applyBorder="1"/>
    <xf numFmtId="0" fontId="3" fillId="60" borderId="17" xfId="0" applyFont="1" applyFill="1" applyBorder="1"/>
    <xf numFmtId="0" fontId="3" fillId="60" borderId="18" xfId="0" applyFont="1" applyFill="1" applyBorder="1"/>
    <xf numFmtId="0" fontId="3" fillId="60" borderId="19" xfId="0" applyFont="1" applyFill="1" applyBorder="1"/>
    <xf numFmtId="0" fontId="3" fillId="60" borderId="88" xfId="0" applyFont="1" applyFill="1" applyBorder="1" applyAlignment="1">
      <alignment horizontal="center" wrapText="1"/>
    </xf>
    <xf numFmtId="0" fontId="3" fillId="60" borderId="88" xfId="0" applyFont="1" applyFill="1" applyBorder="1" applyAlignment="1">
      <alignment horizontal="center"/>
    </xf>
    <xf numFmtId="0" fontId="3" fillId="55" borderId="32" xfId="0" applyNumberFormat="1" applyFont="1" applyFill="1" applyBorder="1" applyAlignment="1">
      <alignment horizontal="center"/>
    </xf>
    <xf numFmtId="0" fontId="3" fillId="60" borderId="17" xfId="0" applyFont="1" applyFill="1" applyBorder="1" applyAlignment="1">
      <alignment horizontal="center"/>
    </xf>
    <xf numFmtId="0" fontId="3" fillId="60" borderId="18" xfId="0" applyFont="1" applyFill="1" applyBorder="1" applyAlignment="1">
      <alignment horizontal="center"/>
    </xf>
    <xf numFmtId="0" fontId="3" fillId="60" borderId="19" xfId="0" applyFont="1" applyFill="1" applyBorder="1" applyAlignment="1">
      <alignment horizontal="center"/>
    </xf>
    <xf numFmtId="0" fontId="3" fillId="60" borderId="35" xfId="0" applyFont="1" applyFill="1" applyBorder="1" applyAlignment="1">
      <alignment horizontal="left"/>
    </xf>
    <xf numFmtId="0" fontId="3" fillId="60" borderId="18" xfId="0" applyNumberFormat="1" applyFont="1" applyFill="1" applyBorder="1" applyAlignment="1">
      <alignment horizontal="center"/>
    </xf>
    <xf numFmtId="0" fontId="3" fillId="60" borderId="19" xfId="0" applyNumberFormat="1" applyFont="1" applyFill="1" applyBorder="1" applyAlignment="1">
      <alignment horizontal="center"/>
    </xf>
    <xf numFmtId="0" fontId="3" fillId="60" borderId="88" xfId="0" applyNumberFormat="1" applyFont="1" applyFill="1" applyBorder="1" applyAlignment="1">
      <alignment horizontal="center"/>
    </xf>
    <xf numFmtId="0" fontId="0" fillId="55" borderId="8" xfId="0" applyNumberFormat="1" applyFill="1" applyBorder="1" applyAlignment="1">
      <alignment horizontal="center"/>
    </xf>
    <xf numFmtId="0" fontId="0" fillId="55" borderId="9" xfId="0" applyNumberFormat="1" applyFill="1" applyBorder="1" applyAlignment="1">
      <alignment horizontal="center"/>
    </xf>
    <xf numFmtId="0" fontId="0" fillId="60" borderId="9" xfId="0" applyNumberFormat="1" applyFont="1" applyFill="1" applyBorder="1" applyAlignment="1">
      <alignment horizontal="center" vertical="center"/>
    </xf>
    <xf numFmtId="0" fontId="0" fillId="60" borderId="10" xfId="0" applyNumberFormat="1" applyFont="1" applyFill="1" applyBorder="1" applyAlignment="1">
      <alignment horizontal="center" vertical="center"/>
    </xf>
    <xf numFmtId="0" fontId="0" fillId="55" borderId="11" xfId="0" applyNumberFormat="1" applyFill="1" applyBorder="1" applyAlignment="1">
      <alignment horizontal="center"/>
    </xf>
    <xf numFmtId="0" fontId="0" fillId="55" borderId="12" xfId="0" applyNumberFormat="1" applyFill="1" applyBorder="1" applyAlignment="1">
      <alignment horizontal="center"/>
    </xf>
    <xf numFmtId="0" fontId="0" fillId="60" borderId="12" xfId="0" applyNumberFormat="1" applyFont="1" applyFill="1" applyBorder="1" applyAlignment="1">
      <alignment horizontal="center"/>
    </xf>
    <xf numFmtId="0" fontId="0" fillId="60" borderId="13" xfId="0" applyNumberFormat="1" applyFont="1" applyFill="1" applyBorder="1" applyAlignment="1">
      <alignment horizontal="center"/>
    </xf>
    <xf numFmtId="0" fontId="0" fillId="60" borderId="11" xfId="0" applyFont="1" applyFill="1" applyBorder="1" applyAlignment="1">
      <alignment horizontal="left"/>
    </xf>
    <xf numFmtId="0" fontId="0" fillId="60" borderId="12" xfId="0" applyFont="1" applyFill="1" applyBorder="1" applyAlignment="1">
      <alignment horizontal="left"/>
    </xf>
    <xf numFmtId="0" fontId="0" fillId="60" borderId="14" xfId="0" applyFont="1" applyFill="1" applyBorder="1" applyAlignment="1">
      <alignment horizontal="left"/>
    </xf>
    <xf numFmtId="0" fontId="0" fillId="60" borderId="15" xfId="0" applyFont="1" applyFill="1" applyBorder="1" applyAlignment="1">
      <alignment horizontal="left"/>
    </xf>
    <xf numFmtId="0" fontId="3" fillId="60" borderId="75" xfId="0" applyFont="1" applyFill="1" applyBorder="1"/>
    <xf numFmtId="0" fontId="3" fillId="60" borderId="128" xfId="0" applyFont="1" applyFill="1" applyBorder="1"/>
    <xf numFmtId="0" fontId="3" fillId="60" borderId="75" xfId="0" applyFont="1" applyFill="1" applyBorder="1" applyAlignment="1">
      <alignment horizontal="center"/>
    </xf>
    <xf numFmtId="0" fontId="3" fillId="55" borderId="31" xfId="0" applyNumberFormat="1" applyFont="1" applyFill="1" applyBorder="1" applyAlignment="1">
      <alignment horizontal="center"/>
    </xf>
    <xf numFmtId="0" fontId="3" fillId="55" borderId="34" xfId="0" applyNumberFormat="1" applyFont="1" applyFill="1" applyBorder="1" applyAlignment="1">
      <alignment horizontal="center"/>
    </xf>
    <xf numFmtId="0" fontId="3" fillId="55" borderId="30" xfId="0" applyNumberFormat="1" applyFont="1" applyFill="1" applyBorder="1" applyAlignment="1">
      <alignment horizontal="center"/>
    </xf>
    <xf numFmtId="0" fontId="3" fillId="60" borderId="68" xfId="0" applyNumberFormat="1" applyFont="1" applyFill="1" applyBorder="1" applyAlignment="1">
      <alignment horizontal="center" vertical="center"/>
    </xf>
    <xf numFmtId="0" fontId="0" fillId="60" borderId="15" xfId="0" applyNumberFormat="1" applyFont="1" applyFill="1" applyBorder="1" applyAlignment="1">
      <alignment horizontal="center" vertical="center"/>
    </xf>
    <xf numFmtId="0" fontId="0" fillId="60" borderId="16" xfId="0" applyNumberFormat="1" applyFont="1" applyFill="1" applyBorder="1" applyAlignment="1">
      <alignment horizontal="center" vertical="center"/>
    </xf>
    <xf numFmtId="0" fontId="3" fillId="60" borderId="69" xfId="0" applyNumberFormat="1" applyFont="1" applyFill="1" applyBorder="1" applyAlignment="1">
      <alignment horizontal="center" vertical="center"/>
    </xf>
    <xf numFmtId="0" fontId="3" fillId="60" borderId="70" xfId="0" applyNumberFormat="1" applyFont="1" applyFill="1" applyBorder="1" applyAlignment="1">
      <alignment horizontal="center"/>
    </xf>
    <xf numFmtId="0" fontId="3" fillId="55" borderId="88" xfId="0" applyNumberFormat="1" applyFont="1" applyFill="1" applyBorder="1" applyAlignment="1">
      <alignment horizontal="center"/>
    </xf>
    <xf numFmtId="9" fontId="3" fillId="55" borderId="88" xfId="1" applyFont="1" applyFill="1" applyBorder="1" applyAlignment="1">
      <alignment horizontal="center"/>
    </xf>
    <xf numFmtId="0" fontId="3" fillId="55" borderId="131" xfId="0" applyNumberFormat="1" applyFont="1" applyFill="1" applyBorder="1" applyAlignment="1">
      <alignment horizontal="center"/>
    </xf>
    <xf numFmtId="0" fontId="3" fillId="55" borderId="33" xfId="0" applyNumberFormat="1" applyFont="1" applyFill="1" applyBorder="1" applyAlignment="1">
      <alignment horizontal="center"/>
    </xf>
    <xf numFmtId="9" fontId="3" fillId="55" borderId="88" xfId="1" applyFont="1" applyFill="1" applyBorder="1" applyAlignment="1">
      <alignment vertical="center"/>
    </xf>
    <xf numFmtId="0" fontId="3" fillId="60" borderId="32" xfId="0" applyFont="1" applyFill="1" applyBorder="1" applyAlignment="1">
      <alignment horizontal="center"/>
    </xf>
    <xf numFmtId="0" fontId="3" fillId="60" borderId="33" xfId="0" applyFont="1" applyFill="1" applyBorder="1" applyAlignment="1">
      <alignment horizontal="center"/>
    </xf>
    <xf numFmtId="9" fontId="0" fillId="0" borderId="0" xfId="1" applyFont="1" applyBorder="1"/>
    <xf numFmtId="0" fontId="11" fillId="4" borderId="17" xfId="0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 vertical="center" wrapText="1"/>
    </xf>
    <xf numFmtId="0" fontId="11" fillId="4" borderId="78" xfId="0" applyFont="1" applyFill="1" applyBorder="1" applyAlignment="1">
      <alignment horizontal="center" vertical="center" wrapText="1"/>
    </xf>
    <xf numFmtId="0" fontId="11" fillId="4" borderId="80" xfId="0" applyFont="1" applyFill="1" applyBorder="1" applyAlignment="1">
      <alignment horizontal="center" vertical="center" wrapText="1"/>
    </xf>
    <xf numFmtId="0" fontId="64" fillId="9" borderId="0" xfId="0" applyFont="1" applyFill="1" applyProtection="1"/>
    <xf numFmtId="3" fontId="35" fillId="0" borderId="0" xfId="0" applyNumberFormat="1" applyFont="1"/>
    <xf numFmtId="3" fontId="3" fillId="55" borderId="31" xfId="0" applyNumberFormat="1" applyFont="1" applyFill="1" applyBorder="1" applyAlignment="1">
      <alignment horizontal="center"/>
    </xf>
    <xf numFmtId="3" fontId="3" fillId="55" borderId="33" xfId="0" applyNumberFormat="1" applyFont="1" applyFill="1" applyBorder="1" applyAlignment="1">
      <alignment horizontal="center"/>
    </xf>
    <xf numFmtId="3" fontId="3" fillId="54" borderId="31" xfId="0" applyNumberFormat="1" applyFont="1" applyFill="1" applyBorder="1" applyAlignment="1">
      <alignment horizontal="center"/>
    </xf>
    <xf numFmtId="3" fontId="3" fillId="54" borderId="33" xfId="0" applyNumberFormat="1" applyFont="1" applyFill="1" applyBorder="1" applyAlignment="1">
      <alignment horizontal="center"/>
    </xf>
    <xf numFmtId="3" fontId="0" fillId="54" borderId="124" xfId="0" applyNumberFormat="1" applyFont="1" applyFill="1" applyBorder="1" applyAlignment="1">
      <alignment horizontal="center"/>
    </xf>
    <xf numFmtId="3" fontId="0" fillId="54" borderId="127" xfId="0" applyNumberFormat="1" applyFont="1" applyFill="1" applyBorder="1" applyAlignment="1">
      <alignment horizontal="center"/>
    </xf>
    <xf numFmtId="3" fontId="0" fillId="55" borderId="124" xfId="0" applyNumberFormat="1" applyFont="1" applyFill="1" applyBorder="1" applyAlignment="1">
      <alignment horizontal="center"/>
    </xf>
    <xf numFmtId="3" fontId="0" fillId="55" borderId="127" xfId="0" applyNumberFormat="1" applyFont="1" applyFill="1" applyBorder="1" applyAlignment="1">
      <alignment horizontal="center"/>
    </xf>
    <xf numFmtId="3" fontId="0" fillId="4" borderId="10" xfId="0" applyNumberFormat="1" applyFont="1" applyFill="1" applyBorder="1" applyAlignment="1">
      <alignment horizontal="center"/>
    </xf>
    <xf numFmtId="3" fontId="0" fillId="4" borderId="16" xfId="0" applyNumberFormat="1" applyFont="1" applyFill="1" applyBorder="1" applyAlignment="1">
      <alignment horizontal="center"/>
    </xf>
    <xf numFmtId="0" fontId="20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14" fontId="23" fillId="0" borderId="0" xfId="0" applyNumberFormat="1" applyFont="1" applyAlignment="1">
      <alignment horizontal="center"/>
    </xf>
    <xf numFmtId="10" fontId="22" fillId="2" borderId="39" xfId="0" applyNumberFormat="1" applyFont="1" applyFill="1" applyBorder="1" applyAlignment="1">
      <alignment horizontal="center" vertical="center" wrapText="1"/>
    </xf>
    <xf numFmtId="10" fontId="22" fillId="2" borderId="40" xfId="0" applyNumberFormat="1" applyFont="1" applyFill="1" applyBorder="1" applyAlignment="1">
      <alignment horizontal="center" vertical="center" wrapText="1"/>
    </xf>
    <xf numFmtId="10" fontId="22" fillId="2" borderId="41" xfId="0" applyNumberFormat="1" applyFont="1" applyFill="1" applyBorder="1" applyAlignment="1">
      <alignment horizontal="center" vertical="center" wrapText="1"/>
    </xf>
    <xf numFmtId="10" fontId="22" fillId="2" borderId="72" xfId="0" applyNumberFormat="1" applyFont="1" applyFill="1" applyBorder="1" applyAlignment="1">
      <alignment horizontal="center" vertical="center" wrapText="1"/>
    </xf>
    <xf numFmtId="10" fontId="22" fillId="2" borderId="73" xfId="0" applyNumberFormat="1" applyFont="1" applyFill="1" applyBorder="1" applyAlignment="1">
      <alignment horizontal="center" vertical="center" wrapText="1"/>
    </xf>
    <xf numFmtId="10" fontId="22" fillId="2" borderId="74" xfId="0" applyNumberFormat="1" applyFont="1" applyFill="1" applyBorder="1" applyAlignment="1">
      <alignment horizontal="center" vertical="center" wrapText="1"/>
    </xf>
    <xf numFmtId="0" fontId="3" fillId="1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" fillId="4" borderId="35" xfId="0" applyFont="1" applyFill="1" applyBorder="1" applyAlignment="1">
      <alignment horizontal="center"/>
    </xf>
    <xf numFmtId="0" fontId="3" fillId="4" borderId="23" xfId="0" applyFont="1" applyFill="1" applyBorder="1" applyAlignment="1">
      <alignment horizontal="center"/>
    </xf>
    <xf numFmtId="0" fontId="3" fillId="4" borderId="24" xfId="0" applyFont="1" applyFill="1" applyBorder="1" applyAlignment="1">
      <alignment horizontal="center"/>
    </xf>
    <xf numFmtId="0" fontId="3" fillId="54" borderId="35" xfId="0" applyFont="1" applyFill="1" applyBorder="1" applyAlignment="1">
      <alignment horizontal="center"/>
    </xf>
    <xf numFmtId="0" fontId="3" fillId="54" borderId="23" xfId="0" applyFont="1" applyFill="1" applyBorder="1" applyAlignment="1">
      <alignment horizontal="center"/>
    </xf>
    <xf numFmtId="0" fontId="3" fillId="54" borderId="24" xfId="0" applyFont="1" applyFill="1" applyBorder="1" applyAlignment="1">
      <alignment horizontal="center"/>
    </xf>
    <xf numFmtId="0" fontId="3" fillId="0" borderId="29" xfId="0" applyFont="1" applyBorder="1" applyAlignment="1">
      <alignment horizontal="center" wrapText="1"/>
    </xf>
    <xf numFmtId="0" fontId="3" fillId="0" borderId="84" xfId="0" applyFont="1" applyBorder="1" applyAlignment="1">
      <alignment horizontal="center" wrapText="1"/>
    </xf>
    <xf numFmtId="0" fontId="54" fillId="55" borderId="35" xfId="0" applyFont="1" applyFill="1" applyBorder="1" applyAlignment="1">
      <alignment horizontal="center"/>
    </xf>
    <xf numFmtId="0" fontId="54" fillId="55" borderId="23" xfId="0" applyFont="1" applyFill="1" applyBorder="1" applyAlignment="1">
      <alignment horizontal="center"/>
    </xf>
    <xf numFmtId="0" fontId="54" fillId="55" borderId="24" xfId="0" applyFont="1" applyFill="1" applyBorder="1" applyAlignment="1">
      <alignment horizontal="center"/>
    </xf>
    <xf numFmtId="9" fontId="3" fillId="55" borderId="29" xfId="1" applyFont="1" applyFill="1" applyBorder="1" applyAlignment="1">
      <alignment horizontal="center" vertical="center"/>
    </xf>
    <xf numFmtId="9" fontId="3" fillId="55" borderId="30" xfId="1" applyFont="1" applyFill="1" applyBorder="1" applyAlignment="1">
      <alignment horizontal="center" vertical="center"/>
    </xf>
    <xf numFmtId="9" fontId="3" fillId="55" borderId="84" xfId="1" applyFont="1" applyFill="1" applyBorder="1" applyAlignment="1">
      <alignment horizontal="center" vertical="center"/>
    </xf>
    <xf numFmtId="164" fontId="3" fillId="55" borderId="29" xfId="1" applyNumberFormat="1" applyFont="1" applyFill="1" applyBorder="1" applyAlignment="1">
      <alignment horizontal="center" vertical="center"/>
    </xf>
    <xf numFmtId="164" fontId="3" fillId="55" borderId="84" xfId="1" applyNumberFormat="1" applyFont="1" applyFill="1" applyBorder="1" applyAlignment="1">
      <alignment horizontal="center" vertical="center"/>
    </xf>
    <xf numFmtId="9" fontId="44" fillId="55" borderId="29" xfId="1" applyFont="1" applyFill="1" applyBorder="1" applyAlignment="1">
      <alignment horizontal="center" vertical="center"/>
    </xf>
    <xf numFmtId="9" fontId="44" fillId="55" borderId="84" xfId="1" applyFont="1" applyFill="1" applyBorder="1" applyAlignment="1">
      <alignment horizontal="center" vertical="center"/>
    </xf>
    <xf numFmtId="164" fontId="3" fillId="55" borderId="30" xfId="1" applyNumberFormat="1" applyFont="1" applyFill="1" applyBorder="1" applyAlignment="1">
      <alignment horizontal="center" vertical="center"/>
    </xf>
    <xf numFmtId="0" fontId="56" fillId="2" borderId="35" xfId="0" applyFont="1" applyFill="1" applyBorder="1" applyAlignment="1">
      <alignment horizontal="center"/>
    </xf>
    <xf numFmtId="0" fontId="56" fillId="2" borderId="23" xfId="0" applyFont="1" applyFill="1" applyBorder="1" applyAlignment="1">
      <alignment horizontal="center"/>
    </xf>
    <xf numFmtId="0" fontId="56" fillId="2" borderId="24" xfId="0" applyFont="1" applyFill="1" applyBorder="1" applyAlignment="1">
      <alignment horizontal="center"/>
    </xf>
    <xf numFmtId="9" fontId="54" fillId="2" borderId="29" xfId="1" applyFont="1" applyFill="1" applyBorder="1" applyAlignment="1">
      <alignment horizontal="center" vertical="center"/>
    </xf>
    <xf numFmtId="9" fontId="54" fillId="2" borderId="30" xfId="1" applyFont="1" applyFill="1" applyBorder="1" applyAlignment="1">
      <alignment horizontal="center" vertical="center"/>
    </xf>
    <xf numFmtId="9" fontId="54" fillId="2" borderId="84" xfId="1" applyFont="1" applyFill="1" applyBorder="1" applyAlignment="1">
      <alignment horizontal="center" vertical="center"/>
    </xf>
    <xf numFmtId="9" fontId="57" fillId="2" borderId="29" xfId="1" applyFont="1" applyFill="1" applyBorder="1" applyAlignment="1">
      <alignment horizontal="center" vertical="center"/>
    </xf>
    <xf numFmtId="9" fontId="57" fillId="2" borderId="30" xfId="1" applyFont="1" applyFill="1" applyBorder="1" applyAlignment="1">
      <alignment horizontal="center" vertical="center"/>
    </xf>
    <xf numFmtId="9" fontId="57" fillId="2" borderId="84" xfId="1" applyFont="1" applyFill="1" applyBorder="1" applyAlignment="1">
      <alignment horizontal="center" vertical="center"/>
    </xf>
    <xf numFmtId="0" fontId="47" fillId="7" borderId="1" xfId="0" applyFont="1" applyFill="1" applyBorder="1" applyAlignment="1" applyProtection="1">
      <alignment horizontal="center" vertical="center" wrapText="1"/>
    </xf>
    <xf numFmtId="0" fontId="52" fillId="0" borderId="1" xfId="0" applyFont="1" applyFill="1" applyBorder="1" applyAlignment="1" applyProtection="1">
      <alignment horizontal="center" vertical="center" wrapText="1"/>
    </xf>
    <xf numFmtId="0" fontId="61" fillId="0" borderId="1" xfId="0" applyFont="1" applyFill="1" applyBorder="1" applyAlignment="1" applyProtection="1">
      <alignment horizontal="center" vertical="center" wrapText="1"/>
    </xf>
    <xf numFmtId="0" fontId="49" fillId="4" borderId="1" xfId="0" applyFont="1" applyFill="1" applyBorder="1" applyAlignment="1" applyProtection="1">
      <alignment horizontal="center"/>
    </xf>
    <xf numFmtId="0" fontId="9" fillId="0" borderId="4" xfId="0" applyFont="1" applyFill="1" applyBorder="1" applyAlignment="1" applyProtection="1">
      <alignment horizontal="center" vertical="center" wrapText="1"/>
    </xf>
    <xf numFmtId="0" fontId="9" fillId="0" borderId="3" xfId="0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horizontal="center" vertical="center" wrapText="1"/>
    </xf>
    <xf numFmtId="0" fontId="48" fillId="6" borderId="51" xfId="0" applyFont="1" applyFill="1" applyBorder="1" applyAlignment="1" applyProtection="1">
      <alignment horizontal="center" vertical="center" wrapText="1"/>
    </xf>
    <xf numFmtId="0" fontId="48" fillId="6" borderId="132" xfId="0" applyFont="1" applyFill="1" applyBorder="1" applyAlignment="1" applyProtection="1">
      <alignment horizontal="center" vertical="center" wrapText="1"/>
    </xf>
    <xf numFmtId="10" fontId="3" fillId="9" borderId="29" xfId="1" applyNumberFormat="1" applyFont="1" applyFill="1" applyBorder="1" applyAlignment="1">
      <alignment horizontal="center" vertical="center"/>
    </xf>
    <xf numFmtId="10" fontId="3" fillId="9" borderId="30" xfId="1" applyNumberFormat="1" applyFont="1" applyFill="1" applyBorder="1" applyAlignment="1">
      <alignment horizontal="center" vertical="center"/>
    </xf>
    <xf numFmtId="10" fontId="3" fillId="9" borderId="84" xfId="1" applyNumberFormat="1" applyFont="1" applyFill="1" applyBorder="1" applyAlignment="1">
      <alignment horizontal="center" vertical="center"/>
    </xf>
    <xf numFmtId="0" fontId="20" fillId="9" borderId="35" xfId="0" applyFont="1" applyFill="1" applyBorder="1" applyAlignment="1">
      <alignment horizontal="center"/>
    </xf>
    <xf numFmtId="0" fontId="20" fillId="9" borderId="23" xfId="0" applyFont="1" applyFill="1" applyBorder="1" applyAlignment="1">
      <alignment horizontal="center"/>
    </xf>
    <xf numFmtId="0" fontId="20" fillId="9" borderId="24" xfId="0" applyFont="1" applyFill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0" fillId="54" borderId="35" xfId="0" applyFill="1" applyBorder="1" applyAlignment="1">
      <alignment horizontal="center"/>
    </xf>
    <xf numFmtId="0" fontId="0" fillId="54" borderId="23" xfId="0" applyFill="1" applyBorder="1" applyAlignment="1">
      <alignment horizontal="center"/>
    </xf>
    <xf numFmtId="0" fontId="0" fillId="54" borderId="24" xfId="0" applyFill="1" applyBorder="1" applyAlignment="1">
      <alignment horizontal="center"/>
    </xf>
    <xf numFmtId="0" fontId="54" fillId="54" borderId="35" xfId="0" applyFont="1" applyFill="1" applyBorder="1" applyAlignment="1">
      <alignment horizontal="center"/>
    </xf>
    <xf numFmtId="0" fontId="54" fillId="54" borderId="23" xfId="0" applyFont="1" applyFill="1" applyBorder="1" applyAlignment="1">
      <alignment horizontal="center"/>
    </xf>
    <xf numFmtId="0" fontId="54" fillId="54" borderId="24" xfId="0" applyFont="1" applyFill="1" applyBorder="1" applyAlignment="1">
      <alignment horizontal="center"/>
    </xf>
    <xf numFmtId="9" fontId="3" fillId="4" borderId="81" xfId="1" applyFont="1" applyFill="1" applyBorder="1" applyAlignment="1">
      <alignment horizontal="center" vertical="center"/>
    </xf>
    <xf numFmtId="9" fontId="3" fillId="4" borderId="82" xfId="1" applyFont="1" applyFill="1" applyBorder="1" applyAlignment="1">
      <alignment horizontal="center" vertical="center"/>
    </xf>
    <xf numFmtId="9" fontId="3" fillId="4" borderId="83" xfId="1" applyFont="1" applyFill="1" applyBorder="1" applyAlignment="1">
      <alignment horizontal="center" vertical="center"/>
    </xf>
    <xf numFmtId="9" fontId="3" fillId="4" borderId="29" xfId="1" applyFont="1" applyFill="1" applyBorder="1" applyAlignment="1">
      <alignment horizontal="center" vertical="center"/>
    </xf>
    <xf numFmtId="9" fontId="3" fillId="4" borderId="30" xfId="1" applyFont="1" applyFill="1" applyBorder="1" applyAlignment="1">
      <alignment horizontal="center" vertical="center"/>
    </xf>
    <xf numFmtId="9" fontId="3" fillId="4" borderId="84" xfId="1" applyFont="1" applyFill="1" applyBorder="1" applyAlignment="1">
      <alignment horizontal="center" vertical="center"/>
    </xf>
    <xf numFmtId="10" fontId="3" fillId="4" borderId="81" xfId="1" applyNumberFormat="1" applyFont="1" applyFill="1" applyBorder="1" applyAlignment="1">
      <alignment horizontal="center" vertical="center"/>
    </xf>
    <xf numFmtId="10" fontId="3" fillId="4" borderId="83" xfId="1" applyNumberFormat="1" applyFont="1" applyFill="1" applyBorder="1" applyAlignment="1">
      <alignment horizontal="center" vertical="center"/>
    </xf>
    <xf numFmtId="0" fontId="54" fillId="4" borderId="35" xfId="0" applyFont="1" applyFill="1" applyBorder="1" applyAlignment="1">
      <alignment horizontal="center"/>
    </xf>
    <xf numFmtId="0" fontId="54" fillId="4" borderId="23" xfId="0" applyFont="1" applyFill="1" applyBorder="1" applyAlignment="1">
      <alignment horizontal="center"/>
    </xf>
    <xf numFmtId="0" fontId="54" fillId="4" borderId="24" xfId="0" applyFont="1" applyFill="1" applyBorder="1" applyAlignment="1">
      <alignment horizontal="center"/>
    </xf>
    <xf numFmtId="0" fontId="23" fillId="0" borderId="133" xfId="0" applyFont="1" applyBorder="1" applyAlignment="1">
      <alignment horizontal="center"/>
    </xf>
    <xf numFmtId="0" fontId="23" fillId="0" borderId="134" xfId="0" applyFont="1" applyBorder="1" applyAlignment="1">
      <alignment horizontal="center"/>
    </xf>
    <xf numFmtId="0" fontId="23" fillId="0" borderId="72" xfId="0" applyFont="1" applyBorder="1" applyAlignment="1">
      <alignment horizontal="center"/>
    </xf>
    <xf numFmtId="14" fontId="23" fillId="0" borderId="135" xfId="0" applyNumberFormat="1" applyFont="1" applyBorder="1" applyAlignment="1">
      <alignment horizontal="center"/>
    </xf>
    <xf numFmtId="14" fontId="23" fillId="0" borderId="136" xfId="0" applyNumberFormat="1" applyFont="1" applyBorder="1" applyAlignment="1">
      <alignment horizontal="center"/>
    </xf>
    <xf numFmtId="14" fontId="23" fillId="0" borderId="74" xfId="0" applyNumberFormat="1" applyFont="1" applyBorder="1" applyAlignment="1">
      <alignment horizontal="center"/>
    </xf>
  </cellXfs>
  <cellStyles count="45">
    <cellStyle name="20% - Énfasis1" xfId="19" builtinId="30" customBuiltin="1"/>
    <cellStyle name="20% - Énfasis2" xfId="22" builtinId="34" customBuiltin="1"/>
    <cellStyle name="20% - Énfasis3" xfId="25" builtinId="38" customBuiltin="1"/>
    <cellStyle name="20% - Énfasis4" xfId="28" builtinId="42" customBuiltin="1"/>
    <cellStyle name="20% - Énfasis5" xfId="31" builtinId="46" customBuiltin="1"/>
    <cellStyle name="20% - Énfasis6" xfId="34" builtinId="50" customBuiltin="1"/>
    <cellStyle name="40% - Énfasis1" xfId="20" builtinId="31" customBuiltin="1"/>
    <cellStyle name="40% - Énfasis2" xfId="23" builtinId="35" customBuiltin="1"/>
    <cellStyle name="40% - Énfasis3" xfId="26" builtinId="39" customBuiltin="1"/>
    <cellStyle name="40% - Énfasis4" xfId="29" builtinId="43" customBuiltin="1"/>
    <cellStyle name="40% - Énfasis5" xfId="32" builtinId="47" customBuiltin="1"/>
    <cellStyle name="40% - Énfasis6" xfId="35" builtinId="51" customBuiltin="1"/>
    <cellStyle name="60% - Énfasis1 2" xfId="37" xr:uid="{00000000-0005-0000-0000-00002F000000}"/>
    <cellStyle name="60% - Énfasis2 2" xfId="38" xr:uid="{00000000-0005-0000-0000-000030000000}"/>
    <cellStyle name="60% - Énfasis3 2" xfId="39" xr:uid="{00000000-0005-0000-0000-000031000000}"/>
    <cellStyle name="60% - Énfasis4 2" xfId="40" xr:uid="{00000000-0005-0000-0000-000032000000}"/>
    <cellStyle name="60% - Énfasis5 2" xfId="41" xr:uid="{00000000-0005-0000-0000-000033000000}"/>
    <cellStyle name="60% - Énfasis6 2" xfId="42" xr:uid="{00000000-0005-0000-0000-000034000000}"/>
    <cellStyle name="Bueno" xfId="7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3" builtinId="16" customBuiltin="1"/>
    <cellStyle name="Encabezado 4" xfId="6" builtinId="19" customBuiltin="1"/>
    <cellStyle name="Énfasis1" xfId="18" builtinId="29" customBuiltin="1"/>
    <cellStyle name="Énfasis2" xfId="21" builtinId="33" customBuiltin="1"/>
    <cellStyle name="Énfasis3" xfId="24" builtinId="37" customBuiltin="1"/>
    <cellStyle name="Énfasis4" xfId="27" builtinId="41" customBuiltin="1"/>
    <cellStyle name="Énfasis5" xfId="30" builtinId="45" customBuiltin="1"/>
    <cellStyle name="Énfasis6" xfId="33" builtinId="49" customBuiltin="1"/>
    <cellStyle name="Entrada" xfId="9" builtinId="20" customBuiltin="1"/>
    <cellStyle name="Incorrecto" xfId="8" builtinId="27" customBuiltin="1"/>
    <cellStyle name="Neutral 2" xfId="36" xr:uid="{00000000-0005-0000-0000-000035000000}"/>
    <cellStyle name="Normal" xfId="0" builtinId="0"/>
    <cellStyle name="Normal 2" xfId="43" xr:uid="{1717CC5C-8E0B-481F-B281-53A983A9B8DE}"/>
    <cellStyle name="Notas" xfId="15" builtinId="10" customBuiltin="1"/>
    <cellStyle name="Porcentaje" xfId="1" builtinId="5"/>
    <cellStyle name="Porcentaje 2" xfId="44" xr:uid="{64AAA2FE-6E49-440F-A90C-800792E8D34F}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FFFF99"/>
      <color rgb="FFFFCCCC"/>
      <color rgb="FFF010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301863188583909E-2"/>
          <c:y val="8.8927937413601152E-2"/>
          <c:w val="0.91753740317015886"/>
          <c:h val="0.60745741649047535"/>
        </c:manualLayout>
      </c:layout>
      <c:lineChart>
        <c:grouping val="standard"/>
        <c:varyColors val="0"/>
        <c:ser>
          <c:idx val="0"/>
          <c:order val="0"/>
          <c:tx>
            <c:strRef>
              <c:f>'1'!$A$9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2"/>
              <c:layout>
                <c:manualLayout>
                  <c:x val="-7.7830327434843145E-3"/>
                  <c:y val="4.68041775861057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F5B-4CCA-BB12-F1D4032AF3FB}"/>
                </c:ext>
              </c:extLst>
            </c:dLbl>
            <c:dLbl>
              <c:idx val="3"/>
              <c:layout>
                <c:manualLayout>
                  <c:x val="-6.4858606195703095E-3"/>
                  <c:y val="3.276292431027410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F5B-4CCA-BB12-F1D4032AF3FB}"/>
                </c:ext>
              </c:extLst>
            </c:dLbl>
            <c:dLbl>
              <c:idx val="4"/>
              <c:layout>
                <c:manualLayout>
                  <c:x val="0"/>
                  <c:y val="2.808250655166343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F5B-4CCA-BB12-F1D4032AF3FB}"/>
                </c:ext>
              </c:extLst>
            </c:dLbl>
            <c:dLbl>
              <c:idx val="5"/>
              <c:layout>
                <c:manualLayout>
                  <c:x val="-1.2971721239140525E-3"/>
                  <c:y val="1.87216710344423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F5B-4CCA-BB12-F1D4032AF3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'1'!$B$8:$M$8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'1'!$B$9:$M$9</c:f>
              <c:numCache>
                <c:formatCode>General</c:formatCode>
                <c:ptCount val="12"/>
                <c:pt idx="0">
                  <c:v>1516</c:v>
                </c:pt>
                <c:pt idx="1">
                  <c:v>1210</c:v>
                </c:pt>
                <c:pt idx="2">
                  <c:v>824</c:v>
                </c:pt>
                <c:pt idx="3">
                  <c:v>852</c:v>
                </c:pt>
                <c:pt idx="4">
                  <c:v>668</c:v>
                </c:pt>
                <c:pt idx="5">
                  <c:v>637</c:v>
                </c:pt>
                <c:pt idx="6">
                  <c:v>807</c:v>
                </c:pt>
                <c:pt idx="7">
                  <c:v>797</c:v>
                </c:pt>
                <c:pt idx="8">
                  <c:v>840</c:v>
                </c:pt>
                <c:pt idx="9">
                  <c:v>830</c:v>
                </c:pt>
                <c:pt idx="10">
                  <c:v>745</c:v>
                </c:pt>
                <c:pt idx="11">
                  <c:v>629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91-4E22-8629-50AEF60416CB}"/>
            </c:ext>
          </c:extLst>
        </c:ser>
        <c:ser>
          <c:idx val="1"/>
          <c:order val="1"/>
          <c:tx>
            <c:strRef>
              <c:f>'1'!$A$11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2"/>
              <c:layout>
                <c:manualLayout>
                  <c:x val="-6.4858606195702618E-3"/>
                  <c:y val="-6.08454308619376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F5B-4CCA-BB12-F1D4032AF3FB}"/>
                </c:ext>
              </c:extLst>
            </c:dLbl>
            <c:dLbl>
              <c:idx val="3"/>
              <c:layout>
                <c:manualLayout>
                  <c:x val="-2.5943442478281523E-3"/>
                  <c:y val="-5.61650131033270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F5B-4CCA-BB12-F1D4032AF3FB}"/>
                </c:ext>
              </c:extLst>
            </c:dLbl>
            <c:dLbl>
              <c:idx val="4"/>
              <c:layout>
                <c:manualLayout>
                  <c:x val="-1.8160409734796733E-2"/>
                  <c:y val="-4.6804177586105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F5B-4CCA-BB12-F1D4032AF3FB}"/>
                </c:ext>
              </c:extLst>
            </c:dLbl>
            <c:dLbl>
              <c:idx val="5"/>
              <c:layout>
                <c:manualLayout>
                  <c:x val="-1.037737699131242E-2"/>
                  <c:y val="-4.21237598274952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F5B-4CCA-BB12-F1D4032AF3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'1'!$B$8:$M$8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'1'!$B$11:$M$11</c:f>
              <c:numCache>
                <c:formatCode>General</c:formatCode>
                <c:ptCount val="12"/>
                <c:pt idx="0">
                  <c:v>633</c:v>
                </c:pt>
                <c:pt idx="1">
                  <c:v>816</c:v>
                </c:pt>
                <c:pt idx="2">
                  <c:v>836</c:v>
                </c:pt>
                <c:pt idx="3">
                  <c:v>915</c:v>
                </c:pt>
                <c:pt idx="4">
                  <c:v>912</c:v>
                </c:pt>
                <c:pt idx="5">
                  <c:v>882</c:v>
                </c:pt>
                <c:pt idx="6">
                  <c:v>918</c:v>
                </c:pt>
                <c:pt idx="7">
                  <c:v>962</c:v>
                </c:pt>
                <c:pt idx="8">
                  <c:v>967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A91-4E22-8629-50AEF60416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28547272"/>
        <c:axId val="928546944"/>
      </c:lineChart>
      <c:catAx>
        <c:axId val="928547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928546944"/>
        <c:crosses val="autoZero"/>
        <c:auto val="1"/>
        <c:lblAlgn val="ctr"/>
        <c:lblOffset val="100"/>
        <c:noMultiLvlLbl val="0"/>
      </c:catAx>
      <c:valAx>
        <c:axId val="928546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9285472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'1.1'!$A$20</c:f>
              <c:strCache>
                <c:ptCount val="1"/>
                <c:pt idx="0">
                  <c:v>Hospital la Serena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'1.1'!$B$19:$I$19</c:f>
              <c:strCache>
                <c:ptCount val="8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</c:strCache>
            </c:strRef>
          </c:cat>
          <c:val>
            <c:numRef>
              <c:f>'1.1'!$B$20:$I$20</c:f>
              <c:numCache>
                <c:formatCode>General</c:formatCode>
                <c:ptCount val="8"/>
                <c:pt idx="0">
                  <c:v>527</c:v>
                </c:pt>
                <c:pt idx="1">
                  <c:v>988</c:v>
                </c:pt>
                <c:pt idx="2">
                  <c:v>596</c:v>
                </c:pt>
                <c:pt idx="3">
                  <c:v>605</c:v>
                </c:pt>
                <c:pt idx="4">
                  <c:v>660</c:v>
                </c:pt>
                <c:pt idx="5">
                  <c:v>710</c:v>
                </c:pt>
                <c:pt idx="6">
                  <c:v>716</c:v>
                </c:pt>
                <c:pt idx="7">
                  <c:v>703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4C-4432-90F5-E0F4EF85EEDF}"/>
            </c:ext>
          </c:extLst>
        </c:ser>
        <c:ser>
          <c:idx val="1"/>
          <c:order val="1"/>
          <c:tx>
            <c:strRef>
              <c:f>'1.1'!$A$21</c:f>
              <c:strCache>
                <c:ptCount val="1"/>
                <c:pt idx="0">
                  <c:v>Hospital Coquimbo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'1.1'!$B$19:$I$19</c:f>
              <c:strCache>
                <c:ptCount val="8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</c:strCache>
            </c:strRef>
          </c:cat>
          <c:val>
            <c:numRef>
              <c:f>'1.1'!$B$21:$I$21</c:f>
              <c:numCache>
                <c:formatCode>General</c:formatCode>
                <c:ptCount val="8"/>
                <c:pt idx="0">
                  <c:v>0</c:v>
                </c:pt>
                <c:pt idx="1">
                  <c:v>31</c:v>
                </c:pt>
                <c:pt idx="2">
                  <c:v>35</c:v>
                </c:pt>
                <c:pt idx="3">
                  <c:v>28</c:v>
                </c:pt>
                <c:pt idx="4">
                  <c:v>47</c:v>
                </c:pt>
                <c:pt idx="5">
                  <c:v>33</c:v>
                </c:pt>
                <c:pt idx="6">
                  <c:v>22</c:v>
                </c:pt>
                <c:pt idx="7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4C-4432-90F5-E0F4EF85EEDF}"/>
            </c:ext>
          </c:extLst>
        </c:ser>
        <c:ser>
          <c:idx val="2"/>
          <c:order val="2"/>
          <c:tx>
            <c:strRef>
              <c:f>'1.1'!$A$22</c:f>
              <c:strCache>
                <c:ptCount val="1"/>
                <c:pt idx="0">
                  <c:v>Hospital Ovalle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'1.1'!$B$19:$I$19</c:f>
              <c:strCache>
                <c:ptCount val="8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</c:strCache>
            </c:strRef>
          </c:cat>
          <c:val>
            <c:numRef>
              <c:f>'1.1'!$B$22:$I$22</c:f>
              <c:numCache>
                <c:formatCode>General</c:formatCode>
                <c:ptCount val="8"/>
                <c:pt idx="0">
                  <c:v>61</c:v>
                </c:pt>
                <c:pt idx="1">
                  <c:v>165</c:v>
                </c:pt>
                <c:pt idx="2">
                  <c:v>65</c:v>
                </c:pt>
                <c:pt idx="3">
                  <c:v>40</c:v>
                </c:pt>
                <c:pt idx="4">
                  <c:v>51</c:v>
                </c:pt>
                <c:pt idx="5">
                  <c:v>50</c:v>
                </c:pt>
                <c:pt idx="6">
                  <c:v>41</c:v>
                </c:pt>
                <c:pt idx="7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4C-4432-90F5-E0F4EF85EEDF}"/>
            </c:ext>
          </c:extLst>
        </c:ser>
        <c:ser>
          <c:idx val="3"/>
          <c:order val="3"/>
          <c:tx>
            <c:strRef>
              <c:f>'1.1'!$A$23</c:f>
              <c:strCache>
                <c:ptCount val="1"/>
                <c:pt idx="0">
                  <c:v>Hospital Illapel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'1.1'!$B$19:$I$19</c:f>
              <c:strCache>
                <c:ptCount val="8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</c:strCache>
            </c:strRef>
          </c:cat>
          <c:val>
            <c:numRef>
              <c:f>'1.1'!$B$23:$I$23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3">
                  <c:v>1</c:v>
                </c:pt>
                <c:pt idx="4">
                  <c:v>4</c:v>
                </c:pt>
                <c:pt idx="5">
                  <c:v>1</c:v>
                </c:pt>
                <c:pt idx="6">
                  <c:v>3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14C-4432-90F5-E0F4EF85EEDF}"/>
            </c:ext>
          </c:extLst>
        </c:ser>
        <c:ser>
          <c:idx val="4"/>
          <c:order val="4"/>
          <c:tx>
            <c:strRef>
              <c:f>'1.1'!$A$24</c:f>
              <c:strCache>
                <c:ptCount val="1"/>
                <c:pt idx="0">
                  <c:v>Hospitales baja complejidad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'1.1'!$B$19:$I$19</c:f>
              <c:strCache>
                <c:ptCount val="8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</c:strCache>
            </c:strRef>
          </c:cat>
          <c:val>
            <c:numRef>
              <c:f>'1.1'!$B$24:$I$24</c:f>
              <c:numCache>
                <c:formatCode>General</c:formatCode>
                <c:ptCount val="8"/>
                <c:pt idx="0">
                  <c:v>11</c:v>
                </c:pt>
                <c:pt idx="1">
                  <c:v>35</c:v>
                </c:pt>
                <c:pt idx="2">
                  <c:v>20</c:v>
                </c:pt>
                <c:pt idx="3">
                  <c:v>12</c:v>
                </c:pt>
                <c:pt idx="4">
                  <c:v>20</c:v>
                </c:pt>
                <c:pt idx="5">
                  <c:v>16</c:v>
                </c:pt>
                <c:pt idx="6">
                  <c:v>39</c:v>
                </c:pt>
                <c:pt idx="7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14C-4432-90F5-E0F4EF85EEDF}"/>
            </c:ext>
          </c:extLst>
        </c:ser>
        <c:ser>
          <c:idx val="5"/>
          <c:order val="5"/>
          <c:tx>
            <c:strRef>
              <c:f>'1.1'!$A$25</c:f>
              <c:strCache>
                <c:ptCount val="1"/>
                <c:pt idx="0">
                  <c:v>APS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'1.1'!$B$19:$I$19</c:f>
              <c:strCache>
                <c:ptCount val="8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</c:strCache>
            </c:strRef>
          </c:cat>
          <c:val>
            <c:numRef>
              <c:f>'1.1'!$B$25:$I$25</c:f>
              <c:numCache>
                <c:formatCode>General</c:formatCode>
                <c:ptCount val="8"/>
                <c:pt idx="0">
                  <c:v>34</c:v>
                </c:pt>
                <c:pt idx="1">
                  <c:v>133</c:v>
                </c:pt>
                <c:pt idx="2">
                  <c:v>88</c:v>
                </c:pt>
                <c:pt idx="3">
                  <c:v>99</c:v>
                </c:pt>
                <c:pt idx="4">
                  <c:v>78</c:v>
                </c:pt>
                <c:pt idx="5">
                  <c:v>72</c:v>
                </c:pt>
                <c:pt idx="6">
                  <c:v>97</c:v>
                </c:pt>
                <c:pt idx="7">
                  <c:v>156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14C-4432-90F5-E0F4EF85EE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2208232"/>
        <c:axId val="462208560"/>
        <c:axId val="0"/>
      </c:bar3DChart>
      <c:catAx>
        <c:axId val="462208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62208560"/>
        <c:crosses val="autoZero"/>
        <c:auto val="1"/>
        <c:lblAlgn val="ctr"/>
        <c:lblOffset val="100"/>
        <c:noMultiLvlLbl val="0"/>
      </c:catAx>
      <c:valAx>
        <c:axId val="462208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62208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31818</xdr:colOff>
      <xdr:row>11</xdr:row>
      <xdr:rowOff>180458</xdr:rowOff>
    </xdr:from>
    <xdr:to>
      <xdr:col>12</xdr:col>
      <xdr:colOff>678346</xdr:colOff>
      <xdr:row>26</xdr:row>
      <xdr:rowOff>36391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26E7433D-5DA9-4C89-B377-6BFF8E6739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279797</xdr:colOff>
      <xdr:row>3</xdr:row>
      <xdr:rowOff>86916</xdr:rowOff>
    </xdr:from>
    <xdr:to>
      <xdr:col>19</xdr:col>
      <xdr:colOff>279797</xdr:colOff>
      <xdr:row>20</xdr:row>
      <xdr:rowOff>67866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678A95F-AA61-4B8F-B099-884D42FD4E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E0033-5D9F-45AB-AE50-7B478C00D288}">
  <dimension ref="A2:B15"/>
  <sheetViews>
    <sheetView zoomScale="90" zoomScaleNormal="90" workbookViewId="0">
      <selection activeCell="D7" sqref="D7"/>
    </sheetView>
  </sheetViews>
  <sheetFormatPr baseColWidth="10" defaultRowHeight="15" x14ac:dyDescent="0.25"/>
  <cols>
    <col min="1" max="1" width="12.140625" style="31" bestFit="1" customWidth="1"/>
    <col min="2" max="2" width="73.28515625" bestFit="1" customWidth="1"/>
  </cols>
  <sheetData>
    <row r="2" spans="1:2" s="395" customFormat="1" ht="30" x14ac:dyDescent="0.25">
      <c r="A2" s="426" t="s">
        <v>376</v>
      </c>
      <c r="B2" s="427" t="s">
        <v>377</v>
      </c>
    </row>
    <row r="3" spans="1:2" s="395" customFormat="1" x14ac:dyDescent="0.25">
      <c r="A3" s="415"/>
    </row>
    <row r="4" spans="1:2" s="395" customFormat="1" x14ac:dyDescent="0.25">
      <c r="A4" s="415"/>
    </row>
    <row r="5" spans="1:2" x14ac:dyDescent="0.25">
      <c r="A5" s="43" t="s">
        <v>87</v>
      </c>
      <c r="B5" s="44" t="s">
        <v>88</v>
      </c>
    </row>
    <row r="6" spans="1:2" x14ac:dyDescent="0.25">
      <c r="A6" s="43" t="s">
        <v>184</v>
      </c>
      <c r="B6" s="44" t="s">
        <v>375</v>
      </c>
    </row>
    <row r="7" spans="1:2" x14ac:dyDescent="0.25">
      <c r="A7" s="43" t="s">
        <v>185</v>
      </c>
      <c r="B7" s="44" t="s">
        <v>89</v>
      </c>
    </row>
    <row r="9" spans="1:2" x14ac:dyDescent="0.25">
      <c r="A9" s="31" t="s">
        <v>29</v>
      </c>
    </row>
    <row r="10" spans="1:2" x14ac:dyDescent="0.25">
      <c r="A10" s="422" t="s">
        <v>90</v>
      </c>
      <c r="B10" s="423" t="s">
        <v>373</v>
      </c>
    </row>
    <row r="11" spans="1:2" x14ac:dyDescent="0.25">
      <c r="A11" s="422" t="s">
        <v>92</v>
      </c>
      <c r="B11" s="423" t="s">
        <v>378</v>
      </c>
    </row>
    <row r="12" spans="1:2" x14ac:dyDescent="0.25">
      <c r="A12" s="424" t="s">
        <v>91</v>
      </c>
      <c r="B12" s="425" t="s">
        <v>374</v>
      </c>
    </row>
    <row r="13" spans="1:2" x14ac:dyDescent="0.25">
      <c r="A13" s="424" t="s">
        <v>93</v>
      </c>
      <c r="B13" s="425" t="s">
        <v>379</v>
      </c>
    </row>
    <row r="14" spans="1:2" x14ac:dyDescent="0.25">
      <c r="A14" s="420" t="s">
        <v>94</v>
      </c>
      <c r="B14" s="421" t="s">
        <v>373</v>
      </c>
    </row>
    <row r="15" spans="1:2" x14ac:dyDescent="0.25">
      <c r="A15" s="420" t="s">
        <v>95</v>
      </c>
      <c r="B15" s="421" t="s">
        <v>379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4C3C1-FA29-4E34-82A0-F3535CA822C1}">
  <sheetPr>
    <tabColor rgb="FFFFFF00"/>
  </sheetPr>
  <dimension ref="A1:N32"/>
  <sheetViews>
    <sheetView tabSelected="1" topLeftCell="A2" zoomScale="80" zoomScaleNormal="80" workbookViewId="0">
      <selection activeCell="I27" sqref="I27"/>
    </sheetView>
  </sheetViews>
  <sheetFormatPr baseColWidth="10" defaultRowHeight="15" x14ac:dyDescent="0.25"/>
  <sheetData>
    <row r="1" spans="1:14" x14ac:dyDescent="0.25">
      <c r="A1" s="4" t="s">
        <v>15</v>
      </c>
    </row>
    <row r="2" spans="1:14" x14ac:dyDescent="0.25">
      <c r="A2" s="4" t="s">
        <v>16</v>
      </c>
    </row>
    <row r="3" spans="1:14" x14ac:dyDescent="0.25">
      <c r="A3" s="4" t="s">
        <v>17</v>
      </c>
    </row>
    <row r="4" spans="1:14" x14ac:dyDescent="0.25">
      <c r="A4" s="4" t="s">
        <v>18</v>
      </c>
    </row>
    <row r="6" spans="1:14" ht="21" x14ac:dyDescent="0.35">
      <c r="B6" s="667" t="s">
        <v>96</v>
      </c>
      <c r="C6" s="667"/>
      <c r="D6" s="667"/>
      <c r="E6" s="667"/>
      <c r="F6" s="667"/>
      <c r="G6" s="667"/>
      <c r="H6" s="667"/>
      <c r="I6" s="667"/>
      <c r="J6" s="667"/>
      <c r="K6" s="667"/>
      <c r="L6" s="667"/>
    </row>
    <row r="7" spans="1:14" x14ac:dyDescent="0.25">
      <c r="A7" s="15"/>
    </row>
    <row r="8" spans="1:14" x14ac:dyDescent="0.25">
      <c r="A8" s="16" t="s">
        <v>46</v>
      </c>
      <c r="B8" s="17" t="s">
        <v>59</v>
      </c>
      <c r="C8" s="17" t="s">
        <v>60</v>
      </c>
      <c r="D8" s="17" t="s">
        <v>61</v>
      </c>
      <c r="E8" s="17" t="s">
        <v>62</v>
      </c>
      <c r="F8" s="17" t="s">
        <v>63</v>
      </c>
      <c r="G8" s="17" t="s">
        <v>64</v>
      </c>
      <c r="H8" s="17" t="s">
        <v>65</v>
      </c>
      <c r="I8" s="17" t="s">
        <v>66</v>
      </c>
      <c r="J8" s="17" t="s">
        <v>67</v>
      </c>
      <c r="K8" s="17" t="s">
        <v>68</v>
      </c>
      <c r="L8" s="17" t="s">
        <v>69</v>
      </c>
      <c r="M8" s="17" t="s">
        <v>70</v>
      </c>
    </row>
    <row r="9" spans="1:14" x14ac:dyDescent="0.25">
      <c r="A9" s="16">
        <v>2017</v>
      </c>
      <c r="B9" s="18">
        <v>1516</v>
      </c>
      <c r="C9" s="18">
        <v>1210</v>
      </c>
      <c r="D9" s="18">
        <v>824</v>
      </c>
      <c r="E9" s="18">
        <v>852</v>
      </c>
      <c r="F9" s="18">
        <v>668</v>
      </c>
      <c r="G9" s="18">
        <v>637</v>
      </c>
      <c r="H9" s="18">
        <v>807</v>
      </c>
      <c r="I9" s="18">
        <v>797</v>
      </c>
      <c r="J9" s="18">
        <v>840</v>
      </c>
      <c r="K9" s="18">
        <v>830</v>
      </c>
      <c r="L9" s="18">
        <v>745</v>
      </c>
      <c r="M9" s="18">
        <v>629</v>
      </c>
    </row>
    <row r="10" spans="1:14" s="47" customFormat="1" hidden="1" x14ac:dyDescent="0.25">
      <c r="A10" s="16"/>
      <c r="B10" s="46"/>
      <c r="C10" s="46"/>
      <c r="D10" s="46"/>
      <c r="E10" s="46"/>
      <c r="F10" s="46"/>
      <c r="G10" s="46"/>
      <c r="H10" s="19" t="s">
        <v>192</v>
      </c>
      <c r="I10" s="130"/>
      <c r="J10" s="130"/>
      <c r="K10" s="130"/>
      <c r="L10" s="130"/>
      <c r="M10" s="130"/>
    </row>
    <row r="11" spans="1:14" x14ac:dyDescent="0.25">
      <c r="A11" s="16">
        <v>2018</v>
      </c>
      <c r="B11" s="18">
        <v>633</v>
      </c>
      <c r="C11" s="18">
        <v>816</v>
      </c>
      <c r="D11" s="18">
        <v>836</v>
      </c>
      <c r="E11" s="18">
        <v>915</v>
      </c>
      <c r="F11" s="18">
        <v>912</v>
      </c>
      <c r="G11" s="46">
        <v>882</v>
      </c>
      <c r="H11" s="46">
        <v>918</v>
      </c>
      <c r="I11" s="46">
        <v>962</v>
      </c>
      <c r="J11" s="46">
        <v>967</v>
      </c>
      <c r="N11" s="47"/>
    </row>
    <row r="12" spans="1:14" x14ac:dyDescent="0.25">
      <c r="A12" s="19"/>
      <c r="B12" s="19"/>
      <c r="C12" s="19"/>
      <c r="N12" s="47"/>
    </row>
    <row r="13" spans="1:14" x14ac:dyDescent="0.25">
      <c r="A13" s="19"/>
      <c r="B13" s="19"/>
      <c r="C13" s="19"/>
    </row>
    <row r="14" spans="1:14" x14ac:dyDescent="0.25">
      <c r="A14" s="19"/>
      <c r="B14" s="19"/>
      <c r="C14" s="19"/>
      <c r="D14" s="19"/>
      <c r="E14" s="19"/>
      <c r="F14" s="19"/>
      <c r="G14" s="19"/>
      <c r="H14" s="19"/>
    </row>
    <row r="15" spans="1:14" x14ac:dyDescent="0.25">
      <c r="A15" s="19"/>
      <c r="B15" s="19"/>
      <c r="C15" s="19"/>
      <c r="D15" s="19"/>
      <c r="E15" s="19"/>
      <c r="F15" s="19"/>
      <c r="G15" s="19"/>
      <c r="H15" s="19"/>
    </row>
    <row r="16" spans="1:14" x14ac:dyDescent="0.25">
      <c r="A16" s="19"/>
      <c r="B16" s="19"/>
      <c r="C16" s="19"/>
      <c r="D16" s="19"/>
      <c r="E16" s="19"/>
      <c r="F16" s="19"/>
      <c r="G16" s="19"/>
      <c r="H16" s="19"/>
    </row>
    <row r="17" spans="1:8" x14ac:dyDescent="0.25">
      <c r="A17" s="19"/>
      <c r="B17" s="19"/>
      <c r="C17" s="19"/>
      <c r="D17" s="19"/>
      <c r="E17" s="19"/>
      <c r="F17" s="19"/>
      <c r="G17" s="19"/>
      <c r="H17" s="19"/>
    </row>
    <row r="18" spans="1:8" x14ac:dyDescent="0.25">
      <c r="A18" s="19"/>
      <c r="B18" s="19"/>
      <c r="C18" s="19"/>
      <c r="D18" s="19"/>
      <c r="E18" s="19"/>
      <c r="F18" s="19"/>
      <c r="G18" s="19"/>
      <c r="H18" s="19"/>
    </row>
    <row r="19" spans="1:8" x14ac:dyDescent="0.25">
      <c r="A19" s="19"/>
      <c r="B19" s="19"/>
      <c r="C19" s="19"/>
      <c r="D19" s="19"/>
      <c r="E19" s="19"/>
      <c r="F19" s="19"/>
      <c r="G19" s="19"/>
      <c r="H19" s="19"/>
    </row>
    <row r="20" spans="1:8" x14ac:dyDescent="0.25">
      <c r="A20" s="19"/>
      <c r="B20" s="19"/>
      <c r="C20" s="19"/>
      <c r="D20" s="19"/>
      <c r="E20" s="19"/>
      <c r="F20" s="19"/>
      <c r="G20" s="19"/>
      <c r="H20" s="19"/>
    </row>
    <row r="21" spans="1:8" x14ac:dyDescent="0.25">
      <c r="A21" s="19"/>
      <c r="B21" s="19"/>
      <c r="C21" s="19"/>
      <c r="D21" s="19"/>
      <c r="E21" s="19"/>
      <c r="F21" s="19"/>
      <c r="G21" s="19"/>
      <c r="H21" s="19"/>
    </row>
    <row r="22" spans="1:8" x14ac:dyDescent="0.25">
      <c r="A22" s="19"/>
      <c r="B22" s="19"/>
      <c r="C22" s="19"/>
      <c r="D22" s="19"/>
      <c r="E22" s="19"/>
      <c r="F22" s="19"/>
      <c r="G22" s="19"/>
      <c r="H22" s="19"/>
    </row>
    <row r="23" spans="1:8" x14ac:dyDescent="0.25">
      <c r="A23" s="19"/>
      <c r="B23" s="19"/>
      <c r="C23" s="19"/>
      <c r="D23" s="19"/>
      <c r="E23" s="19"/>
      <c r="F23" s="19"/>
      <c r="G23" s="19"/>
      <c r="H23" s="19"/>
    </row>
    <row r="24" spans="1:8" x14ac:dyDescent="0.25">
      <c r="A24" s="19"/>
      <c r="B24" s="19"/>
      <c r="C24" s="19"/>
      <c r="D24" s="19"/>
      <c r="E24" s="19"/>
      <c r="F24" s="19"/>
      <c r="G24" s="19"/>
      <c r="H24" s="19"/>
    </row>
    <row r="25" spans="1:8" x14ac:dyDescent="0.25">
      <c r="A25" s="19"/>
      <c r="B25" s="19"/>
      <c r="C25" s="19"/>
      <c r="D25" s="19"/>
      <c r="E25" s="19"/>
      <c r="F25" s="19"/>
      <c r="G25" s="19"/>
      <c r="H25" s="19"/>
    </row>
    <row r="26" spans="1:8" x14ac:dyDescent="0.25">
      <c r="A26" s="19"/>
      <c r="B26" s="19"/>
      <c r="C26" s="19"/>
      <c r="D26" s="19"/>
      <c r="E26" s="19"/>
      <c r="F26" s="19"/>
      <c r="G26" s="19"/>
      <c r="H26" s="19"/>
    </row>
    <row r="27" spans="1:8" x14ac:dyDescent="0.25">
      <c r="A27" s="19"/>
      <c r="B27" s="19"/>
      <c r="C27" s="19"/>
      <c r="D27" s="19"/>
      <c r="E27" s="19"/>
      <c r="F27" s="19"/>
      <c r="G27" s="19"/>
      <c r="H27" s="19"/>
    </row>
    <row r="28" spans="1:8" x14ac:dyDescent="0.25">
      <c r="A28" s="19"/>
      <c r="B28" s="19"/>
      <c r="C28" s="19"/>
      <c r="D28" s="19"/>
      <c r="E28" s="19"/>
      <c r="F28" s="19"/>
      <c r="G28" s="19"/>
      <c r="H28" s="19"/>
    </row>
    <row r="29" spans="1:8" x14ac:dyDescent="0.25">
      <c r="A29" s="19"/>
      <c r="B29" s="19"/>
      <c r="C29" s="19"/>
      <c r="D29" s="19"/>
      <c r="E29" s="19"/>
      <c r="F29" s="19"/>
      <c r="G29" s="19"/>
      <c r="H29" s="19"/>
    </row>
    <row r="30" spans="1:8" x14ac:dyDescent="0.25">
      <c r="A30" s="19"/>
      <c r="B30" s="19"/>
      <c r="C30" s="19"/>
      <c r="D30" s="19"/>
      <c r="E30" s="19"/>
      <c r="F30" s="19"/>
      <c r="G30" s="19"/>
      <c r="H30" s="19"/>
    </row>
    <row r="31" spans="1:8" x14ac:dyDescent="0.25">
      <c r="E31" s="19"/>
      <c r="F31" s="19"/>
      <c r="G31" s="19"/>
      <c r="H31" s="19"/>
    </row>
    <row r="32" spans="1:8" x14ac:dyDescent="0.25">
      <c r="E32" s="19"/>
      <c r="F32" s="19"/>
      <c r="G32" s="19"/>
      <c r="H32" s="19"/>
    </row>
  </sheetData>
  <mergeCells count="1">
    <mergeCell ref="B6:L6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056D0-6ECC-4878-9091-CDD1EA373D7F}">
  <sheetPr>
    <tabColor rgb="FFFFFF00"/>
  </sheetPr>
  <dimension ref="A1:M61"/>
  <sheetViews>
    <sheetView zoomScale="80" zoomScaleNormal="80" workbookViewId="0">
      <selection activeCell="K31" sqref="K31"/>
    </sheetView>
  </sheetViews>
  <sheetFormatPr baseColWidth="10" defaultRowHeight="11.25" x14ac:dyDescent="0.2"/>
  <cols>
    <col min="1" max="1" width="19.85546875" style="23" customWidth="1"/>
    <col min="2" max="2" width="44.5703125" style="19" customWidth="1"/>
    <col min="3" max="16384" width="11.42578125" style="19"/>
  </cols>
  <sheetData>
    <row r="1" spans="1:13" ht="15" x14ac:dyDescent="0.25">
      <c r="A1" s="4" t="s">
        <v>15</v>
      </c>
    </row>
    <row r="2" spans="1:13" ht="15" x14ac:dyDescent="0.25">
      <c r="A2" s="4" t="s">
        <v>16</v>
      </c>
    </row>
    <row r="3" spans="1:13" ht="15" x14ac:dyDescent="0.25">
      <c r="A3" s="4" t="s">
        <v>17</v>
      </c>
    </row>
    <row r="4" spans="1:13" ht="15" x14ac:dyDescent="0.25">
      <c r="A4" s="4" t="s">
        <v>18</v>
      </c>
    </row>
    <row r="6" spans="1:13" ht="22.5" x14ac:dyDescent="0.2">
      <c r="B6" s="20" t="s">
        <v>47</v>
      </c>
      <c r="C6" s="20" t="s">
        <v>48</v>
      </c>
      <c r="D6" s="20" t="s">
        <v>49</v>
      </c>
      <c r="E6" s="20" t="s">
        <v>50</v>
      </c>
      <c r="F6" s="20" t="s">
        <v>51</v>
      </c>
      <c r="G6" s="20" t="s">
        <v>52</v>
      </c>
      <c r="H6" s="20" t="s">
        <v>53</v>
      </c>
      <c r="I6" s="20" t="s">
        <v>54</v>
      </c>
      <c r="J6" s="20" t="s">
        <v>55</v>
      </c>
      <c r="K6" s="20" t="s">
        <v>56</v>
      </c>
      <c r="L6" s="20" t="s">
        <v>57</v>
      </c>
      <c r="M6" s="20" t="s">
        <v>58</v>
      </c>
    </row>
    <row r="7" spans="1:13" x14ac:dyDescent="0.2">
      <c r="A7" s="24" t="s">
        <v>46</v>
      </c>
      <c r="B7" s="20" t="s">
        <v>59</v>
      </c>
      <c r="C7" s="20" t="s">
        <v>60</v>
      </c>
      <c r="D7" s="20" t="s">
        <v>61</v>
      </c>
      <c r="E7" s="20" t="s">
        <v>62</v>
      </c>
      <c r="F7" s="20" t="s">
        <v>63</v>
      </c>
      <c r="G7" s="20" t="s">
        <v>64</v>
      </c>
      <c r="H7" s="20" t="s">
        <v>65</v>
      </c>
      <c r="I7" s="20" t="s">
        <v>66</v>
      </c>
      <c r="J7" s="20" t="s">
        <v>67</v>
      </c>
      <c r="K7" s="20" t="s">
        <v>68</v>
      </c>
      <c r="L7" s="20" t="s">
        <v>69</v>
      </c>
      <c r="M7" s="20" t="s">
        <v>70</v>
      </c>
    </row>
    <row r="8" spans="1:13" x14ac:dyDescent="0.2">
      <c r="A8" s="25" t="s">
        <v>71</v>
      </c>
      <c r="B8" s="21">
        <v>1280</v>
      </c>
      <c r="C8" s="21">
        <v>911</v>
      </c>
      <c r="D8" s="21">
        <v>601</v>
      </c>
      <c r="E8" s="21">
        <v>534</v>
      </c>
      <c r="F8" s="21">
        <v>373</v>
      </c>
      <c r="G8" s="21">
        <v>382</v>
      </c>
      <c r="H8" s="21">
        <v>526</v>
      </c>
      <c r="I8" s="21">
        <v>559</v>
      </c>
      <c r="J8" s="21">
        <v>597</v>
      </c>
      <c r="K8" s="21">
        <v>668</v>
      </c>
      <c r="L8" s="21">
        <v>584</v>
      </c>
      <c r="M8" s="21">
        <v>490</v>
      </c>
    </row>
    <row r="9" spans="1:13" x14ac:dyDescent="0.2">
      <c r="A9" s="25" t="s">
        <v>72</v>
      </c>
      <c r="B9" s="21">
        <v>94</v>
      </c>
      <c r="C9" s="21">
        <v>72</v>
      </c>
      <c r="D9" s="21">
        <v>63</v>
      </c>
      <c r="E9" s="21">
        <v>71</v>
      </c>
      <c r="F9" s="21">
        <v>147</v>
      </c>
      <c r="G9" s="21">
        <v>113</v>
      </c>
      <c r="H9" s="21">
        <v>96</v>
      </c>
      <c r="I9" s="21">
        <v>47</v>
      </c>
      <c r="J9" s="21">
        <v>77</v>
      </c>
      <c r="K9" s="21">
        <v>34</v>
      </c>
      <c r="L9" s="21">
        <v>23</v>
      </c>
      <c r="M9" s="21">
        <v>5</v>
      </c>
    </row>
    <row r="10" spans="1:13" x14ac:dyDescent="0.2">
      <c r="A10" s="25" t="s">
        <v>73</v>
      </c>
      <c r="B10" s="21">
        <v>60</v>
      </c>
      <c r="C10" s="21">
        <v>110</v>
      </c>
      <c r="D10" s="21">
        <v>81</v>
      </c>
      <c r="E10" s="21">
        <v>62</v>
      </c>
      <c r="F10" s="21">
        <v>57</v>
      </c>
      <c r="G10" s="21">
        <v>33</v>
      </c>
      <c r="H10" s="21">
        <v>77</v>
      </c>
      <c r="I10" s="21">
        <v>38</v>
      </c>
      <c r="J10" s="21">
        <v>48</v>
      </c>
      <c r="K10" s="21">
        <v>50</v>
      </c>
      <c r="L10" s="21">
        <v>51</v>
      </c>
      <c r="M10" s="21">
        <v>81</v>
      </c>
    </row>
    <row r="11" spans="1:13" x14ac:dyDescent="0.2">
      <c r="A11" s="25" t="s">
        <v>74</v>
      </c>
      <c r="B11" s="21">
        <v>1</v>
      </c>
      <c r="C11" s="21">
        <v>2</v>
      </c>
      <c r="D11" s="21">
        <v>3</v>
      </c>
      <c r="E11" s="21">
        <v>8</v>
      </c>
      <c r="F11" s="21">
        <v>16</v>
      </c>
      <c r="G11" s="21">
        <v>19</v>
      </c>
      <c r="H11" s="21">
        <v>21</v>
      </c>
      <c r="I11" s="21">
        <v>1</v>
      </c>
      <c r="J11" s="21">
        <v>4</v>
      </c>
      <c r="K11" s="21">
        <v>3</v>
      </c>
      <c r="L11" s="21">
        <v>5</v>
      </c>
      <c r="M11" s="21">
        <v>0</v>
      </c>
    </row>
    <row r="12" spans="1:13" x14ac:dyDescent="0.2">
      <c r="A12" s="25" t="s">
        <v>76</v>
      </c>
      <c r="B12" s="21">
        <f>15+4</f>
        <v>19</v>
      </c>
      <c r="C12" s="21">
        <f>12+7+4+2</f>
        <v>25</v>
      </c>
      <c r="D12" s="21">
        <f>13+2+2+1</f>
        <v>18</v>
      </c>
      <c r="E12" s="21">
        <f>17+6+4+3</f>
        <v>30</v>
      </c>
      <c r="F12" s="21">
        <f>6+1+1+1</f>
        <v>9</v>
      </c>
      <c r="G12" s="21">
        <f>6+3+1</f>
        <v>10</v>
      </c>
      <c r="H12" s="21">
        <f>8+6+5+3+2</f>
        <v>24</v>
      </c>
      <c r="I12" s="21">
        <f>16+15+2</f>
        <v>33</v>
      </c>
      <c r="J12" s="21">
        <f>11+10+6+6+5</f>
        <v>38</v>
      </c>
      <c r="K12" s="21">
        <f>11+5+3+3+1</f>
        <v>23</v>
      </c>
      <c r="L12" s="21">
        <f>13+11+1+1</f>
        <v>26</v>
      </c>
      <c r="M12" s="21">
        <f>8+2+1</f>
        <v>11</v>
      </c>
    </row>
    <row r="13" spans="1:13" x14ac:dyDescent="0.2">
      <c r="A13" s="25" t="s">
        <v>75</v>
      </c>
      <c r="B13" s="21">
        <f t="shared" ref="B13:C13" si="0">B14-(B8+B9+B10+B11+B12)</f>
        <v>62</v>
      </c>
      <c r="C13" s="21">
        <f t="shared" si="0"/>
        <v>90</v>
      </c>
      <c r="D13" s="21">
        <f t="shared" ref="D13:M13" si="1">D14-(D8+D9+D10+D11+D12)</f>
        <v>58</v>
      </c>
      <c r="E13" s="21">
        <f t="shared" si="1"/>
        <v>147</v>
      </c>
      <c r="F13" s="21">
        <f t="shared" si="1"/>
        <v>66</v>
      </c>
      <c r="G13" s="21">
        <f t="shared" si="1"/>
        <v>80</v>
      </c>
      <c r="H13" s="21">
        <f t="shared" si="1"/>
        <v>63</v>
      </c>
      <c r="I13" s="21">
        <f t="shared" si="1"/>
        <v>99</v>
      </c>
      <c r="J13" s="21">
        <f t="shared" si="1"/>
        <v>76</v>
      </c>
      <c r="K13" s="21">
        <f t="shared" si="1"/>
        <v>52</v>
      </c>
      <c r="L13" s="21">
        <f t="shared" si="1"/>
        <v>56</v>
      </c>
      <c r="M13" s="21">
        <f t="shared" si="1"/>
        <v>42</v>
      </c>
    </row>
    <row r="14" spans="1:13" x14ac:dyDescent="0.2">
      <c r="A14" s="27" t="s">
        <v>77</v>
      </c>
      <c r="B14" s="22">
        <v>1516</v>
      </c>
      <c r="C14" s="22">
        <v>1210</v>
      </c>
      <c r="D14" s="22">
        <v>824</v>
      </c>
      <c r="E14" s="22">
        <v>852</v>
      </c>
      <c r="F14" s="22">
        <v>668</v>
      </c>
      <c r="G14" s="22">
        <v>637</v>
      </c>
      <c r="H14" s="22">
        <v>807</v>
      </c>
      <c r="I14" s="22">
        <v>777</v>
      </c>
      <c r="J14" s="22">
        <v>840</v>
      </c>
      <c r="K14" s="22">
        <v>830</v>
      </c>
      <c r="L14" s="22">
        <v>745</v>
      </c>
      <c r="M14" s="22">
        <v>629</v>
      </c>
    </row>
    <row r="15" spans="1:13" x14ac:dyDescent="0.2">
      <c r="A15" s="26"/>
    </row>
    <row r="16" spans="1:13" x14ac:dyDescent="0.2">
      <c r="A16" s="26"/>
    </row>
    <row r="18" spans="1:13" ht="22.5" x14ac:dyDescent="0.2">
      <c r="B18" s="17" t="s">
        <v>78</v>
      </c>
      <c r="C18" s="17" t="s">
        <v>79</v>
      </c>
      <c r="D18" s="17" t="s">
        <v>80</v>
      </c>
      <c r="E18" s="17" t="s">
        <v>81</v>
      </c>
      <c r="F18" s="17" t="s">
        <v>177</v>
      </c>
      <c r="G18" s="17" t="s">
        <v>178</v>
      </c>
      <c r="H18" s="17" t="s">
        <v>193</v>
      </c>
      <c r="I18" s="17" t="s">
        <v>372</v>
      </c>
      <c r="J18" s="17" t="s">
        <v>417</v>
      </c>
      <c r="K18" s="17"/>
      <c r="L18" s="17"/>
      <c r="M18" s="17"/>
    </row>
    <row r="19" spans="1:13" x14ac:dyDescent="0.2">
      <c r="A19" s="24" t="s">
        <v>46</v>
      </c>
      <c r="B19" s="20" t="s">
        <v>59</v>
      </c>
      <c r="C19" s="20" t="s">
        <v>60</v>
      </c>
      <c r="D19" s="20" t="s">
        <v>61</v>
      </c>
      <c r="E19" s="20" t="s">
        <v>62</v>
      </c>
      <c r="F19" s="20" t="s">
        <v>63</v>
      </c>
      <c r="G19" s="20" t="s">
        <v>64</v>
      </c>
      <c r="H19" s="20" t="s">
        <v>65</v>
      </c>
      <c r="I19" s="20" t="s">
        <v>66</v>
      </c>
      <c r="J19" s="20" t="s">
        <v>67</v>
      </c>
      <c r="K19" s="20" t="s">
        <v>68</v>
      </c>
      <c r="L19" s="20" t="s">
        <v>69</v>
      </c>
      <c r="M19" s="20" t="s">
        <v>70</v>
      </c>
    </row>
    <row r="20" spans="1:13" x14ac:dyDescent="0.2">
      <c r="A20" s="25" t="s">
        <v>71</v>
      </c>
      <c r="B20" s="21">
        <v>527</v>
      </c>
      <c r="C20" s="21">
        <v>988</v>
      </c>
      <c r="D20" s="21">
        <v>596</v>
      </c>
      <c r="E20" s="21">
        <v>605</v>
      </c>
      <c r="F20" s="21">
        <v>660</v>
      </c>
      <c r="G20" s="21">
        <v>710</v>
      </c>
      <c r="H20" s="21">
        <v>716</v>
      </c>
      <c r="I20" s="21">
        <v>703</v>
      </c>
      <c r="J20" s="21">
        <v>782</v>
      </c>
      <c r="K20" s="21"/>
      <c r="L20" s="21"/>
      <c r="M20" s="21"/>
    </row>
    <row r="21" spans="1:13" x14ac:dyDescent="0.2">
      <c r="A21" s="25" t="s">
        <v>72</v>
      </c>
      <c r="B21" s="21">
        <v>0</v>
      </c>
      <c r="C21" s="21">
        <v>31</v>
      </c>
      <c r="D21" s="21">
        <v>35</v>
      </c>
      <c r="E21" s="21">
        <v>28</v>
      </c>
      <c r="F21" s="21">
        <v>47</v>
      </c>
      <c r="G21" s="21">
        <v>33</v>
      </c>
      <c r="H21" s="21">
        <v>22</v>
      </c>
      <c r="I21" s="21">
        <v>16</v>
      </c>
      <c r="J21" s="21">
        <v>37</v>
      </c>
      <c r="K21" s="21"/>
      <c r="L21" s="21"/>
      <c r="M21" s="21"/>
    </row>
    <row r="22" spans="1:13" x14ac:dyDescent="0.2">
      <c r="A22" s="25" t="s">
        <v>73</v>
      </c>
      <c r="B22" s="21">
        <v>61</v>
      </c>
      <c r="C22" s="21">
        <v>165</v>
      </c>
      <c r="D22" s="21">
        <v>65</v>
      </c>
      <c r="E22" s="21">
        <v>40</v>
      </c>
      <c r="F22" s="21">
        <v>51</v>
      </c>
      <c r="G22" s="21">
        <v>50</v>
      </c>
      <c r="H22" s="21">
        <v>41</v>
      </c>
      <c r="I22" s="21">
        <v>32</v>
      </c>
      <c r="J22" s="21">
        <v>22</v>
      </c>
      <c r="K22" s="21"/>
      <c r="L22" s="21"/>
      <c r="M22" s="21"/>
    </row>
    <row r="23" spans="1:13" x14ac:dyDescent="0.2">
      <c r="A23" s="25" t="s">
        <v>74</v>
      </c>
      <c r="B23" s="21">
        <v>0</v>
      </c>
      <c r="C23" s="21">
        <v>0</v>
      </c>
      <c r="D23" s="21"/>
      <c r="E23" s="21">
        <v>1</v>
      </c>
      <c r="F23" s="21">
        <v>4</v>
      </c>
      <c r="G23" s="21">
        <v>1</v>
      </c>
      <c r="H23" s="21">
        <v>3</v>
      </c>
      <c r="I23" s="21">
        <v>0</v>
      </c>
      <c r="J23" s="21">
        <v>9</v>
      </c>
      <c r="K23" s="21"/>
      <c r="L23" s="21"/>
      <c r="M23" s="21"/>
    </row>
    <row r="24" spans="1:13" x14ac:dyDescent="0.2">
      <c r="A24" s="25" t="s">
        <v>76</v>
      </c>
      <c r="B24" s="21">
        <f>6+2+1+1+1</f>
        <v>11</v>
      </c>
      <c r="C24" s="21">
        <f>16+8+7+3+1</f>
        <v>35</v>
      </c>
      <c r="D24" s="21">
        <f>8+8+4</f>
        <v>20</v>
      </c>
      <c r="E24" s="21">
        <f>8+4</f>
        <v>12</v>
      </c>
      <c r="F24" s="21">
        <f>7+7+4+1+1</f>
        <v>20</v>
      </c>
      <c r="G24" s="21">
        <v>16</v>
      </c>
      <c r="H24" s="21">
        <v>39</v>
      </c>
      <c r="I24" s="21">
        <v>55</v>
      </c>
      <c r="J24" s="21">
        <v>30</v>
      </c>
      <c r="K24" s="21"/>
      <c r="L24" s="21"/>
      <c r="M24" s="21"/>
    </row>
    <row r="25" spans="1:13" x14ac:dyDescent="0.2">
      <c r="A25" s="25" t="s">
        <v>75</v>
      </c>
      <c r="B25" s="21">
        <f>B26-(B20+B21+B22+B23+B24)</f>
        <v>34</v>
      </c>
      <c r="C25" s="21">
        <f t="shared" ref="C25:F25" si="2">C26-(C20+C21+C22+C23+C24)</f>
        <v>133</v>
      </c>
      <c r="D25" s="21">
        <f t="shared" si="2"/>
        <v>88</v>
      </c>
      <c r="E25" s="21">
        <f t="shared" si="2"/>
        <v>99</v>
      </c>
      <c r="F25" s="21">
        <f t="shared" si="2"/>
        <v>78</v>
      </c>
      <c r="G25" s="21">
        <f>882-810</f>
        <v>72</v>
      </c>
      <c r="H25" s="21">
        <v>97</v>
      </c>
      <c r="I25" s="21">
        <v>156</v>
      </c>
      <c r="J25" s="21">
        <v>87</v>
      </c>
      <c r="K25" s="21"/>
      <c r="L25" s="21"/>
      <c r="M25" s="21"/>
    </row>
    <row r="26" spans="1:13" x14ac:dyDescent="0.2">
      <c r="A26" s="28" t="s">
        <v>82</v>
      </c>
      <c r="B26" s="29">
        <v>633</v>
      </c>
      <c r="C26" s="29">
        <v>1352</v>
      </c>
      <c r="D26" s="29">
        <v>804</v>
      </c>
      <c r="E26" s="29">
        <v>785</v>
      </c>
      <c r="F26" s="29">
        <v>860</v>
      </c>
      <c r="G26" s="29">
        <v>882</v>
      </c>
      <c r="H26" s="29">
        <f>SUM(H20:H25)</f>
        <v>918</v>
      </c>
      <c r="I26" s="416">
        <f>SUM(I20:I25)</f>
        <v>962</v>
      </c>
      <c r="J26" s="416">
        <f t="shared" ref="J26:M26" si="3">SUM(J20:J25)</f>
        <v>967</v>
      </c>
      <c r="K26" s="416">
        <f t="shared" si="3"/>
        <v>0</v>
      </c>
      <c r="L26" s="416">
        <f t="shared" si="3"/>
        <v>0</v>
      </c>
      <c r="M26" s="416">
        <f t="shared" si="3"/>
        <v>0</v>
      </c>
    </row>
    <row r="27" spans="1:13" ht="15" x14ac:dyDescent="0.25">
      <c r="J27" s="395"/>
    </row>
    <row r="28" spans="1:13" x14ac:dyDescent="0.2">
      <c r="A28" s="19"/>
    </row>
    <row r="29" spans="1:13" ht="15" x14ac:dyDescent="0.25">
      <c r="A29" s="19"/>
      <c r="B29" s="395"/>
      <c r="C29" s="395"/>
      <c r="E29" s="395"/>
      <c r="F29" s="395"/>
      <c r="K29" s="396"/>
      <c r="L29" s="396"/>
    </row>
    <row r="30" spans="1:13" ht="15" x14ac:dyDescent="0.25">
      <c r="A30" s="19"/>
      <c r="B30" s="395"/>
      <c r="C30" s="395"/>
      <c r="E30" s="395"/>
      <c r="F30" s="395"/>
    </row>
    <row r="31" spans="1:13" ht="15" x14ac:dyDescent="0.25">
      <c r="A31" s="19"/>
      <c r="B31" s="395"/>
      <c r="C31" s="395"/>
      <c r="E31" s="395"/>
      <c r="F31" s="395"/>
    </row>
    <row r="32" spans="1:13" ht="15" x14ac:dyDescent="0.25">
      <c r="A32" s="19"/>
      <c r="B32" s="395"/>
      <c r="C32" s="395"/>
      <c r="E32" s="395"/>
      <c r="F32" s="395"/>
    </row>
    <row r="33" spans="1:6" ht="15" x14ac:dyDescent="0.25">
      <c r="A33" s="19"/>
      <c r="B33" s="395"/>
      <c r="C33" s="395"/>
      <c r="E33" s="395"/>
      <c r="F33" s="395"/>
    </row>
    <row r="34" spans="1:6" ht="15" x14ac:dyDescent="0.25">
      <c r="A34" s="19"/>
      <c r="B34" s="395"/>
      <c r="C34" s="395"/>
    </row>
    <row r="35" spans="1:6" ht="15" x14ac:dyDescent="0.25">
      <c r="A35" s="19"/>
      <c r="B35" s="395"/>
      <c r="C35" s="395"/>
    </row>
    <row r="36" spans="1:6" ht="15" x14ac:dyDescent="0.25">
      <c r="A36" s="19"/>
      <c r="B36" s="395"/>
      <c r="C36" s="395"/>
    </row>
    <row r="37" spans="1:6" ht="15" x14ac:dyDescent="0.25">
      <c r="A37" s="19"/>
      <c r="B37" s="395"/>
      <c r="C37" s="395"/>
    </row>
    <row r="38" spans="1:6" ht="15" x14ac:dyDescent="0.25">
      <c r="A38" s="19"/>
      <c r="B38" s="395"/>
      <c r="C38" s="395"/>
    </row>
    <row r="39" spans="1:6" ht="15" x14ac:dyDescent="0.25">
      <c r="A39" s="19"/>
      <c r="B39" s="395"/>
      <c r="C39" s="395"/>
    </row>
    <row r="40" spans="1:6" ht="15" x14ac:dyDescent="0.25">
      <c r="A40" s="19"/>
      <c r="B40" s="395"/>
      <c r="C40" s="395"/>
    </row>
    <row r="41" spans="1:6" ht="15" x14ac:dyDescent="0.25">
      <c r="A41" s="19"/>
      <c r="B41" s="395"/>
      <c r="C41" s="395"/>
    </row>
    <row r="42" spans="1:6" ht="15" x14ac:dyDescent="0.25">
      <c r="A42" s="19"/>
      <c r="B42" s="395"/>
      <c r="C42" s="395"/>
    </row>
    <row r="43" spans="1:6" ht="15" x14ac:dyDescent="0.25">
      <c r="A43" s="19"/>
      <c r="B43" s="395"/>
      <c r="C43" s="395"/>
    </row>
    <row r="44" spans="1:6" ht="15" x14ac:dyDescent="0.25">
      <c r="A44" s="19"/>
      <c r="B44" s="395"/>
      <c r="C44" s="395"/>
    </row>
    <row r="45" spans="1:6" ht="15" x14ac:dyDescent="0.25">
      <c r="A45" s="19"/>
      <c r="B45" s="395"/>
      <c r="C45" s="395"/>
    </row>
    <row r="46" spans="1:6" ht="15" x14ac:dyDescent="0.25">
      <c r="A46" s="19"/>
      <c r="B46" s="395"/>
      <c r="C46" s="395"/>
    </row>
    <row r="47" spans="1:6" ht="15" x14ac:dyDescent="0.25">
      <c r="A47" s="19"/>
      <c r="B47" s="395"/>
      <c r="C47" s="395"/>
    </row>
    <row r="48" spans="1:6" ht="15" x14ac:dyDescent="0.25">
      <c r="A48" s="19"/>
      <c r="B48" s="395"/>
      <c r="C48" s="395"/>
    </row>
    <row r="49" spans="1:3" ht="15" x14ac:dyDescent="0.25">
      <c r="A49" s="19"/>
      <c r="B49" s="395"/>
      <c r="C49" s="395"/>
    </row>
    <row r="50" spans="1:3" ht="15" x14ac:dyDescent="0.25">
      <c r="A50" s="19"/>
      <c r="B50" s="395"/>
      <c r="C50" s="395"/>
    </row>
    <row r="51" spans="1:3" ht="15" x14ac:dyDescent="0.25">
      <c r="A51" s="19"/>
      <c r="B51" s="395"/>
      <c r="C51" s="395"/>
    </row>
    <row r="52" spans="1:3" ht="15" x14ac:dyDescent="0.25">
      <c r="A52" s="19"/>
      <c r="B52" s="395"/>
      <c r="C52" s="395"/>
    </row>
    <row r="53" spans="1:3" ht="15" x14ac:dyDescent="0.25">
      <c r="A53" s="19"/>
      <c r="B53" s="395"/>
      <c r="C53" s="395"/>
    </row>
    <row r="54" spans="1:3" ht="15" x14ac:dyDescent="0.25">
      <c r="A54" s="19"/>
      <c r="B54" s="395"/>
      <c r="C54" s="395"/>
    </row>
    <row r="55" spans="1:3" x14ac:dyDescent="0.2">
      <c r="A55" s="19"/>
    </row>
    <row r="56" spans="1:3" x14ac:dyDescent="0.2">
      <c r="A56" s="19"/>
    </row>
    <row r="57" spans="1:3" x14ac:dyDescent="0.2">
      <c r="A57" s="19"/>
    </row>
    <row r="58" spans="1:3" x14ac:dyDescent="0.2">
      <c r="A58" s="19"/>
      <c r="B58" s="396"/>
      <c r="C58" s="396"/>
    </row>
    <row r="59" spans="1:3" x14ac:dyDescent="0.2">
      <c r="B59" s="396"/>
      <c r="C59" s="396"/>
    </row>
    <row r="60" spans="1:3" x14ac:dyDescent="0.2">
      <c r="B60" s="396"/>
      <c r="C60" s="396"/>
    </row>
    <row r="61" spans="1:3" x14ac:dyDescent="0.2">
      <c r="B61" s="396"/>
      <c r="C61" s="396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98F4C-64D5-4B9B-BF8A-241745993D5A}">
  <sheetPr>
    <tabColor rgb="FFFFFF00"/>
  </sheetPr>
  <dimension ref="A1:AH69"/>
  <sheetViews>
    <sheetView topLeftCell="Y1" zoomScale="80" zoomScaleNormal="80" workbookViewId="0">
      <selection activeCell="AC5" sqref="AC5"/>
    </sheetView>
  </sheetViews>
  <sheetFormatPr baseColWidth="10" defaultRowHeight="15" x14ac:dyDescent="0.25"/>
  <cols>
    <col min="1" max="1" width="5.7109375" customWidth="1"/>
    <col min="2" max="2" width="47.7109375" customWidth="1"/>
    <col min="3" max="3" width="7.7109375" customWidth="1"/>
    <col min="5" max="5" width="8.7109375" customWidth="1"/>
    <col min="6" max="6" width="3.140625" customWidth="1"/>
    <col min="7" max="7" width="4.28515625" customWidth="1"/>
    <col min="8" max="8" width="49.5703125" customWidth="1"/>
    <col min="12" max="12" width="2.42578125" customWidth="1"/>
    <col min="13" max="13" width="3.85546875" bestFit="1" customWidth="1"/>
    <col min="14" max="14" width="55.5703125" customWidth="1"/>
    <col min="18" max="18" width="1.5703125" customWidth="1"/>
    <col min="19" max="19" width="61.140625" customWidth="1"/>
    <col min="23" max="24" width="3.140625" customWidth="1"/>
    <col min="25" max="25" width="75.28515625" customWidth="1"/>
    <col min="26" max="26" width="11" bestFit="1" customWidth="1"/>
    <col min="27" max="27" width="8.7109375" bestFit="1" customWidth="1"/>
    <col min="28" max="28" width="7.7109375" bestFit="1" customWidth="1"/>
    <col min="29" max="29" width="6.7109375" customWidth="1"/>
    <col min="30" max="30" width="4.85546875" bestFit="1" customWidth="1"/>
    <col min="31" max="31" width="70.140625" customWidth="1"/>
    <col min="32" max="32" width="11" bestFit="1" customWidth="1"/>
    <col min="33" max="33" width="8.7109375" bestFit="1" customWidth="1"/>
    <col min="34" max="34" width="7.7109375" bestFit="1" customWidth="1"/>
  </cols>
  <sheetData>
    <row r="1" spans="1:34" x14ac:dyDescent="0.25">
      <c r="A1" s="15" t="s">
        <v>15</v>
      </c>
    </row>
    <row r="2" spans="1:34" x14ac:dyDescent="0.25">
      <c r="A2" s="15" t="s">
        <v>16</v>
      </c>
    </row>
    <row r="3" spans="1:34" x14ac:dyDescent="0.25">
      <c r="A3" s="15" t="s">
        <v>17</v>
      </c>
    </row>
    <row r="4" spans="1:34" ht="15.75" thickBot="1" x14ac:dyDescent="0.3">
      <c r="A4" s="15" t="s">
        <v>18</v>
      </c>
    </row>
    <row r="5" spans="1:34" ht="23.25" x14ac:dyDescent="0.35">
      <c r="A5" s="15"/>
      <c r="S5" s="668" t="s">
        <v>171</v>
      </c>
      <c r="T5" s="668"/>
      <c r="U5" s="668"/>
      <c r="V5" s="48"/>
      <c r="X5" s="395"/>
      <c r="Y5" s="739" t="s">
        <v>171</v>
      </c>
      <c r="Z5" s="740"/>
      <c r="AA5" s="741"/>
      <c r="AB5" s="397"/>
      <c r="AD5" s="395"/>
      <c r="AE5" s="739" t="s">
        <v>171</v>
      </c>
      <c r="AF5" s="740"/>
      <c r="AG5" s="741"/>
      <c r="AH5" s="397"/>
    </row>
    <row r="6" spans="1:34" ht="20.25" customHeight="1" thickBot="1" x14ac:dyDescent="0.4">
      <c r="B6" s="668" t="s">
        <v>171</v>
      </c>
      <c r="C6" s="668"/>
      <c r="D6" s="668"/>
      <c r="G6" s="47"/>
      <c r="H6" s="668" t="s">
        <v>171</v>
      </c>
      <c r="I6" s="668"/>
      <c r="J6" s="668"/>
      <c r="K6" s="48"/>
      <c r="L6" s="47"/>
      <c r="M6" s="47"/>
      <c r="N6" s="668" t="s">
        <v>171</v>
      </c>
      <c r="O6" s="668"/>
      <c r="P6" s="668"/>
      <c r="Q6" s="48"/>
      <c r="S6" s="669">
        <v>43298</v>
      </c>
      <c r="T6" s="669"/>
      <c r="U6" s="669"/>
      <c r="V6" s="47"/>
      <c r="X6" s="395"/>
      <c r="Y6" s="742">
        <v>43333</v>
      </c>
      <c r="Z6" s="743"/>
      <c r="AA6" s="744"/>
      <c r="AB6" s="395"/>
      <c r="AD6" s="395"/>
      <c r="AE6" s="742">
        <v>43363</v>
      </c>
      <c r="AF6" s="743"/>
      <c r="AG6" s="744"/>
      <c r="AH6" s="395"/>
    </row>
    <row r="7" spans="1:34" ht="20.25" customHeight="1" thickBot="1" x14ac:dyDescent="0.4">
      <c r="B7" s="669">
        <v>43235</v>
      </c>
      <c r="C7" s="669"/>
      <c r="D7" s="669"/>
      <c r="G7" s="47"/>
      <c r="H7" s="669">
        <v>43256</v>
      </c>
      <c r="I7" s="669"/>
      <c r="J7" s="669"/>
      <c r="K7" s="47"/>
      <c r="L7" s="47"/>
      <c r="M7" s="47"/>
      <c r="N7" s="669">
        <v>43277</v>
      </c>
      <c r="O7" s="669"/>
      <c r="P7" s="669"/>
      <c r="Q7" s="47"/>
      <c r="S7" s="119"/>
      <c r="T7" s="119"/>
      <c r="U7" s="119"/>
      <c r="V7" s="47"/>
      <c r="X7" s="395"/>
      <c r="Y7" s="398"/>
      <c r="Z7" s="398"/>
      <c r="AA7" s="398"/>
      <c r="AB7" s="395"/>
      <c r="AD7" s="395"/>
      <c r="AE7" s="433"/>
      <c r="AF7" s="433"/>
      <c r="AG7" s="433"/>
      <c r="AH7" s="395"/>
    </row>
    <row r="8" spans="1:34" ht="60.75" thickTop="1" x14ac:dyDescent="0.25">
      <c r="B8" s="32" t="s">
        <v>98</v>
      </c>
      <c r="C8" s="33" t="s">
        <v>99</v>
      </c>
      <c r="D8" s="34" t="s">
        <v>100</v>
      </c>
      <c r="G8" s="47"/>
      <c r="H8" s="32" t="s">
        <v>98</v>
      </c>
      <c r="I8" s="33" t="s">
        <v>99</v>
      </c>
      <c r="J8" s="34" t="s">
        <v>100</v>
      </c>
      <c r="K8" s="47"/>
      <c r="L8" s="47"/>
      <c r="M8" s="47"/>
      <c r="N8" s="108" t="s">
        <v>98</v>
      </c>
      <c r="O8" s="109" t="s">
        <v>99</v>
      </c>
      <c r="P8" s="110" t="s">
        <v>100</v>
      </c>
      <c r="Q8" s="47"/>
      <c r="S8" s="32" t="s">
        <v>98</v>
      </c>
      <c r="T8" s="33" t="s">
        <v>99</v>
      </c>
      <c r="U8" s="34" t="s">
        <v>100</v>
      </c>
      <c r="V8" s="47"/>
      <c r="X8" s="395"/>
      <c r="Y8" s="399" t="s">
        <v>98</v>
      </c>
      <c r="Z8" s="400" t="s">
        <v>99</v>
      </c>
      <c r="AA8" s="401" t="s">
        <v>100</v>
      </c>
      <c r="AB8" s="395"/>
      <c r="AD8" s="395"/>
      <c r="AE8" s="399" t="s">
        <v>98</v>
      </c>
      <c r="AF8" s="400" t="s">
        <v>99</v>
      </c>
      <c r="AG8" s="401" t="s">
        <v>100</v>
      </c>
      <c r="AH8" s="395"/>
    </row>
    <row r="9" spans="1:34" ht="15.75" thickBot="1" x14ac:dyDescent="0.3">
      <c r="B9" s="35" t="s">
        <v>83</v>
      </c>
      <c r="C9" s="36">
        <f>SUM(C10:C69)</f>
        <v>858</v>
      </c>
      <c r="D9" s="37">
        <f>C9/$C$9</f>
        <v>1</v>
      </c>
      <c r="G9" s="47"/>
      <c r="H9" s="35" t="s">
        <v>83</v>
      </c>
      <c r="I9" s="36">
        <v>882</v>
      </c>
      <c r="J9" s="37">
        <v>1</v>
      </c>
      <c r="K9" s="47"/>
      <c r="L9" s="47"/>
      <c r="M9" s="47"/>
      <c r="N9" s="111" t="s">
        <v>83</v>
      </c>
      <c r="O9" s="112">
        <f>SUM(O10:O67)</f>
        <v>867</v>
      </c>
      <c r="P9" s="113">
        <f>O9/O9</f>
        <v>1</v>
      </c>
      <c r="Q9" s="47"/>
      <c r="S9" s="131" t="s">
        <v>83</v>
      </c>
      <c r="T9" s="36">
        <v>918</v>
      </c>
      <c r="U9" s="37">
        <v>1</v>
      </c>
      <c r="V9" s="47"/>
      <c r="X9" s="395"/>
      <c r="Y9" s="402" t="s">
        <v>83</v>
      </c>
      <c r="Z9" s="403">
        <v>962</v>
      </c>
      <c r="AA9" s="404">
        <v>1</v>
      </c>
      <c r="AB9" s="395"/>
      <c r="AD9" s="395"/>
      <c r="AE9" s="402" t="s">
        <v>83</v>
      </c>
      <c r="AF9" s="403">
        <v>967</v>
      </c>
      <c r="AG9" s="404">
        <f>AF9/AF9</f>
        <v>1</v>
      </c>
      <c r="AH9" s="395"/>
    </row>
    <row r="10" spans="1:34" ht="15.75" x14ac:dyDescent="0.25">
      <c r="A10" t="s">
        <v>101</v>
      </c>
      <c r="B10" s="38" t="s">
        <v>102</v>
      </c>
      <c r="C10" s="39">
        <v>210</v>
      </c>
      <c r="D10" s="37">
        <f t="shared" ref="D10:D69" si="0">C10/$C$9</f>
        <v>0.24475524475524477</v>
      </c>
      <c r="E10" s="670">
        <f>SUM(D10,D11,D12)</f>
        <v>0.4358974358974359</v>
      </c>
      <c r="G10" s="47" t="s">
        <v>101</v>
      </c>
      <c r="H10" s="38" t="s">
        <v>102</v>
      </c>
      <c r="I10" s="39">
        <v>230</v>
      </c>
      <c r="J10" s="37">
        <v>0.26077097505668934</v>
      </c>
      <c r="K10" s="670">
        <f>SUM(J10:J12)</f>
        <v>0.49433106575963714</v>
      </c>
      <c r="L10" s="47"/>
      <c r="M10" s="47" t="s">
        <v>101</v>
      </c>
      <c r="N10" s="117" t="s">
        <v>102</v>
      </c>
      <c r="O10" s="118">
        <v>222</v>
      </c>
      <c r="P10" s="113">
        <f>O10/$O$9</f>
        <v>0.25605536332179929</v>
      </c>
      <c r="Q10" s="673">
        <f>SUM(P10,P11,P12)</f>
        <v>0.45674740484429061</v>
      </c>
      <c r="S10" s="132" t="s">
        <v>102</v>
      </c>
      <c r="T10" s="133">
        <v>244</v>
      </c>
      <c r="U10" s="134">
        <v>0.26579520697167758</v>
      </c>
      <c r="V10" s="670">
        <v>0.46405228758169931</v>
      </c>
      <c r="X10" s="405" t="s">
        <v>101</v>
      </c>
      <c r="Y10" s="406" t="s">
        <v>102</v>
      </c>
      <c r="Z10" s="407">
        <v>221</v>
      </c>
      <c r="AA10" s="408">
        <v>0.22972972972972974</v>
      </c>
      <c r="AB10" s="670">
        <v>0.43451143451143454</v>
      </c>
      <c r="AD10" s="405" t="s">
        <v>101</v>
      </c>
      <c r="AE10" s="406" t="s">
        <v>102</v>
      </c>
      <c r="AF10" s="407">
        <v>200</v>
      </c>
      <c r="AG10" s="404">
        <f>AF10/$AF$9</f>
        <v>0.20682523267838676</v>
      </c>
      <c r="AH10" s="673">
        <f>+AG10+AG11+AG12</f>
        <v>0.40227507755946224</v>
      </c>
    </row>
    <row r="11" spans="1:34" ht="15.75" x14ac:dyDescent="0.25">
      <c r="A11" t="s">
        <v>103</v>
      </c>
      <c r="B11" s="38" t="s">
        <v>104</v>
      </c>
      <c r="C11" s="39">
        <v>89</v>
      </c>
      <c r="D11" s="37">
        <f t="shared" si="0"/>
        <v>0.10372960372960373</v>
      </c>
      <c r="E11" s="671"/>
      <c r="G11" s="47" t="s">
        <v>103</v>
      </c>
      <c r="H11" s="38" t="s">
        <v>106</v>
      </c>
      <c r="I11" s="39">
        <v>125</v>
      </c>
      <c r="J11" s="37">
        <v>0.14172335600907029</v>
      </c>
      <c r="K11" s="671"/>
      <c r="L11" s="47"/>
      <c r="M11" s="47" t="s">
        <v>103</v>
      </c>
      <c r="N11" s="117" t="s">
        <v>112</v>
      </c>
      <c r="O11" s="118">
        <v>90</v>
      </c>
      <c r="P11" s="113">
        <f t="shared" ref="P11:P67" si="1">O11/$O$9</f>
        <v>0.10380622837370242</v>
      </c>
      <c r="Q11" s="674"/>
      <c r="S11" s="132" t="s">
        <v>106</v>
      </c>
      <c r="T11" s="133">
        <v>115</v>
      </c>
      <c r="U11" s="134">
        <v>0.12527233115468409</v>
      </c>
      <c r="V11" s="671"/>
      <c r="X11" s="405" t="s">
        <v>103</v>
      </c>
      <c r="Y11" s="406" t="s">
        <v>114</v>
      </c>
      <c r="Z11" s="407">
        <v>103</v>
      </c>
      <c r="AA11" s="408">
        <v>0.10706860706860707</v>
      </c>
      <c r="AB11" s="671"/>
      <c r="AD11" s="405" t="s">
        <v>103</v>
      </c>
      <c r="AE11" s="406" t="s">
        <v>106</v>
      </c>
      <c r="AF11" s="407">
        <v>108</v>
      </c>
      <c r="AG11" s="404">
        <f t="shared" ref="AG11:AG68" si="2">AF11/$AF$9</f>
        <v>0.11168562564632885</v>
      </c>
      <c r="AH11" s="674"/>
    </row>
    <row r="12" spans="1:34" ht="16.5" thickBot="1" x14ac:dyDescent="0.3">
      <c r="A12" t="s">
        <v>105</v>
      </c>
      <c r="B12" s="38" t="s">
        <v>106</v>
      </c>
      <c r="C12" s="39">
        <v>75</v>
      </c>
      <c r="D12" s="37">
        <f t="shared" si="0"/>
        <v>8.7412587412587409E-2</v>
      </c>
      <c r="E12" s="672"/>
      <c r="G12" s="47" t="s">
        <v>105</v>
      </c>
      <c r="H12" s="38" t="s">
        <v>104</v>
      </c>
      <c r="I12" s="39">
        <v>81</v>
      </c>
      <c r="J12" s="37">
        <v>9.1836734693877556E-2</v>
      </c>
      <c r="K12" s="672"/>
      <c r="L12" s="47"/>
      <c r="M12" s="47" t="s">
        <v>105</v>
      </c>
      <c r="N12" s="117" t="s">
        <v>104</v>
      </c>
      <c r="O12" s="118">
        <v>84</v>
      </c>
      <c r="P12" s="113">
        <f t="shared" si="1"/>
        <v>9.6885813148788927E-2</v>
      </c>
      <c r="Q12" s="675"/>
      <c r="S12" s="132" t="s">
        <v>114</v>
      </c>
      <c r="T12" s="133">
        <v>67</v>
      </c>
      <c r="U12" s="134">
        <v>7.2984749455337686E-2</v>
      </c>
      <c r="V12" s="672"/>
      <c r="X12" s="405" t="s">
        <v>105</v>
      </c>
      <c r="Y12" s="406" t="s">
        <v>108</v>
      </c>
      <c r="Z12" s="407">
        <v>94</v>
      </c>
      <c r="AA12" s="408">
        <v>9.7713097713097719E-2</v>
      </c>
      <c r="AB12" s="672"/>
      <c r="AD12" s="405" t="s">
        <v>105</v>
      </c>
      <c r="AE12" s="406" t="s">
        <v>114</v>
      </c>
      <c r="AF12" s="407">
        <v>81</v>
      </c>
      <c r="AG12" s="404">
        <f t="shared" si="2"/>
        <v>8.376421923474664E-2</v>
      </c>
      <c r="AH12" s="675"/>
    </row>
    <row r="13" spans="1:34" ht="15.75" x14ac:dyDescent="0.25">
      <c r="A13" t="s">
        <v>107</v>
      </c>
      <c r="B13" s="40" t="s">
        <v>108</v>
      </c>
      <c r="C13" s="14">
        <v>55</v>
      </c>
      <c r="D13" s="37">
        <f t="shared" si="0"/>
        <v>6.4102564102564097E-2</v>
      </c>
      <c r="G13" s="47" t="s">
        <v>107</v>
      </c>
      <c r="H13" s="40" t="s">
        <v>108</v>
      </c>
      <c r="I13" s="14">
        <v>41</v>
      </c>
      <c r="J13" s="37">
        <v>4.6485260770975055E-2</v>
      </c>
      <c r="K13" s="47"/>
      <c r="L13" s="47"/>
      <c r="M13" s="47" t="s">
        <v>107</v>
      </c>
      <c r="N13" s="107" t="s">
        <v>108</v>
      </c>
      <c r="O13" s="85">
        <v>51</v>
      </c>
      <c r="P13" s="113">
        <f t="shared" si="1"/>
        <v>5.8823529411764705E-2</v>
      </c>
      <c r="Q13" s="47"/>
      <c r="S13" s="135" t="s">
        <v>104</v>
      </c>
      <c r="T13" s="136">
        <v>59</v>
      </c>
      <c r="U13" s="37">
        <v>6.4270152505446626E-2</v>
      </c>
      <c r="V13" s="47"/>
      <c r="X13" s="405" t="s">
        <v>107</v>
      </c>
      <c r="Y13" s="409" t="s">
        <v>104</v>
      </c>
      <c r="Z13" s="410">
        <v>66</v>
      </c>
      <c r="AA13" s="404">
        <v>6.8607068607068611E-2</v>
      </c>
      <c r="AB13" s="395"/>
      <c r="AD13" s="405" t="s">
        <v>107</v>
      </c>
      <c r="AE13" s="409" t="s">
        <v>104</v>
      </c>
      <c r="AF13" s="410">
        <v>68</v>
      </c>
      <c r="AG13" s="404">
        <f t="shared" si="2"/>
        <v>7.0320579110651496E-2</v>
      </c>
      <c r="AH13" s="395"/>
    </row>
    <row r="14" spans="1:34" ht="15.75" x14ac:dyDescent="0.25">
      <c r="A14" t="s">
        <v>109</v>
      </c>
      <c r="B14" s="40" t="s">
        <v>110</v>
      </c>
      <c r="C14" s="14">
        <v>41</v>
      </c>
      <c r="D14" s="37">
        <f t="shared" si="0"/>
        <v>4.7785547785547784E-2</v>
      </c>
      <c r="G14" s="47" t="s">
        <v>109</v>
      </c>
      <c r="H14" s="40" t="s">
        <v>116</v>
      </c>
      <c r="I14" s="14">
        <v>40</v>
      </c>
      <c r="J14" s="37">
        <v>4.5351473922902494E-2</v>
      </c>
      <c r="K14" s="47"/>
      <c r="L14" s="47"/>
      <c r="M14" s="47" t="s">
        <v>109</v>
      </c>
      <c r="N14" s="107" t="s">
        <v>114</v>
      </c>
      <c r="O14" s="85">
        <v>47</v>
      </c>
      <c r="P14" s="113">
        <f t="shared" si="1"/>
        <v>5.4209919261822379E-2</v>
      </c>
      <c r="Q14" s="47"/>
      <c r="S14" s="135" t="s">
        <v>108</v>
      </c>
      <c r="T14" s="136">
        <v>56</v>
      </c>
      <c r="U14" s="37">
        <v>6.1002178649237473E-2</v>
      </c>
      <c r="V14" s="47"/>
      <c r="X14" s="405" t="s">
        <v>109</v>
      </c>
      <c r="Y14" s="409" t="s">
        <v>110</v>
      </c>
      <c r="Z14" s="410">
        <v>49</v>
      </c>
      <c r="AA14" s="404">
        <v>5.0935550935550938E-2</v>
      </c>
      <c r="AB14" s="395"/>
      <c r="AD14" s="405" t="s">
        <v>109</v>
      </c>
      <c r="AE14" s="409" t="s">
        <v>155</v>
      </c>
      <c r="AF14" s="410">
        <v>50</v>
      </c>
      <c r="AG14" s="404">
        <f t="shared" si="2"/>
        <v>5.170630816959669E-2</v>
      </c>
      <c r="AH14" s="395"/>
    </row>
    <row r="15" spans="1:34" ht="15.75" x14ac:dyDescent="0.25">
      <c r="A15" t="s">
        <v>111</v>
      </c>
      <c r="B15" s="40" t="s">
        <v>112</v>
      </c>
      <c r="C15" s="14">
        <v>34</v>
      </c>
      <c r="D15" s="37">
        <f t="shared" si="0"/>
        <v>3.9627039627039624E-2</v>
      </c>
      <c r="G15" s="47" t="s">
        <v>111</v>
      </c>
      <c r="H15" s="40" t="s">
        <v>114</v>
      </c>
      <c r="I15" s="14">
        <v>31</v>
      </c>
      <c r="J15" s="37">
        <v>3.5147392290249435E-2</v>
      </c>
      <c r="K15" s="47"/>
      <c r="L15" s="47"/>
      <c r="M15" s="47" t="s">
        <v>111</v>
      </c>
      <c r="N15" s="107" t="s">
        <v>116</v>
      </c>
      <c r="O15" s="85">
        <v>47</v>
      </c>
      <c r="P15" s="113">
        <f t="shared" si="1"/>
        <v>5.4209919261822379E-2</v>
      </c>
      <c r="Q15" s="47"/>
      <c r="S15" s="135" t="s">
        <v>110</v>
      </c>
      <c r="T15" s="136">
        <v>40</v>
      </c>
      <c r="U15" s="37">
        <v>4.357298474945534E-2</v>
      </c>
      <c r="V15" s="47"/>
      <c r="X15" s="405" t="s">
        <v>111</v>
      </c>
      <c r="Y15" s="409" t="s">
        <v>106</v>
      </c>
      <c r="Z15" s="410">
        <v>46</v>
      </c>
      <c r="AA15" s="404">
        <v>4.781704781704782E-2</v>
      </c>
      <c r="AB15" s="395"/>
      <c r="AD15" s="405" t="s">
        <v>111</v>
      </c>
      <c r="AE15" s="409" t="s">
        <v>108</v>
      </c>
      <c r="AF15" s="410">
        <v>49</v>
      </c>
      <c r="AG15" s="404">
        <f t="shared" si="2"/>
        <v>5.0672182006204755E-2</v>
      </c>
      <c r="AH15" s="395"/>
    </row>
    <row r="16" spans="1:34" ht="15.75" x14ac:dyDescent="0.25">
      <c r="A16" t="s">
        <v>113</v>
      </c>
      <c r="B16" s="40" t="s">
        <v>114</v>
      </c>
      <c r="C16" s="14">
        <v>34</v>
      </c>
      <c r="D16" s="37">
        <f t="shared" si="0"/>
        <v>3.9627039627039624E-2</v>
      </c>
      <c r="G16" s="47" t="s">
        <v>113</v>
      </c>
      <c r="H16" s="40" t="s">
        <v>112</v>
      </c>
      <c r="I16" s="14">
        <v>29</v>
      </c>
      <c r="J16" s="37">
        <v>3.2879818594104306E-2</v>
      </c>
      <c r="K16" s="47"/>
      <c r="L16" s="47"/>
      <c r="M16" s="47" t="s">
        <v>113</v>
      </c>
      <c r="N16" s="107" t="s">
        <v>124</v>
      </c>
      <c r="O16" s="85">
        <v>35</v>
      </c>
      <c r="P16" s="113">
        <f t="shared" si="1"/>
        <v>4.0369088811995385E-2</v>
      </c>
      <c r="Q16" s="47"/>
      <c r="S16" s="135" t="s">
        <v>116</v>
      </c>
      <c r="T16" s="136">
        <v>36</v>
      </c>
      <c r="U16" s="37">
        <v>3.9215686274509803E-2</v>
      </c>
      <c r="V16" s="47"/>
      <c r="X16" s="405" t="s">
        <v>113</v>
      </c>
      <c r="Y16" s="409" t="s">
        <v>116</v>
      </c>
      <c r="Z16" s="410">
        <v>43</v>
      </c>
      <c r="AA16" s="404">
        <v>4.4698544698544701E-2</v>
      </c>
      <c r="AB16" s="394"/>
      <c r="AD16" s="405" t="s">
        <v>113</v>
      </c>
      <c r="AE16" s="409" t="s">
        <v>116</v>
      </c>
      <c r="AF16" s="410">
        <v>43</v>
      </c>
      <c r="AG16" s="404">
        <f t="shared" si="2"/>
        <v>4.4467425025853151E-2</v>
      </c>
      <c r="AH16" s="395"/>
    </row>
    <row r="17" spans="1:34" ht="15.75" x14ac:dyDescent="0.25">
      <c r="A17" t="s">
        <v>115</v>
      </c>
      <c r="B17" s="40" t="s">
        <v>116</v>
      </c>
      <c r="C17" s="14">
        <v>33</v>
      </c>
      <c r="D17" s="37">
        <f t="shared" si="0"/>
        <v>3.8461538461538464E-2</v>
      </c>
      <c r="G17" s="47" t="s">
        <v>115</v>
      </c>
      <c r="H17" s="40" t="s">
        <v>110</v>
      </c>
      <c r="I17" s="14">
        <v>22</v>
      </c>
      <c r="J17" s="37">
        <v>2.4943310657596373E-2</v>
      </c>
      <c r="K17" s="47"/>
      <c r="L17" s="47"/>
      <c r="M17" s="47" t="s">
        <v>115</v>
      </c>
      <c r="N17" s="107" t="s">
        <v>120</v>
      </c>
      <c r="O17" s="85">
        <v>27</v>
      </c>
      <c r="P17" s="113">
        <f t="shared" si="1"/>
        <v>3.1141868512110725E-2</v>
      </c>
      <c r="Q17" s="47"/>
      <c r="S17" s="135" t="s">
        <v>120</v>
      </c>
      <c r="T17" s="136">
        <v>21</v>
      </c>
      <c r="U17" s="37">
        <v>2.2875816993464051E-2</v>
      </c>
      <c r="V17" s="47"/>
      <c r="X17" s="405" t="s">
        <v>115</v>
      </c>
      <c r="Y17" s="409" t="s">
        <v>112</v>
      </c>
      <c r="Z17" s="410">
        <v>27</v>
      </c>
      <c r="AA17" s="404">
        <v>2.8066528066528068E-2</v>
      </c>
      <c r="AB17" s="394"/>
      <c r="AD17" s="405" t="s">
        <v>115</v>
      </c>
      <c r="AE17" s="409" t="s">
        <v>112</v>
      </c>
      <c r="AF17" s="410">
        <v>33</v>
      </c>
      <c r="AG17" s="404">
        <f t="shared" si="2"/>
        <v>3.4126163391933813E-2</v>
      </c>
      <c r="AH17" s="395"/>
    </row>
    <row r="18" spans="1:34" ht="15.75" x14ac:dyDescent="0.25">
      <c r="A18" t="s">
        <v>117</v>
      </c>
      <c r="B18" s="40" t="s">
        <v>118</v>
      </c>
      <c r="C18" s="14">
        <v>22</v>
      </c>
      <c r="D18" s="37">
        <f t="shared" si="0"/>
        <v>2.564102564102564E-2</v>
      </c>
      <c r="G18" s="47" t="s">
        <v>117</v>
      </c>
      <c r="H18" s="40" t="s">
        <v>118</v>
      </c>
      <c r="I18" s="14">
        <v>22</v>
      </c>
      <c r="J18" s="37">
        <v>2.4943310657596373E-2</v>
      </c>
      <c r="K18" s="47"/>
      <c r="L18" s="47"/>
      <c r="M18" s="47" t="s">
        <v>117</v>
      </c>
      <c r="N18" s="107" t="s">
        <v>110</v>
      </c>
      <c r="O18" s="85">
        <v>21</v>
      </c>
      <c r="P18" s="113">
        <f t="shared" si="1"/>
        <v>2.4221453287197232E-2</v>
      </c>
      <c r="Q18" s="47"/>
      <c r="S18" s="135" t="s">
        <v>112</v>
      </c>
      <c r="T18" s="136">
        <v>20</v>
      </c>
      <c r="U18" s="37">
        <v>2.178649237472767E-2</v>
      </c>
      <c r="V18" s="47"/>
      <c r="X18" s="405" t="s">
        <v>117</v>
      </c>
      <c r="Y18" s="409" t="s">
        <v>133</v>
      </c>
      <c r="Z18" s="410">
        <v>27</v>
      </c>
      <c r="AA18" s="404">
        <v>2.8066528066528068E-2</v>
      </c>
      <c r="AB18" s="394"/>
      <c r="AD18" s="405" t="s">
        <v>117</v>
      </c>
      <c r="AE18" s="409" t="s">
        <v>110</v>
      </c>
      <c r="AF18" s="410">
        <v>29</v>
      </c>
      <c r="AG18" s="404">
        <f t="shared" si="2"/>
        <v>2.9989658738366079E-2</v>
      </c>
      <c r="AH18" s="395"/>
    </row>
    <row r="19" spans="1:34" ht="15.75" x14ac:dyDescent="0.25">
      <c r="A19" t="s">
        <v>119</v>
      </c>
      <c r="B19" s="40" t="s">
        <v>120</v>
      </c>
      <c r="C19" s="14">
        <v>20</v>
      </c>
      <c r="D19" s="37">
        <f t="shared" si="0"/>
        <v>2.3310023310023312E-2</v>
      </c>
      <c r="G19" s="47" t="s">
        <v>119</v>
      </c>
      <c r="H19" s="40" t="s">
        <v>124</v>
      </c>
      <c r="I19" s="14">
        <v>21</v>
      </c>
      <c r="J19" s="37">
        <v>2.3809523809523808E-2</v>
      </c>
      <c r="K19" s="47"/>
      <c r="L19" s="47"/>
      <c r="M19" s="47" t="s">
        <v>119</v>
      </c>
      <c r="N19" s="107" t="s">
        <v>118</v>
      </c>
      <c r="O19" s="85">
        <v>21</v>
      </c>
      <c r="P19" s="113">
        <f t="shared" si="1"/>
        <v>2.4221453287197232E-2</v>
      </c>
      <c r="Q19" s="47"/>
      <c r="S19" s="135" t="s">
        <v>121</v>
      </c>
      <c r="T19" s="136">
        <v>20</v>
      </c>
      <c r="U19" s="37">
        <v>2.178649237472767E-2</v>
      </c>
      <c r="V19" s="47"/>
      <c r="X19" s="405" t="s">
        <v>119</v>
      </c>
      <c r="Y19" s="409" t="s">
        <v>155</v>
      </c>
      <c r="Z19" s="410">
        <v>20</v>
      </c>
      <c r="AA19" s="404">
        <v>2.0790020790020791E-2</v>
      </c>
      <c r="AB19" s="394"/>
      <c r="AD19" s="405" t="s">
        <v>119</v>
      </c>
      <c r="AE19" s="409" t="s">
        <v>118</v>
      </c>
      <c r="AF19" s="410">
        <v>26</v>
      </c>
      <c r="AG19" s="404">
        <f t="shared" si="2"/>
        <v>2.688728024819028E-2</v>
      </c>
      <c r="AH19" s="395"/>
    </row>
    <row r="20" spans="1:34" x14ac:dyDescent="0.25">
      <c r="B20" s="41" t="s">
        <v>121</v>
      </c>
      <c r="C20" s="42">
        <v>17</v>
      </c>
      <c r="D20" s="37">
        <f t="shared" si="0"/>
        <v>1.9813519813519812E-2</v>
      </c>
      <c r="G20" s="47"/>
      <c r="H20" s="41" t="s">
        <v>120</v>
      </c>
      <c r="I20" s="42">
        <v>18</v>
      </c>
      <c r="J20" s="37">
        <v>2.0408163265306121E-2</v>
      </c>
      <c r="K20" s="47"/>
      <c r="L20" s="47"/>
      <c r="M20" s="47"/>
      <c r="N20" s="114" t="s">
        <v>122</v>
      </c>
      <c r="O20" s="115">
        <v>18</v>
      </c>
      <c r="P20" s="113">
        <f t="shared" si="1"/>
        <v>2.0761245674740483E-2</v>
      </c>
      <c r="Q20" s="47"/>
      <c r="S20" s="41" t="s">
        <v>160</v>
      </c>
      <c r="T20" s="42">
        <v>18</v>
      </c>
      <c r="U20" s="37">
        <v>1.9607843137254902E-2</v>
      </c>
      <c r="V20" s="47"/>
      <c r="X20" s="395"/>
      <c r="Y20" s="411" t="s">
        <v>118</v>
      </c>
      <c r="Z20" s="412">
        <v>18</v>
      </c>
      <c r="AA20" s="404">
        <v>1.8711018711018712E-2</v>
      </c>
      <c r="AB20" s="394"/>
      <c r="AD20" s="395"/>
      <c r="AE20" s="411" t="s">
        <v>121</v>
      </c>
      <c r="AF20" s="412">
        <v>24</v>
      </c>
      <c r="AG20" s="404">
        <f t="shared" si="2"/>
        <v>2.481902792140641E-2</v>
      </c>
      <c r="AH20" s="395"/>
    </row>
    <row r="21" spans="1:34" x14ac:dyDescent="0.25">
      <c r="B21" s="41" t="s">
        <v>122</v>
      </c>
      <c r="C21" s="42">
        <v>16</v>
      </c>
      <c r="D21" s="37">
        <f t="shared" si="0"/>
        <v>1.8648018648018648E-2</v>
      </c>
      <c r="G21" s="47"/>
      <c r="H21" s="41" t="s">
        <v>122</v>
      </c>
      <c r="I21" s="42">
        <v>14</v>
      </c>
      <c r="J21" s="37">
        <v>1.5873015873015872E-2</v>
      </c>
      <c r="K21" s="47"/>
      <c r="L21" s="47"/>
      <c r="M21" s="47"/>
      <c r="N21" s="114" t="s">
        <v>130</v>
      </c>
      <c r="O21" s="115">
        <v>17</v>
      </c>
      <c r="P21" s="113">
        <f t="shared" si="1"/>
        <v>1.9607843137254902E-2</v>
      </c>
      <c r="Q21" s="47"/>
      <c r="S21" s="41" t="s">
        <v>133</v>
      </c>
      <c r="T21" s="42">
        <v>18</v>
      </c>
      <c r="U21" s="37">
        <v>1.9607843137254902E-2</v>
      </c>
      <c r="V21" s="47"/>
      <c r="X21" s="395"/>
      <c r="Y21" s="411" t="s">
        <v>123</v>
      </c>
      <c r="Z21" s="412">
        <v>17</v>
      </c>
      <c r="AA21" s="404">
        <v>1.7671517671517672E-2</v>
      </c>
      <c r="AB21" s="394"/>
      <c r="AD21" s="395"/>
      <c r="AE21" s="411" t="s">
        <v>135</v>
      </c>
      <c r="AF21" s="412">
        <v>21</v>
      </c>
      <c r="AG21" s="404">
        <f t="shared" si="2"/>
        <v>2.1716649431230611E-2</v>
      </c>
      <c r="AH21" s="395"/>
    </row>
    <row r="22" spans="1:34" x14ac:dyDescent="0.25">
      <c r="B22" s="41" t="s">
        <v>123</v>
      </c>
      <c r="C22" s="42">
        <v>15</v>
      </c>
      <c r="D22" s="37">
        <f t="shared" si="0"/>
        <v>1.7482517482517484E-2</v>
      </c>
      <c r="G22" s="47"/>
      <c r="H22" s="41" t="s">
        <v>133</v>
      </c>
      <c r="I22" s="42">
        <v>13</v>
      </c>
      <c r="J22" s="37">
        <v>1.4739229024943311E-2</v>
      </c>
      <c r="K22" s="47"/>
      <c r="L22" s="47"/>
      <c r="M22" s="47"/>
      <c r="N22" s="114" t="s">
        <v>135</v>
      </c>
      <c r="O22" s="115">
        <v>17</v>
      </c>
      <c r="P22" s="113">
        <f t="shared" si="1"/>
        <v>1.9607843137254902E-2</v>
      </c>
      <c r="Q22" s="47"/>
      <c r="S22" s="41" t="s">
        <v>118</v>
      </c>
      <c r="T22" s="42">
        <v>15</v>
      </c>
      <c r="U22" s="37">
        <v>1.6339869281045753E-2</v>
      </c>
      <c r="V22" s="47"/>
      <c r="X22" s="395"/>
      <c r="Y22" s="411" t="s">
        <v>121</v>
      </c>
      <c r="Z22" s="412">
        <v>15</v>
      </c>
      <c r="AA22" s="404">
        <v>1.5592515592515593E-2</v>
      </c>
      <c r="AB22" s="394"/>
      <c r="AD22" s="395"/>
      <c r="AE22" s="411" t="s">
        <v>133</v>
      </c>
      <c r="AF22" s="412">
        <v>16</v>
      </c>
      <c r="AG22" s="404">
        <f t="shared" si="2"/>
        <v>1.6546018614270942E-2</v>
      </c>
      <c r="AH22" s="395"/>
    </row>
    <row r="23" spans="1:34" x14ac:dyDescent="0.25">
      <c r="B23" s="41" t="s">
        <v>124</v>
      </c>
      <c r="C23" s="42">
        <v>13</v>
      </c>
      <c r="D23" s="37">
        <f t="shared" si="0"/>
        <v>1.5151515151515152E-2</v>
      </c>
      <c r="G23" s="47"/>
      <c r="H23" s="41" t="s">
        <v>127</v>
      </c>
      <c r="I23" s="42">
        <v>12</v>
      </c>
      <c r="J23" s="37">
        <v>1.3605442176870748E-2</v>
      </c>
      <c r="K23" s="47"/>
      <c r="L23" s="47"/>
      <c r="M23" s="47"/>
      <c r="N23" s="114" t="s">
        <v>125</v>
      </c>
      <c r="O23" s="115">
        <v>12</v>
      </c>
      <c r="P23" s="113">
        <f t="shared" si="1"/>
        <v>1.384083044982699E-2</v>
      </c>
      <c r="Q23" s="47"/>
      <c r="S23" s="41" t="s">
        <v>124</v>
      </c>
      <c r="T23" s="42">
        <v>13</v>
      </c>
      <c r="U23" s="37">
        <v>1.4161220043572984E-2</v>
      </c>
      <c r="V23" s="47"/>
      <c r="X23" s="395"/>
      <c r="Y23" s="411" t="s">
        <v>135</v>
      </c>
      <c r="Z23" s="412">
        <v>13</v>
      </c>
      <c r="AA23" s="404">
        <v>1.3513513513513514E-2</v>
      </c>
      <c r="AB23" s="394"/>
      <c r="AD23" s="395"/>
      <c r="AE23" s="411" t="s">
        <v>141</v>
      </c>
      <c r="AF23" s="412">
        <v>14</v>
      </c>
      <c r="AG23" s="404">
        <f t="shared" si="2"/>
        <v>1.4477766287487074E-2</v>
      </c>
      <c r="AH23" s="395"/>
    </row>
    <row r="24" spans="1:34" x14ac:dyDescent="0.25">
      <c r="B24" s="41" t="s">
        <v>125</v>
      </c>
      <c r="C24" s="42">
        <v>13</v>
      </c>
      <c r="D24" s="37">
        <f t="shared" si="0"/>
        <v>1.5151515151515152E-2</v>
      </c>
      <c r="G24" s="47"/>
      <c r="H24" s="41" t="s">
        <v>140</v>
      </c>
      <c r="I24" s="42">
        <v>11</v>
      </c>
      <c r="J24" s="37">
        <v>1.2471655328798186E-2</v>
      </c>
      <c r="K24" s="47"/>
      <c r="L24" s="47"/>
      <c r="M24" s="47"/>
      <c r="N24" s="114" t="s">
        <v>140</v>
      </c>
      <c r="O24" s="115">
        <v>11</v>
      </c>
      <c r="P24" s="113">
        <f t="shared" si="1"/>
        <v>1.2687427912341407E-2</v>
      </c>
      <c r="Q24" s="47"/>
      <c r="S24" s="41" t="s">
        <v>129</v>
      </c>
      <c r="T24" s="42">
        <v>13</v>
      </c>
      <c r="U24" s="37">
        <v>1.4161220043572984E-2</v>
      </c>
      <c r="V24" s="47"/>
      <c r="X24" s="395"/>
      <c r="Y24" s="411" t="s">
        <v>125</v>
      </c>
      <c r="Z24" s="412">
        <v>12</v>
      </c>
      <c r="AA24" s="404">
        <v>1.2474012474012475E-2</v>
      </c>
      <c r="AB24" s="394"/>
      <c r="AD24" s="395"/>
      <c r="AE24" s="411" t="s">
        <v>123</v>
      </c>
      <c r="AF24" s="412">
        <v>14</v>
      </c>
      <c r="AG24" s="404">
        <f t="shared" si="2"/>
        <v>1.4477766287487074E-2</v>
      </c>
      <c r="AH24" s="395"/>
    </row>
    <row r="25" spans="1:34" x14ac:dyDescent="0.25">
      <c r="B25" s="41" t="s">
        <v>126</v>
      </c>
      <c r="C25" s="42">
        <v>13</v>
      </c>
      <c r="D25" s="37">
        <f t="shared" si="0"/>
        <v>1.5151515151515152E-2</v>
      </c>
      <c r="G25" s="47"/>
      <c r="H25" s="41" t="s">
        <v>129</v>
      </c>
      <c r="I25" s="42">
        <v>10</v>
      </c>
      <c r="J25" s="37">
        <v>1.1337868480725623E-2</v>
      </c>
      <c r="K25" s="47"/>
      <c r="L25" s="47"/>
      <c r="M25" s="47"/>
      <c r="N25" s="114" t="s">
        <v>133</v>
      </c>
      <c r="O25" s="115">
        <v>11</v>
      </c>
      <c r="P25" s="113">
        <f t="shared" si="1"/>
        <v>1.2687427912341407E-2</v>
      </c>
      <c r="Q25" s="47"/>
      <c r="S25" s="41" t="s">
        <v>125</v>
      </c>
      <c r="T25" s="42">
        <v>13</v>
      </c>
      <c r="U25" s="37">
        <v>1.4161220043572984E-2</v>
      </c>
      <c r="V25" s="47"/>
      <c r="X25" s="395"/>
      <c r="Y25" s="411" t="s">
        <v>153</v>
      </c>
      <c r="Z25" s="412">
        <v>11</v>
      </c>
      <c r="AA25" s="404">
        <v>1.1434511434511435E-2</v>
      </c>
      <c r="AB25" s="394"/>
      <c r="AD25" s="395"/>
      <c r="AE25" s="411" t="s">
        <v>126</v>
      </c>
      <c r="AF25" s="412">
        <v>14</v>
      </c>
      <c r="AG25" s="404">
        <f t="shared" si="2"/>
        <v>1.4477766287487074E-2</v>
      </c>
      <c r="AH25" s="395"/>
    </row>
    <row r="26" spans="1:34" x14ac:dyDescent="0.25">
      <c r="B26" s="41" t="s">
        <v>127</v>
      </c>
      <c r="C26" s="42">
        <v>13</v>
      </c>
      <c r="D26" s="37">
        <f t="shared" si="0"/>
        <v>1.5151515151515152E-2</v>
      </c>
      <c r="G26" s="47"/>
      <c r="H26" s="41" t="s">
        <v>135</v>
      </c>
      <c r="I26" s="42">
        <v>10</v>
      </c>
      <c r="J26" s="37">
        <v>1.1337868480725623E-2</v>
      </c>
      <c r="K26" s="47"/>
      <c r="L26" s="47"/>
      <c r="M26" s="47"/>
      <c r="N26" s="114" t="s">
        <v>129</v>
      </c>
      <c r="O26" s="115">
        <v>9</v>
      </c>
      <c r="P26" s="113">
        <f t="shared" si="1"/>
        <v>1.0380622837370242E-2</v>
      </c>
      <c r="Q26" s="47"/>
      <c r="S26" s="41" t="s">
        <v>132</v>
      </c>
      <c r="T26" s="42">
        <v>13</v>
      </c>
      <c r="U26" s="37">
        <v>1.4161220043572984E-2</v>
      </c>
      <c r="V26" s="47"/>
      <c r="X26" s="395"/>
      <c r="Y26" s="411" t="s">
        <v>143</v>
      </c>
      <c r="Z26" s="412">
        <v>11</v>
      </c>
      <c r="AA26" s="404">
        <v>1.1434511434511435E-2</v>
      </c>
      <c r="AB26" s="394"/>
      <c r="AD26" s="395"/>
      <c r="AE26" s="411" t="s">
        <v>125</v>
      </c>
      <c r="AF26" s="412">
        <v>11</v>
      </c>
      <c r="AG26" s="404">
        <f t="shared" si="2"/>
        <v>1.1375387797311272E-2</v>
      </c>
      <c r="AH26" s="395"/>
    </row>
    <row r="27" spans="1:34" x14ac:dyDescent="0.25">
      <c r="B27" s="41" t="s">
        <v>128</v>
      </c>
      <c r="C27" s="42">
        <v>11</v>
      </c>
      <c r="D27" s="37">
        <f t="shared" si="0"/>
        <v>1.282051282051282E-2</v>
      </c>
      <c r="G27" s="47"/>
      <c r="H27" s="41" t="s">
        <v>131</v>
      </c>
      <c r="I27" s="42">
        <v>10</v>
      </c>
      <c r="J27" s="37">
        <v>1.1337868480725623E-2</v>
      </c>
      <c r="K27" s="47"/>
      <c r="L27" s="47"/>
      <c r="M27" s="47"/>
      <c r="N27" s="114" t="s">
        <v>106</v>
      </c>
      <c r="O27" s="115">
        <v>9</v>
      </c>
      <c r="P27" s="113">
        <f t="shared" si="1"/>
        <v>1.0380622837370242E-2</v>
      </c>
      <c r="Q27" s="47"/>
      <c r="S27" s="41" t="s">
        <v>135</v>
      </c>
      <c r="T27" s="42">
        <v>11</v>
      </c>
      <c r="U27" s="37">
        <v>1.1982570806100218E-2</v>
      </c>
      <c r="V27" s="47"/>
      <c r="X27" s="395"/>
      <c r="Y27" s="411" t="s">
        <v>120</v>
      </c>
      <c r="Z27" s="412">
        <v>11</v>
      </c>
      <c r="AA27" s="404">
        <v>1.1434511434511435E-2</v>
      </c>
      <c r="AB27" s="394"/>
      <c r="AD27" s="395"/>
      <c r="AE27" s="411" t="s">
        <v>127</v>
      </c>
      <c r="AF27" s="412">
        <v>9</v>
      </c>
      <c r="AG27" s="404">
        <f t="shared" si="2"/>
        <v>9.3071354705274046E-3</v>
      </c>
      <c r="AH27" s="395"/>
    </row>
    <row r="28" spans="1:34" x14ac:dyDescent="0.25">
      <c r="B28" s="40" t="s">
        <v>129</v>
      </c>
      <c r="C28" s="14">
        <v>9</v>
      </c>
      <c r="D28" s="37">
        <f t="shared" si="0"/>
        <v>1.048951048951049E-2</v>
      </c>
      <c r="G28" s="47"/>
      <c r="H28" s="40" t="s">
        <v>138</v>
      </c>
      <c r="I28" s="14">
        <v>9</v>
      </c>
      <c r="J28" s="37">
        <v>1.020408163265306E-2</v>
      </c>
      <c r="K28" s="47"/>
      <c r="L28" s="47"/>
      <c r="M28" s="47"/>
      <c r="N28" s="107" t="s">
        <v>141</v>
      </c>
      <c r="O28" s="85">
        <v>8</v>
      </c>
      <c r="P28" s="113">
        <f t="shared" si="1"/>
        <v>9.22722029988466E-3</v>
      </c>
      <c r="Q28" s="47"/>
      <c r="S28" s="40" t="s">
        <v>155</v>
      </c>
      <c r="T28" s="14">
        <v>9</v>
      </c>
      <c r="U28" s="37">
        <v>9.8039215686274508E-3</v>
      </c>
      <c r="V28" s="47"/>
      <c r="X28" s="395"/>
      <c r="Y28" s="413" t="s">
        <v>194</v>
      </c>
      <c r="Z28" s="414">
        <v>10</v>
      </c>
      <c r="AA28" s="404">
        <v>1.0395010395010396E-2</v>
      </c>
      <c r="AB28" s="394"/>
      <c r="AD28" s="395"/>
      <c r="AE28" s="413" t="s">
        <v>120</v>
      </c>
      <c r="AF28" s="414">
        <v>9</v>
      </c>
      <c r="AG28" s="404">
        <f t="shared" si="2"/>
        <v>9.3071354705274046E-3</v>
      </c>
      <c r="AH28" s="395"/>
    </row>
    <row r="29" spans="1:34" x14ac:dyDescent="0.25">
      <c r="B29" s="40" t="s">
        <v>130</v>
      </c>
      <c r="C29" s="14">
        <v>8</v>
      </c>
      <c r="D29" s="37">
        <f t="shared" si="0"/>
        <v>9.324009324009324E-3</v>
      </c>
      <c r="G29" s="47"/>
      <c r="H29" s="40" t="s">
        <v>141</v>
      </c>
      <c r="I29" s="14">
        <v>9</v>
      </c>
      <c r="J29" s="37">
        <v>1.020408163265306E-2</v>
      </c>
      <c r="K29" s="47"/>
      <c r="L29" s="47"/>
      <c r="M29" s="47"/>
      <c r="N29" s="107" t="s">
        <v>126</v>
      </c>
      <c r="O29" s="85">
        <v>8</v>
      </c>
      <c r="P29" s="113">
        <f t="shared" si="1"/>
        <v>9.22722029988466E-3</v>
      </c>
      <c r="Q29" s="47"/>
      <c r="S29" s="40" t="s">
        <v>141</v>
      </c>
      <c r="T29" s="14">
        <v>9</v>
      </c>
      <c r="U29" s="37">
        <v>9.8039215686274508E-3</v>
      </c>
      <c r="V29" s="47"/>
      <c r="X29" s="395"/>
      <c r="Y29" s="413" t="s">
        <v>129</v>
      </c>
      <c r="Z29" s="414">
        <v>10</v>
      </c>
      <c r="AA29" s="404">
        <v>1.0395010395010396E-2</v>
      </c>
      <c r="AB29" s="394"/>
      <c r="AD29" s="395"/>
      <c r="AE29" s="413" t="s">
        <v>129</v>
      </c>
      <c r="AF29" s="414">
        <v>9</v>
      </c>
      <c r="AG29" s="404">
        <f t="shared" si="2"/>
        <v>9.3071354705274046E-3</v>
      </c>
      <c r="AH29" s="395"/>
    </row>
    <row r="30" spans="1:34" x14ac:dyDescent="0.25">
      <c r="B30" s="40" t="s">
        <v>131</v>
      </c>
      <c r="C30" s="14">
        <v>7</v>
      </c>
      <c r="D30" s="37">
        <f t="shared" si="0"/>
        <v>8.1585081585081581E-3</v>
      </c>
      <c r="G30" s="47"/>
      <c r="H30" s="40" t="s">
        <v>121</v>
      </c>
      <c r="I30" s="14">
        <v>9</v>
      </c>
      <c r="J30" s="37">
        <v>1.020408163265306E-2</v>
      </c>
      <c r="K30" s="47"/>
      <c r="L30" s="47"/>
      <c r="M30" s="47"/>
      <c r="N30" s="107" t="s">
        <v>131</v>
      </c>
      <c r="O30" s="85">
        <v>6</v>
      </c>
      <c r="P30" s="113">
        <f t="shared" si="1"/>
        <v>6.920415224913495E-3</v>
      </c>
      <c r="Q30" s="47"/>
      <c r="S30" s="40" t="s">
        <v>140</v>
      </c>
      <c r="T30" s="14">
        <v>8</v>
      </c>
      <c r="U30" s="37">
        <v>8.7145969498910684E-3</v>
      </c>
      <c r="V30" s="47"/>
      <c r="X30" s="395"/>
      <c r="Y30" s="413" t="s">
        <v>132</v>
      </c>
      <c r="Z30" s="414">
        <v>8</v>
      </c>
      <c r="AA30" s="404">
        <v>8.3160083160083165E-3</v>
      </c>
      <c r="AB30" s="394"/>
      <c r="AD30" s="395"/>
      <c r="AE30" s="413" t="s">
        <v>132</v>
      </c>
      <c r="AF30" s="414">
        <v>8</v>
      </c>
      <c r="AG30" s="404">
        <f t="shared" si="2"/>
        <v>8.2730093071354711E-3</v>
      </c>
      <c r="AH30" s="395"/>
    </row>
    <row r="31" spans="1:34" x14ac:dyDescent="0.25">
      <c r="B31" s="40" t="s">
        <v>132</v>
      </c>
      <c r="C31" s="14">
        <v>7</v>
      </c>
      <c r="D31" s="37">
        <f t="shared" si="0"/>
        <v>8.1585081585081581E-3</v>
      </c>
      <c r="G31" s="47"/>
      <c r="H31" s="40" t="s">
        <v>128</v>
      </c>
      <c r="I31" s="14">
        <v>9</v>
      </c>
      <c r="J31" s="37">
        <v>1.020408163265306E-2</v>
      </c>
      <c r="K31" s="47"/>
      <c r="L31" s="47"/>
      <c r="M31" s="47"/>
      <c r="N31" s="107" t="s">
        <v>165</v>
      </c>
      <c r="O31" s="85">
        <v>5</v>
      </c>
      <c r="P31" s="113">
        <f t="shared" si="1"/>
        <v>5.7670126874279125E-3</v>
      </c>
      <c r="Q31" s="47"/>
      <c r="S31" s="40" t="s">
        <v>130</v>
      </c>
      <c r="T31" s="14">
        <v>8</v>
      </c>
      <c r="U31" s="37">
        <v>8.7145969498910684E-3</v>
      </c>
      <c r="V31" s="47"/>
      <c r="X31" s="395"/>
      <c r="Y31" s="413" t="s">
        <v>127</v>
      </c>
      <c r="Z31" s="414">
        <v>8</v>
      </c>
      <c r="AA31" s="404">
        <v>8.3160083160083165E-3</v>
      </c>
      <c r="AB31" s="394"/>
      <c r="AD31" s="395"/>
      <c r="AE31" s="413" t="s">
        <v>160</v>
      </c>
      <c r="AF31" s="414">
        <v>8</v>
      </c>
      <c r="AG31" s="404">
        <f t="shared" si="2"/>
        <v>8.2730093071354711E-3</v>
      </c>
      <c r="AH31" s="395"/>
    </row>
    <row r="32" spans="1:34" x14ac:dyDescent="0.25">
      <c r="B32" s="40" t="s">
        <v>133</v>
      </c>
      <c r="C32" s="14">
        <v>6</v>
      </c>
      <c r="D32" s="37">
        <f t="shared" si="0"/>
        <v>6.993006993006993E-3</v>
      </c>
      <c r="G32" s="47"/>
      <c r="H32" s="40" t="s">
        <v>125</v>
      </c>
      <c r="I32" s="14">
        <v>8</v>
      </c>
      <c r="J32" s="37">
        <v>9.0702947845804991E-3</v>
      </c>
      <c r="K32" s="47"/>
      <c r="L32" s="47"/>
      <c r="M32" s="47"/>
      <c r="N32" s="107" t="s">
        <v>128</v>
      </c>
      <c r="O32" s="85">
        <v>5</v>
      </c>
      <c r="P32" s="113">
        <f t="shared" si="1"/>
        <v>5.7670126874279125E-3</v>
      </c>
      <c r="Q32" s="47"/>
      <c r="S32" s="40" t="s">
        <v>128</v>
      </c>
      <c r="T32" s="14">
        <v>8</v>
      </c>
      <c r="U32" s="37">
        <v>8.7145969498910684E-3</v>
      </c>
      <c r="V32" s="47"/>
      <c r="X32" s="394"/>
      <c r="Y32" s="413" t="s">
        <v>141</v>
      </c>
      <c r="Z32" s="414">
        <v>8</v>
      </c>
      <c r="AA32" s="404">
        <v>8.3160083160083165E-3</v>
      </c>
      <c r="AB32" s="394"/>
      <c r="AD32" s="395"/>
      <c r="AE32" s="413" t="s">
        <v>138</v>
      </c>
      <c r="AF32" s="414">
        <v>8</v>
      </c>
      <c r="AG32" s="404">
        <f t="shared" si="2"/>
        <v>8.2730093071354711E-3</v>
      </c>
      <c r="AH32" s="395"/>
    </row>
    <row r="33" spans="2:34" x14ac:dyDescent="0.25">
      <c r="B33" s="40" t="s">
        <v>134</v>
      </c>
      <c r="C33" s="14">
        <v>6</v>
      </c>
      <c r="D33" s="37">
        <f t="shared" si="0"/>
        <v>6.993006993006993E-3</v>
      </c>
      <c r="G33" s="47"/>
      <c r="H33" s="40" t="s">
        <v>130</v>
      </c>
      <c r="I33" s="14">
        <v>7</v>
      </c>
      <c r="J33" s="37">
        <v>7.9365079365079361E-3</v>
      </c>
      <c r="K33" s="47"/>
      <c r="L33" s="47"/>
      <c r="M33" s="47"/>
      <c r="N33" s="107" t="s">
        <v>153</v>
      </c>
      <c r="O33" s="85">
        <v>5</v>
      </c>
      <c r="P33" s="113">
        <f t="shared" si="1"/>
        <v>5.7670126874279125E-3</v>
      </c>
      <c r="Q33" s="47"/>
      <c r="S33" s="40" t="s">
        <v>153</v>
      </c>
      <c r="T33" s="14">
        <v>7</v>
      </c>
      <c r="U33" s="37">
        <v>7.6252723311546842E-3</v>
      </c>
      <c r="V33" s="47"/>
      <c r="X33" s="394"/>
      <c r="Y33" s="413" t="s">
        <v>138</v>
      </c>
      <c r="Z33" s="414">
        <v>8</v>
      </c>
      <c r="AA33" s="404">
        <v>8.3160083160083165E-3</v>
      </c>
      <c r="AB33" s="394"/>
      <c r="AD33" s="395"/>
      <c r="AE33" s="413" t="s">
        <v>122</v>
      </c>
      <c r="AF33" s="414">
        <v>7</v>
      </c>
      <c r="AG33" s="404">
        <f t="shared" si="2"/>
        <v>7.2388831437435368E-3</v>
      </c>
      <c r="AH33" s="395"/>
    </row>
    <row r="34" spans="2:34" x14ac:dyDescent="0.25">
      <c r="B34" s="40" t="s">
        <v>135</v>
      </c>
      <c r="C34" s="14">
        <v>6</v>
      </c>
      <c r="D34" s="37">
        <f t="shared" si="0"/>
        <v>6.993006993006993E-3</v>
      </c>
      <c r="G34" s="47"/>
      <c r="H34" s="40" t="s">
        <v>143</v>
      </c>
      <c r="I34" s="14">
        <v>6</v>
      </c>
      <c r="J34" s="37">
        <v>6.8027210884353739E-3</v>
      </c>
      <c r="K34" s="47"/>
      <c r="L34" s="47"/>
      <c r="M34" s="47"/>
      <c r="N34" s="107" t="s">
        <v>123</v>
      </c>
      <c r="O34" s="85">
        <v>5</v>
      </c>
      <c r="P34" s="113">
        <f t="shared" si="1"/>
        <v>5.7670126874279125E-3</v>
      </c>
      <c r="Q34" s="47"/>
      <c r="S34" s="40" t="s">
        <v>127</v>
      </c>
      <c r="T34" s="14">
        <v>7</v>
      </c>
      <c r="U34" s="37">
        <v>7.6252723311546842E-3</v>
      </c>
      <c r="V34" s="47"/>
      <c r="X34" s="394"/>
      <c r="Y34" s="413" t="s">
        <v>130</v>
      </c>
      <c r="Z34" s="414">
        <v>7</v>
      </c>
      <c r="AA34" s="404">
        <v>7.2765072765072769E-3</v>
      </c>
      <c r="AB34" s="394"/>
      <c r="AD34" s="395"/>
      <c r="AE34" s="413" t="s">
        <v>148</v>
      </c>
      <c r="AF34" s="414">
        <v>7</v>
      </c>
      <c r="AG34" s="404">
        <f t="shared" si="2"/>
        <v>7.2388831437435368E-3</v>
      </c>
      <c r="AH34" s="395"/>
    </row>
    <row r="35" spans="2:34" x14ac:dyDescent="0.25">
      <c r="B35" s="40" t="s">
        <v>136</v>
      </c>
      <c r="C35" s="14">
        <v>5</v>
      </c>
      <c r="D35" s="37">
        <f t="shared" si="0"/>
        <v>5.8275058275058279E-3</v>
      </c>
      <c r="G35" s="47"/>
      <c r="H35" s="40" t="s">
        <v>123</v>
      </c>
      <c r="I35" s="14">
        <v>6</v>
      </c>
      <c r="J35" s="37">
        <v>6.8027210884353739E-3</v>
      </c>
      <c r="K35" s="47"/>
      <c r="L35" s="47"/>
      <c r="M35" s="47"/>
      <c r="N35" s="107" t="s">
        <v>176</v>
      </c>
      <c r="O35" s="85">
        <v>5</v>
      </c>
      <c r="P35" s="113">
        <f t="shared" si="1"/>
        <v>5.7670126874279125E-3</v>
      </c>
      <c r="Q35" s="47"/>
      <c r="S35" s="40" t="s">
        <v>151</v>
      </c>
      <c r="T35" s="14">
        <v>7</v>
      </c>
      <c r="U35" s="37">
        <v>7.6252723311546842E-3</v>
      </c>
      <c r="V35" s="47"/>
      <c r="X35" s="394"/>
      <c r="Y35" s="413" t="s">
        <v>150</v>
      </c>
      <c r="Z35" s="414">
        <v>7</v>
      </c>
      <c r="AA35" s="404">
        <v>7.2765072765072769E-3</v>
      </c>
      <c r="AB35" s="394"/>
      <c r="AD35" s="395"/>
      <c r="AE35" s="413" t="s">
        <v>131</v>
      </c>
      <c r="AF35" s="414">
        <v>7</v>
      </c>
      <c r="AG35" s="404">
        <f t="shared" si="2"/>
        <v>7.2388831437435368E-3</v>
      </c>
      <c r="AH35" s="395"/>
    </row>
    <row r="36" spans="2:34" x14ac:dyDescent="0.25">
      <c r="B36" s="40" t="s">
        <v>137</v>
      </c>
      <c r="C36" s="14">
        <v>5</v>
      </c>
      <c r="D36" s="37">
        <f t="shared" si="0"/>
        <v>5.8275058275058279E-3</v>
      </c>
      <c r="G36" s="47"/>
      <c r="H36" s="40" t="s">
        <v>126</v>
      </c>
      <c r="I36" s="14">
        <v>6</v>
      </c>
      <c r="J36" s="37">
        <v>6.8027210884353739E-3</v>
      </c>
      <c r="K36" s="47"/>
      <c r="L36" s="47"/>
      <c r="M36" s="47"/>
      <c r="N36" s="107" t="s">
        <v>139</v>
      </c>
      <c r="O36" s="85">
        <v>4</v>
      </c>
      <c r="P36" s="113">
        <f t="shared" si="1"/>
        <v>4.61361014994233E-3</v>
      </c>
      <c r="Q36" s="47"/>
      <c r="S36" s="40" t="s">
        <v>126</v>
      </c>
      <c r="T36" s="14">
        <v>6</v>
      </c>
      <c r="U36" s="37">
        <v>6.5359477124183009E-3</v>
      </c>
      <c r="V36" s="47"/>
      <c r="X36" s="394"/>
      <c r="Y36" s="413" t="s">
        <v>122</v>
      </c>
      <c r="Z36" s="414">
        <v>7</v>
      </c>
      <c r="AA36" s="404">
        <v>7.2765072765072769E-3</v>
      </c>
      <c r="AB36" s="394"/>
      <c r="AD36" s="395"/>
      <c r="AE36" s="413" t="s">
        <v>140</v>
      </c>
      <c r="AF36" s="414">
        <v>7</v>
      </c>
      <c r="AG36" s="404">
        <f t="shared" si="2"/>
        <v>7.2388831437435368E-3</v>
      </c>
      <c r="AH36" s="395"/>
    </row>
    <row r="37" spans="2:34" x14ac:dyDescent="0.25">
      <c r="B37" s="40" t="s">
        <v>138</v>
      </c>
      <c r="C37" s="14">
        <v>5</v>
      </c>
      <c r="D37" s="37">
        <f t="shared" si="0"/>
        <v>5.8275058275058279E-3</v>
      </c>
      <c r="G37" s="47"/>
      <c r="H37" s="40" t="s">
        <v>132</v>
      </c>
      <c r="I37" s="14">
        <v>6</v>
      </c>
      <c r="J37" s="37">
        <v>6.8027210884353739E-3</v>
      </c>
      <c r="K37" s="47"/>
      <c r="L37" s="47"/>
      <c r="M37" s="47"/>
      <c r="N37" s="107" t="s">
        <v>127</v>
      </c>
      <c r="O37" s="85">
        <v>4</v>
      </c>
      <c r="P37" s="113">
        <f t="shared" si="1"/>
        <v>4.61361014994233E-3</v>
      </c>
      <c r="Q37" s="47"/>
      <c r="S37" s="40" t="s">
        <v>131</v>
      </c>
      <c r="T37" s="14">
        <v>6</v>
      </c>
      <c r="U37" s="37">
        <v>6.5359477124183009E-3</v>
      </c>
      <c r="V37" s="47"/>
      <c r="X37" s="394"/>
      <c r="Y37" s="413" t="s">
        <v>124</v>
      </c>
      <c r="Z37" s="414">
        <v>7</v>
      </c>
      <c r="AA37" s="404">
        <v>7.2765072765072769E-3</v>
      </c>
      <c r="AB37" s="394"/>
      <c r="AD37" s="395"/>
      <c r="AE37" s="413" t="s">
        <v>174</v>
      </c>
      <c r="AF37" s="414">
        <v>7</v>
      </c>
      <c r="AG37" s="404">
        <f t="shared" si="2"/>
        <v>7.2388831437435368E-3</v>
      </c>
      <c r="AH37" s="395"/>
    </row>
    <row r="38" spans="2:34" x14ac:dyDescent="0.25">
      <c r="B38" s="40" t="s">
        <v>139</v>
      </c>
      <c r="C38" s="14">
        <v>5</v>
      </c>
      <c r="D38" s="37">
        <f t="shared" si="0"/>
        <v>5.8275058275058279E-3</v>
      </c>
      <c r="G38" s="47"/>
      <c r="H38" s="40" t="s">
        <v>134</v>
      </c>
      <c r="I38" s="14">
        <v>6</v>
      </c>
      <c r="J38" s="37">
        <v>6.8027210884353739E-3</v>
      </c>
      <c r="K38" s="47"/>
      <c r="L38" s="47"/>
      <c r="M38" s="47"/>
      <c r="N38" s="107" t="s">
        <v>134</v>
      </c>
      <c r="O38" s="85">
        <v>4</v>
      </c>
      <c r="P38" s="113">
        <f t="shared" si="1"/>
        <v>4.61361014994233E-3</v>
      </c>
      <c r="Q38" s="47"/>
      <c r="S38" s="40" t="s">
        <v>122</v>
      </c>
      <c r="T38" s="14">
        <v>4</v>
      </c>
      <c r="U38" s="37">
        <v>4.3572984749455342E-3</v>
      </c>
      <c r="V38" s="47"/>
      <c r="X38" s="394"/>
      <c r="Y38" s="413" t="s">
        <v>126</v>
      </c>
      <c r="Z38" s="414">
        <v>6</v>
      </c>
      <c r="AA38" s="404">
        <v>6.2370062370062374E-3</v>
      </c>
      <c r="AB38" s="394"/>
      <c r="AD38" s="395"/>
      <c r="AE38" s="413" t="s">
        <v>139</v>
      </c>
      <c r="AF38" s="414">
        <v>6</v>
      </c>
      <c r="AG38" s="404">
        <f t="shared" si="2"/>
        <v>6.2047569803516025E-3</v>
      </c>
      <c r="AH38" s="395"/>
    </row>
    <row r="39" spans="2:34" x14ac:dyDescent="0.25">
      <c r="B39" s="40" t="s">
        <v>140</v>
      </c>
      <c r="C39" s="14">
        <v>5</v>
      </c>
      <c r="D39" s="37">
        <f t="shared" si="0"/>
        <v>5.8275058275058279E-3</v>
      </c>
      <c r="G39" s="47"/>
      <c r="H39" s="40" t="s">
        <v>139</v>
      </c>
      <c r="I39" s="14">
        <v>6</v>
      </c>
      <c r="J39" s="37">
        <v>6.8027210884353739E-3</v>
      </c>
      <c r="K39" s="47"/>
      <c r="L39" s="47"/>
      <c r="M39" s="47"/>
      <c r="N39" s="107" t="s">
        <v>143</v>
      </c>
      <c r="O39" s="85">
        <v>4</v>
      </c>
      <c r="P39" s="113">
        <f t="shared" si="1"/>
        <v>4.61361014994233E-3</v>
      </c>
      <c r="Q39" s="47"/>
      <c r="S39" s="40" t="s">
        <v>150</v>
      </c>
      <c r="T39" s="14">
        <v>4</v>
      </c>
      <c r="U39" s="37">
        <v>4.3572984749455342E-3</v>
      </c>
      <c r="V39" s="47"/>
      <c r="X39" s="394"/>
      <c r="Y39" s="413" t="s">
        <v>139</v>
      </c>
      <c r="Z39" s="414">
        <v>6</v>
      </c>
      <c r="AA39" s="404">
        <v>6.2370062370062374E-3</v>
      </c>
      <c r="AB39" s="394"/>
      <c r="AD39" s="395"/>
      <c r="AE39" s="413" t="s">
        <v>124</v>
      </c>
      <c r="AF39" s="414">
        <v>6</v>
      </c>
      <c r="AG39" s="404">
        <f t="shared" si="2"/>
        <v>6.2047569803516025E-3</v>
      </c>
      <c r="AH39" s="395"/>
    </row>
    <row r="40" spans="2:34" x14ac:dyDescent="0.25">
      <c r="B40" s="40" t="s">
        <v>141</v>
      </c>
      <c r="C40" s="14">
        <v>5</v>
      </c>
      <c r="D40" s="37">
        <f t="shared" si="0"/>
        <v>5.8275058275058279E-3</v>
      </c>
      <c r="G40" s="47"/>
      <c r="H40" s="40" t="s">
        <v>151</v>
      </c>
      <c r="I40" s="14">
        <v>4</v>
      </c>
      <c r="J40" s="37">
        <v>4.5351473922902496E-3</v>
      </c>
      <c r="K40" s="47"/>
      <c r="L40" s="47"/>
      <c r="M40" s="47"/>
      <c r="N40" s="107" t="s">
        <v>160</v>
      </c>
      <c r="O40" s="85">
        <v>3</v>
      </c>
      <c r="P40" s="113">
        <f t="shared" si="1"/>
        <v>3.4602076124567475E-3</v>
      </c>
      <c r="Q40" s="47"/>
      <c r="S40" s="40" t="s">
        <v>134</v>
      </c>
      <c r="T40" s="14">
        <v>4</v>
      </c>
      <c r="U40" s="37">
        <v>4.3572984749455342E-3</v>
      </c>
      <c r="V40" s="47"/>
      <c r="X40" s="394"/>
      <c r="Y40" s="413" t="s">
        <v>128</v>
      </c>
      <c r="Z40" s="414">
        <v>5</v>
      </c>
      <c r="AA40" s="404">
        <v>5.1975051975051978E-3</v>
      </c>
      <c r="AB40" s="394"/>
      <c r="AD40" s="395"/>
      <c r="AE40" s="413" t="s">
        <v>168</v>
      </c>
      <c r="AF40" s="414">
        <v>6</v>
      </c>
      <c r="AG40" s="404">
        <f t="shared" si="2"/>
        <v>6.2047569803516025E-3</v>
      </c>
      <c r="AH40" s="395"/>
    </row>
    <row r="41" spans="2:34" x14ac:dyDescent="0.25">
      <c r="B41" s="40" t="s">
        <v>142</v>
      </c>
      <c r="C41" s="14">
        <v>4</v>
      </c>
      <c r="D41" s="37">
        <f t="shared" si="0"/>
        <v>4.662004662004662E-3</v>
      </c>
      <c r="G41" s="47"/>
      <c r="H41" s="40" t="s">
        <v>137</v>
      </c>
      <c r="I41" s="14">
        <v>4</v>
      </c>
      <c r="J41" s="37">
        <v>4.5351473922902496E-3</v>
      </c>
      <c r="K41" s="47"/>
      <c r="L41" s="47"/>
      <c r="M41" s="47"/>
      <c r="N41" s="107" t="s">
        <v>170</v>
      </c>
      <c r="O41" s="85">
        <v>3</v>
      </c>
      <c r="P41" s="113">
        <f t="shared" si="1"/>
        <v>3.4602076124567475E-3</v>
      </c>
      <c r="Q41" s="47"/>
      <c r="S41" s="40" t="s">
        <v>123</v>
      </c>
      <c r="T41" s="14">
        <v>4</v>
      </c>
      <c r="U41" s="37">
        <v>4.3572984749455342E-3</v>
      </c>
      <c r="V41" s="47"/>
      <c r="X41" s="394"/>
      <c r="Y41" s="413" t="s">
        <v>131</v>
      </c>
      <c r="Z41" s="414">
        <v>5</v>
      </c>
      <c r="AA41" s="404">
        <v>5.1975051975051978E-3</v>
      </c>
      <c r="AB41" s="394"/>
      <c r="AD41" s="395"/>
      <c r="AE41" s="413" t="s">
        <v>136</v>
      </c>
      <c r="AF41" s="414">
        <v>6</v>
      </c>
      <c r="AG41" s="404">
        <f t="shared" si="2"/>
        <v>6.2047569803516025E-3</v>
      </c>
      <c r="AH41" s="395"/>
    </row>
    <row r="42" spans="2:34" x14ac:dyDescent="0.25">
      <c r="B42" s="40" t="s">
        <v>143</v>
      </c>
      <c r="C42" s="14">
        <v>4</v>
      </c>
      <c r="D42" s="37">
        <f t="shared" si="0"/>
        <v>4.662004662004662E-3</v>
      </c>
      <c r="G42" s="47"/>
      <c r="H42" s="40" t="s">
        <v>162</v>
      </c>
      <c r="I42" s="14">
        <v>4</v>
      </c>
      <c r="J42" s="37">
        <v>4.5351473922902496E-3</v>
      </c>
      <c r="K42" s="47"/>
      <c r="L42" s="47"/>
      <c r="M42" s="47"/>
      <c r="N42" s="107" t="s">
        <v>151</v>
      </c>
      <c r="O42" s="85">
        <v>3</v>
      </c>
      <c r="P42" s="113">
        <f t="shared" si="1"/>
        <v>3.4602076124567475E-3</v>
      </c>
      <c r="Q42" s="47"/>
      <c r="S42" s="40" t="s">
        <v>194</v>
      </c>
      <c r="T42" s="14">
        <v>4</v>
      </c>
      <c r="U42" s="37">
        <v>4.3572984749455342E-3</v>
      </c>
      <c r="V42" s="47"/>
      <c r="X42" s="394"/>
      <c r="Y42" s="413" t="s">
        <v>160</v>
      </c>
      <c r="Z42" s="414">
        <v>5</v>
      </c>
      <c r="AA42" s="404">
        <v>5.1975051975051978E-3</v>
      </c>
      <c r="AB42" s="394"/>
      <c r="AD42" s="395"/>
      <c r="AE42" s="413" t="s">
        <v>151</v>
      </c>
      <c r="AF42" s="414">
        <v>5</v>
      </c>
      <c r="AG42" s="404">
        <f t="shared" si="2"/>
        <v>5.170630816959669E-3</v>
      </c>
      <c r="AH42" s="395"/>
    </row>
    <row r="43" spans="2:34" x14ac:dyDescent="0.25">
      <c r="B43" s="40" t="s">
        <v>144</v>
      </c>
      <c r="C43" s="14">
        <v>4</v>
      </c>
      <c r="D43" s="37">
        <f t="shared" si="0"/>
        <v>4.662004662004662E-3</v>
      </c>
      <c r="G43" s="47"/>
      <c r="H43" s="40" t="s">
        <v>152</v>
      </c>
      <c r="I43" s="14">
        <v>3</v>
      </c>
      <c r="J43" s="37">
        <v>3.4013605442176869E-3</v>
      </c>
      <c r="K43" s="47"/>
      <c r="L43" s="47"/>
      <c r="M43" s="47"/>
      <c r="N43" s="107" t="s">
        <v>132</v>
      </c>
      <c r="O43" s="85">
        <v>3</v>
      </c>
      <c r="P43" s="113">
        <f t="shared" si="1"/>
        <v>3.4602076124567475E-3</v>
      </c>
      <c r="Q43" s="47"/>
      <c r="S43" s="40" t="s">
        <v>174</v>
      </c>
      <c r="T43" s="14">
        <v>3</v>
      </c>
      <c r="U43" s="37">
        <v>3.2679738562091504E-3</v>
      </c>
      <c r="V43" s="47"/>
      <c r="X43" s="394"/>
      <c r="Y43" s="413" t="s">
        <v>140</v>
      </c>
      <c r="Z43" s="414">
        <v>4</v>
      </c>
      <c r="AA43" s="404">
        <v>4.1580041580041582E-3</v>
      </c>
      <c r="AB43" s="394"/>
      <c r="AD43" s="395"/>
      <c r="AE43" s="413" t="s">
        <v>159</v>
      </c>
      <c r="AF43" s="414">
        <v>4</v>
      </c>
      <c r="AG43" s="404">
        <f t="shared" si="2"/>
        <v>4.1365046535677356E-3</v>
      </c>
      <c r="AH43" s="395"/>
    </row>
    <row r="44" spans="2:34" x14ac:dyDescent="0.25">
      <c r="B44" s="40" t="s">
        <v>145</v>
      </c>
      <c r="C44" s="14">
        <v>4</v>
      </c>
      <c r="D44" s="37">
        <f t="shared" si="0"/>
        <v>4.662004662004662E-3</v>
      </c>
      <c r="G44" s="47"/>
      <c r="H44" s="40" t="s">
        <v>153</v>
      </c>
      <c r="I44" s="14">
        <v>3</v>
      </c>
      <c r="J44" s="37">
        <v>3.4013605442176869E-3</v>
      </c>
      <c r="K44" s="47"/>
      <c r="L44" s="47"/>
      <c r="M44" s="47"/>
      <c r="N44" s="107" t="s">
        <v>138</v>
      </c>
      <c r="O44" s="85">
        <v>3</v>
      </c>
      <c r="P44" s="113">
        <f t="shared" si="1"/>
        <v>3.4602076124567475E-3</v>
      </c>
      <c r="Q44" s="47"/>
      <c r="S44" s="40" t="s">
        <v>146</v>
      </c>
      <c r="T44" s="14">
        <v>2</v>
      </c>
      <c r="U44" s="37">
        <v>2.1786492374727671E-3</v>
      </c>
      <c r="V44" s="47"/>
      <c r="X44" s="394"/>
      <c r="Y44" s="413" t="s">
        <v>168</v>
      </c>
      <c r="Z44" s="414">
        <v>4</v>
      </c>
      <c r="AA44" s="404">
        <v>4.1580041580041582E-3</v>
      </c>
      <c r="AB44" s="394"/>
      <c r="AD44" s="395"/>
      <c r="AE44" s="413" t="s">
        <v>134</v>
      </c>
      <c r="AF44" s="414">
        <v>4</v>
      </c>
      <c r="AG44" s="404">
        <f t="shared" si="2"/>
        <v>4.1365046535677356E-3</v>
      </c>
      <c r="AH44" s="395"/>
    </row>
    <row r="45" spans="2:34" x14ac:dyDescent="0.25">
      <c r="B45" s="40" t="s">
        <v>146</v>
      </c>
      <c r="C45" s="14">
        <v>4</v>
      </c>
      <c r="D45" s="37">
        <f t="shared" si="0"/>
        <v>4.662004662004662E-3</v>
      </c>
      <c r="G45" s="47"/>
      <c r="H45" s="40" t="s">
        <v>146</v>
      </c>
      <c r="I45" s="14">
        <v>3</v>
      </c>
      <c r="J45" s="37">
        <v>3.4013605442176869E-3</v>
      </c>
      <c r="K45" s="47"/>
      <c r="L45" s="47"/>
      <c r="M45" s="47"/>
      <c r="N45" s="107" t="s">
        <v>174</v>
      </c>
      <c r="O45" s="85">
        <v>3</v>
      </c>
      <c r="P45" s="113">
        <f t="shared" si="1"/>
        <v>3.4602076124567475E-3</v>
      </c>
      <c r="Q45" s="47"/>
      <c r="S45" s="40" t="s">
        <v>167</v>
      </c>
      <c r="T45" s="14">
        <v>2</v>
      </c>
      <c r="U45" s="37">
        <v>2.1786492374727671E-3</v>
      </c>
      <c r="V45" s="47"/>
      <c r="X45" s="394"/>
      <c r="Y45" s="413" t="s">
        <v>136</v>
      </c>
      <c r="Z45" s="414">
        <v>4</v>
      </c>
      <c r="AA45" s="404">
        <v>4.1580041580041582E-3</v>
      </c>
      <c r="AB45" s="394"/>
      <c r="AD45" s="395"/>
      <c r="AE45" s="413" t="s">
        <v>173</v>
      </c>
      <c r="AF45" s="414">
        <v>4</v>
      </c>
      <c r="AG45" s="404">
        <f t="shared" si="2"/>
        <v>4.1365046535677356E-3</v>
      </c>
      <c r="AH45" s="395"/>
    </row>
    <row r="46" spans="2:34" x14ac:dyDescent="0.25">
      <c r="B46" s="40" t="s">
        <v>147</v>
      </c>
      <c r="C46" s="14">
        <v>3</v>
      </c>
      <c r="D46" s="37">
        <f t="shared" si="0"/>
        <v>3.4965034965034965E-3</v>
      </c>
      <c r="G46" s="47"/>
      <c r="H46" s="40" t="s">
        <v>136</v>
      </c>
      <c r="I46" s="14">
        <v>3</v>
      </c>
      <c r="J46" s="37">
        <v>3.4013605442176869E-3</v>
      </c>
      <c r="K46" s="47"/>
      <c r="L46" s="47"/>
      <c r="M46" s="47"/>
      <c r="N46" s="107" t="s">
        <v>172</v>
      </c>
      <c r="O46" s="85">
        <v>3</v>
      </c>
      <c r="P46" s="113">
        <f t="shared" si="1"/>
        <v>3.4602076124567475E-3</v>
      </c>
      <c r="Q46" s="47"/>
      <c r="S46" s="40" t="s">
        <v>168</v>
      </c>
      <c r="T46" s="14">
        <v>2</v>
      </c>
      <c r="U46" s="37">
        <v>2.1786492374727671E-3</v>
      </c>
      <c r="V46" s="47"/>
      <c r="X46" s="394"/>
      <c r="Y46" s="413" t="s">
        <v>174</v>
      </c>
      <c r="Z46" s="414">
        <v>4</v>
      </c>
      <c r="AA46" s="404">
        <v>4.1580041580041582E-3</v>
      </c>
      <c r="AB46" s="394"/>
      <c r="AD46" s="395"/>
      <c r="AE46" s="413" t="s">
        <v>188</v>
      </c>
      <c r="AF46" s="414">
        <v>3</v>
      </c>
      <c r="AG46" s="404">
        <f t="shared" si="2"/>
        <v>3.1023784901758012E-3</v>
      </c>
      <c r="AH46" s="395"/>
    </row>
    <row r="47" spans="2:34" x14ac:dyDescent="0.25">
      <c r="B47" s="40" t="s">
        <v>148</v>
      </c>
      <c r="C47" s="14">
        <v>3</v>
      </c>
      <c r="D47" s="37">
        <f t="shared" si="0"/>
        <v>3.4965034965034965E-3</v>
      </c>
      <c r="G47" s="47"/>
      <c r="H47" s="40" t="s">
        <v>158</v>
      </c>
      <c r="I47" s="14">
        <v>3</v>
      </c>
      <c r="J47" s="37">
        <v>3.4013605442176869E-3</v>
      </c>
      <c r="K47" s="47"/>
      <c r="L47" s="47"/>
      <c r="M47" s="47"/>
      <c r="N47" s="107" t="s">
        <v>167</v>
      </c>
      <c r="O47" s="85">
        <v>3</v>
      </c>
      <c r="P47" s="113">
        <f t="shared" si="1"/>
        <v>3.4602076124567475E-3</v>
      </c>
      <c r="Q47" s="47"/>
      <c r="S47" s="40" t="s">
        <v>170</v>
      </c>
      <c r="T47" s="14">
        <v>2</v>
      </c>
      <c r="U47" s="37">
        <v>2.1786492374727671E-3</v>
      </c>
      <c r="V47" s="47"/>
      <c r="X47" s="394"/>
      <c r="Y47" s="413" t="s">
        <v>167</v>
      </c>
      <c r="Z47" s="414">
        <v>4</v>
      </c>
      <c r="AA47" s="404">
        <v>4.1580041580041582E-3</v>
      </c>
      <c r="AB47" s="394"/>
      <c r="AD47" s="395"/>
      <c r="AE47" s="413" t="s">
        <v>164</v>
      </c>
      <c r="AF47" s="414">
        <v>3</v>
      </c>
      <c r="AG47" s="404">
        <f t="shared" si="2"/>
        <v>3.1023784901758012E-3</v>
      </c>
      <c r="AH47" s="395"/>
    </row>
    <row r="48" spans="2:34" x14ac:dyDescent="0.25">
      <c r="B48" s="40" t="s">
        <v>149</v>
      </c>
      <c r="C48" s="14">
        <v>3</v>
      </c>
      <c r="D48" s="37">
        <f t="shared" si="0"/>
        <v>3.4965034965034965E-3</v>
      </c>
      <c r="G48" s="47"/>
      <c r="H48" s="40" t="s">
        <v>172</v>
      </c>
      <c r="I48" s="14">
        <v>3</v>
      </c>
      <c r="J48" s="37">
        <v>3.4013605442176869E-3</v>
      </c>
      <c r="K48" s="47"/>
      <c r="L48" s="47"/>
      <c r="M48" s="47"/>
      <c r="N48" s="107" t="s">
        <v>137</v>
      </c>
      <c r="O48" s="85">
        <v>2</v>
      </c>
      <c r="P48" s="113">
        <f t="shared" si="1"/>
        <v>2.306805074971165E-3</v>
      </c>
      <c r="Q48" s="47"/>
      <c r="S48" s="40" t="s">
        <v>148</v>
      </c>
      <c r="T48" s="14">
        <v>2</v>
      </c>
      <c r="U48" s="37">
        <v>2.1786492374727671E-3</v>
      </c>
      <c r="V48" s="47"/>
      <c r="X48" s="394"/>
      <c r="Y48" s="413" t="s">
        <v>137</v>
      </c>
      <c r="Z48" s="414">
        <v>3</v>
      </c>
      <c r="AA48" s="404">
        <v>3.1185031185031187E-3</v>
      </c>
      <c r="AB48" s="394"/>
      <c r="AD48" s="395"/>
      <c r="AE48" s="413" t="s">
        <v>157</v>
      </c>
      <c r="AF48" s="414">
        <v>3</v>
      </c>
      <c r="AG48" s="404">
        <f t="shared" si="2"/>
        <v>3.1023784901758012E-3</v>
      </c>
      <c r="AH48" s="395"/>
    </row>
    <row r="49" spans="2:34" x14ac:dyDescent="0.25">
      <c r="B49" s="40" t="s">
        <v>150</v>
      </c>
      <c r="C49" s="14">
        <v>3</v>
      </c>
      <c r="D49" s="37">
        <f t="shared" si="0"/>
        <v>3.4965034965034965E-3</v>
      </c>
      <c r="G49" s="47"/>
      <c r="H49" s="40" t="s">
        <v>170</v>
      </c>
      <c r="I49" s="14">
        <v>2</v>
      </c>
      <c r="J49" s="37">
        <v>2.2675736961451248E-3</v>
      </c>
      <c r="K49" s="47"/>
      <c r="L49" s="47"/>
      <c r="M49" s="47"/>
      <c r="N49" s="107" t="s">
        <v>158</v>
      </c>
      <c r="O49" s="85">
        <v>2</v>
      </c>
      <c r="P49" s="113">
        <f t="shared" si="1"/>
        <v>2.306805074971165E-3</v>
      </c>
      <c r="Q49" s="47"/>
      <c r="S49" s="40" t="s">
        <v>165</v>
      </c>
      <c r="T49" s="14">
        <v>2</v>
      </c>
      <c r="U49" s="37">
        <v>2.1786492374727671E-3</v>
      </c>
      <c r="V49" s="47"/>
      <c r="X49" s="394"/>
      <c r="Y49" s="413" t="s">
        <v>165</v>
      </c>
      <c r="Z49" s="414">
        <v>2</v>
      </c>
      <c r="AA49" s="404">
        <v>2.0790020790020791E-3</v>
      </c>
      <c r="AB49" s="394"/>
      <c r="AD49" s="395"/>
      <c r="AE49" s="413" t="s">
        <v>143</v>
      </c>
      <c r="AF49" s="414">
        <v>3</v>
      </c>
      <c r="AG49" s="404">
        <f t="shared" si="2"/>
        <v>3.1023784901758012E-3</v>
      </c>
      <c r="AH49" s="395"/>
    </row>
    <row r="50" spans="2:34" x14ac:dyDescent="0.25">
      <c r="B50" s="40" t="s">
        <v>151</v>
      </c>
      <c r="C50" s="14">
        <v>2</v>
      </c>
      <c r="D50" s="37">
        <f t="shared" si="0"/>
        <v>2.331002331002331E-3</v>
      </c>
      <c r="G50" s="47"/>
      <c r="H50" s="40" t="s">
        <v>165</v>
      </c>
      <c r="I50" s="14">
        <v>2</v>
      </c>
      <c r="J50" s="37">
        <v>2.2675736961451248E-3</v>
      </c>
      <c r="K50" s="47"/>
      <c r="L50" s="47"/>
      <c r="M50" s="47"/>
      <c r="N50" s="107" t="s">
        <v>150</v>
      </c>
      <c r="O50" s="85">
        <v>2</v>
      </c>
      <c r="P50" s="113">
        <f t="shared" si="1"/>
        <v>2.306805074971165E-3</v>
      </c>
      <c r="Q50" s="47"/>
      <c r="S50" s="40" t="s">
        <v>172</v>
      </c>
      <c r="T50" s="14">
        <v>2</v>
      </c>
      <c r="U50" s="37">
        <v>2.1786492374727671E-3</v>
      </c>
      <c r="V50" s="47"/>
      <c r="X50" s="394"/>
      <c r="Y50" s="413" t="s">
        <v>149</v>
      </c>
      <c r="Z50" s="414">
        <v>2</v>
      </c>
      <c r="AA50" s="404">
        <v>2.0790020790020791E-3</v>
      </c>
      <c r="AB50" s="394"/>
      <c r="AD50" s="395"/>
      <c r="AE50" s="413" t="s">
        <v>137</v>
      </c>
      <c r="AF50" s="414">
        <v>3</v>
      </c>
      <c r="AG50" s="404">
        <f t="shared" si="2"/>
        <v>3.1023784901758012E-3</v>
      </c>
      <c r="AH50" s="395"/>
    </row>
    <row r="51" spans="2:34" x14ac:dyDescent="0.25">
      <c r="B51" s="40" t="s">
        <v>152</v>
      </c>
      <c r="C51" s="14">
        <v>2</v>
      </c>
      <c r="D51" s="37">
        <f t="shared" si="0"/>
        <v>2.331002331002331E-3</v>
      </c>
      <c r="G51" s="47"/>
      <c r="H51" s="40" t="s">
        <v>150</v>
      </c>
      <c r="I51" s="14">
        <v>2</v>
      </c>
      <c r="J51" s="37">
        <v>2.2675736961451248E-3</v>
      </c>
      <c r="K51" s="47"/>
      <c r="L51" s="47"/>
      <c r="M51" s="47"/>
      <c r="N51" s="107" t="s">
        <v>149</v>
      </c>
      <c r="O51" s="85">
        <v>2</v>
      </c>
      <c r="P51" s="113">
        <f t="shared" si="1"/>
        <v>2.306805074971165E-3</v>
      </c>
      <c r="Q51" s="47"/>
      <c r="S51" s="40" t="s">
        <v>188</v>
      </c>
      <c r="T51" s="14">
        <v>1</v>
      </c>
      <c r="U51" s="37">
        <v>1.0893246187363835E-3</v>
      </c>
      <c r="V51" s="47"/>
      <c r="X51" s="394"/>
      <c r="Y51" s="413" t="s">
        <v>152</v>
      </c>
      <c r="Z51" s="414">
        <v>2</v>
      </c>
      <c r="AA51" s="404">
        <v>2.0790020790020791E-3</v>
      </c>
      <c r="AB51" s="394"/>
      <c r="AD51" s="395"/>
      <c r="AE51" s="413" t="s">
        <v>176</v>
      </c>
      <c r="AF51" s="414">
        <v>2</v>
      </c>
      <c r="AG51" s="404">
        <f t="shared" si="2"/>
        <v>2.0682523267838678E-3</v>
      </c>
      <c r="AH51" s="395"/>
    </row>
    <row r="52" spans="2:34" x14ac:dyDescent="0.25">
      <c r="B52" s="40" t="s">
        <v>153</v>
      </c>
      <c r="C52" s="14">
        <v>2</v>
      </c>
      <c r="D52" s="37">
        <f t="shared" si="0"/>
        <v>2.331002331002331E-3</v>
      </c>
      <c r="G52" s="47"/>
      <c r="H52" s="40" t="s">
        <v>164</v>
      </c>
      <c r="I52" s="14">
        <v>2</v>
      </c>
      <c r="J52" s="37">
        <v>2.2675736961451248E-3</v>
      </c>
      <c r="K52" s="47"/>
      <c r="L52" s="47"/>
      <c r="M52" s="47"/>
      <c r="N52" s="107" t="s">
        <v>173</v>
      </c>
      <c r="O52" s="85">
        <v>2</v>
      </c>
      <c r="P52" s="113">
        <f t="shared" si="1"/>
        <v>2.306805074971165E-3</v>
      </c>
      <c r="Q52" s="47"/>
      <c r="S52" s="40" t="s">
        <v>156</v>
      </c>
      <c r="T52" s="14">
        <v>1</v>
      </c>
      <c r="U52" s="37">
        <v>1.0893246187363835E-3</v>
      </c>
      <c r="V52" s="47"/>
      <c r="X52" s="394"/>
      <c r="Y52" s="413" t="s">
        <v>166</v>
      </c>
      <c r="Z52" s="414">
        <v>2</v>
      </c>
      <c r="AA52" s="404">
        <v>2.0790020790020791E-3</v>
      </c>
      <c r="AB52" s="394"/>
      <c r="AD52" s="395"/>
      <c r="AE52" s="413" t="s">
        <v>163</v>
      </c>
      <c r="AF52" s="414">
        <v>2</v>
      </c>
      <c r="AG52" s="404">
        <f t="shared" si="2"/>
        <v>2.0682523267838678E-3</v>
      </c>
      <c r="AH52" s="395"/>
    </row>
    <row r="53" spans="2:34" x14ac:dyDescent="0.25">
      <c r="B53" s="40" t="s">
        <v>154</v>
      </c>
      <c r="C53" s="14">
        <v>1</v>
      </c>
      <c r="D53" s="37">
        <f t="shared" si="0"/>
        <v>1.1655011655011655E-3</v>
      </c>
      <c r="G53" s="47"/>
      <c r="H53" s="40" t="s">
        <v>155</v>
      </c>
      <c r="I53" s="14">
        <v>2</v>
      </c>
      <c r="J53" s="37">
        <v>2.2675736961451248E-3</v>
      </c>
      <c r="K53" s="47"/>
      <c r="L53" s="47"/>
      <c r="M53" s="47"/>
      <c r="N53" s="107" t="s">
        <v>142</v>
      </c>
      <c r="O53" s="85">
        <v>2</v>
      </c>
      <c r="P53" s="113">
        <f t="shared" si="1"/>
        <v>2.306805074971165E-3</v>
      </c>
      <c r="Q53" s="47"/>
      <c r="S53" s="40" t="s">
        <v>138</v>
      </c>
      <c r="T53" s="14">
        <v>1</v>
      </c>
      <c r="U53" s="37">
        <v>1.0893246187363835E-3</v>
      </c>
      <c r="V53" s="47"/>
      <c r="X53" s="394"/>
      <c r="Y53" s="413" t="s">
        <v>134</v>
      </c>
      <c r="Z53" s="414">
        <v>2</v>
      </c>
      <c r="AA53" s="404">
        <v>2.0790020790020791E-3</v>
      </c>
      <c r="AB53" s="394"/>
      <c r="AD53" s="395"/>
      <c r="AE53" s="413" t="s">
        <v>152</v>
      </c>
      <c r="AF53" s="414">
        <v>2</v>
      </c>
      <c r="AG53" s="404">
        <f t="shared" si="2"/>
        <v>2.0682523267838678E-3</v>
      </c>
      <c r="AH53" s="395"/>
    </row>
    <row r="54" spans="2:34" x14ac:dyDescent="0.25">
      <c r="B54" s="40" t="s">
        <v>155</v>
      </c>
      <c r="C54" s="14">
        <v>1</v>
      </c>
      <c r="D54" s="37">
        <f t="shared" si="0"/>
        <v>1.1655011655011655E-3</v>
      </c>
      <c r="G54" s="47"/>
      <c r="H54" s="40" t="s">
        <v>173</v>
      </c>
      <c r="I54" s="14">
        <v>2</v>
      </c>
      <c r="J54" s="37">
        <v>2.2675736961451248E-3</v>
      </c>
      <c r="K54" s="47"/>
      <c r="L54" s="47"/>
      <c r="M54" s="47"/>
      <c r="N54" s="107" t="s">
        <v>121</v>
      </c>
      <c r="O54" s="85">
        <v>2</v>
      </c>
      <c r="P54" s="113">
        <f t="shared" si="1"/>
        <v>2.306805074971165E-3</v>
      </c>
      <c r="Q54" s="47"/>
      <c r="S54" s="40" t="s">
        <v>147</v>
      </c>
      <c r="T54" s="14">
        <v>1</v>
      </c>
      <c r="U54" s="37">
        <v>1.0893246187363835E-3</v>
      </c>
      <c r="V54" s="47"/>
      <c r="X54" s="394"/>
      <c r="Y54" s="413" t="s">
        <v>371</v>
      </c>
      <c r="Z54" s="414">
        <v>2</v>
      </c>
      <c r="AA54" s="404">
        <v>2.0790020790020791E-3</v>
      </c>
      <c r="AB54" s="394"/>
      <c r="AD54" s="395"/>
      <c r="AE54" s="413" t="s">
        <v>130</v>
      </c>
      <c r="AF54" s="414">
        <v>2</v>
      </c>
      <c r="AG54" s="404">
        <f t="shared" si="2"/>
        <v>2.0682523267838678E-3</v>
      </c>
      <c r="AH54" s="395"/>
    </row>
    <row r="55" spans="2:34" x14ac:dyDescent="0.25">
      <c r="B55" s="40" t="s">
        <v>156</v>
      </c>
      <c r="C55" s="14">
        <v>1</v>
      </c>
      <c r="D55" s="37">
        <f t="shared" si="0"/>
        <v>1.1655011655011655E-3</v>
      </c>
      <c r="G55" s="47"/>
      <c r="H55" s="40" t="s">
        <v>160</v>
      </c>
      <c r="I55" s="14">
        <v>2</v>
      </c>
      <c r="J55" s="37">
        <v>2.2675736961451248E-3</v>
      </c>
      <c r="K55" s="47"/>
      <c r="L55" s="47"/>
      <c r="M55" s="47"/>
      <c r="N55" s="107" t="s">
        <v>146</v>
      </c>
      <c r="O55" s="85">
        <v>2</v>
      </c>
      <c r="P55" s="113">
        <f t="shared" si="1"/>
        <v>2.306805074971165E-3</v>
      </c>
      <c r="Q55" s="47"/>
      <c r="S55" s="40" t="s">
        <v>176</v>
      </c>
      <c r="T55" s="14">
        <v>1</v>
      </c>
      <c r="U55" s="37">
        <v>1.0893246187363835E-3</v>
      </c>
      <c r="V55" s="47"/>
      <c r="X55" s="394"/>
      <c r="Y55" s="413" t="s">
        <v>148</v>
      </c>
      <c r="Z55" s="414">
        <v>2</v>
      </c>
      <c r="AA55" s="404">
        <v>2.0790020790020791E-3</v>
      </c>
      <c r="AB55" s="394"/>
      <c r="AD55" s="395"/>
      <c r="AE55" s="413" t="s">
        <v>175</v>
      </c>
      <c r="AF55" s="414">
        <v>2</v>
      </c>
      <c r="AG55" s="404">
        <f t="shared" si="2"/>
        <v>2.0682523267838678E-3</v>
      </c>
      <c r="AH55" s="395"/>
    </row>
    <row r="56" spans="2:34" x14ac:dyDescent="0.25">
      <c r="B56" s="40" t="s">
        <v>157</v>
      </c>
      <c r="C56" s="14">
        <v>1</v>
      </c>
      <c r="D56" s="37">
        <f t="shared" si="0"/>
        <v>1.1655011655011655E-3</v>
      </c>
      <c r="G56" s="47"/>
      <c r="H56" s="40" t="s">
        <v>174</v>
      </c>
      <c r="I56" s="14">
        <v>2</v>
      </c>
      <c r="J56" s="37">
        <v>2.2675736961451248E-3</v>
      </c>
      <c r="K56" s="47"/>
      <c r="L56" s="47"/>
      <c r="M56" s="47"/>
      <c r="N56" s="107" t="s">
        <v>136</v>
      </c>
      <c r="O56" s="85">
        <v>2</v>
      </c>
      <c r="P56" s="113">
        <f t="shared" si="1"/>
        <v>2.306805074971165E-3</v>
      </c>
      <c r="Q56" s="47"/>
      <c r="S56" s="40" t="s">
        <v>195</v>
      </c>
      <c r="T56" s="14">
        <v>1</v>
      </c>
      <c r="U56" s="37">
        <v>1.0893246187363835E-3</v>
      </c>
      <c r="V56" s="47"/>
      <c r="X56" s="394"/>
      <c r="Y56" s="413" t="s">
        <v>146</v>
      </c>
      <c r="Z56" s="414">
        <v>2</v>
      </c>
      <c r="AA56" s="404">
        <v>2.0790020790020791E-3</v>
      </c>
      <c r="AB56" s="394"/>
      <c r="AD56" s="395"/>
      <c r="AE56" s="413" t="s">
        <v>167</v>
      </c>
      <c r="AF56" s="414">
        <v>2</v>
      </c>
      <c r="AG56" s="404">
        <f t="shared" si="2"/>
        <v>2.0682523267838678E-3</v>
      </c>
      <c r="AH56" s="395"/>
    </row>
    <row r="57" spans="2:34" x14ac:dyDescent="0.25">
      <c r="B57" s="40" t="s">
        <v>158</v>
      </c>
      <c r="C57" s="14">
        <v>1</v>
      </c>
      <c r="D57" s="37">
        <f t="shared" si="0"/>
        <v>1.1655011655011655E-3</v>
      </c>
      <c r="G57" s="47"/>
      <c r="H57" s="40" t="s">
        <v>168</v>
      </c>
      <c r="I57" s="14">
        <v>1</v>
      </c>
      <c r="J57" s="37">
        <v>1.1337868480725624E-3</v>
      </c>
      <c r="K57" s="47"/>
      <c r="L57" s="47"/>
      <c r="M57" s="47"/>
      <c r="N57" s="107" t="s">
        <v>164</v>
      </c>
      <c r="O57" s="85">
        <v>2</v>
      </c>
      <c r="P57" s="113">
        <f t="shared" si="1"/>
        <v>2.306805074971165E-3</v>
      </c>
      <c r="Q57" s="47"/>
      <c r="S57" s="40" t="s">
        <v>137</v>
      </c>
      <c r="T57" s="14">
        <v>1</v>
      </c>
      <c r="U57" s="37">
        <v>1.0893246187363835E-3</v>
      </c>
      <c r="V57" s="47"/>
      <c r="X57" s="394"/>
      <c r="Y57" s="413" t="s">
        <v>176</v>
      </c>
      <c r="Z57" s="414">
        <v>2</v>
      </c>
      <c r="AA57" s="404">
        <v>2.0790020790020791E-3</v>
      </c>
      <c r="AB57" s="394"/>
      <c r="AD57" s="395"/>
      <c r="AE57" s="413" t="s">
        <v>142</v>
      </c>
      <c r="AF57" s="414">
        <v>1</v>
      </c>
      <c r="AG57" s="404">
        <f t="shared" si="2"/>
        <v>1.0341261633919339E-3</v>
      </c>
      <c r="AH57" s="395"/>
    </row>
    <row r="58" spans="2:34" x14ac:dyDescent="0.25">
      <c r="B58" s="40" t="s">
        <v>159</v>
      </c>
      <c r="C58" s="14">
        <v>1</v>
      </c>
      <c r="D58" s="37">
        <f t="shared" si="0"/>
        <v>1.1655011655011655E-3</v>
      </c>
      <c r="G58" s="47"/>
      <c r="H58" s="40" t="s">
        <v>156</v>
      </c>
      <c r="I58" s="14">
        <v>1</v>
      </c>
      <c r="J58" s="37">
        <v>1.1337868480725624E-3</v>
      </c>
      <c r="K58" s="47"/>
      <c r="L58" s="47"/>
      <c r="M58" s="47"/>
      <c r="N58" s="107" t="s">
        <v>155</v>
      </c>
      <c r="O58" s="85">
        <v>2</v>
      </c>
      <c r="P58" s="113">
        <f t="shared" si="1"/>
        <v>2.306805074971165E-3</v>
      </c>
      <c r="Q58" s="47"/>
      <c r="S58" s="40" t="s">
        <v>149</v>
      </c>
      <c r="T58" s="14">
        <v>1</v>
      </c>
      <c r="U58" s="37">
        <v>1.0893246187363835E-3</v>
      </c>
      <c r="V58" s="47"/>
      <c r="X58" s="394"/>
      <c r="Y58" s="413" t="s">
        <v>172</v>
      </c>
      <c r="Z58" s="414">
        <v>1</v>
      </c>
      <c r="AA58" s="404">
        <v>1.0395010395010396E-3</v>
      </c>
      <c r="AB58" s="394"/>
      <c r="AD58" s="395"/>
      <c r="AE58" s="413" t="s">
        <v>149</v>
      </c>
      <c r="AF58" s="414">
        <v>1</v>
      </c>
      <c r="AG58" s="404">
        <f t="shared" si="2"/>
        <v>1.0341261633919339E-3</v>
      </c>
      <c r="AH58" s="395"/>
    </row>
    <row r="59" spans="2:34" x14ac:dyDescent="0.25">
      <c r="B59" s="40" t="s">
        <v>160</v>
      </c>
      <c r="C59" s="14">
        <v>1</v>
      </c>
      <c r="D59" s="37">
        <f t="shared" si="0"/>
        <v>1.1655011655011655E-3</v>
      </c>
      <c r="G59" s="47"/>
      <c r="H59" s="40" t="s">
        <v>148</v>
      </c>
      <c r="I59" s="14">
        <v>1</v>
      </c>
      <c r="J59" s="37">
        <v>1.1337868480725624E-3</v>
      </c>
      <c r="K59" s="47"/>
      <c r="L59" s="47"/>
      <c r="M59" s="47"/>
      <c r="N59" s="107" t="s">
        <v>157</v>
      </c>
      <c r="O59" s="85">
        <v>1</v>
      </c>
      <c r="P59" s="113">
        <f t="shared" si="1"/>
        <v>1.1534025374855825E-3</v>
      </c>
      <c r="Q59" s="47"/>
      <c r="S59" s="40" t="s">
        <v>196</v>
      </c>
      <c r="T59" s="14">
        <v>1</v>
      </c>
      <c r="U59" s="37">
        <v>1.0893246187363835E-3</v>
      </c>
      <c r="V59" s="47"/>
      <c r="X59" s="394"/>
      <c r="Y59" s="413" t="s">
        <v>157</v>
      </c>
      <c r="Z59" s="414">
        <v>1</v>
      </c>
      <c r="AA59" s="404">
        <v>1.0395010395010396E-3</v>
      </c>
      <c r="AB59" s="394"/>
      <c r="AD59" s="395"/>
      <c r="AE59" s="413" t="s">
        <v>154</v>
      </c>
      <c r="AF59" s="414">
        <v>1</v>
      </c>
      <c r="AG59" s="404">
        <f t="shared" si="2"/>
        <v>1.0341261633919339E-3</v>
      </c>
      <c r="AH59" s="395"/>
    </row>
    <row r="60" spans="2:34" x14ac:dyDescent="0.25">
      <c r="B60" s="40" t="s">
        <v>161</v>
      </c>
      <c r="C60" s="14">
        <v>1</v>
      </c>
      <c r="D60" s="37">
        <f t="shared" si="0"/>
        <v>1.1655011655011655E-3</v>
      </c>
      <c r="G60" s="47"/>
      <c r="H60" s="40" t="s">
        <v>175</v>
      </c>
      <c r="I60" s="14">
        <v>1</v>
      </c>
      <c r="J60" s="37">
        <v>1.1337868480725624E-3</v>
      </c>
      <c r="K60" s="47"/>
      <c r="L60" s="47"/>
      <c r="M60" s="47"/>
      <c r="N60" s="107" t="s">
        <v>156</v>
      </c>
      <c r="O60" s="85">
        <v>1</v>
      </c>
      <c r="P60" s="113">
        <f t="shared" si="1"/>
        <v>1.1534025374855825E-3</v>
      </c>
      <c r="Q60" s="47"/>
      <c r="S60" s="40" t="s">
        <v>166</v>
      </c>
      <c r="T60" s="14">
        <v>1</v>
      </c>
      <c r="U60" s="37">
        <v>1.0893246187363835E-3</v>
      </c>
      <c r="V60" s="47"/>
      <c r="X60" s="394"/>
      <c r="Y60" s="413" t="s">
        <v>151</v>
      </c>
      <c r="Z60" s="414">
        <v>1</v>
      </c>
      <c r="AA60" s="404">
        <v>1.0395010395010396E-3</v>
      </c>
      <c r="AB60" s="394"/>
      <c r="AD60" s="395"/>
      <c r="AE60" s="413" t="s">
        <v>162</v>
      </c>
      <c r="AF60" s="414">
        <v>1</v>
      </c>
      <c r="AG60" s="404">
        <f t="shared" si="2"/>
        <v>1.0341261633919339E-3</v>
      </c>
      <c r="AH60" s="395"/>
    </row>
    <row r="61" spans="2:34" x14ac:dyDescent="0.25">
      <c r="B61" s="40" t="s">
        <v>162</v>
      </c>
      <c r="C61" s="14">
        <v>1</v>
      </c>
      <c r="D61" s="37">
        <f t="shared" si="0"/>
        <v>1.1655011655011655E-3</v>
      </c>
      <c r="G61" s="47"/>
      <c r="H61" s="40" t="s">
        <v>142</v>
      </c>
      <c r="I61" s="14">
        <v>1</v>
      </c>
      <c r="J61" s="37">
        <v>1.1337868480725624E-3</v>
      </c>
      <c r="K61" s="47"/>
      <c r="L61" s="47"/>
      <c r="M61" s="47"/>
      <c r="N61" s="107" t="s">
        <v>187</v>
      </c>
      <c r="O61" s="85">
        <v>1</v>
      </c>
      <c r="P61" s="113">
        <f t="shared" si="1"/>
        <v>1.1534025374855825E-3</v>
      </c>
      <c r="Q61" s="47"/>
      <c r="S61" s="40" t="s">
        <v>145</v>
      </c>
      <c r="T61" s="14">
        <v>1</v>
      </c>
      <c r="U61" s="37">
        <v>1.0893246187363835E-3</v>
      </c>
      <c r="V61" s="47"/>
      <c r="X61" s="394"/>
      <c r="Y61" s="413" t="s">
        <v>175</v>
      </c>
      <c r="Z61" s="414">
        <v>1</v>
      </c>
      <c r="AA61" s="404">
        <v>1.0395010395010396E-3</v>
      </c>
      <c r="AB61" s="394"/>
      <c r="AD61" s="395"/>
      <c r="AE61" s="413" t="s">
        <v>153</v>
      </c>
      <c r="AF61" s="414">
        <v>1</v>
      </c>
      <c r="AG61" s="404">
        <f t="shared" si="2"/>
        <v>1.0341261633919339E-3</v>
      </c>
      <c r="AH61" s="395"/>
    </row>
    <row r="62" spans="2:34" x14ac:dyDescent="0.25">
      <c r="B62" s="40" t="s">
        <v>163</v>
      </c>
      <c r="C62" s="14">
        <v>1</v>
      </c>
      <c r="D62" s="37">
        <f t="shared" si="0"/>
        <v>1.1655011655011655E-3</v>
      </c>
      <c r="G62" s="47"/>
      <c r="H62" s="40" t="s">
        <v>167</v>
      </c>
      <c r="I62" s="14">
        <v>1</v>
      </c>
      <c r="J62" s="37">
        <v>1.1337868480725624E-3</v>
      </c>
      <c r="K62" s="47"/>
      <c r="L62" s="47"/>
      <c r="M62" s="47"/>
      <c r="N62" s="107" t="s">
        <v>188</v>
      </c>
      <c r="O62" s="85">
        <v>1</v>
      </c>
      <c r="P62" s="113">
        <f t="shared" si="1"/>
        <v>1.1534025374855825E-3</v>
      </c>
      <c r="Q62" s="47"/>
      <c r="S62" s="40" t="s">
        <v>152</v>
      </c>
      <c r="T62" s="14">
        <v>1</v>
      </c>
      <c r="U62" s="37">
        <v>1.0893246187363835E-3</v>
      </c>
      <c r="V62" s="47"/>
      <c r="X62" s="394"/>
      <c r="Y62" s="413" t="s">
        <v>164</v>
      </c>
      <c r="Z62" s="414">
        <v>1</v>
      </c>
      <c r="AA62" s="404">
        <v>1.0395010395010396E-3</v>
      </c>
      <c r="AB62" s="394"/>
      <c r="AD62" s="395"/>
      <c r="AE62" s="413" t="s">
        <v>166</v>
      </c>
      <c r="AF62" s="414">
        <v>1</v>
      </c>
      <c r="AG62" s="404">
        <f t="shared" si="2"/>
        <v>1.0341261633919339E-3</v>
      </c>
      <c r="AH62" s="395"/>
    </row>
    <row r="63" spans="2:34" x14ac:dyDescent="0.25">
      <c r="B63" s="40" t="s">
        <v>164</v>
      </c>
      <c r="C63" s="14">
        <v>1</v>
      </c>
      <c r="D63" s="37">
        <f t="shared" si="0"/>
        <v>1.1655011655011655E-3</v>
      </c>
      <c r="G63" s="47"/>
      <c r="H63" s="40" t="s">
        <v>147</v>
      </c>
      <c r="I63" s="14">
        <v>1</v>
      </c>
      <c r="J63" s="37">
        <v>1.1337868480725624E-3</v>
      </c>
      <c r="K63" s="47"/>
      <c r="L63" s="47"/>
      <c r="M63" s="47"/>
      <c r="N63" s="107" t="s">
        <v>166</v>
      </c>
      <c r="O63" s="85">
        <v>1</v>
      </c>
      <c r="P63" s="113">
        <f t="shared" si="1"/>
        <v>1.1534025374855825E-3</v>
      </c>
      <c r="Q63" s="47"/>
      <c r="S63" s="40" t="s">
        <v>139</v>
      </c>
      <c r="T63" s="14">
        <v>1</v>
      </c>
      <c r="U63" s="37">
        <v>1.0893246187363835E-3</v>
      </c>
      <c r="V63" s="47"/>
      <c r="X63" s="394"/>
      <c r="Y63" s="413" t="s">
        <v>188</v>
      </c>
      <c r="Z63" s="414">
        <v>1</v>
      </c>
      <c r="AA63" s="404">
        <v>1.0395010395010396E-3</v>
      </c>
      <c r="AB63" s="394"/>
      <c r="AD63" s="395"/>
      <c r="AE63" s="413" t="s">
        <v>165</v>
      </c>
      <c r="AF63" s="414">
        <v>1</v>
      </c>
      <c r="AG63" s="404">
        <f t="shared" si="2"/>
        <v>1.0341261633919339E-3</v>
      </c>
      <c r="AH63" s="395"/>
    </row>
    <row r="64" spans="2:34" x14ac:dyDescent="0.25">
      <c r="B64" s="40" t="s">
        <v>165</v>
      </c>
      <c r="C64" s="14">
        <v>1</v>
      </c>
      <c r="D64" s="37">
        <f t="shared" si="0"/>
        <v>1.1655011655011655E-3</v>
      </c>
      <c r="G64" s="47"/>
      <c r="H64" s="40" t="s">
        <v>176</v>
      </c>
      <c r="I64" s="14">
        <v>1</v>
      </c>
      <c r="J64" s="37">
        <v>1.1337868480725624E-3</v>
      </c>
      <c r="K64" s="47"/>
      <c r="L64" s="47"/>
      <c r="M64" s="47"/>
      <c r="N64" s="107" t="s">
        <v>189</v>
      </c>
      <c r="O64" s="85">
        <v>1</v>
      </c>
      <c r="P64" s="113">
        <f t="shared" si="1"/>
        <v>1.1534025374855825E-3</v>
      </c>
      <c r="Q64" s="47"/>
      <c r="S64" s="40" t="s">
        <v>159</v>
      </c>
      <c r="T64" s="14">
        <v>1</v>
      </c>
      <c r="U64" s="37">
        <v>1.0893246187363835E-3</v>
      </c>
      <c r="V64" s="47"/>
      <c r="X64" s="394"/>
      <c r="Y64" s="413" t="s">
        <v>162</v>
      </c>
      <c r="Z64" s="414">
        <v>1</v>
      </c>
      <c r="AA64" s="404">
        <v>1.0395010395010396E-3</v>
      </c>
      <c r="AB64" s="394"/>
      <c r="AD64" s="395"/>
      <c r="AE64" s="413" t="s">
        <v>150</v>
      </c>
      <c r="AF64" s="414">
        <v>1</v>
      </c>
      <c r="AG64" s="404">
        <f t="shared" si="2"/>
        <v>1.0341261633919339E-3</v>
      </c>
      <c r="AH64" s="395"/>
    </row>
    <row r="65" spans="2:34" x14ac:dyDescent="0.25">
      <c r="B65" s="40" t="s">
        <v>166</v>
      </c>
      <c r="C65" s="14">
        <v>1</v>
      </c>
      <c r="D65" s="37">
        <f t="shared" si="0"/>
        <v>1.1655011655011655E-3</v>
      </c>
      <c r="G65" s="47"/>
      <c r="H65" s="40" t="s">
        <v>149</v>
      </c>
      <c r="I65" s="14">
        <v>1</v>
      </c>
      <c r="J65" s="37">
        <v>1.1337868480725624E-3</v>
      </c>
      <c r="K65" s="47"/>
      <c r="L65" s="47"/>
      <c r="M65" s="47"/>
      <c r="N65" s="107" t="s">
        <v>147</v>
      </c>
      <c r="O65" s="85">
        <v>1</v>
      </c>
      <c r="P65" s="113">
        <f t="shared" si="1"/>
        <v>1.1534025374855825E-3</v>
      </c>
      <c r="Q65" s="47"/>
      <c r="X65" s="394"/>
      <c r="Y65" s="413" t="s">
        <v>159</v>
      </c>
      <c r="Z65" s="414">
        <v>1</v>
      </c>
      <c r="AA65" s="404">
        <v>1.0395010395010396E-3</v>
      </c>
      <c r="AB65" s="394"/>
      <c r="AD65" s="395"/>
      <c r="AE65" s="413" t="s">
        <v>158</v>
      </c>
      <c r="AF65" s="414">
        <v>1</v>
      </c>
      <c r="AG65" s="404">
        <f t="shared" si="2"/>
        <v>1.0341261633919339E-3</v>
      </c>
      <c r="AH65" s="395"/>
    </row>
    <row r="66" spans="2:34" x14ac:dyDescent="0.25">
      <c r="B66" s="40" t="s">
        <v>167</v>
      </c>
      <c r="C66" s="14">
        <v>1</v>
      </c>
      <c r="D66" s="37">
        <f t="shared" si="0"/>
        <v>1.1655011655011655E-3</v>
      </c>
      <c r="L66" s="47"/>
      <c r="M66" s="47"/>
      <c r="N66" s="107" t="s">
        <v>148</v>
      </c>
      <c r="O66" s="85">
        <v>1</v>
      </c>
      <c r="P66" s="113">
        <f t="shared" si="1"/>
        <v>1.1534025374855825E-3</v>
      </c>
      <c r="Q66" s="47"/>
      <c r="X66" s="394"/>
      <c r="Y66" s="413" t="s">
        <v>154</v>
      </c>
      <c r="Z66" s="414">
        <v>1</v>
      </c>
      <c r="AA66" s="404">
        <v>1.0395010395010396E-3</v>
      </c>
      <c r="AB66" s="394"/>
      <c r="AD66" s="395"/>
      <c r="AE66" s="413" t="s">
        <v>172</v>
      </c>
      <c r="AF66" s="414">
        <v>1</v>
      </c>
      <c r="AG66" s="404">
        <f t="shared" si="2"/>
        <v>1.0341261633919339E-3</v>
      </c>
      <c r="AH66" s="395"/>
    </row>
    <row r="67" spans="2:34" ht="15.75" thickBot="1" x14ac:dyDescent="0.3">
      <c r="B67" s="40" t="s">
        <v>168</v>
      </c>
      <c r="C67" s="14">
        <v>1</v>
      </c>
      <c r="D67" s="37">
        <f t="shared" si="0"/>
        <v>1.1655011655011655E-3</v>
      </c>
      <c r="M67" s="47"/>
      <c r="N67" s="106" t="s">
        <v>168</v>
      </c>
      <c r="O67" s="87">
        <v>1</v>
      </c>
      <c r="P67" s="116">
        <f t="shared" si="1"/>
        <v>1.1534025374855825E-3</v>
      </c>
      <c r="Q67" s="47"/>
      <c r="X67" s="394"/>
      <c r="Y67" s="413" t="s">
        <v>170</v>
      </c>
      <c r="Z67" s="414">
        <v>1</v>
      </c>
      <c r="AA67" s="404">
        <v>1.0395010395010396E-3</v>
      </c>
      <c r="AB67" s="394"/>
      <c r="AD67" s="395"/>
      <c r="AE67" s="413" t="s">
        <v>194</v>
      </c>
      <c r="AF67" s="414">
        <v>1</v>
      </c>
      <c r="AG67" s="404">
        <f t="shared" si="2"/>
        <v>1.0341261633919339E-3</v>
      </c>
      <c r="AH67" s="395"/>
    </row>
    <row r="68" spans="2:34" ht="15.75" thickTop="1" x14ac:dyDescent="0.25">
      <c r="B68" s="40" t="s">
        <v>169</v>
      </c>
      <c r="C68" s="14">
        <v>1</v>
      </c>
      <c r="D68" s="37">
        <f t="shared" si="0"/>
        <v>1.1655011655011655E-3</v>
      </c>
      <c r="AE68" s="413" t="s">
        <v>418</v>
      </c>
      <c r="AF68" s="414">
        <v>1</v>
      </c>
      <c r="AG68" s="404">
        <f t="shared" si="2"/>
        <v>1.0341261633919339E-3</v>
      </c>
    </row>
    <row r="69" spans="2:34" x14ac:dyDescent="0.25">
      <c r="B69" s="40" t="s">
        <v>170</v>
      </c>
      <c r="C69" s="14">
        <v>1</v>
      </c>
      <c r="D69" s="37">
        <f t="shared" si="0"/>
        <v>1.1655011655011655E-3</v>
      </c>
    </row>
  </sheetData>
  <mergeCells count="18">
    <mergeCell ref="AE5:AG5"/>
    <mergeCell ref="AE6:AG6"/>
    <mergeCell ref="AH10:AH12"/>
    <mergeCell ref="Y5:AA5"/>
    <mergeCell ref="Y6:AA6"/>
    <mergeCell ref="AB10:AB12"/>
    <mergeCell ref="B6:D6"/>
    <mergeCell ref="B7:D7"/>
    <mergeCell ref="H6:J6"/>
    <mergeCell ref="H7:J7"/>
    <mergeCell ref="N6:P6"/>
    <mergeCell ref="N7:P7"/>
    <mergeCell ref="V10:V12"/>
    <mergeCell ref="Q10:Q12"/>
    <mergeCell ref="K10:K12"/>
    <mergeCell ref="E10:E12"/>
    <mergeCell ref="S5:U5"/>
    <mergeCell ref="S6:U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CDBDE-9BA8-40CF-BCED-28FD03F8F855}">
  <sheetPr>
    <tabColor rgb="FFFFFF99"/>
  </sheetPr>
  <dimension ref="A1:Y58"/>
  <sheetViews>
    <sheetView topLeftCell="A14" zoomScale="60" zoomScaleNormal="60" workbookViewId="0">
      <selection activeCell="G42" sqref="G42"/>
    </sheetView>
  </sheetViews>
  <sheetFormatPr baseColWidth="10" defaultRowHeight="15" x14ac:dyDescent="0.25"/>
  <cols>
    <col min="1" max="1" width="19.140625" style="47" customWidth="1"/>
    <col min="2" max="2" width="47.140625" style="47" customWidth="1"/>
    <col min="3" max="22" width="9.5703125" style="47" customWidth="1"/>
    <col min="23" max="23" width="11" style="47" customWidth="1"/>
    <col min="24" max="24" width="4.42578125" style="12" customWidth="1"/>
    <col min="25" max="25" width="23.7109375" style="47" customWidth="1"/>
    <col min="26" max="16384" width="11.42578125" style="47"/>
  </cols>
  <sheetData>
    <row r="1" spans="1:23" x14ac:dyDescent="0.25">
      <c r="A1" s="4" t="s">
        <v>15</v>
      </c>
      <c r="B1" s="5"/>
      <c r="C1" s="5"/>
      <c r="D1" s="6"/>
      <c r="E1" s="6"/>
      <c r="F1" s="6"/>
      <c r="G1" s="6"/>
      <c r="H1" s="6"/>
      <c r="I1" s="6"/>
    </row>
    <row r="2" spans="1:23" x14ac:dyDescent="0.25">
      <c r="A2" s="4" t="s">
        <v>16</v>
      </c>
      <c r="B2" s="5"/>
      <c r="C2" s="5"/>
      <c r="D2" s="6"/>
      <c r="E2" s="6"/>
      <c r="F2" s="6"/>
      <c r="G2" s="6"/>
      <c r="H2" s="6"/>
      <c r="I2" s="6"/>
    </row>
    <row r="3" spans="1:23" x14ac:dyDescent="0.25">
      <c r="A3" s="4" t="s">
        <v>17</v>
      </c>
      <c r="B3" s="5"/>
      <c r="C3" s="5"/>
      <c r="D3" s="6"/>
      <c r="E3" s="6"/>
      <c r="F3" s="6"/>
      <c r="G3" s="6"/>
      <c r="H3" s="6"/>
      <c r="I3" s="6"/>
    </row>
    <row r="4" spans="1:23" x14ac:dyDescent="0.25">
      <c r="A4" s="4" t="s">
        <v>18</v>
      </c>
      <c r="B4" s="5"/>
      <c r="C4" s="5"/>
      <c r="D4" s="6"/>
      <c r="E4" s="6"/>
      <c r="F4" s="6"/>
      <c r="G4" s="6"/>
      <c r="H4" s="6"/>
      <c r="I4" s="6"/>
    </row>
    <row r="5" spans="1:23" x14ac:dyDescent="0.25">
      <c r="A5" s="6"/>
      <c r="B5" s="5"/>
      <c r="C5" s="5"/>
      <c r="D5" s="6"/>
      <c r="E5" s="6"/>
      <c r="F5" s="6"/>
      <c r="G5" s="6"/>
      <c r="H5" s="6"/>
      <c r="I5" s="6"/>
    </row>
    <row r="6" spans="1:23" ht="15" customHeight="1" x14ac:dyDescent="0.25">
      <c r="A6" s="677" t="s">
        <v>19</v>
      </c>
      <c r="B6" s="677"/>
      <c r="C6" s="677"/>
      <c r="D6" s="677"/>
      <c r="E6" s="677"/>
      <c r="F6" s="677"/>
      <c r="G6" s="677"/>
      <c r="H6" s="677"/>
      <c r="I6" s="677"/>
      <c r="J6" s="677"/>
      <c r="K6" s="677"/>
      <c r="L6" s="677"/>
      <c r="M6" s="677"/>
      <c r="N6" s="677"/>
      <c r="O6" s="677"/>
      <c r="P6" s="677"/>
      <c r="Q6" s="677"/>
      <c r="R6" s="677"/>
      <c r="S6" s="677"/>
      <c r="T6" s="677"/>
      <c r="U6" s="677"/>
      <c r="V6" s="677"/>
    </row>
    <row r="7" spans="1:23" x14ac:dyDescent="0.25">
      <c r="A7" s="6"/>
      <c r="B7" s="5"/>
      <c r="C7" s="5"/>
      <c r="D7" s="6"/>
      <c r="E7" s="6"/>
      <c r="F7" s="6"/>
      <c r="G7" s="6"/>
      <c r="H7" s="6"/>
      <c r="I7" s="6"/>
    </row>
    <row r="8" spans="1:23" x14ac:dyDescent="0.25">
      <c r="A8" s="4" t="s">
        <v>20</v>
      </c>
      <c r="B8" s="6" t="s">
        <v>21</v>
      </c>
      <c r="C8" s="5"/>
      <c r="D8" s="6"/>
      <c r="E8" s="6"/>
      <c r="F8" s="6"/>
      <c r="G8" s="6"/>
      <c r="H8" s="6"/>
      <c r="I8" s="6"/>
    </row>
    <row r="9" spans="1:23" x14ac:dyDescent="0.25">
      <c r="B9" s="6"/>
      <c r="C9" s="7"/>
      <c r="D9" s="6"/>
      <c r="E9" s="6"/>
      <c r="F9" s="6"/>
      <c r="G9" s="6"/>
      <c r="H9" s="6"/>
      <c r="I9" s="6"/>
    </row>
    <row r="10" spans="1:23" x14ac:dyDescent="0.25">
      <c r="A10" s="8" t="s">
        <v>23</v>
      </c>
      <c r="B10" s="8"/>
      <c r="C10" s="9"/>
      <c r="D10" s="6"/>
      <c r="E10" s="6"/>
      <c r="F10" s="6"/>
      <c r="G10" s="6"/>
      <c r="H10" s="6"/>
      <c r="I10" s="6"/>
    </row>
    <row r="11" spans="1:23" ht="15" customHeight="1" x14ac:dyDescent="0.25">
      <c r="A11" s="10"/>
      <c r="B11" s="676" t="s">
        <v>24</v>
      </c>
      <c r="C11" s="676"/>
      <c r="D11" s="676"/>
      <c r="E11" s="676"/>
      <c r="F11" s="676"/>
      <c r="G11" s="676"/>
      <c r="H11" s="676"/>
      <c r="I11" s="676"/>
      <c r="J11" s="676"/>
      <c r="K11" s="676"/>
      <c r="L11" s="676"/>
      <c r="M11" s="676"/>
      <c r="N11" s="676"/>
      <c r="O11" s="676"/>
      <c r="P11" s="676"/>
      <c r="Q11" s="676"/>
      <c r="R11" s="676"/>
      <c r="S11" s="676"/>
      <c r="T11" s="676"/>
      <c r="U11" s="676"/>
      <c r="V11" s="676"/>
      <c r="W11" s="676"/>
    </row>
    <row r="12" spans="1:23" ht="15.75" thickBot="1" x14ac:dyDescent="0.3">
      <c r="A12" s="10"/>
      <c r="B12" s="676"/>
      <c r="C12" s="676"/>
      <c r="D12" s="676"/>
      <c r="E12" s="676"/>
      <c r="F12" s="676"/>
      <c r="G12" s="676"/>
      <c r="H12" s="676"/>
      <c r="I12" s="676"/>
      <c r="J12" s="676"/>
      <c r="K12" s="676"/>
      <c r="L12" s="676"/>
      <c r="M12" s="676"/>
      <c r="N12" s="676"/>
      <c r="O12" s="676"/>
      <c r="P12" s="676"/>
      <c r="Q12" s="676"/>
      <c r="R12" s="676"/>
      <c r="S12" s="676"/>
      <c r="T12" s="676"/>
      <c r="U12" s="676"/>
      <c r="V12" s="676"/>
      <c r="W12" s="676"/>
    </row>
    <row r="13" spans="1:23" ht="16.5" thickTop="1" thickBot="1" x14ac:dyDescent="0.3">
      <c r="C13" s="678" t="s">
        <v>179</v>
      </c>
      <c r="D13" s="679"/>
      <c r="E13" s="679"/>
      <c r="F13" s="679"/>
      <c r="G13" s="679"/>
      <c r="H13" s="679"/>
      <c r="I13" s="679"/>
      <c r="J13" s="679"/>
      <c r="K13" s="680"/>
      <c r="L13" s="681" t="s">
        <v>180</v>
      </c>
      <c r="M13" s="682"/>
      <c r="N13" s="682"/>
      <c r="O13" s="682"/>
      <c r="P13" s="682"/>
      <c r="Q13" s="682"/>
      <c r="R13" s="682"/>
      <c r="S13" s="682"/>
      <c r="T13" s="682"/>
      <c r="U13" s="682"/>
      <c r="V13" s="683"/>
    </row>
    <row r="14" spans="1:23" ht="85.5" customHeight="1" thickTop="1" x14ac:dyDescent="0.25">
      <c r="B14" s="52" t="s">
        <v>14</v>
      </c>
      <c r="C14" s="388" t="s">
        <v>397</v>
      </c>
      <c r="D14" s="384" t="s">
        <v>396</v>
      </c>
      <c r="E14" s="384" t="s">
        <v>398</v>
      </c>
      <c r="F14" s="384" t="s">
        <v>399</v>
      </c>
      <c r="G14" s="384" t="s">
        <v>400</v>
      </c>
      <c r="H14" s="384" t="s">
        <v>401</v>
      </c>
      <c r="I14" s="384" t="s">
        <v>402</v>
      </c>
      <c r="J14" s="384" t="s">
        <v>403</v>
      </c>
      <c r="K14" s="384" t="s">
        <v>404</v>
      </c>
      <c r="L14" s="378" t="s">
        <v>405</v>
      </c>
      <c r="M14" s="390" t="s">
        <v>406</v>
      </c>
      <c r="N14" s="390" t="s">
        <v>407</v>
      </c>
      <c r="O14" s="390" t="s">
        <v>408</v>
      </c>
      <c r="P14" s="390" t="s">
        <v>409</v>
      </c>
      <c r="Q14" s="390" t="s">
        <v>410</v>
      </c>
      <c r="R14" s="390" t="s">
        <v>411</v>
      </c>
      <c r="S14" s="390" t="s">
        <v>412</v>
      </c>
      <c r="T14" s="390" t="s">
        <v>413</v>
      </c>
      <c r="U14" s="373" t="s">
        <v>414</v>
      </c>
      <c r="V14" s="379" t="s">
        <v>415</v>
      </c>
      <c r="W14" s="75" t="s">
        <v>97</v>
      </c>
    </row>
    <row r="15" spans="1:23" x14ac:dyDescent="0.25">
      <c r="B15" s="61">
        <v>2012</v>
      </c>
      <c r="C15" s="64"/>
      <c r="D15" s="53"/>
      <c r="E15" s="54"/>
      <c r="F15" s="53"/>
      <c r="G15" s="53"/>
      <c r="H15" s="53"/>
      <c r="I15" s="53"/>
      <c r="J15" s="53"/>
      <c r="K15" s="53"/>
      <c r="L15" s="391">
        <v>0</v>
      </c>
      <c r="M15" s="386">
        <v>0</v>
      </c>
      <c r="N15" s="381">
        <v>0</v>
      </c>
      <c r="O15" s="386">
        <v>0</v>
      </c>
      <c r="P15" s="386">
        <v>0</v>
      </c>
      <c r="Q15" s="386">
        <v>0</v>
      </c>
      <c r="R15" s="386">
        <v>1</v>
      </c>
      <c r="S15" s="386">
        <v>0</v>
      </c>
      <c r="T15" s="386">
        <v>0</v>
      </c>
      <c r="U15" s="393">
        <v>0</v>
      </c>
      <c r="V15" s="393"/>
      <c r="W15" s="76">
        <f t="shared" ref="W15:W20" si="0">SUM(C15:U15)</f>
        <v>1</v>
      </c>
    </row>
    <row r="16" spans="1:23" x14ac:dyDescent="0.25">
      <c r="B16" s="62">
        <v>2013</v>
      </c>
      <c r="C16" s="65">
        <v>0</v>
      </c>
      <c r="D16" s="55">
        <v>1</v>
      </c>
      <c r="E16" s="56">
        <v>0</v>
      </c>
      <c r="F16" s="55">
        <v>1</v>
      </c>
      <c r="G16" s="55"/>
      <c r="H16" s="55"/>
      <c r="I16" s="55"/>
      <c r="J16" s="55"/>
      <c r="K16" s="55"/>
      <c r="L16" s="372">
        <v>0</v>
      </c>
      <c r="M16" s="383">
        <v>0</v>
      </c>
      <c r="N16" s="377">
        <v>0</v>
      </c>
      <c r="O16" s="383">
        <v>0</v>
      </c>
      <c r="P16" s="383">
        <v>0</v>
      </c>
      <c r="Q16" s="383">
        <v>0</v>
      </c>
      <c r="R16" s="383">
        <v>0</v>
      </c>
      <c r="S16" s="383">
        <v>0</v>
      </c>
      <c r="T16" s="383">
        <v>1</v>
      </c>
      <c r="U16" s="389"/>
      <c r="V16" s="389"/>
      <c r="W16" s="77">
        <f t="shared" si="0"/>
        <v>3</v>
      </c>
    </row>
    <row r="17" spans="1:25" x14ac:dyDescent="0.25">
      <c r="B17" s="62">
        <v>2014</v>
      </c>
      <c r="C17" s="65">
        <v>0</v>
      </c>
      <c r="D17" s="55">
        <v>1</v>
      </c>
      <c r="E17" s="56">
        <v>0</v>
      </c>
      <c r="F17" s="55">
        <v>5</v>
      </c>
      <c r="G17" s="57">
        <v>0</v>
      </c>
      <c r="H17" s="57">
        <v>0</v>
      </c>
      <c r="I17" s="57">
        <v>0</v>
      </c>
      <c r="J17" s="57">
        <v>1</v>
      </c>
      <c r="K17" s="66">
        <v>0</v>
      </c>
      <c r="L17" s="372">
        <v>0</v>
      </c>
      <c r="M17" s="383">
        <v>0</v>
      </c>
      <c r="N17" s="377">
        <v>0</v>
      </c>
      <c r="O17" s="383">
        <v>3</v>
      </c>
      <c r="P17" s="383">
        <v>0</v>
      </c>
      <c r="Q17" s="383">
        <v>0</v>
      </c>
      <c r="R17" s="383">
        <v>0</v>
      </c>
      <c r="S17" s="383">
        <v>0</v>
      </c>
      <c r="T17" s="383">
        <v>0</v>
      </c>
      <c r="U17" s="389">
        <v>0</v>
      </c>
      <c r="V17" s="389"/>
      <c r="W17" s="77">
        <f t="shared" si="0"/>
        <v>10</v>
      </c>
    </row>
    <row r="18" spans="1:25" x14ac:dyDescent="0.25">
      <c r="B18" s="62">
        <v>2015</v>
      </c>
      <c r="C18" s="65">
        <v>0</v>
      </c>
      <c r="D18" s="55">
        <v>8</v>
      </c>
      <c r="E18" s="56">
        <v>0</v>
      </c>
      <c r="F18" s="55">
        <v>15</v>
      </c>
      <c r="G18" s="57">
        <v>0</v>
      </c>
      <c r="H18" s="57">
        <v>4</v>
      </c>
      <c r="I18" s="57">
        <v>0</v>
      </c>
      <c r="J18" s="57">
        <v>4</v>
      </c>
      <c r="K18" s="66">
        <v>0</v>
      </c>
      <c r="L18" s="372">
        <v>0</v>
      </c>
      <c r="M18" s="383">
        <v>0</v>
      </c>
      <c r="N18" s="377">
        <v>0</v>
      </c>
      <c r="O18" s="383">
        <v>2</v>
      </c>
      <c r="P18" s="383">
        <v>1</v>
      </c>
      <c r="Q18" s="383">
        <v>0</v>
      </c>
      <c r="R18" s="383">
        <v>0</v>
      </c>
      <c r="S18" s="383">
        <v>0</v>
      </c>
      <c r="T18" s="383">
        <v>0</v>
      </c>
      <c r="U18" s="389">
        <v>0</v>
      </c>
      <c r="V18" s="389"/>
      <c r="W18" s="77">
        <f t="shared" si="0"/>
        <v>34</v>
      </c>
    </row>
    <row r="19" spans="1:25" x14ac:dyDescent="0.25">
      <c r="B19" s="62">
        <v>2016</v>
      </c>
      <c r="C19" s="65">
        <v>6850</v>
      </c>
      <c r="D19" s="55">
        <v>3638</v>
      </c>
      <c r="E19" s="56">
        <v>4997</v>
      </c>
      <c r="F19" s="55">
        <v>658</v>
      </c>
      <c r="G19" s="57">
        <v>12</v>
      </c>
      <c r="H19" s="57">
        <v>6</v>
      </c>
      <c r="I19" s="57">
        <v>148</v>
      </c>
      <c r="J19" s="57">
        <v>15</v>
      </c>
      <c r="K19" s="66">
        <v>17</v>
      </c>
      <c r="L19" s="372">
        <v>28</v>
      </c>
      <c r="M19" s="383">
        <v>341</v>
      </c>
      <c r="N19" s="377">
        <v>2</v>
      </c>
      <c r="O19" s="383">
        <v>2</v>
      </c>
      <c r="P19" s="383">
        <v>214</v>
      </c>
      <c r="Q19" s="383">
        <v>17</v>
      </c>
      <c r="R19" s="383">
        <v>60</v>
      </c>
      <c r="S19" s="383">
        <v>6</v>
      </c>
      <c r="T19" s="383">
        <v>7</v>
      </c>
      <c r="U19" s="389">
        <v>4</v>
      </c>
      <c r="V19" s="389"/>
      <c r="W19" s="77">
        <f t="shared" si="0"/>
        <v>17022</v>
      </c>
    </row>
    <row r="20" spans="1:25" x14ac:dyDescent="0.25">
      <c r="B20" s="63">
        <v>2017</v>
      </c>
      <c r="C20" s="67">
        <v>16325</v>
      </c>
      <c r="D20" s="58">
        <v>11844</v>
      </c>
      <c r="E20" s="59">
        <v>9864</v>
      </c>
      <c r="F20" s="58">
        <v>2280</v>
      </c>
      <c r="G20" s="60">
        <v>79</v>
      </c>
      <c r="H20" s="60">
        <v>44</v>
      </c>
      <c r="I20" s="60">
        <v>442</v>
      </c>
      <c r="J20" s="60">
        <v>81</v>
      </c>
      <c r="K20" s="68">
        <v>137</v>
      </c>
      <c r="L20" s="67">
        <v>61</v>
      </c>
      <c r="M20" s="58">
        <v>1116</v>
      </c>
      <c r="N20" s="59"/>
      <c r="O20" s="58">
        <v>30</v>
      </c>
      <c r="P20" s="58">
        <v>2680</v>
      </c>
      <c r="Q20" s="58">
        <v>134</v>
      </c>
      <c r="R20" s="58">
        <v>799</v>
      </c>
      <c r="S20" s="58">
        <v>3</v>
      </c>
      <c r="T20" s="58">
        <v>47</v>
      </c>
      <c r="U20" s="72"/>
      <c r="V20" s="72"/>
      <c r="W20" s="78">
        <f t="shared" si="0"/>
        <v>45966</v>
      </c>
    </row>
    <row r="21" spans="1:25" x14ac:dyDescent="0.25">
      <c r="B21" s="49" t="s">
        <v>1</v>
      </c>
      <c r="C21" s="69">
        <v>23175</v>
      </c>
      <c r="D21" s="50">
        <v>15492</v>
      </c>
      <c r="E21" s="50">
        <v>14861</v>
      </c>
      <c r="F21" s="50">
        <v>2959</v>
      </c>
      <c r="G21" s="51">
        <v>91</v>
      </c>
      <c r="H21" s="51">
        <v>54</v>
      </c>
      <c r="I21" s="51">
        <v>590</v>
      </c>
      <c r="J21" s="51">
        <v>101</v>
      </c>
      <c r="K21" s="70">
        <v>154</v>
      </c>
      <c r="L21" s="69">
        <v>89</v>
      </c>
      <c r="M21" s="50">
        <v>1457</v>
      </c>
      <c r="N21" s="50">
        <v>2</v>
      </c>
      <c r="O21" s="50">
        <v>37</v>
      </c>
      <c r="P21" s="50">
        <v>2895</v>
      </c>
      <c r="Q21" s="50">
        <v>151</v>
      </c>
      <c r="R21" s="50">
        <v>860</v>
      </c>
      <c r="S21" s="50">
        <v>9</v>
      </c>
      <c r="T21" s="50">
        <v>55</v>
      </c>
      <c r="U21" s="73">
        <v>4</v>
      </c>
      <c r="V21" s="73">
        <v>0</v>
      </c>
      <c r="W21" s="79">
        <f>SUM(C21:V21)</f>
        <v>63036</v>
      </c>
    </row>
    <row r="22" spans="1:25" ht="15" customHeight="1" thickBot="1" x14ac:dyDescent="0.3">
      <c r="B22" s="45" t="s">
        <v>0</v>
      </c>
      <c r="C22" s="71">
        <v>6850</v>
      </c>
      <c r="D22" s="2">
        <v>3648</v>
      </c>
      <c r="E22" s="2">
        <v>4997</v>
      </c>
      <c r="F22" s="2">
        <v>679</v>
      </c>
      <c r="G22" s="3">
        <v>12</v>
      </c>
      <c r="H22" s="3">
        <v>10</v>
      </c>
      <c r="I22" s="3">
        <v>148</v>
      </c>
      <c r="J22" s="3">
        <v>20</v>
      </c>
      <c r="K22" s="30">
        <v>17</v>
      </c>
      <c r="L22" s="71">
        <v>28</v>
      </c>
      <c r="M22" s="2">
        <v>341</v>
      </c>
      <c r="N22" s="2">
        <v>2</v>
      </c>
      <c r="O22" s="2">
        <v>7</v>
      </c>
      <c r="P22" s="2">
        <v>215</v>
      </c>
      <c r="Q22" s="2">
        <v>17</v>
      </c>
      <c r="R22" s="2">
        <v>61</v>
      </c>
      <c r="S22" s="2">
        <v>6</v>
      </c>
      <c r="T22" s="2">
        <v>8</v>
      </c>
      <c r="U22" s="74">
        <v>4</v>
      </c>
      <c r="V22" s="74">
        <v>0</v>
      </c>
      <c r="W22" s="80">
        <f>SUM(C22:V22)</f>
        <v>17070</v>
      </c>
    </row>
    <row r="23" spans="1:25" ht="15.75" thickTop="1" x14ac:dyDescent="0.25">
      <c r="A23" s="13"/>
      <c r="B23" s="13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Y23" s="684" t="s">
        <v>416</v>
      </c>
    </row>
    <row r="24" spans="1:25" s="395" customFormat="1" ht="15.75" thickBot="1" x14ac:dyDescent="0.3">
      <c r="A24" s="13"/>
      <c r="B24" s="13"/>
      <c r="C24" s="656" t="s">
        <v>397</v>
      </c>
      <c r="D24" s="656" t="s">
        <v>396</v>
      </c>
      <c r="E24" s="656" t="s">
        <v>398</v>
      </c>
      <c r="F24" s="656" t="s">
        <v>399</v>
      </c>
      <c r="G24" s="656" t="s">
        <v>400</v>
      </c>
      <c r="H24" s="656" t="s">
        <v>401</v>
      </c>
      <c r="I24" s="656" t="s">
        <v>402</v>
      </c>
      <c r="J24" s="656" t="s">
        <v>403</v>
      </c>
      <c r="K24" s="656" t="s">
        <v>404</v>
      </c>
      <c r="L24" s="656" t="s">
        <v>405</v>
      </c>
      <c r="M24" s="656" t="s">
        <v>406</v>
      </c>
      <c r="N24" s="656" t="s">
        <v>407</v>
      </c>
      <c r="O24" s="656" t="s">
        <v>408</v>
      </c>
      <c r="P24" s="656" t="s">
        <v>409</v>
      </c>
      <c r="Q24" s="656" t="s">
        <v>410</v>
      </c>
      <c r="R24" s="656" t="s">
        <v>411</v>
      </c>
      <c r="S24" s="656" t="s">
        <v>412</v>
      </c>
      <c r="T24" s="656" t="s">
        <v>413</v>
      </c>
      <c r="U24" s="656" t="s">
        <v>414</v>
      </c>
      <c r="V24" s="656" t="s">
        <v>415</v>
      </c>
      <c r="X24" s="12"/>
      <c r="Y24" s="685"/>
    </row>
    <row r="25" spans="1:25" ht="15.75" thickTop="1" x14ac:dyDescent="0.25">
      <c r="A25" s="13"/>
      <c r="B25" s="385" t="s">
        <v>181</v>
      </c>
      <c r="C25" s="368">
        <v>5578</v>
      </c>
      <c r="D25" s="366">
        <v>2373</v>
      </c>
      <c r="E25" s="366">
        <v>2498</v>
      </c>
      <c r="F25" s="366">
        <v>415</v>
      </c>
      <c r="G25" s="366">
        <v>12</v>
      </c>
      <c r="H25" s="366">
        <v>10</v>
      </c>
      <c r="I25" s="366">
        <v>125</v>
      </c>
      <c r="J25" s="366">
        <v>19</v>
      </c>
      <c r="K25" s="665">
        <v>6</v>
      </c>
      <c r="L25" s="661">
        <v>28</v>
      </c>
      <c r="M25" s="325">
        <v>247</v>
      </c>
      <c r="N25" s="325">
        <v>2</v>
      </c>
      <c r="O25" s="325">
        <v>7</v>
      </c>
      <c r="P25" s="325">
        <v>176</v>
      </c>
      <c r="Q25" s="325">
        <v>17</v>
      </c>
      <c r="R25" s="325">
        <v>51</v>
      </c>
      <c r="S25" s="325">
        <v>6</v>
      </c>
      <c r="T25" s="325">
        <v>8</v>
      </c>
      <c r="U25" s="326">
        <v>5</v>
      </c>
      <c r="V25" s="375">
        <v>4</v>
      </c>
      <c r="W25" s="429">
        <f t="shared" ref="W25:W34" si="1">SUM(C25:V25)</f>
        <v>11587</v>
      </c>
      <c r="Y25" s="659">
        <f>W25-W22</f>
        <v>-5483</v>
      </c>
    </row>
    <row r="26" spans="1:25" ht="15.75" thickBot="1" x14ac:dyDescent="0.3">
      <c r="A26" s="13"/>
      <c r="B26" s="417" t="s">
        <v>182</v>
      </c>
      <c r="C26" s="418">
        <v>1358</v>
      </c>
      <c r="D26" s="419">
        <v>1469</v>
      </c>
      <c r="E26" s="419">
        <v>2896</v>
      </c>
      <c r="F26" s="419">
        <v>355</v>
      </c>
      <c r="G26" s="419"/>
      <c r="H26" s="419"/>
      <c r="I26" s="419">
        <v>30</v>
      </c>
      <c r="J26" s="419">
        <v>2</v>
      </c>
      <c r="K26" s="666">
        <v>11</v>
      </c>
      <c r="L26" s="662">
        <v>1</v>
      </c>
      <c r="M26" s="322">
        <v>100</v>
      </c>
      <c r="N26" s="322">
        <v>2</v>
      </c>
      <c r="O26" s="322">
        <v>0</v>
      </c>
      <c r="P26" s="322">
        <v>51</v>
      </c>
      <c r="Q26" s="322">
        <v>3</v>
      </c>
      <c r="R26" s="322">
        <v>22</v>
      </c>
      <c r="S26" s="322">
        <v>2</v>
      </c>
      <c r="T26" s="322">
        <v>1</v>
      </c>
      <c r="U26" s="323"/>
      <c r="V26" s="369">
        <v>34</v>
      </c>
      <c r="W26" s="430">
        <f t="shared" si="1"/>
        <v>6337</v>
      </c>
      <c r="Y26" s="660">
        <f>W26-W23</f>
        <v>6337</v>
      </c>
    </row>
    <row r="27" spans="1:25" ht="15.75" thickTop="1" x14ac:dyDescent="0.25">
      <c r="A27" s="13"/>
      <c r="B27" s="382" t="s">
        <v>190</v>
      </c>
      <c r="C27" s="376">
        <v>5442</v>
      </c>
      <c r="D27" s="365">
        <v>1200</v>
      </c>
      <c r="E27" s="365">
        <v>2358</v>
      </c>
      <c r="F27" s="365">
        <f>397+12+5+1</f>
        <v>415</v>
      </c>
      <c r="G27" s="365">
        <v>12</v>
      </c>
      <c r="H27" s="365">
        <v>10</v>
      </c>
      <c r="I27" s="365">
        <v>125</v>
      </c>
      <c r="J27" s="365">
        <v>19</v>
      </c>
      <c r="K27" s="374">
        <v>6</v>
      </c>
      <c r="L27" s="663">
        <v>28</v>
      </c>
      <c r="M27" s="365">
        <f>152+5+20+69+6</f>
        <v>252</v>
      </c>
      <c r="N27" s="365">
        <v>2</v>
      </c>
      <c r="O27" s="365">
        <v>7</v>
      </c>
      <c r="P27" s="365">
        <f>119+13+8+12+4+12+1+1</f>
        <v>170</v>
      </c>
      <c r="Q27" s="365">
        <f>6+7+4</f>
        <v>17</v>
      </c>
      <c r="R27" s="365">
        <f>22+10+13+6</f>
        <v>51</v>
      </c>
      <c r="S27" s="365">
        <v>6</v>
      </c>
      <c r="T27" s="365">
        <v>8</v>
      </c>
      <c r="U27" s="370">
        <f>2+1+1+1</f>
        <v>5</v>
      </c>
      <c r="V27" s="374"/>
      <c r="W27" s="431">
        <f t="shared" si="1"/>
        <v>10133</v>
      </c>
      <c r="Y27" s="657">
        <f>W27-W25</f>
        <v>-1454</v>
      </c>
    </row>
    <row r="28" spans="1:25" ht="15.75" thickBot="1" x14ac:dyDescent="0.3">
      <c r="A28" s="13"/>
      <c r="B28" s="380" t="s">
        <v>191</v>
      </c>
      <c r="C28" s="392">
        <v>1495</v>
      </c>
      <c r="D28" s="387">
        <v>1774</v>
      </c>
      <c r="E28" s="387">
        <v>3040</v>
      </c>
      <c r="F28" s="387">
        <v>355</v>
      </c>
      <c r="G28" s="387"/>
      <c r="H28" s="387"/>
      <c r="I28" s="387">
        <v>30</v>
      </c>
      <c r="J28" s="387">
        <v>2</v>
      </c>
      <c r="K28" s="371">
        <v>11</v>
      </c>
      <c r="L28" s="664">
        <v>1</v>
      </c>
      <c r="M28" s="387">
        <f>34+4+53+9</f>
        <v>100</v>
      </c>
      <c r="N28" s="387">
        <v>2</v>
      </c>
      <c r="O28" s="387"/>
      <c r="P28" s="387">
        <f>3+33+2+6+7</f>
        <v>51</v>
      </c>
      <c r="Q28" s="387">
        <v>3</v>
      </c>
      <c r="R28" s="387">
        <f>10+1+10+1</f>
        <v>22</v>
      </c>
      <c r="S28" s="387">
        <v>2</v>
      </c>
      <c r="T28" s="387">
        <v>1</v>
      </c>
      <c r="U28" s="367"/>
      <c r="V28" s="371">
        <v>34</v>
      </c>
      <c r="W28" s="432">
        <f t="shared" si="1"/>
        <v>6923</v>
      </c>
      <c r="Y28" s="658">
        <f>W28-W26</f>
        <v>586</v>
      </c>
    </row>
    <row r="29" spans="1:25" ht="15.75" thickTop="1" x14ac:dyDescent="0.25">
      <c r="A29" s="13"/>
      <c r="B29" s="385" t="s">
        <v>197</v>
      </c>
      <c r="C29" s="368">
        <v>5102</v>
      </c>
      <c r="D29" s="366">
        <v>950</v>
      </c>
      <c r="E29" s="366">
        <v>2149</v>
      </c>
      <c r="F29" s="366">
        <v>385</v>
      </c>
      <c r="G29" s="366">
        <v>8</v>
      </c>
      <c r="H29" s="366">
        <v>10</v>
      </c>
      <c r="I29" s="366">
        <v>123</v>
      </c>
      <c r="J29" s="366">
        <v>19</v>
      </c>
      <c r="K29" s="665">
        <v>5</v>
      </c>
      <c r="L29" s="661">
        <v>25</v>
      </c>
      <c r="M29" s="325">
        <f>83+68+20+5+3</f>
        <v>179</v>
      </c>
      <c r="N29" s="325">
        <v>2</v>
      </c>
      <c r="O29" s="325">
        <v>5</v>
      </c>
      <c r="P29" s="325">
        <f>107+13+13+12+8+4+1+1</f>
        <v>159</v>
      </c>
      <c r="Q29" s="325">
        <f>7+5+4</f>
        <v>16</v>
      </c>
      <c r="R29" s="325">
        <f>22+10+6+12</f>
        <v>50</v>
      </c>
      <c r="S29" s="325">
        <v>4</v>
      </c>
      <c r="T29" s="325">
        <v>7</v>
      </c>
      <c r="U29" s="326">
        <f>1+1+1+1</f>
        <v>4</v>
      </c>
      <c r="V29" s="375"/>
      <c r="W29" s="429">
        <f t="shared" si="1"/>
        <v>9202</v>
      </c>
      <c r="Y29" s="659">
        <f>W29-W27</f>
        <v>-931</v>
      </c>
    </row>
    <row r="30" spans="1:25" ht="15.75" thickBot="1" x14ac:dyDescent="0.3">
      <c r="A30" s="13"/>
      <c r="B30" s="417" t="s">
        <v>198</v>
      </c>
      <c r="C30" s="418">
        <v>1780</v>
      </c>
      <c r="D30" s="419">
        <v>1897</v>
      </c>
      <c r="E30" s="419">
        <v>3254</v>
      </c>
      <c r="F30" s="419">
        <v>380</v>
      </c>
      <c r="G30" s="419">
        <v>4</v>
      </c>
      <c r="H30" s="419"/>
      <c r="I30" s="419">
        <v>32</v>
      </c>
      <c r="J30" s="419">
        <v>2</v>
      </c>
      <c r="K30" s="666">
        <v>12</v>
      </c>
      <c r="L30" s="662">
        <v>7</v>
      </c>
      <c r="M30" s="322">
        <f>122+35+10+4+2</f>
        <v>173</v>
      </c>
      <c r="N30" s="322">
        <f>1+1</f>
        <v>2</v>
      </c>
      <c r="O30" s="322">
        <v>1</v>
      </c>
      <c r="P30" s="322">
        <f>44+7+6+3+2</f>
        <v>62</v>
      </c>
      <c r="Q30" s="322">
        <f>3+1</f>
        <v>4</v>
      </c>
      <c r="R30" s="322">
        <f>11+10+1+1</f>
        <v>23</v>
      </c>
      <c r="S30" s="322">
        <v>4</v>
      </c>
      <c r="T30" s="322">
        <v>1</v>
      </c>
      <c r="U30" s="323"/>
      <c r="V30" s="369">
        <v>34</v>
      </c>
      <c r="W30" s="430">
        <f t="shared" si="1"/>
        <v>7672</v>
      </c>
      <c r="Y30" s="660">
        <f t="shared" ref="Y30:Y38" si="2">W30-W28</f>
        <v>749</v>
      </c>
    </row>
    <row r="31" spans="1:25" ht="15.75" thickTop="1" x14ac:dyDescent="0.25">
      <c r="A31" s="13"/>
      <c r="B31" s="382" t="s">
        <v>203</v>
      </c>
      <c r="C31" s="376">
        <v>5035</v>
      </c>
      <c r="D31" s="365">
        <v>931</v>
      </c>
      <c r="E31" s="365">
        <v>2009</v>
      </c>
      <c r="F31" s="365">
        <v>384</v>
      </c>
      <c r="G31" s="365">
        <v>7</v>
      </c>
      <c r="H31" s="365">
        <v>10</v>
      </c>
      <c r="I31" s="365">
        <v>117</v>
      </c>
      <c r="J31" s="365">
        <v>16</v>
      </c>
      <c r="K31" s="374">
        <v>5</v>
      </c>
      <c r="L31" s="663">
        <v>19</v>
      </c>
      <c r="M31" s="365">
        <v>157</v>
      </c>
      <c r="N31" s="365">
        <v>2</v>
      </c>
      <c r="O31" s="365">
        <v>4</v>
      </c>
      <c r="P31" s="365">
        <v>159</v>
      </c>
      <c r="Q31" s="365">
        <v>16</v>
      </c>
      <c r="R31" s="365">
        <v>50</v>
      </c>
      <c r="S31" s="365">
        <v>4</v>
      </c>
      <c r="T31" s="365">
        <v>7</v>
      </c>
      <c r="U31" s="370">
        <v>4</v>
      </c>
      <c r="V31" s="374"/>
      <c r="W31" s="431">
        <f t="shared" si="1"/>
        <v>8936</v>
      </c>
      <c r="Y31" s="657">
        <f t="shared" si="2"/>
        <v>-266</v>
      </c>
    </row>
    <row r="32" spans="1:25" ht="15.75" thickBot="1" x14ac:dyDescent="0.3">
      <c r="A32" s="13"/>
      <c r="B32" s="380" t="s">
        <v>204</v>
      </c>
      <c r="C32" s="392">
        <v>1826</v>
      </c>
      <c r="D32" s="387">
        <v>1916</v>
      </c>
      <c r="E32" s="387">
        <v>3395</v>
      </c>
      <c r="F32" s="387">
        <v>382</v>
      </c>
      <c r="G32" s="387">
        <v>5</v>
      </c>
      <c r="H32" s="387"/>
      <c r="I32" s="387">
        <v>38</v>
      </c>
      <c r="J32" s="387">
        <v>5</v>
      </c>
      <c r="K32" s="371">
        <v>12</v>
      </c>
      <c r="L32" s="664">
        <v>13</v>
      </c>
      <c r="M32" s="387">
        <v>195</v>
      </c>
      <c r="N32" s="387">
        <v>2</v>
      </c>
      <c r="O32" s="387">
        <v>2</v>
      </c>
      <c r="P32" s="387">
        <v>62</v>
      </c>
      <c r="Q32" s="387">
        <v>4</v>
      </c>
      <c r="R32" s="387">
        <v>24</v>
      </c>
      <c r="S32" s="387">
        <v>4</v>
      </c>
      <c r="T32" s="387">
        <v>1</v>
      </c>
      <c r="U32" s="367"/>
      <c r="V32" s="371">
        <v>34</v>
      </c>
      <c r="W32" s="432">
        <f t="shared" si="1"/>
        <v>7920</v>
      </c>
      <c r="Y32" s="658">
        <f t="shared" si="2"/>
        <v>248</v>
      </c>
    </row>
    <row r="33" spans="1:25" ht="15.75" thickTop="1" x14ac:dyDescent="0.25">
      <c r="A33" s="13"/>
      <c r="B33" s="385" t="s">
        <v>206</v>
      </c>
      <c r="C33" s="368">
        <v>4806</v>
      </c>
      <c r="D33" s="366">
        <v>848</v>
      </c>
      <c r="E33" s="366">
        <v>1855</v>
      </c>
      <c r="F33" s="366">
        <v>337</v>
      </c>
      <c r="G33" s="366">
        <v>7</v>
      </c>
      <c r="H33" s="366">
        <v>10</v>
      </c>
      <c r="I33" s="366">
        <v>114</v>
      </c>
      <c r="J33" s="366">
        <v>16</v>
      </c>
      <c r="K33" s="665">
        <v>4</v>
      </c>
      <c r="L33" s="661">
        <v>19</v>
      </c>
      <c r="M33" s="325">
        <v>137</v>
      </c>
      <c r="N33" s="325">
        <v>2</v>
      </c>
      <c r="O33" s="325">
        <v>4</v>
      </c>
      <c r="P33" s="325">
        <v>150</v>
      </c>
      <c r="Q33" s="325">
        <v>16</v>
      </c>
      <c r="R33" s="325">
        <v>48</v>
      </c>
      <c r="S33" s="325">
        <v>4</v>
      </c>
      <c r="T33" s="325">
        <v>7</v>
      </c>
      <c r="U33" s="326">
        <v>4</v>
      </c>
      <c r="V33" s="375"/>
      <c r="W33" s="429">
        <f t="shared" si="1"/>
        <v>8388</v>
      </c>
      <c r="Y33" s="659">
        <f t="shared" si="2"/>
        <v>-548</v>
      </c>
    </row>
    <row r="34" spans="1:25" ht="15.75" thickBot="1" x14ac:dyDescent="0.3">
      <c r="A34" s="13"/>
      <c r="B34" s="417" t="s">
        <v>207</v>
      </c>
      <c r="C34" s="418">
        <v>2042</v>
      </c>
      <c r="D34" s="419">
        <v>1988</v>
      </c>
      <c r="E34" s="419">
        <v>3541</v>
      </c>
      <c r="F34" s="419">
        <v>420</v>
      </c>
      <c r="G34" s="419">
        <v>5</v>
      </c>
      <c r="H34" s="419"/>
      <c r="I34" s="419">
        <v>41</v>
      </c>
      <c r="J34" s="419">
        <v>5</v>
      </c>
      <c r="K34" s="666">
        <v>13</v>
      </c>
      <c r="L34" s="662">
        <v>13</v>
      </c>
      <c r="M34" s="322">
        <v>216</v>
      </c>
      <c r="N34" s="322">
        <v>1</v>
      </c>
      <c r="O34" s="322">
        <v>2</v>
      </c>
      <c r="P34" s="322">
        <v>71</v>
      </c>
      <c r="Q34" s="322">
        <v>4</v>
      </c>
      <c r="R34" s="322">
        <v>26</v>
      </c>
      <c r="S34" s="322">
        <v>4</v>
      </c>
      <c r="T34" s="322">
        <v>1</v>
      </c>
      <c r="U34" s="323">
        <v>1</v>
      </c>
      <c r="V34" s="369">
        <v>34</v>
      </c>
      <c r="W34" s="430">
        <f t="shared" si="1"/>
        <v>8428</v>
      </c>
      <c r="Y34" s="660">
        <f t="shared" si="2"/>
        <v>508</v>
      </c>
    </row>
    <row r="35" spans="1:25" ht="15.75" thickTop="1" x14ac:dyDescent="0.25">
      <c r="A35" s="13"/>
      <c r="B35" s="382" t="s">
        <v>285</v>
      </c>
      <c r="C35" s="376">
        <v>3573</v>
      </c>
      <c r="D35" s="365">
        <v>637</v>
      </c>
      <c r="E35" s="365">
        <v>1338</v>
      </c>
      <c r="F35" s="365">
        <v>321</v>
      </c>
      <c r="G35" s="365">
        <v>7</v>
      </c>
      <c r="H35" s="365">
        <v>6</v>
      </c>
      <c r="I35" s="365">
        <v>108</v>
      </c>
      <c r="J35" s="365">
        <v>15</v>
      </c>
      <c r="K35" s="374">
        <v>4</v>
      </c>
      <c r="L35" s="663">
        <v>19</v>
      </c>
      <c r="M35" s="365">
        <v>134</v>
      </c>
      <c r="N35" s="365">
        <v>3</v>
      </c>
      <c r="O35" s="365">
        <v>4</v>
      </c>
      <c r="P35" s="365">
        <v>142</v>
      </c>
      <c r="Q35" s="365">
        <v>14</v>
      </c>
      <c r="R35" s="365">
        <v>48</v>
      </c>
      <c r="S35" s="365">
        <v>4</v>
      </c>
      <c r="T35" s="365">
        <v>5</v>
      </c>
      <c r="U35" s="370">
        <v>3</v>
      </c>
      <c r="V35" s="374"/>
      <c r="W35" s="431">
        <f>SUM(C35:V35)</f>
        <v>6385</v>
      </c>
      <c r="Y35" s="657">
        <f t="shared" si="2"/>
        <v>-2003</v>
      </c>
    </row>
    <row r="36" spans="1:25" ht="15.75" thickBot="1" x14ac:dyDescent="0.3">
      <c r="A36" s="13"/>
      <c r="B36" s="380" t="s">
        <v>286</v>
      </c>
      <c r="C36" s="392">
        <v>2863</v>
      </c>
      <c r="D36" s="387">
        <v>2172</v>
      </c>
      <c r="E36" s="387">
        <v>3992</v>
      </c>
      <c r="F36" s="387">
        <v>437</v>
      </c>
      <c r="G36" s="387">
        <v>5</v>
      </c>
      <c r="H36" s="387">
        <v>5</v>
      </c>
      <c r="I36" s="387">
        <v>50</v>
      </c>
      <c r="J36" s="387">
        <v>5</v>
      </c>
      <c r="K36" s="371">
        <v>13</v>
      </c>
      <c r="L36" s="664">
        <v>13</v>
      </c>
      <c r="M36" s="387">
        <v>218</v>
      </c>
      <c r="N36" s="387">
        <v>2</v>
      </c>
      <c r="O36" s="387">
        <v>2</v>
      </c>
      <c r="P36" s="387">
        <v>80</v>
      </c>
      <c r="Q36" s="387">
        <v>6</v>
      </c>
      <c r="R36" s="387">
        <v>27</v>
      </c>
      <c r="S36" s="387">
        <v>4</v>
      </c>
      <c r="T36" s="387">
        <v>5</v>
      </c>
      <c r="U36" s="367"/>
      <c r="V36" s="371">
        <v>34</v>
      </c>
      <c r="W36" s="432">
        <f>SUM(C36:V36)</f>
        <v>9933</v>
      </c>
      <c r="Y36" s="658">
        <f t="shared" si="2"/>
        <v>1505</v>
      </c>
    </row>
    <row r="37" spans="1:25" ht="15.75" thickTop="1" x14ac:dyDescent="0.25">
      <c r="A37" s="13"/>
      <c r="B37" s="385" t="s">
        <v>394</v>
      </c>
      <c r="C37" s="368">
        <v>3036</v>
      </c>
      <c r="D37" s="366">
        <v>533</v>
      </c>
      <c r="E37" s="366">
        <v>1233</v>
      </c>
      <c r="F37" s="366">
        <v>287</v>
      </c>
      <c r="G37" s="366">
        <v>6</v>
      </c>
      <c r="H37" s="366">
        <v>2</v>
      </c>
      <c r="I37" s="366">
        <v>108</v>
      </c>
      <c r="J37" s="366">
        <v>13</v>
      </c>
      <c r="K37" s="665">
        <v>3</v>
      </c>
      <c r="L37" s="661">
        <v>19</v>
      </c>
      <c r="M37" s="325">
        <v>132</v>
      </c>
      <c r="N37" s="325">
        <v>2</v>
      </c>
      <c r="O37" s="325">
        <v>1</v>
      </c>
      <c r="P37" s="325">
        <v>142</v>
      </c>
      <c r="Q37" s="325">
        <v>14</v>
      </c>
      <c r="R37" s="325">
        <v>48</v>
      </c>
      <c r="S37" s="325">
        <v>4</v>
      </c>
      <c r="T37" s="325">
        <v>5</v>
      </c>
      <c r="U37" s="326">
        <v>4</v>
      </c>
      <c r="V37" s="375"/>
      <c r="W37" s="429">
        <f>SUM(C37:V37)</f>
        <v>5592</v>
      </c>
      <c r="Y37" s="659">
        <f t="shared" si="2"/>
        <v>-793</v>
      </c>
    </row>
    <row r="38" spans="1:25" s="395" customFormat="1" ht="15.75" thickBot="1" x14ac:dyDescent="0.3">
      <c r="A38" s="13"/>
      <c r="B38" s="417" t="s">
        <v>395</v>
      </c>
      <c r="C38" s="418">
        <v>3539</v>
      </c>
      <c r="D38" s="419">
        <v>2976</v>
      </c>
      <c r="E38" s="419">
        <v>1856</v>
      </c>
      <c r="F38" s="419">
        <v>535</v>
      </c>
      <c r="G38" s="419">
        <v>10</v>
      </c>
      <c r="H38" s="419">
        <v>22</v>
      </c>
      <c r="I38" s="419">
        <v>94</v>
      </c>
      <c r="J38" s="419">
        <v>69</v>
      </c>
      <c r="K38" s="666">
        <v>42</v>
      </c>
      <c r="L38" s="662">
        <v>11</v>
      </c>
      <c r="M38" s="322">
        <v>431</v>
      </c>
      <c r="N38" s="322">
        <v>1</v>
      </c>
      <c r="O38" s="322">
        <v>8</v>
      </c>
      <c r="P38" s="322">
        <v>553</v>
      </c>
      <c r="Q38" s="322">
        <v>12</v>
      </c>
      <c r="R38" s="322">
        <v>249</v>
      </c>
      <c r="S38" s="322">
        <v>3</v>
      </c>
      <c r="T38" s="322">
        <v>35</v>
      </c>
      <c r="U38" s="323"/>
      <c r="V38" s="369">
        <v>8</v>
      </c>
      <c r="W38" s="430">
        <f>SUM(C38:V38)</f>
        <v>10454</v>
      </c>
      <c r="X38" s="12"/>
      <c r="Y38" s="660">
        <f t="shared" si="2"/>
        <v>521</v>
      </c>
    </row>
    <row r="39" spans="1:25" s="395" customFormat="1" ht="15.75" thickTop="1" x14ac:dyDescent="0.2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2"/>
    </row>
    <row r="40" spans="1:25" x14ac:dyDescent="0.25">
      <c r="B40" s="395"/>
      <c r="C40" s="395"/>
      <c r="D40" s="395"/>
      <c r="E40" s="395"/>
      <c r="F40" s="395"/>
      <c r="G40" s="395"/>
      <c r="H40" s="395"/>
      <c r="I40" s="395"/>
      <c r="J40" s="395"/>
      <c r="K40" s="395"/>
      <c r="L40" s="395"/>
      <c r="M40" s="395"/>
      <c r="N40" s="395"/>
      <c r="O40" s="395"/>
      <c r="P40" s="395"/>
      <c r="Q40" s="395"/>
      <c r="R40" s="395"/>
      <c r="S40" s="395"/>
      <c r="T40" s="395"/>
      <c r="U40" s="395"/>
      <c r="V40" s="395"/>
      <c r="W40" s="395"/>
    </row>
    <row r="41" spans="1:25" x14ac:dyDescent="0.25">
      <c r="M41" s="12"/>
    </row>
    <row r="42" spans="1:25" x14ac:dyDescent="0.25">
      <c r="Q42" s="12"/>
      <c r="X42" s="47"/>
    </row>
    <row r="43" spans="1:25" x14ac:dyDescent="0.25">
      <c r="Q43" s="12"/>
      <c r="X43" s="47"/>
    </row>
    <row r="44" spans="1:25" x14ac:dyDescent="0.25">
      <c r="Q44" s="12"/>
      <c r="X44" s="47"/>
    </row>
    <row r="45" spans="1:25" x14ac:dyDescent="0.25">
      <c r="Q45" s="12"/>
      <c r="X45" s="47"/>
    </row>
    <row r="46" spans="1:25" x14ac:dyDescent="0.25">
      <c r="Q46" s="12"/>
      <c r="X46" s="47"/>
    </row>
    <row r="47" spans="1:25" x14ac:dyDescent="0.25">
      <c r="Q47" s="12"/>
      <c r="X47" s="47"/>
    </row>
    <row r="48" spans="1:25" x14ac:dyDescent="0.25">
      <c r="Q48" s="12"/>
      <c r="X48" s="47"/>
    </row>
    <row r="49" spans="17:24" x14ac:dyDescent="0.25">
      <c r="Q49" s="12"/>
      <c r="X49" s="47"/>
    </row>
    <row r="50" spans="17:24" x14ac:dyDescent="0.25">
      <c r="Q50" s="12"/>
      <c r="X50" s="47"/>
    </row>
    <row r="51" spans="17:24" x14ac:dyDescent="0.25">
      <c r="Q51" s="12"/>
      <c r="X51" s="47"/>
    </row>
    <row r="52" spans="17:24" x14ac:dyDescent="0.25">
      <c r="Q52" s="12"/>
      <c r="X52" s="47"/>
    </row>
    <row r="53" spans="17:24" x14ac:dyDescent="0.25">
      <c r="Q53" s="12"/>
      <c r="X53" s="47"/>
    </row>
    <row r="54" spans="17:24" x14ac:dyDescent="0.25">
      <c r="Q54" s="12"/>
      <c r="X54" s="47"/>
    </row>
    <row r="55" spans="17:24" x14ac:dyDescent="0.25">
      <c r="Q55" s="12"/>
      <c r="X55" s="47"/>
    </row>
    <row r="56" spans="17:24" x14ac:dyDescent="0.25">
      <c r="Q56" s="12"/>
      <c r="X56" s="47"/>
    </row>
    <row r="57" spans="17:24" x14ac:dyDescent="0.25">
      <c r="Q57" s="12"/>
      <c r="X57" s="47"/>
    </row>
    <row r="58" spans="17:24" x14ac:dyDescent="0.25">
      <c r="Q58" s="12"/>
      <c r="X58" s="47"/>
    </row>
  </sheetData>
  <mergeCells count="5">
    <mergeCell ref="B11:W12"/>
    <mergeCell ref="A6:V6"/>
    <mergeCell ref="C13:K13"/>
    <mergeCell ref="L13:V13"/>
    <mergeCell ref="Y23:Y24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5FF8E-33C7-4EAE-943F-7288E22EFE68}">
  <sheetPr>
    <tabColor rgb="FFFFFF99"/>
  </sheetPr>
  <dimension ref="A1:BO260"/>
  <sheetViews>
    <sheetView zoomScale="50" zoomScaleNormal="50" workbookViewId="0">
      <selection activeCell="D14" sqref="D14"/>
    </sheetView>
  </sheetViews>
  <sheetFormatPr baseColWidth="10" defaultRowHeight="18.75" x14ac:dyDescent="0.3"/>
  <cols>
    <col min="1" max="1" width="39.5703125" style="47" customWidth="1"/>
    <col min="2" max="3" width="7.7109375" style="47" bestFit="1" customWidth="1"/>
    <col min="4" max="7" width="8.140625" style="47" bestFit="1" customWidth="1"/>
    <col min="8" max="9" width="9.5703125" style="47" bestFit="1" customWidth="1"/>
    <col min="10" max="10" width="9.5703125" style="47" customWidth="1"/>
    <col min="11" max="11" width="11" style="47" customWidth="1"/>
    <col min="12" max="12" width="9.85546875" style="47" bestFit="1" customWidth="1"/>
    <col min="13" max="13" width="12.140625" style="171" bestFit="1" customWidth="1"/>
    <col min="14" max="14" width="11.42578125" style="47"/>
    <col min="15" max="15" width="56.7109375" style="47" customWidth="1"/>
    <col min="16" max="17" width="8.140625" style="47" bestFit="1" customWidth="1"/>
    <col min="18" max="20" width="9.5703125" style="47" bestFit="1" customWidth="1"/>
    <col min="21" max="21" width="11.42578125" style="47"/>
    <col min="22" max="22" width="11.5703125" style="47" bestFit="1" customWidth="1"/>
    <col min="23" max="24" width="11.42578125" style="47"/>
    <col min="25" max="25" width="44.5703125" style="47" customWidth="1"/>
    <col min="26" max="26" width="8.28515625" style="47" customWidth="1"/>
    <col min="27" max="27" width="8" style="47" customWidth="1"/>
    <col min="28" max="28" width="8.28515625" style="47" customWidth="1"/>
    <col min="29" max="34" width="8.140625" style="47" bestFit="1" customWidth="1"/>
    <col min="35" max="35" width="11.42578125" style="47"/>
    <col min="36" max="36" width="12.140625" style="47" customWidth="1"/>
    <col min="37" max="37" width="11.42578125" style="47"/>
    <col min="38" max="38" width="59.28515625" style="47" customWidth="1"/>
    <col min="39" max="43" width="8.140625" style="47" customWidth="1"/>
    <col min="44" max="44" width="11.5703125" style="47" customWidth="1"/>
    <col min="45" max="48" width="11.42578125" style="47" customWidth="1"/>
    <col min="49" max="49" width="8.140625" style="47" customWidth="1"/>
    <col min="50" max="50" width="69.5703125" style="47" customWidth="1"/>
    <col min="51" max="54" width="8.140625" style="47" customWidth="1"/>
    <col min="55" max="55" width="11.28515625" style="47" customWidth="1"/>
    <col min="56" max="57" width="11.42578125" style="47" customWidth="1"/>
    <col min="58" max="16384" width="11.42578125" style="47"/>
  </cols>
  <sheetData>
    <row r="1" spans="1:58" x14ac:dyDescent="0.3">
      <c r="A1" s="4" t="s">
        <v>15</v>
      </c>
      <c r="B1" s="9"/>
      <c r="C1" s="9"/>
    </row>
    <row r="2" spans="1:58" x14ac:dyDescent="0.3">
      <c r="A2" s="4" t="s">
        <v>16</v>
      </c>
      <c r="B2" s="9"/>
      <c r="C2" s="9"/>
    </row>
    <row r="3" spans="1:58" x14ac:dyDescent="0.3">
      <c r="A3" s="4" t="s">
        <v>17</v>
      </c>
      <c r="B3" s="9"/>
      <c r="C3" s="9"/>
    </row>
    <row r="4" spans="1:58" x14ac:dyDescent="0.3">
      <c r="A4" s="4" t="s">
        <v>18</v>
      </c>
      <c r="B4" s="9"/>
      <c r="C4" s="9"/>
      <c r="G4" s="172"/>
      <c r="AO4" s="47" t="s">
        <v>268</v>
      </c>
    </row>
    <row r="5" spans="1:58" ht="19.5" thickBot="1" x14ac:dyDescent="0.35">
      <c r="A5" s="9"/>
      <c r="B5" s="9"/>
      <c r="C5" s="9"/>
      <c r="AX5" s="395"/>
      <c r="AY5" s="395"/>
      <c r="AZ5" s="395"/>
      <c r="BA5" s="395"/>
      <c r="BB5" s="395"/>
      <c r="BC5" s="395"/>
      <c r="BD5" s="395"/>
      <c r="BE5" s="395"/>
      <c r="BF5" s="395"/>
    </row>
    <row r="6" spans="1:58" ht="22.5" thickTop="1" thickBot="1" x14ac:dyDescent="0.4">
      <c r="A6" s="697" t="s">
        <v>258</v>
      </c>
      <c r="B6" s="698"/>
      <c r="C6" s="698"/>
      <c r="D6" s="698"/>
      <c r="E6" s="698"/>
      <c r="F6" s="698"/>
      <c r="G6" s="698"/>
      <c r="H6" s="698"/>
      <c r="I6" s="698"/>
      <c r="J6" s="698"/>
      <c r="K6" s="699"/>
      <c r="O6" s="686" t="s">
        <v>209</v>
      </c>
      <c r="P6" s="687"/>
      <c r="Q6" s="687"/>
      <c r="R6" s="687"/>
      <c r="S6" s="687"/>
      <c r="T6" s="687"/>
      <c r="U6" s="687"/>
      <c r="V6" s="688"/>
      <c r="Y6" s="686" t="s">
        <v>210</v>
      </c>
      <c r="Z6" s="687"/>
      <c r="AA6" s="687"/>
      <c r="AB6" s="687"/>
      <c r="AC6" s="687"/>
      <c r="AD6" s="687"/>
      <c r="AE6" s="687"/>
      <c r="AF6" s="687"/>
      <c r="AG6" s="687"/>
      <c r="AH6" s="687"/>
      <c r="AI6" s="688"/>
      <c r="AL6" s="686" t="s">
        <v>267</v>
      </c>
      <c r="AM6" s="687"/>
      <c r="AN6" s="687"/>
      <c r="AO6" s="687"/>
      <c r="AP6" s="687"/>
      <c r="AQ6" s="687"/>
      <c r="AR6" s="687"/>
      <c r="AS6" s="687"/>
      <c r="AT6" s="687"/>
      <c r="AU6" s="688"/>
      <c r="AX6" s="686" t="s">
        <v>211</v>
      </c>
      <c r="AY6" s="687"/>
      <c r="AZ6" s="687"/>
      <c r="BA6" s="687"/>
      <c r="BB6" s="687"/>
      <c r="BC6" s="687"/>
      <c r="BD6" s="687"/>
      <c r="BE6" s="687"/>
      <c r="BF6" s="688"/>
    </row>
    <row r="7" spans="1:58" ht="20.25" thickTop="1" thickBot="1" x14ac:dyDescent="0.35"/>
    <row r="8" spans="1:58" ht="20.25" thickTop="1" thickBot="1" x14ac:dyDescent="0.35">
      <c r="A8" s="213" t="s">
        <v>256</v>
      </c>
      <c r="B8" s="471">
        <v>2010</v>
      </c>
      <c r="C8" s="472">
        <v>2011</v>
      </c>
      <c r="D8" s="471">
        <v>2012</v>
      </c>
      <c r="E8" s="472">
        <v>2013</v>
      </c>
      <c r="F8" s="472">
        <v>2014</v>
      </c>
      <c r="G8" s="472">
        <v>2015</v>
      </c>
      <c r="H8" s="472">
        <v>2016</v>
      </c>
      <c r="I8" s="472">
        <v>2017</v>
      </c>
      <c r="J8" s="473">
        <v>2018</v>
      </c>
      <c r="K8" s="474" t="s">
        <v>97</v>
      </c>
      <c r="O8" s="213" t="s">
        <v>265</v>
      </c>
      <c r="P8" s="587">
        <v>2013</v>
      </c>
      <c r="Q8" s="588">
        <v>2014</v>
      </c>
      <c r="R8" s="588">
        <v>2015</v>
      </c>
      <c r="S8" s="588">
        <v>2016</v>
      </c>
      <c r="T8" s="588">
        <v>2017</v>
      </c>
      <c r="U8" s="589">
        <v>2018</v>
      </c>
      <c r="V8" s="590" t="s">
        <v>97</v>
      </c>
      <c r="Y8" s="213" t="s">
        <v>266</v>
      </c>
      <c r="Z8" s="587">
        <v>2010</v>
      </c>
      <c r="AA8" s="588">
        <v>2011</v>
      </c>
      <c r="AB8" s="588">
        <v>2012</v>
      </c>
      <c r="AC8" s="587">
        <v>2013</v>
      </c>
      <c r="AD8" s="588">
        <v>2014</v>
      </c>
      <c r="AE8" s="588">
        <v>2015</v>
      </c>
      <c r="AF8" s="588">
        <v>2016</v>
      </c>
      <c r="AG8" s="588">
        <v>2017</v>
      </c>
      <c r="AH8" s="589">
        <v>2018</v>
      </c>
      <c r="AI8" s="590" t="s">
        <v>97</v>
      </c>
      <c r="AL8" s="213" t="s">
        <v>270</v>
      </c>
      <c r="AM8" s="588">
        <v>2011</v>
      </c>
      <c r="AN8" s="588">
        <v>2012</v>
      </c>
      <c r="AO8" s="588">
        <v>2013</v>
      </c>
      <c r="AP8" s="588">
        <v>2014</v>
      </c>
      <c r="AQ8" s="588">
        <v>2015</v>
      </c>
      <c r="AR8" s="588">
        <v>2016</v>
      </c>
      <c r="AS8" s="588">
        <v>2017</v>
      </c>
      <c r="AT8" s="589">
        <v>2018</v>
      </c>
      <c r="AU8" s="590" t="s">
        <v>97</v>
      </c>
      <c r="AX8" s="213" t="s">
        <v>271</v>
      </c>
      <c r="AY8" s="587">
        <v>2012</v>
      </c>
      <c r="AZ8" s="588">
        <v>2013</v>
      </c>
      <c r="BA8" s="588">
        <v>2014</v>
      </c>
      <c r="BB8" s="588">
        <v>2015</v>
      </c>
      <c r="BC8" s="588">
        <v>2016</v>
      </c>
      <c r="BD8" s="588">
        <v>2017</v>
      </c>
      <c r="BE8" s="589">
        <v>2018</v>
      </c>
      <c r="BF8" s="590" t="s">
        <v>97</v>
      </c>
    </row>
    <row r="9" spans="1:58" ht="19.5" thickTop="1" x14ac:dyDescent="0.3">
      <c r="A9" s="485" t="s">
        <v>257</v>
      </c>
      <c r="B9" s="475"/>
      <c r="C9" s="475"/>
      <c r="D9" s="475">
        <v>1</v>
      </c>
      <c r="E9" s="475">
        <v>3</v>
      </c>
      <c r="F9" s="475">
        <v>10</v>
      </c>
      <c r="G9" s="475">
        <v>34</v>
      </c>
      <c r="H9" s="475">
        <v>17022</v>
      </c>
      <c r="I9" s="475">
        <v>45966</v>
      </c>
      <c r="J9" s="476"/>
      <c r="K9" s="477">
        <f>SUM(D9:J9)</f>
        <v>63036</v>
      </c>
      <c r="L9" s="225">
        <f>+V9+AI9+AU9+BF9</f>
        <v>63036</v>
      </c>
      <c r="M9" s="172"/>
      <c r="N9" s="13"/>
      <c r="O9" s="603" t="s">
        <v>257</v>
      </c>
      <c r="P9" s="591">
        <v>1</v>
      </c>
      <c r="Q9" s="592">
        <v>1</v>
      </c>
      <c r="R9" s="592">
        <v>8</v>
      </c>
      <c r="S9" s="592">
        <v>15485</v>
      </c>
      <c r="T9" s="592">
        <v>38033</v>
      </c>
      <c r="U9" s="593"/>
      <c r="V9" s="594">
        <f>SUM(P9:U9)</f>
        <v>53528</v>
      </c>
      <c r="W9" s="13"/>
      <c r="Y9" s="603" t="s">
        <v>257</v>
      </c>
      <c r="Z9" s="620"/>
      <c r="AA9" s="621"/>
      <c r="AB9" s="621"/>
      <c r="AC9" s="622">
        <v>1</v>
      </c>
      <c r="AD9" s="622">
        <v>5</v>
      </c>
      <c r="AE9" s="622">
        <v>15</v>
      </c>
      <c r="AF9" s="622">
        <v>658</v>
      </c>
      <c r="AG9" s="622">
        <v>2280</v>
      </c>
      <c r="AH9" s="623"/>
      <c r="AI9" s="594">
        <v>2959</v>
      </c>
      <c r="AL9" s="603" t="s">
        <v>257</v>
      </c>
      <c r="AM9" s="625"/>
      <c r="AN9" s="625"/>
      <c r="AO9" s="625"/>
      <c r="AP9" s="622">
        <v>1</v>
      </c>
      <c r="AQ9" s="622">
        <v>8</v>
      </c>
      <c r="AR9" s="622">
        <v>198</v>
      </c>
      <c r="AS9" s="622">
        <v>783</v>
      </c>
      <c r="AT9" s="623"/>
      <c r="AU9" s="638">
        <f>SUM(AP9:AT9)</f>
        <v>990</v>
      </c>
      <c r="AX9" s="603" t="s">
        <v>257</v>
      </c>
      <c r="AY9" s="591">
        <v>1</v>
      </c>
      <c r="AZ9" s="592">
        <v>1</v>
      </c>
      <c r="BA9" s="592">
        <v>3</v>
      </c>
      <c r="BB9" s="592">
        <v>3</v>
      </c>
      <c r="BC9" s="592">
        <v>681</v>
      </c>
      <c r="BD9" s="592">
        <v>4870</v>
      </c>
      <c r="BE9" s="593"/>
      <c r="BF9" s="594">
        <f>SUM(AY9:BE9)</f>
        <v>5559</v>
      </c>
    </row>
    <row r="10" spans="1:58" x14ac:dyDescent="0.3">
      <c r="A10" s="486" t="s">
        <v>232</v>
      </c>
      <c r="B10" s="475"/>
      <c r="C10" s="475"/>
      <c r="D10" s="475">
        <v>1</v>
      </c>
      <c r="E10" s="475">
        <v>2</v>
      </c>
      <c r="F10" s="475">
        <v>13</v>
      </c>
      <c r="G10" s="475">
        <v>27</v>
      </c>
      <c r="H10" s="475">
        <v>11539</v>
      </c>
      <c r="I10" s="475">
        <v>35904</v>
      </c>
      <c r="J10" s="478">
        <v>25019</v>
      </c>
      <c r="K10" s="479">
        <v>72505</v>
      </c>
      <c r="L10" s="225">
        <f>+V10+AI10+AU10+BF10</f>
        <v>71503</v>
      </c>
      <c r="M10" s="172"/>
      <c r="N10" s="13"/>
      <c r="O10" s="604" t="s">
        <v>232</v>
      </c>
      <c r="P10" s="591"/>
      <c r="Q10" s="592">
        <v>2</v>
      </c>
      <c r="R10" s="592">
        <v>4</v>
      </c>
      <c r="S10" s="592">
        <v>11606</v>
      </c>
      <c r="T10" s="592">
        <v>31982</v>
      </c>
      <c r="U10" s="593">
        <v>16463</v>
      </c>
      <c r="V10" s="594">
        <v>60057</v>
      </c>
      <c r="W10" s="13"/>
      <c r="Y10" s="604" t="s">
        <v>232</v>
      </c>
      <c r="Z10" s="624"/>
      <c r="AA10" s="625"/>
      <c r="AB10" s="625"/>
      <c r="AC10" s="592">
        <v>1</v>
      </c>
      <c r="AD10" s="592">
        <v>5</v>
      </c>
      <c r="AE10" s="592">
        <v>12</v>
      </c>
      <c r="AF10" s="592">
        <v>419</v>
      </c>
      <c r="AG10" s="592">
        <v>1788</v>
      </c>
      <c r="AH10" s="593">
        <v>1025</v>
      </c>
      <c r="AI10" s="594">
        <v>3250</v>
      </c>
      <c r="AL10" s="604" t="s">
        <v>232</v>
      </c>
      <c r="AM10" s="625"/>
      <c r="AN10" s="625"/>
      <c r="AO10" s="625"/>
      <c r="AP10" s="592">
        <v>1</v>
      </c>
      <c r="AQ10" s="592">
        <v>8</v>
      </c>
      <c r="AR10" s="592">
        <v>167</v>
      </c>
      <c r="AS10" s="592">
        <v>659</v>
      </c>
      <c r="AT10" s="593">
        <v>298</v>
      </c>
      <c r="AU10" s="594">
        <v>1133</v>
      </c>
      <c r="AX10" s="604" t="s">
        <v>232</v>
      </c>
      <c r="AY10" s="591">
        <v>1</v>
      </c>
      <c r="AZ10" s="592">
        <v>1</v>
      </c>
      <c r="BA10" s="592">
        <v>5</v>
      </c>
      <c r="BB10" s="592">
        <v>3</v>
      </c>
      <c r="BC10" s="592">
        <v>536</v>
      </c>
      <c r="BD10" s="592">
        <v>3542</v>
      </c>
      <c r="BE10" s="593">
        <v>2975</v>
      </c>
      <c r="BF10" s="594">
        <v>7063</v>
      </c>
    </row>
    <row r="11" spans="1:58" x14ac:dyDescent="0.3">
      <c r="A11" s="486" t="s">
        <v>253</v>
      </c>
      <c r="B11" s="475"/>
      <c r="C11" s="475"/>
      <c r="D11" s="475">
        <v>2</v>
      </c>
      <c r="E11" s="475">
        <v>2</v>
      </c>
      <c r="F11" s="475">
        <v>2</v>
      </c>
      <c r="G11" s="475">
        <v>23</v>
      </c>
      <c r="H11" s="475">
        <v>9175</v>
      </c>
      <c r="I11" s="475">
        <v>33415</v>
      </c>
      <c r="J11" s="478">
        <v>28726</v>
      </c>
      <c r="K11" s="479">
        <v>71343</v>
      </c>
      <c r="L11" s="225">
        <f>+V11+AI11+AU11+BF11</f>
        <v>71343</v>
      </c>
      <c r="M11" s="172"/>
      <c r="N11" s="13"/>
      <c r="O11" s="604" t="s">
        <v>253</v>
      </c>
      <c r="P11" s="591"/>
      <c r="Q11" s="592">
        <v>1</v>
      </c>
      <c r="R11" s="592"/>
      <c r="S11" s="592">
        <v>8200</v>
      </c>
      <c r="T11" s="592">
        <v>28175</v>
      </c>
      <c r="U11" s="593">
        <v>23608</v>
      </c>
      <c r="V11" s="594">
        <v>59984</v>
      </c>
      <c r="W11" s="13"/>
      <c r="Y11" s="604" t="s">
        <v>253</v>
      </c>
      <c r="Z11" s="624"/>
      <c r="AA11" s="625"/>
      <c r="AB11" s="625"/>
      <c r="AC11" s="592">
        <v>1</v>
      </c>
      <c r="AD11" s="625"/>
      <c r="AE11" s="592">
        <v>12</v>
      </c>
      <c r="AF11" s="592">
        <v>372</v>
      </c>
      <c r="AG11" s="592">
        <v>1576</v>
      </c>
      <c r="AH11" s="593">
        <v>1388</v>
      </c>
      <c r="AI11" s="594">
        <v>3349</v>
      </c>
      <c r="AL11" s="604" t="s">
        <v>253</v>
      </c>
      <c r="AM11" s="625"/>
      <c r="AN11" s="625"/>
      <c r="AO11" s="625"/>
      <c r="AP11" s="592">
        <v>1</v>
      </c>
      <c r="AQ11" s="592">
        <v>8</v>
      </c>
      <c r="AR11" s="592">
        <v>156</v>
      </c>
      <c r="AS11" s="592">
        <v>555</v>
      </c>
      <c r="AT11" s="593">
        <v>482</v>
      </c>
      <c r="AU11" s="594">
        <v>1202</v>
      </c>
      <c r="AX11" s="604" t="s">
        <v>253</v>
      </c>
      <c r="AY11" s="591"/>
      <c r="AZ11" s="592"/>
      <c r="BA11" s="592">
        <v>1</v>
      </c>
      <c r="BB11" s="592">
        <v>3</v>
      </c>
      <c r="BC11" s="592">
        <v>447</v>
      </c>
      <c r="BD11" s="592">
        <v>3109</v>
      </c>
      <c r="BE11" s="593">
        <v>3248</v>
      </c>
      <c r="BF11" s="594">
        <v>6808</v>
      </c>
    </row>
    <row r="12" spans="1:58" x14ac:dyDescent="0.3">
      <c r="A12" s="486" t="s">
        <v>259</v>
      </c>
      <c r="B12" s="475"/>
      <c r="C12" s="475"/>
      <c r="D12" s="475"/>
      <c r="E12" s="475">
        <v>1</v>
      </c>
      <c r="F12" s="475">
        <v>2</v>
      </c>
      <c r="G12" s="475">
        <v>14</v>
      </c>
      <c r="H12" s="475">
        <v>8371</v>
      </c>
      <c r="I12" s="475">
        <v>31161</v>
      </c>
      <c r="J12" s="478">
        <v>31718</v>
      </c>
      <c r="K12" s="479">
        <v>71267</v>
      </c>
      <c r="L12" s="225">
        <f>+V12+AI12+AU12+BF12</f>
        <v>71267</v>
      </c>
      <c r="M12" s="172"/>
      <c r="N12" s="13"/>
      <c r="O12" s="604" t="s">
        <v>259</v>
      </c>
      <c r="P12" s="591"/>
      <c r="Q12" s="592">
        <v>1</v>
      </c>
      <c r="R12" s="592"/>
      <c r="S12" s="592">
        <v>7508</v>
      </c>
      <c r="T12" s="592">
        <v>26483</v>
      </c>
      <c r="U12" s="593">
        <v>26374</v>
      </c>
      <c r="V12" s="594">
        <v>60366</v>
      </c>
      <c r="W12" s="13"/>
      <c r="Y12" s="604" t="s">
        <v>259</v>
      </c>
      <c r="Z12" s="624"/>
      <c r="AA12" s="625"/>
      <c r="AB12" s="625"/>
      <c r="AC12" s="592">
        <v>1</v>
      </c>
      <c r="AD12" s="625"/>
      <c r="AE12" s="592">
        <v>5</v>
      </c>
      <c r="AF12" s="592">
        <v>331</v>
      </c>
      <c r="AG12" s="592">
        <v>1493</v>
      </c>
      <c r="AH12" s="593">
        <v>1787</v>
      </c>
      <c r="AI12" s="594">
        <v>3617</v>
      </c>
      <c r="AL12" s="604" t="s">
        <v>259</v>
      </c>
      <c r="AM12" s="625"/>
      <c r="AN12" s="625"/>
      <c r="AO12" s="625"/>
      <c r="AP12" s="592">
        <v>1</v>
      </c>
      <c r="AQ12" s="592">
        <v>6</v>
      </c>
      <c r="AR12" s="592">
        <v>144</v>
      </c>
      <c r="AS12" s="592">
        <v>482</v>
      </c>
      <c r="AT12" s="593">
        <v>557</v>
      </c>
      <c r="AU12" s="594">
        <v>1190</v>
      </c>
      <c r="AX12" s="604" t="s">
        <v>259</v>
      </c>
      <c r="AY12" s="591"/>
      <c r="AZ12" s="592"/>
      <c r="BA12" s="592"/>
      <c r="BB12" s="592">
        <v>3</v>
      </c>
      <c r="BC12" s="592">
        <v>388</v>
      </c>
      <c r="BD12" s="592">
        <v>2703</v>
      </c>
      <c r="BE12" s="593">
        <v>3000</v>
      </c>
      <c r="BF12" s="594">
        <v>6094</v>
      </c>
    </row>
    <row r="13" spans="1:58" x14ac:dyDescent="0.3">
      <c r="A13" s="486" t="s">
        <v>260</v>
      </c>
      <c r="B13" s="480">
        <v>1</v>
      </c>
      <c r="C13" s="475"/>
      <c r="D13" s="475"/>
      <c r="E13" s="475">
        <v>1</v>
      </c>
      <c r="F13" s="475">
        <v>3</v>
      </c>
      <c r="G13" s="475">
        <v>14</v>
      </c>
      <c r="H13" s="475">
        <v>6366</v>
      </c>
      <c r="I13" s="475">
        <v>29209</v>
      </c>
      <c r="J13" s="478">
        <v>35381</v>
      </c>
      <c r="K13" s="479">
        <f>SUM(B13:J13)</f>
        <v>70975</v>
      </c>
      <c r="L13" s="225">
        <f>+V14+AI13+AU13+BF13</f>
        <v>71954</v>
      </c>
      <c r="M13" s="172"/>
      <c r="N13" s="13"/>
      <c r="O13" s="604" t="s">
        <v>260</v>
      </c>
      <c r="P13" s="591"/>
      <c r="Q13" s="592">
        <v>2</v>
      </c>
      <c r="R13" s="592"/>
      <c r="S13" s="592">
        <v>5546</v>
      </c>
      <c r="T13" s="592">
        <v>25066</v>
      </c>
      <c r="U13" s="593">
        <v>29565</v>
      </c>
      <c r="V13" s="594">
        <v>60179</v>
      </c>
      <c r="W13" s="13"/>
      <c r="Y13" s="604" t="s">
        <v>260</v>
      </c>
      <c r="Z13" s="624"/>
      <c r="AA13" s="625"/>
      <c r="AB13" s="625"/>
      <c r="AC13" s="626">
        <v>1</v>
      </c>
      <c r="AD13" s="625"/>
      <c r="AE13" s="626"/>
      <c r="AF13" s="626">
        <v>286</v>
      </c>
      <c r="AG13" s="626">
        <v>1404</v>
      </c>
      <c r="AH13" s="627">
        <v>2046</v>
      </c>
      <c r="AI13" s="594">
        <v>3737</v>
      </c>
      <c r="AL13" s="604" t="s">
        <v>260</v>
      </c>
      <c r="AM13" s="625"/>
      <c r="AN13" s="625"/>
      <c r="AO13" s="625"/>
      <c r="AP13" s="592">
        <v>1</v>
      </c>
      <c r="AQ13" s="592">
        <v>6</v>
      </c>
      <c r="AR13" s="592">
        <v>133</v>
      </c>
      <c r="AS13" s="592">
        <v>372</v>
      </c>
      <c r="AT13" s="593">
        <v>684</v>
      </c>
      <c r="AU13" s="594">
        <v>1196</v>
      </c>
      <c r="AX13" s="604" t="s">
        <v>260</v>
      </c>
      <c r="AY13" s="595"/>
      <c r="AZ13" s="596"/>
      <c r="BA13" s="626"/>
      <c r="BB13" s="626">
        <v>3</v>
      </c>
      <c r="BC13" s="626">
        <v>373</v>
      </c>
      <c r="BD13" s="626">
        <v>2316</v>
      </c>
      <c r="BE13" s="627">
        <v>3193</v>
      </c>
      <c r="BF13" s="642">
        <v>5885</v>
      </c>
    </row>
    <row r="14" spans="1:58" x14ac:dyDescent="0.3">
      <c r="A14" s="486" t="s">
        <v>261</v>
      </c>
      <c r="B14" s="475"/>
      <c r="C14" s="475"/>
      <c r="D14" s="475"/>
      <c r="E14" s="475">
        <v>1</v>
      </c>
      <c r="F14" s="475">
        <v>1</v>
      </c>
      <c r="G14" s="475">
        <v>2</v>
      </c>
      <c r="H14" s="475">
        <v>5588</v>
      </c>
      <c r="I14" s="475">
        <v>28114</v>
      </c>
      <c r="J14" s="478">
        <v>38213</v>
      </c>
      <c r="K14" s="479">
        <v>71919</v>
      </c>
      <c r="L14" s="225" t="e">
        <f>+#REF!+AI14+AU14+BF14</f>
        <v>#REF!</v>
      </c>
      <c r="M14" s="172"/>
      <c r="N14" s="13"/>
      <c r="O14" s="604" t="s">
        <v>261</v>
      </c>
      <c r="P14" s="595"/>
      <c r="Q14" s="592">
        <v>1</v>
      </c>
      <c r="R14" s="592"/>
      <c r="S14" s="592">
        <v>4801</v>
      </c>
      <c r="T14" s="592">
        <v>24177</v>
      </c>
      <c r="U14" s="593">
        <v>32157</v>
      </c>
      <c r="V14" s="594">
        <v>61136</v>
      </c>
      <c r="W14" s="13"/>
      <c r="Y14" s="604" t="s">
        <v>261</v>
      </c>
      <c r="Z14" s="624"/>
      <c r="AA14" s="625"/>
      <c r="AB14" s="625"/>
      <c r="AC14" s="625">
        <v>1</v>
      </c>
      <c r="AD14" s="626"/>
      <c r="AE14" s="626"/>
      <c r="AF14" s="626">
        <v>286</v>
      </c>
      <c r="AG14" s="626">
        <v>1404</v>
      </c>
      <c r="AH14" s="627">
        <v>2046</v>
      </c>
      <c r="AI14" s="594">
        <v>3737</v>
      </c>
      <c r="AL14" s="604" t="s">
        <v>261</v>
      </c>
      <c r="AM14" s="625"/>
      <c r="AN14" s="625"/>
      <c r="AO14" s="625"/>
      <c r="AP14" s="625"/>
      <c r="AQ14" s="592">
        <v>1</v>
      </c>
      <c r="AR14" s="592">
        <v>131</v>
      </c>
      <c r="AS14" s="592">
        <v>369</v>
      </c>
      <c r="AT14" s="593">
        <v>719</v>
      </c>
      <c r="AU14" s="594">
        <v>1220</v>
      </c>
      <c r="AX14" s="604" t="s">
        <v>261</v>
      </c>
      <c r="AY14" s="595"/>
      <c r="AZ14" s="596"/>
      <c r="BA14" s="626"/>
      <c r="BB14" s="626">
        <v>1</v>
      </c>
      <c r="BC14" s="626">
        <v>370</v>
      </c>
      <c r="BD14" s="626">
        <v>2164</v>
      </c>
      <c r="BE14" s="627">
        <v>3291</v>
      </c>
      <c r="BF14" s="642">
        <v>5826</v>
      </c>
    </row>
    <row r="15" spans="1:58" x14ac:dyDescent="0.3">
      <c r="A15" s="486" t="s">
        <v>262</v>
      </c>
      <c r="B15" s="475"/>
      <c r="C15" s="475"/>
      <c r="D15" s="475"/>
      <c r="E15" s="475"/>
      <c r="F15" s="475"/>
      <c r="G15" s="475"/>
      <c r="H15" s="475"/>
      <c r="I15" s="475"/>
      <c r="J15" s="478"/>
      <c r="K15" s="481"/>
      <c r="L15" s="225">
        <f>+V15+AI15+AU15+BF15</f>
        <v>0</v>
      </c>
      <c r="M15" s="172"/>
      <c r="N15" s="13"/>
      <c r="O15" s="604" t="s">
        <v>262</v>
      </c>
      <c r="P15" s="595"/>
      <c r="Q15" s="596"/>
      <c r="R15" s="596"/>
      <c r="S15" s="596"/>
      <c r="T15" s="596"/>
      <c r="U15" s="597"/>
      <c r="V15" s="598"/>
      <c r="W15" s="13"/>
      <c r="Y15" s="604" t="s">
        <v>262</v>
      </c>
      <c r="Z15" s="628"/>
      <c r="AA15" s="629"/>
      <c r="AB15" s="629"/>
      <c r="AC15" s="596"/>
      <c r="AD15" s="596"/>
      <c r="AE15" s="596"/>
      <c r="AF15" s="596"/>
      <c r="AG15" s="596"/>
      <c r="AH15" s="597"/>
      <c r="AI15" s="598"/>
      <c r="AL15" s="604" t="s">
        <v>262</v>
      </c>
      <c r="AM15" s="592"/>
      <c r="AN15" s="592"/>
      <c r="AO15" s="592"/>
      <c r="AP15" s="592"/>
      <c r="AQ15" s="592"/>
      <c r="AR15" s="592"/>
      <c r="AS15" s="592"/>
      <c r="AT15" s="593"/>
      <c r="AU15" s="594"/>
      <c r="AX15" s="604" t="s">
        <v>262</v>
      </c>
      <c r="AY15" s="595"/>
      <c r="AZ15" s="596"/>
      <c r="BA15" s="596"/>
      <c r="BB15" s="596"/>
      <c r="BC15" s="596"/>
      <c r="BD15" s="596"/>
      <c r="BE15" s="597"/>
      <c r="BF15" s="598"/>
    </row>
    <row r="16" spans="1:58" x14ac:dyDescent="0.3">
      <c r="A16" s="486" t="s">
        <v>263</v>
      </c>
      <c r="B16" s="475"/>
      <c r="C16" s="475"/>
      <c r="D16" s="475"/>
      <c r="E16" s="475"/>
      <c r="F16" s="475"/>
      <c r="G16" s="475"/>
      <c r="H16" s="475"/>
      <c r="I16" s="475"/>
      <c r="J16" s="478"/>
      <c r="K16" s="481"/>
      <c r="L16" s="225">
        <f>+V16+AI16+AU16+BF16</f>
        <v>0</v>
      </c>
      <c r="M16" s="172"/>
      <c r="N16" s="13"/>
      <c r="O16" s="604" t="s">
        <v>263</v>
      </c>
      <c r="P16" s="595"/>
      <c r="Q16" s="596"/>
      <c r="R16" s="596"/>
      <c r="S16" s="596"/>
      <c r="T16" s="596"/>
      <c r="U16" s="597"/>
      <c r="V16" s="598"/>
      <c r="W16" s="13"/>
      <c r="Y16" s="604" t="s">
        <v>263</v>
      </c>
      <c r="Z16" s="628"/>
      <c r="AA16" s="629"/>
      <c r="AB16" s="629"/>
      <c r="AC16" s="596"/>
      <c r="AD16" s="596"/>
      <c r="AE16" s="596"/>
      <c r="AF16" s="596"/>
      <c r="AG16" s="596"/>
      <c r="AH16" s="597"/>
      <c r="AI16" s="598"/>
      <c r="AL16" s="604" t="s">
        <v>263</v>
      </c>
      <c r="AM16" s="592"/>
      <c r="AN16" s="592"/>
      <c r="AO16" s="592"/>
      <c r="AP16" s="592"/>
      <c r="AQ16" s="592"/>
      <c r="AR16" s="592"/>
      <c r="AS16" s="592"/>
      <c r="AT16" s="593"/>
      <c r="AU16" s="594"/>
      <c r="AX16" s="604" t="s">
        <v>263</v>
      </c>
      <c r="AY16" s="595"/>
      <c r="AZ16" s="596"/>
      <c r="BA16" s="596"/>
      <c r="BB16" s="596"/>
      <c r="BC16" s="596"/>
      <c r="BD16" s="596"/>
      <c r="BE16" s="597"/>
      <c r="BF16" s="598"/>
    </row>
    <row r="17" spans="1:67" ht="19.5" thickBot="1" x14ac:dyDescent="0.35">
      <c r="A17" s="487" t="s">
        <v>264</v>
      </c>
      <c r="B17" s="482"/>
      <c r="C17" s="482"/>
      <c r="D17" s="482"/>
      <c r="E17" s="482"/>
      <c r="F17" s="482"/>
      <c r="G17" s="482"/>
      <c r="H17" s="482"/>
      <c r="I17" s="482"/>
      <c r="J17" s="483"/>
      <c r="K17" s="484"/>
      <c r="L17" s="225">
        <f>+V17+AI17+AU17+BF17</f>
        <v>0</v>
      </c>
      <c r="M17" s="172"/>
      <c r="N17" s="13"/>
      <c r="O17" s="605" t="s">
        <v>264</v>
      </c>
      <c r="P17" s="599"/>
      <c r="Q17" s="600"/>
      <c r="R17" s="600"/>
      <c r="S17" s="600"/>
      <c r="T17" s="600"/>
      <c r="U17" s="601"/>
      <c r="V17" s="602"/>
      <c r="W17" s="13"/>
      <c r="Y17" s="605" t="s">
        <v>264</v>
      </c>
      <c r="Z17" s="630"/>
      <c r="AA17" s="631"/>
      <c r="AB17" s="631"/>
      <c r="AC17" s="600"/>
      <c r="AD17" s="600"/>
      <c r="AE17" s="600"/>
      <c r="AF17" s="600"/>
      <c r="AG17" s="600"/>
      <c r="AH17" s="601"/>
      <c r="AI17" s="602"/>
      <c r="AL17" s="605" t="s">
        <v>264</v>
      </c>
      <c r="AM17" s="639"/>
      <c r="AN17" s="639"/>
      <c r="AO17" s="639"/>
      <c r="AP17" s="639"/>
      <c r="AQ17" s="639"/>
      <c r="AR17" s="639"/>
      <c r="AS17" s="639"/>
      <c r="AT17" s="640"/>
      <c r="AU17" s="641"/>
      <c r="AX17" s="605" t="s">
        <v>264</v>
      </c>
      <c r="AY17" s="599"/>
      <c r="AZ17" s="600"/>
      <c r="BA17" s="600"/>
      <c r="BB17" s="600"/>
      <c r="BC17" s="600"/>
      <c r="BD17" s="600"/>
      <c r="BE17" s="601"/>
      <c r="BF17" s="602"/>
    </row>
    <row r="18" spans="1:67" ht="19.5" thickTop="1" x14ac:dyDescent="0.3"/>
    <row r="19" spans="1:67" ht="19.5" thickBot="1" x14ac:dyDescent="0.35"/>
    <row r="20" spans="1:67" ht="31.5" thickTop="1" thickBot="1" x14ac:dyDescent="0.35">
      <c r="A20" s="488" t="s">
        <v>212</v>
      </c>
      <c r="B20" s="471">
        <v>2010</v>
      </c>
      <c r="C20" s="472">
        <v>2011</v>
      </c>
      <c r="D20" s="489">
        <v>2012</v>
      </c>
      <c r="E20" s="489">
        <v>2013</v>
      </c>
      <c r="F20" s="489">
        <v>2014</v>
      </c>
      <c r="G20" s="489">
        <v>2015</v>
      </c>
      <c r="H20" s="489">
        <v>2016</v>
      </c>
      <c r="I20" s="489">
        <v>2017</v>
      </c>
      <c r="J20" s="489">
        <v>2018</v>
      </c>
      <c r="K20" s="490" t="s">
        <v>83</v>
      </c>
      <c r="BI20" s="395"/>
      <c r="BJ20" s="395"/>
      <c r="BK20" s="395"/>
      <c r="BL20" s="395"/>
      <c r="BM20" s="395"/>
      <c r="BN20" s="395"/>
      <c r="BO20" s="395"/>
    </row>
    <row r="21" spans="1:67" ht="32.25" thickTop="1" thickBot="1" x14ac:dyDescent="0.35">
      <c r="A21" s="491" t="s">
        <v>214</v>
      </c>
      <c r="B21" s="492"/>
      <c r="C21" s="492"/>
      <c r="D21" s="493"/>
      <c r="E21" s="493"/>
      <c r="F21" s="493">
        <v>1</v>
      </c>
      <c r="G21" s="493"/>
      <c r="H21" s="493">
        <v>4801</v>
      </c>
      <c r="I21" s="493">
        <v>24177</v>
      </c>
      <c r="J21" s="494">
        <v>32157</v>
      </c>
      <c r="K21" s="495">
        <v>61136</v>
      </c>
      <c r="O21" s="606" t="s">
        <v>213</v>
      </c>
      <c r="P21" s="607">
        <v>2013</v>
      </c>
      <c r="Q21" s="608">
        <v>2014</v>
      </c>
      <c r="R21" s="608">
        <v>2015</v>
      </c>
      <c r="S21" s="608">
        <v>2016</v>
      </c>
      <c r="T21" s="608">
        <v>2017</v>
      </c>
      <c r="U21" s="609">
        <v>2018</v>
      </c>
      <c r="V21" s="610" t="s">
        <v>83</v>
      </c>
      <c r="Y21" s="607" t="s">
        <v>213</v>
      </c>
      <c r="Z21" s="608">
        <v>2010</v>
      </c>
      <c r="AA21" s="608">
        <v>2011</v>
      </c>
      <c r="AB21" s="608">
        <v>2012</v>
      </c>
      <c r="AC21" s="608">
        <v>2013</v>
      </c>
      <c r="AD21" s="608">
        <v>2014</v>
      </c>
      <c r="AE21" s="608">
        <v>2015</v>
      </c>
      <c r="AF21" s="608">
        <v>2016</v>
      </c>
      <c r="AG21" s="608">
        <v>2017</v>
      </c>
      <c r="AH21" s="632">
        <v>2018</v>
      </c>
      <c r="AI21" s="610" t="s">
        <v>83</v>
      </c>
      <c r="AL21" s="606" t="s">
        <v>269</v>
      </c>
      <c r="AM21" s="608">
        <v>2011</v>
      </c>
      <c r="AN21" s="608">
        <v>2012</v>
      </c>
      <c r="AO21" s="608">
        <v>2013</v>
      </c>
      <c r="AP21" s="608">
        <v>2014</v>
      </c>
      <c r="AQ21" s="608">
        <v>2015</v>
      </c>
      <c r="AR21" s="608">
        <v>2016</v>
      </c>
      <c r="AS21" s="608">
        <v>2017</v>
      </c>
      <c r="AT21" s="609">
        <v>2018</v>
      </c>
      <c r="AU21" s="610" t="s">
        <v>83</v>
      </c>
      <c r="AX21" s="606" t="s">
        <v>213</v>
      </c>
      <c r="AY21" s="608">
        <v>2012</v>
      </c>
      <c r="AZ21" s="608">
        <v>2013</v>
      </c>
      <c r="BA21" s="608">
        <v>2014</v>
      </c>
      <c r="BB21" s="608">
        <v>2015</v>
      </c>
      <c r="BC21" s="608">
        <v>2016</v>
      </c>
      <c r="BD21" s="608">
        <v>2017</v>
      </c>
      <c r="BE21" s="609">
        <v>2018</v>
      </c>
      <c r="BF21" s="610" t="s">
        <v>83</v>
      </c>
      <c r="BI21" s="395"/>
      <c r="BJ21" s="395"/>
      <c r="BK21" s="395"/>
      <c r="BL21" s="395"/>
      <c r="BM21" s="395"/>
      <c r="BN21" s="395"/>
      <c r="BO21" s="395"/>
    </row>
    <row r="22" spans="1:67" ht="16.5" customHeight="1" thickTop="1" thickBot="1" x14ac:dyDescent="0.3">
      <c r="A22" s="173" t="s">
        <v>307</v>
      </c>
      <c r="B22" s="287"/>
      <c r="C22" s="287"/>
      <c r="D22" s="221"/>
      <c r="E22" s="221"/>
      <c r="F22" s="221"/>
      <c r="G22" s="221"/>
      <c r="H22" s="221"/>
      <c r="I22" s="221">
        <v>21</v>
      </c>
      <c r="J22" s="222">
        <v>89</v>
      </c>
      <c r="K22" s="496">
        <v>110</v>
      </c>
      <c r="L22" s="497">
        <f>K22/$K$21</f>
        <v>1.799267207537294E-3</v>
      </c>
      <c r="M22" s="700">
        <f>K21/K112</f>
        <v>0.85006743697771103</v>
      </c>
      <c r="O22" s="606" t="s">
        <v>215</v>
      </c>
      <c r="P22" s="607"/>
      <c r="Q22" s="608"/>
      <c r="R22" s="608"/>
      <c r="S22" s="608">
        <v>3036</v>
      </c>
      <c r="T22" s="608">
        <v>10812</v>
      </c>
      <c r="U22" s="609">
        <v>12884</v>
      </c>
      <c r="V22" s="611">
        <v>26732</v>
      </c>
      <c r="Y22" s="607" t="s">
        <v>216</v>
      </c>
      <c r="Z22" s="633"/>
      <c r="AA22" s="633"/>
      <c r="AB22" s="633"/>
      <c r="AC22" s="614">
        <v>1</v>
      </c>
      <c r="AD22" s="614"/>
      <c r="AE22" s="614"/>
      <c r="AF22" s="614">
        <v>286</v>
      </c>
      <c r="AG22" s="614">
        <v>1404</v>
      </c>
      <c r="AH22" s="634">
        <v>2046</v>
      </c>
      <c r="AI22" s="611">
        <v>3737</v>
      </c>
      <c r="AL22" s="606" t="s">
        <v>305</v>
      </c>
      <c r="AM22" s="614"/>
      <c r="AN22" s="614"/>
      <c r="AO22" s="614"/>
      <c r="AP22" s="614"/>
      <c r="AQ22" s="614"/>
      <c r="AR22" s="614">
        <v>108</v>
      </c>
      <c r="AS22" s="614">
        <v>247</v>
      </c>
      <c r="AT22" s="615">
        <v>293</v>
      </c>
      <c r="AU22" s="611">
        <v>648</v>
      </c>
      <c r="AX22" s="606" t="s">
        <v>342</v>
      </c>
      <c r="AY22" s="607"/>
      <c r="AZ22" s="614"/>
      <c r="BA22" s="614"/>
      <c r="BB22" s="614"/>
      <c r="BC22" s="614">
        <v>157</v>
      </c>
      <c r="BD22" s="614">
        <v>787</v>
      </c>
      <c r="BE22" s="615">
        <v>1497</v>
      </c>
      <c r="BF22" s="611">
        <v>2441</v>
      </c>
      <c r="BI22" s="395"/>
      <c r="BJ22" s="395"/>
      <c r="BK22" s="395"/>
      <c r="BL22" s="395"/>
      <c r="BM22" s="395"/>
      <c r="BN22" s="395"/>
      <c r="BO22" s="395"/>
    </row>
    <row r="23" spans="1:67" ht="15.75" customHeight="1" thickTop="1" x14ac:dyDescent="0.25">
      <c r="A23" s="174" t="s">
        <v>308</v>
      </c>
      <c r="B23" s="288"/>
      <c r="C23" s="288"/>
      <c r="D23" s="216"/>
      <c r="E23" s="216"/>
      <c r="F23" s="216"/>
      <c r="G23" s="216"/>
      <c r="H23" s="216">
        <v>236</v>
      </c>
      <c r="I23" s="216">
        <v>1403</v>
      </c>
      <c r="J23" s="217">
        <v>1205</v>
      </c>
      <c r="K23" s="498">
        <v>2844</v>
      </c>
      <c r="L23" s="499">
        <f t="shared" ref="L23:L70" si="0">K23/$K$21</f>
        <v>4.6519235802146036E-2</v>
      </c>
      <c r="M23" s="701"/>
      <c r="O23" s="199" t="s">
        <v>344</v>
      </c>
      <c r="P23" s="104"/>
      <c r="Q23" s="216"/>
      <c r="R23" s="216"/>
      <c r="S23" s="216">
        <v>1756</v>
      </c>
      <c r="T23" s="216">
        <v>3419</v>
      </c>
      <c r="U23" s="223">
        <v>3298</v>
      </c>
      <c r="V23" s="612">
        <v>8473</v>
      </c>
      <c r="W23" s="692">
        <f>V22/V138</f>
        <v>0.4372546453807904</v>
      </c>
      <c r="Y23" s="173" t="s">
        <v>314</v>
      </c>
      <c r="Z23" s="287"/>
      <c r="AA23" s="287"/>
      <c r="AB23" s="287"/>
      <c r="AC23" s="221">
        <v>1</v>
      </c>
      <c r="AD23" s="221"/>
      <c r="AE23" s="221"/>
      <c r="AF23" s="221">
        <v>133</v>
      </c>
      <c r="AG23" s="221">
        <v>518</v>
      </c>
      <c r="AH23" s="222">
        <v>567</v>
      </c>
      <c r="AI23" s="635">
        <v>1219</v>
      </c>
      <c r="AJ23" s="689">
        <f>AI22/AI43</f>
        <v>1</v>
      </c>
      <c r="AL23" s="199" t="s">
        <v>328</v>
      </c>
      <c r="AM23" s="295"/>
      <c r="AN23" s="295"/>
      <c r="AO23" s="295"/>
      <c r="AP23" s="295"/>
      <c r="AQ23" s="216"/>
      <c r="AR23" s="216">
        <v>88</v>
      </c>
      <c r="AS23" s="216">
        <v>187</v>
      </c>
      <c r="AT23" s="223">
        <v>164</v>
      </c>
      <c r="AU23" s="612">
        <v>439</v>
      </c>
      <c r="AV23" s="689">
        <f>AU22/AU45</f>
        <v>0.5311475409836065</v>
      </c>
      <c r="AX23" s="199" t="s">
        <v>217</v>
      </c>
      <c r="AY23" s="296"/>
      <c r="AZ23" s="295"/>
      <c r="BA23" s="295"/>
      <c r="BB23" s="216"/>
      <c r="BC23" s="216">
        <v>23</v>
      </c>
      <c r="BD23" s="216">
        <v>230</v>
      </c>
      <c r="BE23" s="223">
        <v>282</v>
      </c>
      <c r="BF23" s="612">
        <v>535</v>
      </c>
      <c r="BG23" s="689">
        <f>BF22/BF108</f>
        <v>0.41898386543082733</v>
      </c>
      <c r="BI23" s="395"/>
      <c r="BJ23" s="395"/>
      <c r="BK23" s="395"/>
      <c r="BL23" s="395"/>
      <c r="BM23" s="395"/>
      <c r="BN23" s="395"/>
      <c r="BO23" s="395"/>
    </row>
    <row r="24" spans="1:67" ht="15" customHeight="1" x14ac:dyDescent="0.25">
      <c r="A24" s="174" t="s">
        <v>309</v>
      </c>
      <c r="B24" s="288"/>
      <c r="C24" s="288"/>
      <c r="D24" s="216"/>
      <c r="E24" s="216"/>
      <c r="F24" s="216"/>
      <c r="G24" s="216"/>
      <c r="H24" s="216">
        <v>10</v>
      </c>
      <c r="I24" s="216">
        <v>76</v>
      </c>
      <c r="J24" s="217">
        <v>335</v>
      </c>
      <c r="K24" s="498">
        <v>421</v>
      </c>
      <c r="L24" s="499">
        <f t="shared" si="0"/>
        <v>6.8862863124836433E-3</v>
      </c>
      <c r="M24" s="701"/>
      <c r="O24" s="199" t="s">
        <v>342</v>
      </c>
      <c r="P24" s="104"/>
      <c r="Q24" s="216"/>
      <c r="R24" s="216"/>
      <c r="S24" s="216">
        <v>148</v>
      </c>
      <c r="T24" s="216">
        <v>1456</v>
      </c>
      <c r="U24" s="223">
        <v>1907</v>
      </c>
      <c r="V24" s="612">
        <v>3511</v>
      </c>
      <c r="W24" s="696"/>
      <c r="Y24" s="174" t="s">
        <v>335</v>
      </c>
      <c r="Z24" s="288"/>
      <c r="AA24" s="288"/>
      <c r="AB24" s="288"/>
      <c r="AC24" s="216"/>
      <c r="AD24" s="216"/>
      <c r="AE24" s="216"/>
      <c r="AF24" s="216">
        <v>18</v>
      </c>
      <c r="AG24" s="216">
        <v>184</v>
      </c>
      <c r="AH24" s="217">
        <v>584</v>
      </c>
      <c r="AI24" s="612">
        <v>786</v>
      </c>
      <c r="AJ24" s="690"/>
      <c r="AL24" s="199" t="s">
        <v>342</v>
      </c>
      <c r="AM24" s="295"/>
      <c r="AN24" s="295"/>
      <c r="AO24" s="295"/>
      <c r="AP24" s="295"/>
      <c r="AQ24" s="216"/>
      <c r="AR24" s="216"/>
      <c r="AS24" s="216">
        <v>47</v>
      </c>
      <c r="AT24" s="223">
        <v>43</v>
      </c>
      <c r="AU24" s="612">
        <v>90</v>
      </c>
      <c r="AV24" s="690"/>
      <c r="AX24" s="199" t="s">
        <v>220</v>
      </c>
      <c r="AY24" s="296"/>
      <c r="AZ24" s="295"/>
      <c r="BA24" s="295"/>
      <c r="BB24" s="216"/>
      <c r="BC24" s="216">
        <v>3</v>
      </c>
      <c r="BD24" s="216">
        <v>11</v>
      </c>
      <c r="BE24" s="223">
        <v>269</v>
      </c>
      <c r="BF24" s="612">
        <v>283</v>
      </c>
      <c r="BG24" s="690"/>
      <c r="BI24" s="395"/>
      <c r="BJ24" s="395"/>
      <c r="BK24" s="395"/>
      <c r="BL24" s="395"/>
      <c r="BM24" s="395"/>
      <c r="BN24" s="395"/>
      <c r="BO24" s="395"/>
    </row>
    <row r="25" spans="1:67" ht="15" customHeight="1" x14ac:dyDescent="0.25">
      <c r="A25" s="174" t="s">
        <v>310</v>
      </c>
      <c r="B25" s="288"/>
      <c r="C25" s="288"/>
      <c r="D25" s="216"/>
      <c r="E25" s="216"/>
      <c r="F25" s="216"/>
      <c r="G25" s="216"/>
      <c r="H25" s="216">
        <v>166</v>
      </c>
      <c r="I25" s="216">
        <v>965</v>
      </c>
      <c r="J25" s="217">
        <v>1092</v>
      </c>
      <c r="K25" s="498">
        <v>2223</v>
      </c>
      <c r="L25" s="499">
        <f t="shared" si="0"/>
        <v>3.6361554566867314E-2</v>
      </c>
      <c r="M25" s="701"/>
      <c r="O25" s="199" t="s">
        <v>314</v>
      </c>
      <c r="P25" s="104"/>
      <c r="Q25" s="216"/>
      <c r="R25" s="216"/>
      <c r="S25" s="216">
        <v>638</v>
      </c>
      <c r="T25" s="216">
        <v>1375</v>
      </c>
      <c r="U25" s="223">
        <v>1437</v>
      </c>
      <c r="V25" s="612">
        <v>3450</v>
      </c>
      <c r="W25" s="696"/>
      <c r="Y25" s="174" t="s">
        <v>328</v>
      </c>
      <c r="Z25" s="288"/>
      <c r="AA25" s="288"/>
      <c r="AB25" s="288"/>
      <c r="AC25" s="216"/>
      <c r="AD25" s="216"/>
      <c r="AE25" s="216"/>
      <c r="AF25" s="216">
        <v>3</v>
      </c>
      <c r="AG25" s="216">
        <v>212</v>
      </c>
      <c r="AH25" s="217">
        <v>200</v>
      </c>
      <c r="AI25" s="612">
        <v>415</v>
      </c>
      <c r="AJ25" s="690"/>
      <c r="AL25" s="199" t="s">
        <v>329</v>
      </c>
      <c r="AM25" s="295"/>
      <c r="AN25" s="295"/>
      <c r="AO25" s="295"/>
      <c r="AP25" s="295"/>
      <c r="AQ25" s="216"/>
      <c r="AR25" s="216">
        <v>1</v>
      </c>
      <c r="AS25" s="216"/>
      <c r="AT25" s="223">
        <v>55</v>
      </c>
      <c r="AU25" s="612">
        <v>56</v>
      </c>
      <c r="AV25" s="690"/>
      <c r="AX25" s="199" t="s">
        <v>218</v>
      </c>
      <c r="AY25" s="296"/>
      <c r="AZ25" s="295"/>
      <c r="BA25" s="295"/>
      <c r="BB25" s="216"/>
      <c r="BC25" s="216">
        <v>1</v>
      </c>
      <c r="BD25" s="216">
        <v>60</v>
      </c>
      <c r="BE25" s="223">
        <v>218</v>
      </c>
      <c r="BF25" s="612">
        <v>279</v>
      </c>
      <c r="BG25" s="690"/>
      <c r="BI25" s="395"/>
      <c r="BJ25" s="395"/>
      <c r="BK25" s="395"/>
      <c r="BL25" s="395"/>
      <c r="BM25" s="395"/>
      <c r="BN25" s="395"/>
      <c r="BO25" s="395"/>
    </row>
    <row r="26" spans="1:67" ht="15" customHeight="1" x14ac:dyDescent="0.25">
      <c r="A26" s="174" t="s">
        <v>311</v>
      </c>
      <c r="B26" s="288"/>
      <c r="C26" s="288"/>
      <c r="D26" s="216"/>
      <c r="E26" s="216"/>
      <c r="F26" s="216"/>
      <c r="G26" s="216"/>
      <c r="H26" s="216">
        <v>3</v>
      </c>
      <c r="I26" s="216">
        <v>120</v>
      </c>
      <c r="J26" s="217">
        <v>31</v>
      </c>
      <c r="K26" s="498">
        <v>154</v>
      </c>
      <c r="L26" s="499">
        <f t="shared" si="0"/>
        <v>2.5189740905522113E-3</v>
      </c>
      <c r="M26" s="701"/>
      <c r="O26" s="199" t="s">
        <v>308</v>
      </c>
      <c r="P26" s="104"/>
      <c r="Q26" s="216"/>
      <c r="R26" s="216"/>
      <c r="S26" s="216">
        <v>233</v>
      </c>
      <c r="T26" s="216">
        <v>958</v>
      </c>
      <c r="U26" s="223">
        <v>744</v>
      </c>
      <c r="V26" s="612">
        <v>1935</v>
      </c>
      <c r="W26" s="696"/>
      <c r="Y26" s="174" t="s">
        <v>352</v>
      </c>
      <c r="Z26" s="288"/>
      <c r="AA26" s="288"/>
      <c r="AB26" s="288"/>
      <c r="AC26" s="216"/>
      <c r="AD26" s="216"/>
      <c r="AE26" s="216"/>
      <c r="AF26" s="216">
        <v>9</v>
      </c>
      <c r="AG26" s="216">
        <v>179</v>
      </c>
      <c r="AH26" s="217">
        <v>132</v>
      </c>
      <c r="AI26" s="612">
        <v>320</v>
      </c>
      <c r="AJ26" s="690"/>
      <c r="AL26" s="199" t="s">
        <v>341</v>
      </c>
      <c r="AM26" s="295"/>
      <c r="AN26" s="295"/>
      <c r="AO26" s="295"/>
      <c r="AP26" s="295"/>
      <c r="AQ26" s="216"/>
      <c r="AR26" s="216">
        <v>1</v>
      </c>
      <c r="AS26" s="216"/>
      <c r="AT26" s="223">
        <v>23</v>
      </c>
      <c r="AU26" s="612">
        <v>24</v>
      </c>
      <c r="AV26" s="690"/>
      <c r="AX26" s="199" t="s">
        <v>219</v>
      </c>
      <c r="AY26" s="296"/>
      <c r="AZ26" s="295"/>
      <c r="BA26" s="295"/>
      <c r="BB26" s="216"/>
      <c r="BC26" s="216">
        <v>6</v>
      </c>
      <c r="BD26" s="216">
        <v>92</v>
      </c>
      <c r="BE26" s="223">
        <v>140</v>
      </c>
      <c r="BF26" s="612">
        <v>238</v>
      </c>
      <c r="BG26" s="690"/>
      <c r="BI26" s="395"/>
      <c r="BJ26" s="395"/>
      <c r="BK26" s="395"/>
      <c r="BL26" s="395"/>
      <c r="BM26" s="395"/>
      <c r="BN26" s="395"/>
      <c r="BO26" s="395"/>
    </row>
    <row r="27" spans="1:67" ht="15" customHeight="1" x14ac:dyDescent="0.25">
      <c r="A27" s="174" t="s">
        <v>312</v>
      </c>
      <c r="B27" s="288"/>
      <c r="C27" s="288"/>
      <c r="D27" s="216"/>
      <c r="E27" s="216"/>
      <c r="F27" s="216"/>
      <c r="G27" s="216"/>
      <c r="H27" s="216"/>
      <c r="I27" s="216">
        <v>1</v>
      </c>
      <c r="J27" s="217">
        <v>2</v>
      </c>
      <c r="K27" s="498">
        <v>3</v>
      </c>
      <c r="L27" s="499">
        <f t="shared" si="0"/>
        <v>4.90709238419262E-5</v>
      </c>
      <c r="M27" s="701"/>
      <c r="O27" s="199" t="s">
        <v>310</v>
      </c>
      <c r="P27" s="104"/>
      <c r="Q27" s="216"/>
      <c r="R27" s="216"/>
      <c r="S27" s="216">
        <v>140</v>
      </c>
      <c r="T27" s="216">
        <v>753</v>
      </c>
      <c r="U27" s="223">
        <v>574</v>
      </c>
      <c r="V27" s="612">
        <v>1467</v>
      </c>
      <c r="W27" s="696"/>
      <c r="Y27" s="174" t="s">
        <v>346</v>
      </c>
      <c r="Z27" s="288"/>
      <c r="AA27" s="288"/>
      <c r="AB27" s="288"/>
      <c r="AC27" s="216"/>
      <c r="AD27" s="216"/>
      <c r="AE27" s="216"/>
      <c r="AF27" s="216">
        <v>89</v>
      </c>
      <c r="AG27" s="216">
        <v>90</v>
      </c>
      <c r="AH27" s="217">
        <v>65</v>
      </c>
      <c r="AI27" s="612">
        <v>244</v>
      </c>
      <c r="AJ27" s="690"/>
      <c r="AL27" s="199" t="s">
        <v>344</v>
      </c>
      <c r="AM27" s="295"/>
      <c r="AN27" s="295"/>
      <c r="AO27" s="295"/>
      <c r="AP27" s="295"/>
      <c r="AQ27" s="216"/>
      <c r="AR27" s="216">
        <v>11</v>
      </c>
      <c r="AS27" s="216">
        <v>7</v>
      </c>
      <c r="AT27" s="223">
        <v>1</v>
      </c>
      <c r="AU27" s="612">
        <v>19</v>
      </c>
      <c r="AV27" s="690"/>
      <c r="AX27" s="199" t="s">
        <v>297</v>
      </c>
      <c r="AY27" s="296"/>
      <c r="AZ27" s="295"/>
      <c r="BA27" s="295"/>
      <c r="BB27" s="216"/>
      <c r="BC27" s="216">
        <v>1</v>
      </c>
      <c r="BD27" s="216"/>
      <c r="BE27" s="223">
        <v>222</v>
      </c>
      <c r="BF27" s="612">
        <v>223</v>
      </c>
      <c r="BG27" s="690"/>
      <c r="BI27" s="395"/>
      <c r="BJ27" s="395"/>
      <c r="BK27" s="395"/>
      <c r="BL27" s="395"/>
      <c r="BM27" s="395"/>
      <c r="BN27" s="395"/>
      <c r="BO27" s="395"/>
    </row>
    <row r="28" spans="1:67" ht="15" customHeight="1" x14ac:dyDescent="0.25">
      <c r="A28" s="174" t="s">
        <v>313</v>
      </c>
      <c r="B28" s="288"/>
      <c r="C28" s="288"/>
      <c r="D28" s="216"/>
      <c r="E28" s="216"/>
      <c r="F28" s="216"/>
      <c r="G28" s="216"/>
      <c r="H28" s="216">
        <v>2</v>
      </c>
      <c r="I28" s="216">
        <v>14</v>
      </c>
      <c r="J28" s="217">
        <v>21</v>
      </c>
      <c r="K28" s="498">
        <v>37</v>
      </c>
      <c r="L28" s="499">
        <f t="shared" si="0"/>
        <v>6.0520806071708976E-4</v>
      </c>
      <c r="M28" s="701"/>
      <c r="O28" s="199" t="s">
        <v>328</v>
      </c>
      <c r="P28" s="104"/>
      <c r="Q28" s="216"/>
      <c r="R28" s="216"/>
      <c r="S28" s="216">
        <v>30</v>
      </c>
      <c r="T28" s="216">
        <v>343</v>
      </c>
      <c r="U28" s="223">
        <v>765</v>
      </c>
      <c r="V28" s="612">
        <v>1138</v>
      </c>
      <c r="W28" s="696"/>
      <c r="Y28" s="174" t="s">
        <v>345</v>
      </c>
      <c r="Z28" s="288"/>
      <c r="AA28" s="288"/>
      <c r="AB28" s="288"/>
      <c r="AC28" s="216"/>
      <c r="AD28" s="216"/>
      <c r="AE28" s="216"/>
      <c r="AF28" s="216">
        <v>1</v>
      </c>
      <c r="AG28" s="216">
        <v>56</v>
      </c>
      <c r="AH28" s="217">
        <v>164</v>
      </c>
      <c r="AI28" s="612">
        <v>221</v>
      </c>
      <c r="AJ28" s="690"/>
      <c r="AL28" s="199" t="s">
        <v>345</v>
      </c>
      <c r="AM28" s="295"/>
      <c r="AN28" s="295"/>
      <c r="AO28" s="295"/>
      <c r="AP28" s="295"/>
      <c r="AQ28" s="216"/>
      <c r="AR28" s="216">
        <v>7</v>
      </c>
      <c r="AS28" s="216"/>
      <c r="AT28" s="223">
        <v>5</v>
      </c>
      <c r="AU28" s="612">
        <v>12</v>
      </c>
      <c r="AV28" s="690"/>
      <c r="AX28" s="199" t="s">
        <v>221</v>
      </c>
      <c r="AY28" s="296"/>
      <c r="AZ28" s="295"/>
      <c r="BA28" s="295"/>
      <c r="BB28" s="216"/>
      <c r="BC28" s="216">
        <v>65</v>
      </c>
      <c r="BD28" s="216">
        <v>105</v>
      </c>
      <c r="BE28" s="223">
        <v>21</v>
      </c>
      <c r="BF28" s="612">
        <v>191</v>
      </c>
      <c r="BG28" s="690"/>
      <c r="BI28" s="395"/>
      <c r="BJ28" s="395"/>
      <c r="BK28" s="395"/>
      <c r="BL28" s="395"/>
      <c r="BM28" s="395"/>
      <c r="BN28" s="395"/>
      <c r="BO28" s="395"/>
    </row>
    <row r="29" spans="1:67" ht="15" customHeight="1" x14ac:dyDescent="0.25">
      <c r="A29" s="174" t="s">
        <v>314</v>
      </c>
      <c r="B29" s="288"/>
      <c r="C29" s="288"/>
      <c r="D29" s="216"/>
      <c r="E29" s="216"/>
      <c r="F29" s="216"/>
      <c r="G29" s="216"/>
      <c r="H29" s="216">
        <v>802</v>
      </c>
      <c r="I29" s="216">
        <v>3657</v>
      </c>
      <c r="J29" s="217">
        <v>3606</v>
      </c>
      <c r="K29" s="498">
        <v>8065</v>
      </c>
      <c r="L29" s="499">
        <f t="shared" si="0"/>
        <v>0.13191900026171161</v>
      </c>
      <c r="M29" s="701"/>
      <c r="O29" s="199" t="s">
        <v>339</v>
      </c>
      <c r="P29" s="104"/>
      <c r="Q29" s="216"/>
      <c r="R29" s="216"/>
      <c r="S29" s="216">
        <v>1</v>
      </c>
      <c r="T29" s="216">
        <v>335</v>
      </c>
      <c r="U29" s="223">
        <v>524</v>
      </c>
      <c r="V29" s="612">
        <v>860</v>
      </c>
      <c r="W29" s="696"/>
      <c r="Y29" s="174" t="s">
        <v>315</v>
      </c>
      <c r="Z29" s="288"/>
      <c r="AA29" s="288"/>
      <c r="AB29" s="288"/>
      <c r="AC29" s="216"/>
      <c r="AD29" s="216"/>
      <c r="AE29" s="216"/>
      <c r="AF29" s="216">
        <v>14</v>
      </c>
      <c r="AG29" s="216">
        <v>48</v>
      </c>
      <c r="AH29" s="217">
        <v>100</v>
      </c>
      <c r="AI29" s="612">
        <v>162</v>
      </c>
      <c r="AJ29" s="690"/>
      <c r="AL29" s="199" t="s">
        <v>335</v>
      </c>
      <c r="AM29" s="295"/>
      <c r="AN29" s="295"/>
      <c r="AO29" s="295"/>
      <c r="AP29" s="295"/>
      <c r="AQ29" s="216"/>
      <c r="AR29" s="216"/>
      <c r="AS29" s="216">
        <v>5</v>
      </c>
      <c r="AT29" s="223">
        <v>1</v>
      </c>
      <c r="AU29" s="612">
        <v>6</v>
      </c>
      <c r="AV29" s="690"/>
      <c r="AX29" s="199" t="s">
        <v>222</v>
      </c>
      <c r="AY29" s="296"/>
      <c r="AZ29" s="295"/>
      <c r="BA29" s="295"/>
      <c r="BB29" s="216"/>
      <c r="BC29" s="216">
        <v>17</v>
      </c>
      <c r="BD29" s="216">
        <v>70</v>
      </c>
      <c r="BE29" s="223">
        <v>70</v>
      </c>
      <c r="BF29" s="612">
        <v>157</v>
      </c>
      <c r="BG29" s="690"/>
      <c r="BI29" s="395"/>
      <c r="BJ29" s="395"/>
      <c r="BK29" s="395"/>
      <c r="BL29" s="395"/>
      <c r="BM29" s="395"/>
      <c r="BN29" s="395"/>
      <c r="BO29" s="395"/>
    </row>
    <row r="30" spans="1:67" ht="15" customHeight="1" x14ac:dyDescent="0.25">
      <c r="A30" s="174" t="s">
        <v>315</v>
      </c>
      <c r="B30" s="288"/>
      <c r="C30" s="288"/>
      <c r="D30" s="216"/>
      <c r="E30" s="216"/>
      <c r="F30" s="216"/>
      <c r="G30" s="216"/>
      <c r="H30" s="216">
        <v>42</v>
      </c>
      <c r="I30" s="216">
        <v>217</v>
      </c>
      <c r="J30" s="217">
        <v>570</v>
      </c>
      <c r="K30" s="498">
        <v>829</v>
      </c>
      <c r="L30" s="499">
        <f t="shared" si="0"/>
        <v>1.3559931954985605E-2</v>
      </c>
      <c r="M30" s="701"/>
      <c r="O30" s="199" t="s">
        <v>326</v>
      </c>
      <c r="P30" s="104"/>
      <c r="Q30" s="216"/>
      <c r="R30" s="216"/>
      <c r="S30" s="216">
        <v>5</v>
      </c>
      <c r="T30" s="216">
        <v>381</v>
      </c>
      <c r="U30" s="223">
        <v>343</v>
      </c>
      <c r="V30" s="612">
        <v>729</v>
      </c>
      <c r="W30" s="696"/>
      <c r="Y30" s="174" t="s">
        <v>342</v>
      </c>
      <c r="Z30" s="288"/>
      <c r="AA30" s="288"/>
      <c r="AB30" s="288"/>
      <c r="AC30" s="216"/>
      <c r="AD30" s="216"/>
      <c r="AE30" s="216"/>
      <c r="AF30" s="216">
        <v>7</v>
      </c>
      <c r="AG30" s="216">
        <v>33</v>
      </c>
      <c r="AH30" s="217">
        <v>107</v>
      </c>
      <c r="AI30" s="612">
        <v>147</v>
      </c>
      <c r="AJ30" s="690"/>
      <c r="AL30" s="199" t="s">
        <v>307</v>
      </c>
      <c r="AM30" s="295"/>
      <c r="AN30" s="295"/>
      <c r="AO30" s="295"/>
      <c r="AP30" s="295"/>
      <c r="AQ30" s="216"/>
      <c r="AR30" s="216"/>
      <c r="AS30" s="216"/>
      <c r="AT30" s="223">
        <v>1</v>
      </c>
      <c r="AU30" s="612">
        <v>1</v>
      </c>
      <c r="AV30" s="690"/>
      <c r="AX30" s="199" t="s">
        <v>226</v>
      </c>
      <c r="AY30" s="296"/>
      <c r="AZ30" s="295"/>
      <c r="BA30" s="295"/>
      <c r="BB30" s="216"/>
      <c r="BC30" s="216">
        <v>10</v>
      </c>
      <c r="BD30" s="216">
        <v>46</v>
      </c>
      <c r="BE30" s="223">
        <v>78</v>
      </c>
      <c r="BF30" s="612">
        <v>134</v>
      </c>
      <c r="BG30" s="690"/>
      <c r="BI30" s="395"/>
      <c r="BJ30" s="395"/>
      <c r="BK30" s="395"/>
      <c r="BL30" s="395"/>
      <c r="BM30" s="395"/>
      <c r="BN30" s="395"/>
      <c r="BO30" s="395"/>
    </row>
    <row r="31" spans="1:67" ht="15.75" customHeight="1" thickBot="1" x14ac:dyDescent="0.3">
      <c r="A31" s="174" t="s">
        <v>316</v>
      </c>
      <c r="B31" s="288"/>
      <c r="C31" s="288"/>
      <c r="D31" s="216"/>
      <c r="E31" s="216"/>
      <c r="F31" s="216"/>
      <c r="G31" s="216"/>
      <c r="H31" s="216"/>
      <c r="I31" s="216">
        <v>2</v>
      </c>
      <c r="J31" s="217">
        <v>5</v>
      </c>
      <c r="K31" s="498">
        <v>7</v>
      </c>
      <c r="L31" s="499">
        <f t="shared" si="0"/>
        <v>1.144988222978278E-4</v>
      </c>
      <c r="M31" s="701"/>
      <c r="O31" s="199" t="s">
        <v>340</v>
      </c>
      <c r="P31" s="104"/>
      <c r="Q31" s="216"/>
      <c r="R31" s="216"/>
      <c r="S31" s="216">
        <v>2</v>
      </c>
      <c r="T31" s="216">
        <v>132</v>
      </c>
      <c r="U31" s="223">
        <v>404</v>
      </c>
      <c r="V31" s="612">
        <v>538</v>
      </c>
      <c r="W31" s="696"/>
      <c r="Y31" s="174" t="s">
        <v>353</v>
      </c>
      <c r="Z31" s="288"/>
      <c r="AA31" s="288"/>
      <c r="AB31" s="288"/>
      <c r="AC31" s="216"/>
      <c r="AD31" s="216"/>
      <c r="AE31" s="216"/>
      <c r="AF31" s="216"/>
      <c r="AG31" s="216">
        <v>27</v>
      </c>
      <c r="AH31" s="217">
        <v>56</v>
      </c>
      <c r="AI31" s="612">
        <v>83</v>
      </c>
      <c r="AJ31" s="690"/>
      <c r="AL31" s="199" t="s">
        <v>315</v>
      </c>
      <c r="AM31" s="295"/>
      <c r="AN31" s="295"/>
      <c r="AO31" s="295"/>
      <c r="AP31" s="295"/>
      <c r="AQ31" s="216"/>
      <c r="AR31" s="216"/>
      <c r="AS31" s="216">
        <v>1</v>
      </c>
      <c r="AT31" s="223"/>
      <c r="AU31" s="612">
        <v>1</v>
      </c>
      <c r="AV31" s="691"/>
      <c r="AX31" s="199" t="s">
        <v>223</v>
      </c>
      <c r="AY31" s="296"/>
      <c r="AZ31" s="295"/>
      <c r="BA31" s="295"/>
      <c r="BB31" s="216"/>
      <c r="BC31" s="216">
        <v>5</v>
      </c>
      <c r="BD31" s="216">
        <v>24</v>
      </c>
      <c r="BE31" s="223">
        <v>39</v>
      </c>
      <c r="BF31" s="612">
        <v>68</v>
      </c>
      <c r="BG31" s="690"/>
      <c r="BI31" s="395"/>
      <c r="BJ31" s="395"/>
      <c r="BK31" s="395"/>
      <c r="BL31" s="395"/>
      <c r="BM31" s="395"/>
      <c r="BN31" s="395"/>
      <c r="BO31" s="395"/>
    </row>
    <row r="32" spans="1:67" ht="16.5" customHeight="1" thickTop="1" thickBot="1" x14ac:dyDescent="0.3">
      <c r="A32" s="174" t="s">
        <v>317</v>
      </c>
      <c r="B32" s="288"/>
      <c r="C32" s="288"/>
      <c r="D32" s="216"/>
      <c r="E32" s="216"/>
      <c r="F32" s="216">
        <v>1</v>
      </c>
      <c r="G32" s="216"/>
      <c r="H32" s="216">
        <v>20</v>
      </c>
      <c r="I32" s="216">
        <v>87</v>
      </c>
      <c r="J32" s="217">
        <v>59</v>
      </c>
      <c r="K32" s="498">
        <v>167</v>
      </c>
      <c r="L32" s="499">
        <f t="shared" si="0"/>
        <v>2.7316147605338918E-3</v>
      </c>
      <c r="M32" s="701"/>
      <c r="O32" s="199" t="s">
        <v>355</v>
      </c>
      <c r="P32" s="104"/>
      <c r="Q32" s="216"/>
      <c r="R32" s="216"/>
      <c r="S32" s="216"/>
      <c r="T32" s="216">
        <v>197</v>
      </c>
      <c r="U32" s="223">
        <v>320</v>
      </c>
      <c r="V32" s="612">
        <v>517</v>
      </c>
      <c r="W32" s="696"/>
      <c r="Y32" s="174" t="s">
        <v>344</v>
      </c>
      <c r="Z32" s="288"/>
      <c r="AA32" s="288"/>
      <c r="AB32" s="288"/>
      <c r="AC32" s="216"/>
      <c r="AD32" s="216"/>
      <c r="AE32" s="216"/>
      <c r="AF32" s="216">
        <v>6</v>
      </c>
      <c r="AG32" s="216">
        <v>18</v>
      </c>
      <c r="AH32" s="217">
        <v>10</v>
      </c>
      <c r="AI32" s="612">
        <v>34</v>
      </c>
      <c r="AJ32" s="690"/>
      <c r="AL32" s="606" t="s">
        <v>225</v>
      </c>
      <c r="AM32" s="614"/>
      <c r="AN32" s="614"/>
      <c r="AO32" s="614"/>
      <c r="AP32" s="614"/>
      <c r="AQ32" s="614">
        <v>1</v>
      </c>
      <c r="AR32" s="614">
        <v>12</v>
      </c>
      <c r="AS32" s="614">
        <v>54</v>
      </c>
      <c r="AT32" s="615">
        <v>210</v>
      </c>
      <c r="AU32" s="611">
        <v>277</v>
      </c>
      <c r="AV32" s="224"/>
      <c r="AX32" s="199" t="s">
        <v>224</v>
      </c>
      <c r="AY32" s="296"/>
      <c r="AZ32" s="295"/>
      <c r="BA32" s="295"/>
      <c r="BB32" s="216"/>
      <c r="BC32" s="216">
        <v>5</v>
      </c>
      <c r="BD32" s="216">
        <v>22</v>
      </c>
      <c r="BE32" s="223">
        <v>34</v>
      </c>
      <c r="BF32" s="612">
        <v>61</v>
      </c>
      <c r="BG32" s="690"/>
      <c r="BI32" s="395"/>
      <c r="BJ32" s="395"/>
      <c r="BK32" s="395"/>
      <c r="BL32" s="395"/>
      <c r="BM32" s="395"/>
      <c r="BN32" s="395"/>
      <c r="BO32" s="395"/>
    </row>
    <row r="33" spans="1:67" ht="15.75" customHeight="1" thickTop="1" x14ac:dyDescent="0.25">
      <c r="A33" s="174" t="s">
        <v>318</v>
      </c>
      <c r="B33" s="288"/>
      <c r="C33" s="288"/>
      <c r="D33" s="216"/>
      <c r="E33" s="216"/>
      <c r="F33" s="216"/>
      <c r="G33" s="216"/>
      <c r="H33" s="216">
        <v>1</v>
      </c>
      <c r="I33" s="216">
        <v>2</v>
      </c>
      <c r="J33" s="217">
        <v>6</v>
      </c>
      <c r="K33" s="498">
        <v>9</v>
      </c>
      <c r="L33" s="499">
        <f t="shared" si="0"/>
        <v>1.4721277152577859E-4</v>
      </c>
      <c r="M33" s="701"/>
      <c r="O33" s="199" t="s">
        <v>324</v>
      </c>
      <c r="P33" s="104"/>
      <c r="Q33" s="216"/>
      <c r="R33" s="216"/>
      <c r="S33" s="216"/>
      <c r="T33" s="216">
        <v>200</v>
      </c>
      <c r="U33" s="223">
        <v>201</v>
      </c>
      <c r="V33" s="612">
        <v>401</v>
      </c>
      <c r="W33" s="696"/>
      <c r="Y33" s="174" t="s">
        <v>341</v>
      </c>
      <c r="Z33" s="288"/>
      <c r="AA33" s="288"/>
      <c r="AB33" s="288"/>
      <c r="AC33" s="216"/>
      <c r="AD33" s="216"/>
      <c r="AE33" s="216"/>
      <c r="AF33" s="216"/>
      <c r="AG33" s="216">
        <v>8</v>
      </c>
      <c r="AH33" s="217">
        <v>17</v>
      </c>
      <c r="AI33" s="612">
        <v>25</v>
      </c>
      <c r="AJ33" s="690"/>
      <c r="AL33" s="199" t="s">
        <v>342</v>
      </c>
      <c r="AM33" s="295"/>
      <c r="AN33" s="295"/>
      <c r="AO33" s="295"/>
      <c r="AP33" s="295"/>
      <c r="AQ33" s="216">
        <v>1</v>
      </c>
      <c r="AR33" s="216">
        <v>6</v>
      </c>
      <c r="AS33" s="216">
        <v>52</v>
      </c>
      <c r="AT33" s="223">
        <v>192</v>
      </c>
      <c r="AU33" s="612">
        <v>251</v>
      </c>
      <c r="AV33" s="689">
        <f>AU32/AU45</f>
        <v>0.22704918032786886</v>
      </c>
      <c r="AX33" s="199" t="s">
        <v>228</v>
      </c>
      <c r="AY33" s="296"/>
      <c r="AZ33" s="295"/>
      <c r="BA33" s="295"/>
      <c r="BB33" s="216"/>
      <c r="BC33" s="216">
        <v>5</v>
      </c>
      <c r="BD33" s="216">
        <v>28</v>
      </c>
      <c r="BE33" s="223">
        <v>18</v>
      </c>
      <c r="BF33" s="612">
        <v>51</v>
      </c>
      <c r="BG33" s="690"/>
      <c r="BI33" s="395"/>
      <c r="BJ33" s="395"/>
      <c r="BK33" s="395"/>
      <c r="BL33" s="395"/>
      <c r="BM33" s="395"/>
      <c r="BN33" s="395"/>
      <c r="BO33" s="395"/>
    </row>
    <row r="34" spans="1:67" ht="15.75" customHeight="1" thickBot="1" x14ac:dyDescent="0.3">
      <c r="A34" s="174" t="s">
        <v>319</v>
      </c>
      <c r="B34" s="288"/>
      <c r="C34" s="288"/>
      <c r="D34" s="216"/>
      <c r="E34" s="216"/>
      <c r="F34" s="216"/>
      <c r="G34" s="216"/>
      <c r="H34" s="216">
        <v>46</v>
      </c>
      <c r="I34" s="216">
        <v>924</v>
      </c>
      <c r="J34" s="217">
        <v>2136</v>
      </c>
      <c r="K34" s="498">
        <v>3106</v>
      </c>
      <c r="L34" s="499">
        <f t="shared" si="0"/>
        <v>5.0804763151007591E-2</v>
      </c>
      <c r="M34" s="701"/>
      <c r="O34" s="199" t="s">
        <v>321</v>
      </c>
      <c r="P34" s="104"/>
      <c r="Q34" s="216"/>
      <c r="R34" s="216"/>
      <c r="S34" s="216"/>
      <c r="T34" s="216">
        <v>152</v>
      </c>
      <c r="U34" s="223">
        <v>220</v>
      </c>
      <c r="V34" s="612">
        <v>372</v>
      </c>
      <c r="W34" s="696"/>
      <c r="Y34" s="174" t="s">
        <v>336</v>
      </c>
      <c r="Z34" s="288"/>
      <c r="AA34" s="288"/>
      <c r="AB34" s="288"/>
      <c r="AC34" s="216"/>
      <c r="AD34" s="216"/>
      <c r="AE34" s="216"/>
      <c r="AF34" s="216"/>
      <c r="AG34" s="216">
        <v>18</v>
      </c>
      <c r="AH34" s="217">
        <v>5</v>
      </c>
      <c r="AI34" s="612">
        <v>23</v>
      </c>
      <c r="AJ34" s="690"/>
      <c r="AL34" s="199" t="s">
        <v>344</v>
      </c>
      <c r="AM34" s="295"/>
      <c r="AN34" s="295"/>
      <c r="AO34" s="295"/>
      <c r="AP34" s="295"/>
      <c r="AQ34" s="216"/>
      <c r="AR34" s="216">
        <v>6</v>
      </c>
      <c r="AS34" s="216">
        <v>2</v>
      </c>
      <c r="AT34" s="223">
        <v>18</v>
      </c>
      <c r="AU34" s="612">
        <v>26</v>
      </c>
      <c r="AV34" s="691"/>
      <c r="AX34" s="199" t="s">
        <v>229</v>
      </c>
      <c r="AY34" s="296"/>
      <c r="AZ34" s="295"/>
      <c r="BA34" s="295"/>
      <c r="BB34" s="216"/>
      <c r="BC34" s="216">
        <v>2</v>
      </c>
      <c r="BD34" s="216">
        <v>31</v>
      </c>
      <c r="BE34" s="223">
        <v>17</v>
      </c>
      <c r="BF34" s="612">
        <v>50</v>
      </c>
      <c r="BG34" s="690"/>
      <c r="BI34" s="395"/>
      <c r="BJ34" s="395"/>
      <c r="BK34" s="395"/>
      <c r="BL34" s="395"/>
      <c r="BM34" s="395"/>
      <c r="BN34" s="395"/>
      <c r="BO34" s="395"/>
    </row>
    <row r="35" spans="1:67" ht="16.5" customHeight="1" thickTop="1" thickBot="1" x14ac:dyDescent="0.3">
      <c r="A35" s="174" t="s">
        <v>320</v>
      </c>
      <c r="B35" s="288"/>
      <c r="C35" s="288"/>
      <c r="D35" s="216"/>
      <c r="E35" s="216"/>
      <c r="F35" s="216"/>
      <c r="G35" s="216"/>
      <c r="H35" s="216"/>
      <c r="I35" s="216"/>
      <c r="J35" s="217">
        <v>16</v>
      </c>
      <c r="K35" s="498">
        <v>16</v>
      </c>
      <c r="L35" s="499">
        <f t="shared" si="0"/>
        <v>2.6171159382360636E-4</v>
      </c>
      <c r="M35" s="701"/>
      <c r="O35" s="199" t="s">
        <v>336</v>
      </c>
      <c r="P35" s="104"/>
      <c r="Q35" s="216"/>
      <c r="R35" s="216"/>
      <c r="S35" s="216">
        <v>35</v>
      </c>
      <c r="T35" s="216">
        <v>164</v>
      </c>
      <c r="U35" s="223">
        <v>161</v>
      </c>
      <c r="V35" s="612">
        <v>360</v>
      </c>
      <c r="W35" s="696"/>
      <c r="Y35" s="174" t="s">
        <v>347</v>
      </c>
      <c r="Z35" s="288"/>
      <c r="AA35" s="288"/>
      <c r="AB35" s="288"/>
      <c r="AC35" s="216"/>
      <c r="AD35" s="216"/>
      <c r="AE35" s="216"/>
      <c r="AF35" s="216"/>
      <c r="AG35" s="216"/>
      <c r="AH35" s="217">
        <v>21</v>
      </c>
      <c r="AI35" s="612">
        <v>21</v>
      </c>
      <c r="AJ35" s="690"/>
      <c r="AL35" s="606" t="s">
        <v>304</v>
      </c>
      <c r="AM35" s="614"/>
      <c r="AN35" s="614"/>
      <c r="AO35" s="614"/>
      <c r="AP35" s="614"/>
      <c r="AQ35" s="614"/>
      <c r="AR35" s="614">
        <v>3</v>
      </c>
      <c r="AS35" s="614">
        <v>41</v>
      </c>
      <c r="AT35" s="615">
        <v>162</v>
      </c>
      <c r="AU35" s="611">
        <v>206</v>
      </c>
      <c r="AV35" s="395"/>
      <c r="AX35" s="199" t="s">
        <v>295</v>
      </c>
      <c r="AY35" s="296"/>
      <c r="AZ35" s="295"/>
      <c r="BA35" s="295"/>
      <c r="BB35" s="216"/>
      <c r="BC35" s="216"/>
      <c r="BD35" s="216"/>
      <c r="BE35" s="223">
        <v>40</v>
      </c>
      <c r="BF35" s="612">
        <v>40</v>
      </c>
      <c r="BG35" s="690"/>
      <c r="BI35" s="395"/>
      <c r="BJ35" s="395"/>
      <c r="BK35" s="395"/>
      <c r="BL35" s="395"/>
      <c r="BM35" s="395"/>
      <c r="BN35" s="395"/>
      <c r="BO35" s="395"/>
    </row>
    <row r="36" spans="1:67" ht="15.75" customHeight="1" thickTop="1" x14ac:dyDescent="0.25">
      <c r="A36" s="174" t="s">
        <v>321</v>
      </c>
      <c r="B36" s="288"/>
      <c r="C36" s="288"/>
      <c r="D36" s="216"/>
      <c r="E36" s="216"/>
      <c r="F36" s="216"/>
      <c r="G36" s="216"/>
      <c r="H36" s="216"/>
      <c r="I36" s="216">
        <v>197</v>
      </c>
      <c r="J36" s="217">
        <v>368</v>
      </c>
      <c r="K36" s="498">
        <v>565</v>
      </c>
      <c r="L36" s="499">
        <f t="shared" si="0"/>
        <v>9.2416906568961003E-3</v>
      </c>
      <c r="M36" s="701"/>
      <c r="O36" s="199" t="s">
        <v>315</v>
      </c>
      <c r="P36" s="104"/>
      <c r="Q36" s="216"/>
      <c r="R36" s="216"/>
      <c r="S36" s="216">
        <v>8</v>
      </c>
      <c r="T36" s="216">
        <v>117</v>
      </c>
      <c r="U36" s="223">
        <v>218</v>
      </c>
      <c r="V36" s="612">
        <v>343</v>
      </c>
      <c r="W36" s="696"/>
      <c r="Y36" s="174" t="s">
        <v>329</v>
      </c>
      <c r="Z36" s="288"/>
      <c r="AA36" s="288"/>
      <c r="AB36" s="288"/>
      <c r="AC36" s="216"/>
      <c r="AD36" s="216"/>
      <c r="AE36" s="216"/>
      <c r="AF36" s="216"/>
      <c r="AG36" s="216">
        <v>6</v>
      </c>
      <c r="AH36" s="217">
        <v>10</v>
      </c>
      <c r="AI36" s="612">
        <v>16</v>
      </c>
      <c r="AJ36" s="690"/>
      <c r="AL36" s="199" t="s">
        <v>342</v>
      </c>
      <c r="AM36" s="295"/>
      <c r="AN36" s="295"/>
      <c r="AO36" s="295"/>
      <c r="AP36" s="295"/>
      <c r="AQ36" s="216"/>
      <c r="AR36" s="216"/>
      <c r="AS36" s="216">
        <v>38</v>
      </c>
      <c r="AT36" s="223">
        <v>150</v>
      </c>
      <c r="AU36" s="612">
        <v>188</v>
      </c>
      <c r="AV36" s="694">
        <f>AU35/AU45</f>
        <v>0.16885245901639345</v>
      </c>
      <c r="AX36" s="199" t="s">
        <v>291</v>
      </c>
      <c r="AY36" s="296"/>
      <c r="AZ36" s="295"/>
      <c r="BA36" s="295"/>
      <c r="BB36" s="216"/>
      <c r="BC36" s="216">
        <v>4</v>
      </c>
      <c r="BD36" s="216">
        <v>23</v>
      </c>
      <c r="BE36" s="223">
        <v>2</v>
      </c>
      <c r="BF36" s="612">
        <v>29</v>
      </c>
      <c r="BG36" s="690"/>
      <c r="BI36" s="395"/>
      <c r="BJ36" s="395"/>
      <c r="BK36" s="395"/>
      <c r="BL36" s="395"/>
      <c r="BM36" s="395"/>
      <c r="BN36" s="395"/>
      <c r="BO36" s="395"/>
    </row>
    <row r="37" spans="1:67" ht="15.75" customHeight="1" thickBot="1" x14ac:dyDescent="0.3">
      <c r="A37" s="174" t="s">
        <v>322</v>
      </c>
      <c r="B37" s="288"/>
      <c r="C37" s="288"/>
      <c r="D37" s="216"/>
      <c r="E37" s="216"/>
      <c r="F37" s="216"/>
      <c r="G37" s="216"/>
      <c r="H37" s="216"/>
      <c r="I37" s="216">
        <v>14</v>
      </c>
      <c r="J37" s="217">
        <v>102</v>
      </c>
      <c r="K37" s="498">
        <v>116</v>
      </c>
      <c r="L37" s="499">
        <f t="shared" si="0"/>
        <v>1.8974090552211463E-3</v>
      </c>
      <c r="M37" s="701"/>
      <c r="O37" s="199" t="s">
        <v>335</v>
      </c>
      <c r="P37" s="104"/>
      <c r="Q37" s="216"/>
      <c r="R37" s="216"/>
      <c r="S37" s="216">
        <v>1</v>
      </c>
      <c r="T37" s="216">
        <v>130</v>
      </c>
      <c r="U37" s="223">
        <v>195</v>
      </c>
      <c r="V37" s="612">
        <v>326</v>
      </c>
      <c r="W37" s="696"/>
      <c r="Y37" s="174" t="s">
        <v>317</v>
      </c>
      <c r="Z37" s="288"/>
      <c r="AA37" s="288"/>
      <c r="AB37" s="288"/>
      <c r="AC37" s="216"/>
      <c r="AD37" s="216"/>
      <c r="AE37" s="216"/>
      <c r="AF37" s="216">
        <v>6</v>
      </c>
      <c r="AG37" s="216">
        <v>2</v>
      </c>
      <c r="AH37" s="217"/>
      <c r="AI37" s="612">
        <v>8</v>
      </c>
      <c r="AJ37" s="690"/>
      <c r="AL37" s="199" t="s">
        <v>344</v>
      </c>
      <c r="AM37" s="295"/>
      <c r="AN37" s="295"/>
      <c r="AO37" s="295"/>
      <c r="AP37" s="295"/>
      <c r="AQ37" s="216"/>
      <c r="AR37" s="216">
        <v>3</v>
      </c>
      <c r="AS37" s="216">
        <v>3</v>
      </c>
      <c r="AT37" s="223">
        <v>12</v>
      </c>
      <c r="AU37" s="612">
        <v>18</v>
      </c>
      <c r="AV37" s="695"/>
      <c r="AX37" s="199" t="s">
        <v>227</v>
      </c>
      <c r="AY37" s="296"/>
      <c r="AZ37" s="295"/>
      <c r="BA37" s="295"/>
      <c r="BB37" s="216"/>
      <c r="BC37" s="216"/>
      <c r="BD37" s="216">
        <v>14</v>
      </c>
      <c r="BE37" s="223">
        <v>11</v>
      </c>
      <c r="BF37" s="612">
        <v>25</v>
      </c>
      <c r="BG37" s="690"/>
      <c r="BI37" s="395"/>
      <c r="BJ37" s="395"/>
      <c r="BK37" s="395"/>
      <c r="BL37" s="395"/>
      <c r="BM37" s="395"/>
      <c r="BN37" s="395"/>
      <c r="BO37" s="395"/>
    </row>
    <row r="38" spans="1:67" ht="16.5" customHeight="1" thickTop="1" thickBot="1" x14ac:dyDescent="0.3">
      <c r="A38" s="174" t="s">
        <v>323</v>
      </c>
      <c r="B38" s="288"/>
      <c r="C38" s="288"/>
      <c r="D38" s="216"/>
      <c r="E38" s="216"/>
      <c r="F38" s="216"/>
      <c r="G38" s="216"/>
      <c r="H38" s="216">
        <v>1</v>
      </c>
      <c r="I38" s="216">
        <v>71</v>
      </c>
      <c r="J38" s="217">
        <v>21</v>
      </c>
      <c r="K38" s="498">
        <v>93</v>
      </c>
      <c r="L38" s="499">
        <f t="shared" si="0"/>
        <v>1.521198639099712E-3</v>
      </c>
      <c r="M38" s="701"/>
      <c r="O38" s="199" t="s">
        <v>346</v>
      </c>
      <c r="P38" s="104"/>
      <c r="Q38" s="216"/>
      <c r="R38" s="216"/>
      <c r="S38" s="216">
        <v>5</v>
      </c>
      <c r="T38" s="216">
        <v>106</v>
      </c>
      <c r="U38" s="223">
        <v>169</v>
      </c>
      <c r="V38" s="612">
        <v>280</v>
      </c>
      <c r="W38" s="696"/>
      <c r="Y38" s="174" t="s">
        <v>313</v>
      </c>
      <c r="Z38" s="288"/>
      <c r="AA38" s="288"/>
      <c r="AB38" s="288"/>
      <c r="AC38" s="216"/>
      <c r="AD38" s="216"/>
      <c r="AE38" s="216"/>
      <c r="AF38" s="216"/>
      <c r="AG38" s="216">
        <v>2</v>
      </c>
      <c r="AH38" s="217">
        <v>3</v>
      </c>
      <c r="AI38" s="612">
        <v>5</v>
      </c>
      <c r="AJ38" s="690"/>
      <c r="AL38" s="606" t="s">
        <v>231</v>
      </c>
      <c r="AM38" s="614"/>
      <c r="AN38" s="614"/>
      <c r="AO38" s="614"/>
      <c r="AP38" s="614"/>
      <c r="AQ38" s="614"/>
      <c r="AR38" s="614">
        <v>6</v>
      </c>
      <c r="AS38" s="614">
        <v>11</v>
      </c>
      <c r="AT38" s="615">
        <v>40</v>
      </c>
      <c r="AU38" s="611">
        <v>57</v>
      </c>
      <c r="AV38" s="395"/>
      <c r="AX38" s="199" t="s">
        <v>230</v>
      </c>
      <c r="AY38" s="296"/>
      <c r="AZ38" s="295"/>
      <c r="BA38" s="295"/>
      <c r="BB38" s="216"/>
      <c r="BC38" s="216"/>
      <c r="BD38" s="216">
        <v>7</v>
      </c>
      <c r="BE38" s="223">
        <v>14</v>
      </c>
      <c r="BF38" s="612">
        <v>21</v>
      </c>
      <c r="BG38" s="690"/>
      <c r="BI38" s="395"/>
      <c r="BJ38" s="395"/>
      <c r="BK38" s="395"/>
      <c r="BL38" s="395"/>
      <c r="BM38" s="395"/>
      <c r="BN38" s="395"/>
      <c r="BO38" s="395"/>
    </row>
    <row r="39" spans="1:67" ht="15.75" customHeight="1" thickTop="1" x14ac:dyDescent="0.25">
      <c r="A39" s="174" t="s">
        <v>324</v>
      </c>
      <c r="B39" s="288"/>
      <c r="C39" s="288"/>
      <c r="D39" s="216"/>
      <c r="E39" s="216"/>
      <c r="F39" s="216"/>
      <c r="G39" s="216"/>
      <c r="H39" s="216"/>
      <c r="I39" s="216">
        <v>231</v>
      </c>
      <c r="J39" s="217">
        <v>282</v>
      </c>
      <c r="K39" s="498">
        <v>513</v>
      </c>
      <c r="L39" s="499">
        <f t="shared" si="0"/>
        <v>8.3911279769693804E-3</v>
      </c>
      <c r="M39" s="701"/>
      <c r="O39" s="199" t="s">
        <v>309</v>
      </c>
      <c r="P39" s="104"/>
      <c r="Q39" s="216"/>
      <c r="R39" s="216"/>
      <c r="S39" s="216">
        <v>10</v>
      </c>
      <c r="T39" s="216">
        <v>70</v>
      </c>
      <c r="U39" s="223">
        <v>187</v>
      </c>
      <c r="V39" s="612">
        <v>267</v>
      </c>
      <c r="W39" s="696"/>
      <c r="Y39" s="174" t="s">
        <v>326</v>
      </c>
      <c r="Z39" s="288"/>
      <c r="AA39" s="288"/>
      <c r="AB39" s="288"/>
      <c r="AC39" s="216"/>
      <c r="AD39" s="216"/>
      <c r="AE39" s="216"/>
      <c r="AF39" s="216"/>
      <c r="AG39" s="216"/>
      <c r="AH39" s="217">
        <v>2</v>
      </c>
      <c r="AI39" s="612">
        <v>2</v>
      </c>
      <c r="AJ39" s="690"/>
      <c r="AL39" s="199" t="s">
        <v>342</v>
      </c>
      <c r="AM39" s="295"/>
      <c r="AN39" s="295"/>
      <c r="AO39" s="295"/>
      <c r="AP39" s="295"/>
      <c r="AQ39" s="216"/>
      <c r="AR39" s="216">
        <v>6</v>
      </c>
      <c r="AS39" s="216">
        <v>5</v>
      </c>
      <c r="AT39" s="223">
        <v>28</v>
      </c>
      <c r="AU39" s="612">
        <v>39</v>
      </c>
      <c r="AV39" s="689">
        <f>AU38/AU45</f>
        <v>4.6721311475409838E-2</v>
      </c>
      <c r="AX39" s="199" t="s">
        <v>358</v>
      </c>
      <c r="AY39" s="296"/>
      <c r="AZ39" s="295"/>
      <c r="BA39" s="295"/>
      <c r="BB39" s="216"/>
      <c r="BC39" s="216"/>
      <c r="BD39" s="216">
        <v>16</v>
      </c>
      <c r="BE39" s="223"/>
      <c r="BF39" s="612">
        <v>16</v>
      </c>
      <c r="BG39" s="690"/>
      <c r="BI39" s="395"/>
      <c r="BJ39" s="395"/>
      <c r="BK39" s="395"/>
      <c r="BL39" s="395"/>
      <c r="BM39" s="395"/>
      <c r="BN39" s="395"/>
      <c r="BO39" s="395"/>
    </row>
    <row r="40" spans="1:67" ht="15.75" customHeight="1" x14ac:dyDescent="0.25">
      <c r="A40" s="174" t="s">
        <v>325</v>
      </c>
      <c r="B40" s="288"/>
      <c r="C40" s="288"/>
      <c r="D40" s="216"/>
      <c r="E40" s="216"/>
      <c r="F40" s="216"/>
      <c r="G40" s="216"/>
      <c r="H40" s="216">
        <v>2</v>
      </c>
      <c r="I40" s="216">
        <v>7</v>
      </c>
      <c r="J40" s="217">
        <v>54</v>
      </c>
      <c r="K40" s="498">
        <v>63</v>
      </c>
      <c r="L40" s="499">
        <f t="shared" si="0"/>
        <v>1.0304894006804501E-3</v>
      </c>
      <c r="M40" s="701"/>
      <c r="O40" s="199" t="s">
        <v>341</v>
      </c>
      <c r="P40" s="104"/>
      <c r="Q40" s="216"/>
      <c r="R40" s="216"/>
      <c r="S40" s="216"/>
      <c r="T40" s="216">
        <v>12</v>
      </c>
      <c r="U40" s="223">
        <v>231</v>
      </c>
      <c r="V40" s="612">
        <v>243</v>
      </c>
      <c r="W40" s="696"/>
      <c r="Y40" s="174" t="s">
        <v>324</v>
      </c>
      <c r="Z40" s="288"/>
      <c r="AA40" s="288"/>
      <c r="AB40" s="288"/>
      <c r="AC40" s="216"/>
      <c r="AD40" s="216"/>
      <c r="AE40" s="216"/>
      <c r="AF40" s="216"/>
      <c r="AG40" s="216">
        <v>2</v>
      </c>
      <c r="AH40" s="217"/>
      <c r="AI40" s="612">
        <v>2</v>
      </c>
      <c r="AJ40" s="690"/>
      <c r="AL40" s="292" t="s">
        <v>344</v>
      </c>
      <c r="AM40" s="295"/>
      <c r="AN40" s="295"/>
      <c r="AO40" s="295"/>
      <c r="AP40" s="295"/>
      <c r="AQ40" s="293"/>
      <c r="AR40" s="293"/>
      <c r="AS40" s="293">
        <v>6</v>
      </c>
      <c r="AT40" s="294">
        <v>11</v>
      </c>
      <c r="AU40" s="637">
        <v>17</v>
      </c>
      <c r="AV40" s="690"/>
      <c r="AX40" s="199" t="s">
        <v>293</v>
      </c>
      <c r="AY40" s="296"/>
      <c r="AZ40" s="295"/>
      <c r="BA40" s="295"/>
      <c r="BB40" s="216"/>
      <c r="BC40" s="216">
        <v>8</v>
      </c>
      <c r="BD40" s="216">
        <v>3</v>
      </c>
      <c r="BE40" s="223">
        <v>1</v>
      </c>
      <c r="BF40" s="612">
        <v>12</v>
      </c>
      <c r="BG40" s="690"/>
      <c r="BI40" s="395"/>
      <c r="BJ40" s="395"/>
      <c r="BK40" s="395"/>
      <c r="BL40" s="395"/>
      <c r="BM40" s="395"/>
      <c r="BN40" s="395"/>
      <c r="BO40" s="395"/>
    </row>
    <row r="41" spans="1:67" ht="16.5" customHeight="1" thickBot="1" x14ac:dyDescent="0.3">
      <c r="A41" s="174" t="s">
        <v>326</v>
      </c>
      <c r="B41" s="288"/>
      <c r="C41" s="288"/>
      <c r="D41" s="216"/>
      <c r="E41" s="216"/>
      <c r="F41" s="216"/>
      <c r="G41" s="216"/>
      <c r="H41" s="216">
        <v>7</v>
      </c>
      <c r="I41" s="216">
        <v>592</v>
      </c>
      <c r="J41" s="217">
        <v>675</v>
      </c>
      <c r="K41" s="498">
        <v>1274</v>
      </c>
      <c r="L41" s="499">
        <f t="shared" si="0"/>
        <v>2.0838785658204659E-2</v>
      </c>
      <c r="M41" s="701"/>
      <c r="O41" s="199" t="s">
        <v>347</v>
      </c>
      <c r="P41" s="104"/>
      <c r="Q41" s="216"/>
      <c r="R41" s="216"/>
      <c r="S41" s="216">
        <v>9</v>
      </c>
      <c r="T41" s="216">
        <v>71</v>
      </c>
      <c r="U41" s="223">
        <v>129</v>
      </c>
      <c r="V41" s="612">
        <v>209</v>
      </c>
      <c r="W41" s="696"/>
      <c r="Y41" s="174" t="s">
        <v>312</v>
      </c>
      <c r="Z41" s="288"/>
      <c r="AA41" s="288"/>
      <c r="AB41" s="288"/>
      <c r="AC41" s="216"/>
      <c r="AD41" s="216"/>
      <c r="AE41" s="216"/>
      <c r="AF41" s="216"/>
      <c r="AG41" s="216">
        <v>1</v>
      </c>
      <c r="AH41" s="217">
        <v>1</v>
      </c>
      <c r="AI41" s="612">
        <v>2</v>
      </c>
      <c r="AJ41" s="690"/>
      <c r="AL41" s="292" t="s">
        <v>335</v>
      </c>
      <c r="AM41" s="295"/>
      <c r="AN41" s="295"/>
      <c r="AO41" s="295"/>
      <c r="AP41" s="295"/>
      <c r="AQ41" s="293"/>
      <c r="AR41" s="293"/>
      <c r="AS41" s="293"/>
      <c r="AT41" s="294">
        <v>1</v>
      </c>
      <c r="AU41" s="637">
        <v>1</v>
      </c>
      <c r="AV41" s="691"/>
      <c r="AX41" s="199" t="s">
        <v>292</v>
      </c>
      <c r="AY41" s="296"/>
      <c r="AZ41" s="295"/>
      <c r="BA41" s="295"/>
      <c r="BB41" s="216"/>
      <c r="BC41" s="216"/>
      <c r="BD41" s="216">
        <v>4</v>
      </c>
      <c r="BE41" s="223">
        <v>5</v>
      </c>
      <c r="BF41" s="612">
        <v>9</v>
      </c>
      <c r="BG41" s="690"/>
      <c r="BI41" s="395"/>
      <c r="BJ41" s="395"/>
      <c r="BK41" s="395"/>
      <c r="BL41" s="395"/>
      <c r="BM41" s="395"/>
      <c r="BN41" s="395"/>
      <c r="BO41" s="395"/>
    </row>
    <row r="42" spans="1:67" ht="16.5" customHeight="1" thickTop="1" thickBot="1" x14ac:dyDescent="0.3">
      <c r="A42" s="174" t="s">
        <v>327</v>
      </c>
      <c r="B42" s="288"/>
      <c r="C42" s="288"/>
      <c r="D42" s="216"/>
      <c r="E42" s="216"/>
      <c r="F42" s="216"/>
      <c r="G42" s="216"/>
      <c r="H42" s="216">
        <v>1</v>
      </c>
      <c r="I42" s="216">
        <v>10</v>
      </c>
      <c r="J42" s="217">
        <v>163</v>
      </c>
      <c r="K42" s="498">
        <v>174</v>
      </c>
      <c r="L42" s="499">
        <f t="shared" si="0"/>
        <v>2.8461135828317195E-3</v>
      </c>
      <c r="M42" s="701"/>
      <c r="O42" s="199" t="s">
        <v>349</v>
      </c>
      <c r="P42" s="104"/>
      <c r="Q42" s="216"/>
      <c r="R42" s="216"/>
      <c r="S42" s="216"/>
      <c r="T42" s="216">
        <v>60</v>
      </c>
      <c r="U42" s="223">
        <v>107</v>
      </c>
      <c r="V42" s="612">
        <v>167</v>
      </c>
      <c r="W42" s="696"/>
      <c r="Y42" s="218" t="s">
        <v>307</v>
      </c>
      <c r="Z42" s="289"/>
      <c r="AA42" s="289"/>
      <c r="AB42" s="289"/>
      <c r="AC42" s="219"/>
      <c r="AD42" s="219"/>
      <c r="AE42" s="219"/>
      <c r="AF42" s="219"/>
      <c r="AG42" s="219"/>
      <c r="AH42" s="220">
        <v>2</v>
      </c>
      <c r="AI42" s="636">
        <v>2</v>
      </c>
      <c r="AJ42" s="691"/>
      <c r="AL42" s="606" t="s">
        <v>303</v>
      </c>
      <c r="AM42" s="614"/>
      <c r="AN42" s="614"/>
      <c r="AO42" s="614"/>
      <c r="AP42" s="614"/>
      <c r="AQ42" s="614"/>
      <c r="AR42" s="614">
        <v>2</v>
      </c>
      <c r="AS42" s="614">
        <v>16</v>
      </c>
      <c r="AT42" s="615">
        <v>14</v>
      </c>
      <c r="AU42" s="611">
        <v>32</v>
      </c>
      <c r="AX42" s="199" t="s">
        <v>296</v>
      </c>
      <c r="AY42" s="296"/>
      <c r="AZ42" s="295"/>
      <c r="BA42" s="295"/>
      <c r="BB42" s="216"/>
      <c r="BC42" s="216">
        <v>2</v>
      </c>
      <c r="BD42" s="216"/>
      <c r="BE42" s="223">
        <v>3</v>
      </c>
      <c r="BF42" s="612">
        <v>5</v>
      </c>
      <c r="BG42" s="690"/>
      <c r="BI42" s="395"/>
      <c r="BJ42" s="395"/>
      <c r="BK42" s="395"/>
      <c r="BL42" s="395"/>
      <c r="BM42" s="395"/>
      <c r="BN42" s="395"/>
      <c r="BO42" s="395"/>
    </row>
    <row r="43" spans="1:67" ht="16.5" customHeight="1" thickTop="1" thickBot="1" x14ac:dyDescent="0.3">
      <c r="A43" s="174" t="s">
        <v>328</v>
      </c>
      <c r="B43" s="288"/>
      <c r="C43" s="288"/>
      <c r="D43" s="216"/>
      <c r="E43" s="216"/>
      <c r="F43" s="216"/>
      <c r="G43" s="216"/>
      <c r="H43" s="216">
        <v>48</v>
      </c>
      <c r="I43" s="216">
        <v>435</v>
      </c>
      <c r="J43" s="217">
        <v>1371</v>
      </c>
      <c r="K43" s="498">
        <v>1854</v>
      </c>
      <c r="L43" s="499">
        <f t="shared" si="0"/>
        <v>3.0325830934310391E-2</v>
      </c>
      <c r="M43" s="701"/>
      <c r="O43" s="199" t="s">
        <v>345</v>
      </c>
      <c r="P43" s="104"/>
      <c r="Q43" s="216"/>
      <c r="R43" s="216"/>
      <c r="S43" s="216">
        <v>3</v>
      </c>
      <c r="T43" s="216">
        <v>66</v>
      </c>
      <c r="U43" s="223">
        <v>82</v>
      </c>
      <c r="V43" s="612">
        <v>151</v>
      </c>
      <c r="W43" s="696"/>
      <c r="Y43" s="607" t="s">
        <v>83</v>
      </c>
      <c r="Z43" s="633"/>
      <c r="AA43" s="633"/>
      <c r="AB43" s="633"/>
      <c r="AC43" s="614">
        <v>1</v>
      </c>
      <c r="AD43" s="614"/>
      <c r="AE43" s="614"/>
      <c r="AF43" s="614">
        <v>286</v>
      </c>
      <c r="AG43" s="614">
        <v>1404</v>
      </c>
      <c r="AH43" s="634">
        <v>2046</v>
      </c>
      <c r="AI43" s="611">
        <v>3737</v>
      </c>
      <c r="AJ43" s="395"/>
      <c r="AL43" s="199" t="s">
        <v>342</v>
      </c>
      <c r="AM43" s="295"/>
      <c r="AN43" s="295"/>
      <c r="AO43" s="295"/>
      <c r="AP43" s="295"/>
      <c r="AQ43" s="216"/>
      <c r="AR43" s="216">
        <v>2</v>
      </c>
      <c r="AS43" s="216">
        <v>14</v>
      </c>
      <c r="AT43" s="223">
        <v>9</v>
      </c>
      <c r="AU43" s="612">
        <v>25</v>
      </c>
      <c r="AV43" s="689">
        <f>AU42/AU45</f>
        <v>2.6229508196721311E-2</v>
      </c>
      <c r="AX43" s="199" t="s">
        <v>381</v>
      </c>
      <c r="AY43" s="296"/>
      <c r="AZ43" s="295"/>
      <c r="BA43" s="295"/>
      <c r="BB43" s="216"/>
      <c r="BC43" s="216"/>
      <c r="BD43" s="216"/>
      <c r="BE43" s="223">
        <v>3</v>
      </c>
      <c r="BF43" s="612">
        <v>3</v>
      </c>
      <c r="BG43" s="690"/>
      <c r="BI43" s="395"/>
      <c r="BJ43" s="395"/>
      <c r="BK43" s="395"/>
      <c r="BL43" s="395"/>
      <c r="BM43" s="395"/>
      <c r="BN43" s="395"/>
      <c r="BO43" s="395"/>
    </row>
    <row r="44" spans="1:67" ht="16.5" customHeight="1" thickTop="1" thickBot="1" x14ac:dyDescent="0.3">
      <c r="A44" s="174" t="s">
        <v>329</v>
      </c>
      <c r="B44" s="288"/>
      <c r="C44" s="288"/>
      <c r="D44" s="216"/>
      <c r="E44" s="216"/>
      <c r="F44" s="216"/>
      <c r="G44" s="216"/>
      <c r="H44" s="216"/>
      <c r="I44" s="216">
        <v>12</v>
      </c>
      <c r="J44" s="217">
        <v>79</v>
      </c>
      <c r="K44" s="498">
        <v>91</v>
      </c>
      <c r="L44" s="499">
        <f t="shared" si="0"/>
        <v>1.4884846898717613E-3</v>
      </c>
      <c r="M44" s="701"/>
      <c r="O44" s="199" t="s">
        <v>330</v>
      </c>
      <c r="P44" s="104"/>
      <c r="Q44" s="216"/>
      <c r="R44" s="216"/>
      <c r="S44" s="216"/>
      <c r="T44" s="216">
        <v>58</v>
      </c>
      <c r="U44" s="223">
        <v>87</v>
      </c>
      <c r="V44" s="612">
        <v>145</v>
      </c>
      <c r="W44" s="696"/>
      <c r="Y44" s="395"/>
      <c r="Z44" s="395"/>
      <c r="AA44" s="395"/>
      <c r="AB44" s="395"/>
      <c r="AC44" s="395"/>
      <c r="AD44" s="395"/>
      <c r="AE44" s="395"/>
      <c r="AF44" s="395"/>
      <c r="AG44" s="395"/>
      <c r="AH44" s="395"/>
      <c r="AI44" s="395"/>
      <c r="AL44" s="199" t="s">
        <v>344</v>
      </c>
      <c r="AM44" s="295"/>
      <c r="AN44" s="295"/>
      <c r="AO44" s="295"/>
      <c r="AP44" s="295"/>
      <c r="AQ44" s="216"/>
      <c r="AR44" s="216"/>
      <c r="AS44" s="216">
        <v>2</v>
      </c>
      <c r="AT44" s="223">
        <v>5</v>
      </c>
      <c r="AU44" s="612">
        <v>7</v>
      </c>
      <c r="AV44" s="691"/>
      <c r="AX44" s="199" t="s">
        <v>359</v>
      </c>
      <c r="AY44" s="296"/>
      <c r="AZ44" s="295"/>
      <c r="BA44" s="295"/>
      <c r="BB44" s="216"/>
      <c r="BC44" s="216"/>
      <c r="BD44" s="216"/>
      <c r="BE44" s="223">
        <v>2</v>
      </c>
      <c r="BF44" s="612">
        <v>2</v>
      </c>
      <c r="BG44" s="690"/>
      <c r="BI44" s="395"/>
      <c r="BJ44" s="395"/>
      <c r="BK44" s="395"/>
      <c r="BL44" s="395"/>
      <c r="BM44" s="395"/>
      <c r="BN44" s="395"/>
      <c r="BO44" s="395"/>
    </row>
    <row r="45" spans="1:67" ht="16.5" customHeight="1" thickTop="1" thickBot="1" x14ac:dyDescent="0.3">
      <c r="A45" s="174" t="s">
        <v>330</v>
      </c>
      <c r="B45" s="288"/>
      <c r="C45" s="288"/>
      <c r="D45" s="216"/>
      <c r="E45" s="216"/>
      <c r="F45" s="216"/>
      <c r="G45" s="216"/>
      <c r="H45" s="216"/>
      <c r="I45" s="216">
        <v>58</v>
      </c>
      <c r="J45" s="217">
        <v>87</v>
      </c>
      <c r="K45" s="498">
        <v>145</v>
      </c>
      <c r="L45" s="499">
        <f t="shared" si="0"/>
        <v>2.3717613190264329E-3</v>
      </c>
      <c r="M45" s="701"/>
      <c r="O45" s="199" t="s">
        <v>333</v>
      </c>
      <c r="P45" s="104"/>
      <c r="Q45" s="216"/>
      <c r="R45" s="216"/>
      <c r="S45" s="216"/>
      <c r="T45" s="216">
        <v>104</v>
      </c>
      <c r="U45" s="223">
        <v>8</v>
      </c>
      <c r="V45" s="612">
        <v>112</v>
      </c>
      <c r="W45" s="696"/>
      <c r="Y45" s="395"/>
      <c r="Z45" s="395"/>
      <c r="AA45" s="395"/>
      <c r="AB45" s="395"/>
      <c r="AC45" s="395"/>
      <c r="AD45" s="395"/>
      <c r="AE45" s="395"/>
      <c r="AF45" s="395"/>
      <c r="AG45" s="395"/>
      <c r="AH45" s="395"/>
      <c r="AI45" s="395"/>
      <c r="AJ45" s="395"/>
      <c r="AL45" s="606" t="s">
        <v>83</v>
      </c>
      <c r="AM45" s="614"/>
      <c r="AN45" s="614"/>
      <c r="AO45" s="614"/>
      <c r="AP45" s="614"/>
      <c r="AQ45" s="614">
        <v>1</v>
      </c>
      <c r="AR45" s="614">
        <v>131</v>
      </c>
      <c r="AS45" s="614">
        <v>369</v>
      </c>
      <c r="AT45" s="615">
        <v>719</v>
      </c>
      <c r="AU45" s="611">
        <v>1220</v>
      </c>
      <c r="AX45" s="199" t="s">
        <v>300</v>
      </c>
      <c r="AY45" s="296"/>
      <c r="AZ45" s="295"/>
      <c r="BA45" s="295"/>
      <c r="BB45" s="216"/>
      <c r="BC45" s="216"/>
      <c r="BD45" s="216"/>
      <c r="BE45" s="223">
        <v>2</v>
      </c>
      <c r="BF45" s="612">
        <v>2</v>
      </c>
      <c r="BG45" s="690"/>
      <c r="BI45" s="395"/>
      <c r="BJ45" s="395"/>
      <c r="BK45" s="395"/>
      <c r="BL45" s="395"/>
      <c r="BM45" s="395"/>
      <c r="BN45" s="395"/>
      <c r="BO45" s="395"/>
    </row>
    <row r="46" spans="1:67" ht="15.75" customHeight="1" thickTop="1" x14ac:dyDescent="0.25">
      <c r="A46" s="174" t="s">
        <v>331</v>
      </c>
      <c r="B46" s="288"/>
      <c r="C46" s="288"/>
      <c r="D46" s="216"/>
      <c r="E46" s="216"/>
      <c r="F46" s="216"/>
      <c r="G46" s="216"/>
      <c r="H46" s="216"/>
      <c r="I46" s="216">
        <v>4</v>
      </c>
      <c r="J46" s="217">
        <v>28</v>
      </c>
      <c r="K46" s="498">
        <v>32</v>
      </c>
      <c r="L46" s="499">
        <f t="shared" si="0"/>
        <v>5.2342318764721273E-4</v>
      </c>
      <c r="M46" s="701"/>
      <c r="O46" s="199" t="s">
        <v>343</v>
      </c>
      <c r="P46" s="104"/>
      <c r="Q46" s="216"/>
      <c r="R46" s="216"/>
      <c r="S46" s="216"/>
      <c r="T46" s="216"/>
      <c r="U46" s="223">
        <v>106</v>
      </c>
      <c r="V46" s="612">
        <v>106</v>
      </c>
      <c r="W46" s="696"/>
      <c r="Y46" s="395"/>
      <c r="Z46" s="395"/>
      <c r="AA46" s="395"/>
      <c r="AB46" s="395"/>
      <c r="AC46" s="395"/>
      <c r="AD46" s="395"/>
      <c r="AE46" s="395"/>
      <c r="AF46" s="395"/>
      <c r="AG46" s="395"/>
      <c r="AH46" s="395"/>
      <c r="AI46" s="395"/>
      <c r="AJ46" s="395"/>
      <c r="AL46" s="395"/>
      <c r="AM46" s="395"/>
      <c r="AN46" s="395"/>
      <c r="AO46" s="395"/>
      <c r="AP46" s="395"/>
      <c r="AQ46" s="395"/>
      <c r="AR46" s="395"/>
      <c r="AS46" s="395"/>
      <c r="AT46" s="395"/>
      <c r="AU46" s="395"/>
      <c r="AX46" s="199" t="s">
        <v>290</v>
      </c>
      <c r="AY46" s="296"/>
      <c r="AZ46" s="295"/>
      <c r="BA46" s="295"/>
      <c r="BB46" s="216"/>
      <c r="BC46" s="216"/>
      <c r="BD46" s="216">
        <v>1</v>
      </c>
      <c r="BE46" s="223">
        <v>1</v>
      </c>
      <c r="BF46" s="612">
        <v>2</v>
      </c>
      <c r="BG46" s="690"/>
      <c r="BI46" s="395"/>
      <c r="BJ46" s="395"/>
      <c r="BK46" s="395"/>
      <c r="BL46" s="395"/>
      <c r="BM46" s="395"/>
      <c r="BN46" s="395"/>
      <c r="BO46" s="395"/>
    </row>
    <row r="47" spans="1:67" ht="15" customHeight="1" x14ac:dyDescent="0.25">
      <c r="A47" s="174" t="s">
        <v>332</v>
      </c>
      <c r="B47" s="288"/>
      <c r="C47" s="288"/>
      <c r="D47" s="216"/>
      <c r="E47" s="216"/>
      <c r="F47" s="216"/>
      <c r="G47" s="216"/>
      <c r="H47" s="216"/>
      <c r="I47" s="216"/>
      <c r="J47" s="217">
        <v>8</v>
      </c>
      <c r="K47" s="498">
        <v>8</v>
      </c>
      <c r="L47" s="499">
        <f t="shared" si="0"/>
        <v>1.3085579691180318E-4</v>
      </c>
      <c r="M47" s="701"/>
      <c r="O47" s="199" t="s">
        <v>307</v>
      </c>
      <c r="P47" s="104"/>
      <c r="Q47" s="216"/>
      <c r="R47" s="216"/>
      <c r="S47" s="216"/>
      <c r="T47" s="216">
        <v>18</v>
      </c>
      <c r="U47" s="223">
        <v>83</v>
      </c>
      <c r="V47" s="612">
        <v>101</v>
      </c>
      <c r="W47" s="696"/>
      <c r="Y47" s="395"/>
      <c r="Z47" s="395"/>
      <c r="AA47" s="395"/>
      <c r="AB47" s="395"/>
      <c r="AC47" s="395"/>
      <c r="AD47" s="395"/>
      <c r="AE47" s="395"/>
      <c r="AF47" s="395"/>
      <c r="AG47" s="395"/>
      <c r="AH47" s="395"/>
      <c r="AI47" s="395"/>
      <c r="AJ47" s="395"/>
      <c r="AL47" s="395"/>
      <c r="AM47" s="395"/>
      <c r="AN47" s="395"/>
      <c r="AO47" s="395"/>
      <c r="AP47" s="395"/>
      <c r="AQ47" s="395"/>
      <c r="AR47" s="395"/>
      <c r="AS47" s="395"/>
      <c r="AT47" s="395"/>
      <c r="AU47" s="395"/>
      <c r="AX47" s="199" t="s">
        <v>306</v>
      </c>
      <c r="AY47" s="296"/>
      <c r="AZ47" s="295"/>
      <c r="BA47" s="295"/>
      <c r="BB47" s="216"/>
      <c r="BC47" s="216"/>
      <c r="BD47" s="216"/>
      <c r="BE47" s="223">
        <v>2</v>
      </c>
      <c r="BF47" s="612">
        <v>2</v>
      </c>
      <c r="BG47" s="690"/>
      <c r="BI47" s="395"/>
      <c r="BJ47" s="395"/>
      <c r="BK47" s="395"/>
      <c r="BL47" s="395"/>
      <c r="BM47" s="395"/>
      <c r="BN47" s="395"/>
      <c r="BO47" s="395"/>
    </row>
    <row r="48" spans="1:67" ht="15.75" customHeight="1" x14ac:dyDescent="0.25">
      <c r="A48" s="174" t="s">
        <v>333</v>
      </c>
      <c r="B48" s="288"/>
      <c r="C48" s="288"/>
      <c r="D48" s="216"/>
      <c r="E48" s="216"/>
      <c r="F48" s="216"/>
      <c r="G48" s="216"/>
      <c r="H48" s="216">
        <v>36</v>
      </c>
      <c r="I48" s="216">
        <v>440</v>
      </c>
      <c r="J48" s="217">
        <v>479</v>
      </c>
      <c r="K48" s="498">
        <v>955</v>
      </c>
      <c r="L48" s="499">
        <f t="shared" si="0"/>
        <v>1.5620910756346506E-2</v>
      </c>
      <c r="M48" s="701"/>
      <c r="O48" s="199" t="s">
        <v>356</v>
      </c>
      <c r="P48" s="104"/>
      <c r="Q48" s="216"/>
      <c r="R48" s="216"/>
      <c r="S48" s="216"/>
      <c r="T48" s="216">
        <v>21</v>
      </c>
      <c r="U48" s="223">
        <v>79</v>
      </c>
      <c r="V48" s="612">
        <v>100</v>
      </c>
      <c r="W48" s="696"/>
      <c r="Y48" s="395"/>
      <c r="Z48" s="395"/>
      <c r="AA48" s="395"/>
      <c r="AB48" s="395"/>
      <c r="AC48" s="395"/>
      <c r="AD48" s="395"/>
      <c r="AE48" s="395"/>
      <c r="AF48" s="395"/>
      <c r="AG48" s="395"/>
      <c r="AH48" s="395"/>
      <c r="AI48" s="395"/>
      <c r="AJ48" s="395"/>
      <c r="AL48" s="395"/>
      <c r="AM48" s="395"/>
      <c r="AN48" s="395"/>
      <c r="AO48" s="395"/>
      <c r="AP48" s="395"/>
      <c r="AQ48" s="395"/>
      <c r="AR48" s="395"/>
      <c r="AS48" s="395"/>
      <c r="AT48" s="395"/>
      <c r="AU48" s="395"/>
      <c r="AX48" s="199" t="s">
        <v>289</v>
      </c>
      <c r="AY48" s="296"/>
      <c r="AZ48" s="295"/>
      <c r="BA48" s="295"/>
      <c r="BB48" s="216"/>
      <c r="BC48" s="216"/>
      <c r="BD48" s="216"/>
      <c r="BE48" s="223">
        <v>1</v>
      </c>
      <c r="BF48" s="612">
        <v>1</v>
      </c>
      <c r="BG48" s="690"/>
      <c r="BI48" s="395"/>
      <c r="BJ48" s="395"/>
      <c r="BK48" s="395"/>
      <c r="BL48" s="395"/>
      <c r="BM48" s="395"/>
      <c r="BN48" s="395"/>
      <c r="BO48" s="395"/>
    </row>
    <row r="49" spans="1:67" ht="16.5" customHeight="1" x14ac:dyDescent="0.25">
      <c r="A49" s="174" t="s">
        <v>334</v>
      </c>
      <c r="B49" s="288"/>
      <c r="C49" s="288"/>
      <c r="D49" s="216"/>
      <c r="E49" s="216"/>
      <c r="F49" s="216"/>
      <c r="G49" s="216"/>
      <c r="H49" s="216">
        <v>1</v>
      </c>
      <c r="I49" s="216">
        <v>16</v>
      </c>
      <c r="J49" s="217">
        <v>83</v>
      </c>
      <c r="K49" s="498">
        <v>100</v>
      </c>
      <c r="L49" s="499">
        <f t="shared" si="0"/>
        <v>1.6356974613975399E-3</v>
      </c>
      <c r="M49" s="701"/>
      <c r="O49" s="199" t="s">
        <v>327</v>
      </c>
      <c r="P49" s="104"/>
      <c r="Q49" s="216"/>
      <c r="R49" s="216"/>
      <c r="S49" s="216"/>
      <c r="T49" s="216">
        <v>9</v>
      </c>
      <c r="U49" s="223">
        <v>63</v>
      </c>
      <c r="V49" s="612">
        <v>72</v>
      </c>
      <c r="W49" s="696"/>
      <c r="Y49" s="395"/>
      <c r="Z49" s="395"/>
      <c r="AA49" s="395"/>
      <c r="AB49" s="395"/>
      <c r="AC49" s="395"/>
      <c r="AD49" s="395"/>
      <c r="AE49" s="395"/>
      <c r="AF49" s="395"/>
      <c r="AG49" s="395"/>
      <c r="AH49" s="395"/>
      <c r="AI49" s="395"/>
      <c r="AJ49" s="395"/>
      <c r="AL49" s="395"/>
      <c r="AM49" s="395"/>
      <c r="AN49" s="395"/>
      <c r="AO49" s="395"/>
      <c r="AP49" s="395"/>
      <c r="AQ49" s="395"/>
      <c r="AR49" s="395"/>
      <c r="AS49" s="395"/>
      <c r="AT49" s="395"/>
      <c r="AU49" s="395"/>
      <c r="AX49" s="199" t="s">
        <v>360</v>
      </c>
      <c r="AY49" s="296"/>
      <c r="AZ49" s="295"/>
      <c r="BA49" s="295"/>
      <c r="BB49" s="216"/>
      <c r="BC49" s="216"/>
      <c r="BD49" s="216"/>
      <c r="BE49" s="223">
        <v>1</v>
      </c>
      <c r="BF49" s="612">
        <v>1</v>
      </c>
      <c r="BG49" s="690"/>
      <c r="BI49" s="395"/>
      <c r="BJ49" s="395"/>
      <c r="BK49" s="395"/>
      <c r="BL49" s="395"/>
      <c r="BM49" s="395"/>
      <c r="BN49" s="395"/>
      <c r="BO49" s="395"/>
    </row>
    <row r="50" spans="1:67" ht="16.5" customHeight="1" thickBot="1" x14ac:dyDescent="0.3">
      <c r="A50" s="174" t="s">
        <v>335</v>
      </c>
      <c r="B50" s="288"/>
      <c r="C50" s="288"/>
      <c r="D50" s="216"/>
      <c r="E50" s="216"/>
      <c r="F50" s="216"/>
      <c r="G50" s="216"/>
      <c r="H50" s="216">
        <v>57</v>
      </c>
      <c r="I50" s="216">
        <v>750</v>
      </c>
      <c r="J50" s="217">
        <v>1520</v>
      </c>
      <c r="K50" s="498">
        <v>2327</v>
      </c>
      <c r="L50" s="499">
        <f t="shared" si="0"/>
        <v>3.8062679926720751E-2</v>
      </c>
      <c r="M50" s="701"/>
      <c r="O50" s="199" t="s">
        <v>348</v>
      </c>
      <c r="P50" s="104"/>
      <c r="Q50" s="216"/>
      <c r="R50" s="216"/>
      <c r="S50" s="216">
        <v>1</v>
      </c>
      <c r="T50" s="216">
        <v>41</v>
      </c>
      <c r="U50" s="223">
        <v>19</v>
      </c>
      <c r="V50" s="612">
        <v>61</v>
      </c>
      <c r="W50" s="696"/>
      <c r="Y50" s="395"/>
      <c r="Z50" s="395"/>
      <c r="AA50" s="395"/>
      <c r="AB50" s="395"/>
      <c r="AC50" s="395"/>
      <c r="AD50" s="395"/>
      <c r="AE50" s="395"/>
      <c r="AF50" s="395"/>
      <c r="AG50" s="395"/>
      <c r="AH50" s="395"/>
      <c r="AI50" s="395"/>
      <c r="AJ50" s="395"/>
      <c r="AL50" s="395"/>
      <c r="AM50" s="395"/>
      <c r="AN50" s="395"/>
      <c r="AO50" s="395"/>
      <c r="AP50" s="395"/>
      <c r="AQ50" s="395"/>
      <c r="AR50" s="395"/>
      <c r="AS50" s="395"/>
      <c r="AT50" s="395"/>
      <c r="AU50" s="395"/>
      <c r="AX50" s="199" t="s">
        <v>294</v>
      </c>
      <c r="AY50" s="296"/>
      <c r="AZ50" s="295"/>
      <c r="BA50" s="295"/>
      <c r="BB50" s="216"/>
      <c r="BC50" s="216"/>
      <c r="BD50" s="216"/>
      <c r="BE50" s="223">
        <v>1</v>
      </c>
      <c r="BF50" s="636">
        <v>1</v>
      </c>
      <c r="BG50" s="691"/>
      <c r="BI50" s="395"/>
      <c r="BJ50" s="395"/>
      <c r="BK50" s="395"/>
      <c r="BL50" s="395"/>
      <c r="BM50" s="395"/>
      <c r="BN50" s="395"/>
      <c r="BO50" s="395"/>
    </row>
    <row r="51" spans="1:67" ht="16.5" customHeight="1" thickTop="1" thickBot="1" x14ac:dyDescent="0.3">
      <c r="A51" s="174" t="s">
        <v>336</v>
      </c>
      <c r="B51" s="288"/>
      <c r="C51" s="288"/>
      <c r="D51" s="216"/>
      <c r="E51" s="216"/>
      <c r="F51" s="216"/>
      <c r="G51" s="216"/>
      <c r="H51" s="216">
        <v>49</v>
      </c>
      <c r="I51" s="216">
        <v>223</v>
      </c>
      <c r="J51" s="217">
        <v>224</v>
      </c>
      <c r="K51" s="498">
        <v>496</v>
      </c>
      <c r="L51" s="499">
        <f t="shared" si="0"/>
        <v>8.1130594085317975E-3</v>
      </c>
      <c r="M51" s="701"/>
      <c r="O51" s="199" t="s">
        <v>322</v>
      </c>
      <c r="P51" s="104"/>
      <c r="Q51" s="216"/>
      <c r="R51" s="216"/>
      <c r="S51" s="216"/>
      <c r="T51" s="216">
        <v>6</v>
      </c>
      <c r="U51" s="223">
        <v>49</v>
      </c>
      <c r="V51" s="612">
        <v>55</v>
      </c>
      <c r="W51" s="696"/>
      <c r="Y51" s="395"/>
      <c r="Z51" s="395"/>
      <c r="AA51" s="395"/>
      <c r="AB51" s="395"/>
      <c r="AC51" s="395"/>
      <c r="AD51" s="395"/>
      <c r="AE51" s="395"/>
      <c r="AF51" s="395"/>
      <c r="AG51" s="395"/>
      <c r="AH51" s="395"/>
      <c r="AI51" s="395"/>
      <c r="AJ51" s="395"/>
      <c r="AL51" s="395"/>
      <c r="AM51" s="395"/>
      <c r="AN51" s="395"/>
      <c r="AO51" s="395"/>
      <c r="AP51" s="395"/>
      <c r="AQ51" s="395"/>
      <c r="AR51" s="395"/>
      <c r="AS51" s="395"/>
      <c r="AT51" s="395"/>
      <c r="AU51" s="395"/>
      <c r="AV51" s="395"/>
      <c r="AX51" s="606" t="s">
        <v>380</v>
      </c>
      <c r="AY51" s="607"/>
      <c r="AZ51" s="614"/>
      <c r="BA51" s="614"/>
      <c r="BB51" s="614"/>
      <c r="BC51" s="614">
        <v>96</v>
      </c>
      <c r="BD51" s="614">
        <v>813</v>
      </c>
      <c r="BE51" s="615">
        <v>709</v>
      </c>
      <c r="BF51" s="643">
        <v>1618</v>
      </c>
      <c r="BG51" s="395"/>
      <c r="BI51" s="395"/>
      <c r="BJ51" s="395"/>
      <c r="BK51" s="395"/>
      <c r="BL51" s="395"/>
      <c r="BM51" s="395"/>
      <c r="BN51" s="395"/>
      <c r="BO51" s="395"/>
    </row>
    <row r="52" spans="1:67" ht="15.75" customHeight="1" thickTop="1" thickBot="1" x14ac:dyDescent="0.3">
      <c r="A52" s="174" t="s">
        <v>337</v>
      </c>
      <c r="B52" s="288"/>
      <c r="C52" s="288"/>
      <c r="D52" s="216"/>
      <c r="E52" s="216"/>
      <c r="F52" s="216"/>
      <c r="G52" s="216"/>
      <c r="H52" s="216">
        <v>4</v>
      </c>
      <c r="I52" s="216">
        <v>3</v>
      </c>
      <c r="J52" s="217">
        <v>73</v>
      </c>
      <c r="K52" s="498">
        <v>80</v>
      </c>
      <c r="L52" s="499">
        <f t="shared" si="0"/>
        <v>1.3085579691180318E-3</v>
      </c>
      <c r="M52" s="701"/>
      <c r="O52" s="199" t="s">
        <v>317</v>
      </c>
      <c r="P52" s="104"/>
      <c r="Q52" s="216"/>
      <c r="R52" s="216"/>
      <c r="S52" s="216">
        <v>11</v>
      </c>
      <c r="T52" s="216">
        <v>13</v>
      </c>
      <c r="U52" s="223">
        <v>15</v>
      </c>
      <c r="V52" s="612">
        <v>39</v>
      </c>
      <c r="W52" s="696"/>
      <c r="Y52" s="395"/>
      <c r="Z52" s="395"/>
      <c r="AA52" s="395"/>
      <c r="AB52" s="395"/>
      <c r="AC52" s="395"/>
      <c r="AD52" s="395"/>
      <c r="AE52" s="395"/>
      <c r="AF52" s="395"/>
      <c r="AG52" s="395"/>
      <c r="AH52" s="395"/>
      <c r="AI52" s="395"/>
      <c r="AJ52" s="395"/>
      <c r="AL52" s="395"/>
      <c r="AM52" s="395"/>
      <c r="AN52" s="395"/>
      <c r="AO52" s="395"/>
      <c r="AP52" s="395"/>
      <c r="AQ52" s="395"/>
      <c r="AR52" s="395"/>
      <c r="AS52" s="395"/>
      <c r="AT52" s="395"/>
      <c r="AU52" s="395"/>
      <c r="AV52" s="395"/>
      <c r="AX52" s="199" t="s">
        <v>293</v>
      </c>
      <c r="AY52" s="296"/>
      <c r="AZ52" s="295"/>
      <c r="BA52" s="295"/>
      <c r="BB52" s="216"/>
      <c r="BC52" s="216">
        <v>96</v>
      </c>
      <c r="BD52" s="216">
        <v>813</v>
      </c>
      <c r="BE52" s="223">
        <v>709</v>
      </c>
      <c r="BF52" s="637">
        <v>1618</v>
      </c>
      <c r="BG52" s="644">
        <f>BF51/BF108</f>
        <v>0.27772056299347753</v>
      </c>
      <c r="BI52" s="395"/>
      <c r="BJ52" s="395"/>
      <c r="BK52" s="395"/>
      <c r="BL52" s="395"/>
      <c r="BM52" s="395"/>
      <c r="BN52" s="395"/>
      <c r="BO52" s="395"/>
    </row>
    <row r="53" spans="1:67" ht="15" customHeight="1" thickTop="1" thickBot="1" x14ac:dyDescent="0.3">
      <c r="A53" s="174" t="s">
        <v>338</v>
      </c>
      <c r="B53" s="288"/>
      <c r="C53" s="288"/>
      <c r="D53" s="216"/>
      <c r="E53" s="216"/>
      <c r="F53" s="216"/>
      <c r="G53" s="216"/>
      <c r="H53" s="216">
        <v>115</v>
      </c>
      <c r="I53" s="216">
        <v>369</v>
      </c>
      <c r="J53" s="217">
        <v>604</v>
      </c>
      <c r="K53" s="498">
        <v>1088</v>
      </c>
      <c r="L53" s="499">
        <f t="shared" si="0"/>
        <v>1.7796388380005235E-2</v>
      </c>
      <c r="M53" s="701"/>
      <c r="O53" s="199" t="s">
        <v>337</v>
      </c>
      <c r="P53" s="104"/>
      <c r="Q53" s="216"/>
      <c r="R53" s="216"/>
      <c r="S53" s="216"/>
      <c r="T53" s="216">
        <v>1</v>
      </c>
      <c r="U53" s="223">
        <v>34</v>
      </c>
      <c r="V53" s="612">
        <v>35</v>
      </c>
      <c r="W53" s="696"/>
      <c r="Y53" s="395"/>
      <c r="Z53" s="395"/>
      <c r="AA53" s="395"/>
      <c r="AB53" s="395"/>
      <c r="AC53" s="395"/>
      <c r="AD53" s="395"/>
      <c r="AE53" s="395"/>
      <c r="AF53" s="395"/>
      <c r="AG53" s="395"/>
      <c r="AH53" s="395"/>
      <c r="AI53" s="395"/>
      <c r="AJ53" s="395"/>
      <c r="AL53" s="395"/>
      <c r="AM53" s="395"/>
      <c r="AN53" s="395"/>
      <c r="AO53" s="395"/>
      <c r="AP53" s="395"/>
      <c r="AQ53" s="395"/>
      <c r="AR53" s="395"/>
      <c r="AS53" s="395"/>
      <c r="AT53" s="395"/>
      <c r="AU53" s="395"/>
      <c r="AV53" s="395"/>
      <c r="AX53" s="606" t="s">
        <v>344</v>
      </c>
      <c r="AY53" s="607"/>
      <c r="AZ53" s="614"/>
      <c r="BA53" s="614"/>
      <c r="BB53" s="614"/>
      <c r="BC53" s="614">
        <v>108</v>
      </c>
      <c r="BD53" s="614">
        <v>407</v>
      </c>
      <c r="BE53" s="615">
        <v>212</v>
      </c>
      <c r="BF53" s="643">
        <v>727</v>
      </c>
      <c r="BG53" s="395"/>
      <c r="BI53" s="395"/>
      <c r="BJ53" s="395"/>
      <c r="BK53" s="395"/>
      <c r="BL53" s="395"/>
      <c r="BM53" s="395"/>
      <c r="BN53" s="395"/>
      <c r="BO53" s="395"/>
    </row>
    <row r="54" spans="1:67" ht="15" customHeight="1" thickTop="1" x14ac:dyDescent="0.25">
      <c r="A54" s="174" t="s">
        <v>339</v>
      </c>
      <c r="B54" s="288"/>
      <c r="C54" s="288"/>
      <c r="D54" s="216"/>
      <c r="E54" s="216"/>
      <c r="F54" s="216"/>
      <c r="G54" s="216"/>
      <c r="H54" s="216">
        <v>133</v>
      </c>
      <c r="I54" s="216">
        <v>1135</v>
      </c>
      <c r="J54" s="217">
        <v>1569</v>
      </c>
      <c r="K54" s="498">
        <v>2837</v>
      </c>
      <c r="L54" s="499">
        <f t="shared" si="0"/>
        <v>4.6404736979848205E-2</v>
      </c>
      <c r="M54" s="701"/>
      <c r="O54" s="199" t="s">
        <v>350</v>
      </c>
      <c r="P54" s="104"/>
      <c r="Q54" s="216"/>
      <c r="R54" s="216"/>
      <c r="S54" s="216"/>
      <c r="T54" s="216">
        <v>2</v>
      </c>
      <c r="U54" s="223">
        <v>28</v>
      </c>
      <c r="V54" s="612">
        <v>30</v>
      </c>
      <c r="W54" s="696"/>
      <c r="Y54" s="395"/>
      <c r="Z54" s="395"/>
      <c r="AA54" s="395"/>
      <c r="AB54" s="395"/>
      <c r="AC54" s="395"/>
      <c r="AD54" s="395"/>
      <c r="AE54" s="395"/>
      <c r="AF54" s="395"/>
      <c r="AG54" s="395"/>
      <c r="AH54" s="395"/>
      <c r="AI54" s="395"/>
      <c r="AJ54" s="395"/>
      <c r="AL54" s="395"/>
      <c r="AM54" s="395"/>
      <c r="AN54" s="395"/>
      <c r="AO54" s="395"/>
      <c r="AP54" s="395"/>
      <c r="AQ54" s="395"/>
      <c r="AR54" s="395"/>
      <c r="AS54" s="395"/>
      <c r="AT54" s="395"/>
      <c r="AU54" s="395"/>
      <c r="AV54" s="395"/>
      <c r="AX54" s="199" t="s">
        <v>222</v>
      </c>
      <c r="AY54" s="296"/>
      <c r="AZ54" s="295"/>
      <c r="BA54" s="295"/>
      <c r="BB54" s="216"/>
      <c r="BC54" s="216"/>
      <c r="BD54" s="216">
        <v>74</v>
      </c>
      <c r="BE54" s="223">
        <v>32</v>
      </c>
      <c r="BF54" s="645">
        <v>106</v>
      </c>
      <c r="BG54" s="689">
        <f>BF53/BF108</f>
        <v>0.12478544455887401</v>
      </c>
      <c r="BI54" s="395"/>
      <c r="BJ54" s="395"/>
      <c r="BK54" s="395"/>
      <c r="BL54" s="395"/>
      <c r="BM54" s="395"/>
      <c r="BN54" s="395"/>
      <c r="BO54" s="395"/>
    </row>
    <row r="55" spans="1:67" ht="15" customHeight="1" x14ac:dyDescent="0.25">
      <c r="A55" s="174" t="s">
        <v>340</v>
      </c>
      <c r="B55" s="288"/>
      <c r="C55" s="288"/>
      <c r="D55" s="216"/>
      <c r="E55" s="216"/>
      <c r="F55" s="216"/>
      <c r="G55" s="216"/>
      <c r="H55" s="216">
        <v>35</v>
      </c>
      <c r="I55" s="216">
        <v>496</v>
      </c>
      <c r="J55" s="217">
        <v>1252</v>
      </c>
      <c r="K55" s="498">
        <v>1783</v>
      </c>
      <c r="L55" s="499">
        <f t="shared" si="0"/>
        <v>2.9164485736718138E-2</v>
      </c>
      <c r="M55" s="701"/>
      <c r="O55" s="199" t="s">
        <v>331</v>
      </c>
      <c r="P55" s="104"/>
      <c r="Q55" s="216"/>
      <c r="R55" s="216"/>
      <c r="S55" s="216"/>
      <c r="T55" s="216">
        <v>3</v>
      </c>
      <c r="U55" s="223">
        <v>25</v>
      </c>
      <c r="V55" s="612">
        <v>28</v>
      </c>
      <c r="W55" s="696"/>
      <c r="Y55" s="395"/>
      <c r="Z55" s="395"/>
      <c r="AA55" s="395"/>
      <c r="AB55" s="395"/>
      <c r="AC55" s="395"/>
      <c r="AD55" s="395"/>
      <c r="AE55" s="395"/>
      <c r="AF55" s="395"/>
      <c r="AG55" s="395"/>
      <c r="AH55" s="395"/>
      <c r="AI55" s="395"/>
      <c r="AJ55" s="395"/>
      <c r="AK55" s="395"/>
      <c r="AL55" s="395"/>
      <c r="AM55" s="395"/>
      <c r="AN55" s="395"/>
      <c r="AO55" s="395"/>
      <c r="AP55" s="395"/>
      <c r="AQ55" s="395"/>
      <c r="AR55" s="395"/>
      <c r="AS55" s="395"/>
      <c r="AT55" s="395"/>
      <c r="AU55" s="395"/>
      <c r="AV55" s="395"/>
      <c r="AX55" s="199" t="s">
        <v>219</v>
      </c>
      <c r="AY55" s="296"/>
      <c r="AZ55" s="295"/>
      <c r="BA55" s="295"/>
      <c r="BB55" s="216"/>
      <c r="BC55" s="216">
        <v>1</v>
      </c>
      <c r="BD55" s="216">
        <v>65</v>
      </c>
      <c r="BE55" s="223">
        <v>39</v>
      </c>
      <c r="BF55" s="612">
        <v>105</v>
      </c>
      <c r="BG55" s="690"/>
      <c r="BI55" s="395"/>
      <c r="BJ55" s="395"/>
      <c r="BK55" s="395"/>
      <c r="BL55" s="395"/>
      <c r="BM55" s="395"/>
      <c r="BN55" s="395"/>
      <c r="BO55" s="395"/>
    </row>
    <row r="56" spans="1:67" ht="15" customHeight="1" x14ac:dyDescent="0.25">
      <c r="A56" s="174" t="s">
        <v>341</v>
      </c>
      <c r="B56" s="288"/>
      <c r="C56" s="288"/>
      <c r="D56" s="216"/>
      <c r="E56" s="216"/>
      <c r="F56" s="216"/>
      <c r="G56" s="216"/>
      <c r="H56" s="216">
        <v>3</v>
      </c>
      <c r="I56" s="216">
        <v>194</v>
      </c>
      <c r="J56" s="217">
        <v>626</v>
      </c>
      <c r="K56" s="498">
        <v>823</v>
      </c>
      <c r="L56" s="499">
        <f t="shared" si="0"/>
        <v>1.3461790107301754E-2</v>
      </c>
      <c r="M56" s="701"/>
      <c r="O56" s="199" t="s">
        <v>325</v>
      </c>
      <c r="P56" s="104"/>
      <c r="Q56" s="216"/>
      <c r="R56" s="216"/>
      <c r="S56" s="216"/>
      <c r="T56" s="216"/>
      <c r="U56" s="223">
        <v>28</v>
      </c>
      <c r="V56" s="612">
        <v>28</v>
      </c>
      <c r="W56" s="696"/>
      <c r="Y56" s="395"/>
      <c r="Z56" s="395"/>
      <c r="AA56" s="395"/>
      <c r="AB56" s="395"/>
      <c r="AC56" s="395"/>
      <c r="AD56" s="395"/>
      <c r="AE56" s="395"/>
      <c r="AF56" s="395"/>
      <c r="AG56" s="395"/>
      <c r="AH56" s="395"/>
      <c r="AI56" s="395"/>
      <c r="AJ56" s="395"/>
      <c r="AK56" s="395"/>
      <c r="AL56" s="395"/>
      <c r="AM56" s="395"/>
      <c r="AN56" s="395"/>
      <c r="AO56" s="395"/>
      <c r="AP56" s="395"/>
      <c r="AQ56" s="395"/>
      <c r="AR56" s="395"/>
      <c r="AS56" s="395"/>
      <c r="AT56" s="395"/>
      <c r="AU56" s="395"/>
      <c r="AV56" s="395"/>
      <c r="AX56" s="199" t="s">
        <v>217</v>
      </c>
      <c r="AY56" s="296"/>
      <c r="AZ56" s="295"/>
      <c r="BA56" s="295"/>
      <c r="BB56" s="216"/>
      <c r="BC56" s="216">
        <v>33</v>
      </c>
      <c r="BD56" s="216">
        <v>19</v>
      </c>
      <c r="BE56" s="223">
        <v>29</v>
      </c>
      <c r="BF56" s="612">
        <v>81</v>
      </c>
      <c r="BG56" s="690"/>
      <c r="BI56" s="395"/>
      <c r="BJ56" s="395"/>
      <c r="BK56" s="395"/>
      <c r="BL56" s="395"/>
      <c r="BM56" s="395"/>
      <c r="BN56" s="395"/>
      <c r="BO56" s="395"/>
    </row>
    <row r="57" spans="1:67" ht="15" customHeight="1" x14ac:dyDescent="0.25">
      <c r="A57" s="174" t="s">
        <v>342</v>
      </c>
      <c r="B57" s="288"/>
      <c r="C57" s="288"/>
      <c r="D57" s="216"/>
      <c r="E57" s="216"/>
      <c r="F57" s="216"/>
      <c r="G57" s="216"/>
      <c r="H57" s="216">
        <v>212</v>
      </c>
      <c r="I57" s="216">
        <v>2362</v>
      </c>
      <c r="J57" s="217">
        <v>2905</v>
      </c>
      <c r="K57" s="498">
        <v>5479</v>
      </c>
      <c r="L57" s="499">
        <f t="shared" si="0"/>
        <v>8.9619863909971217E-2</v>
      </c>
      <c r="M57" s="701"/>
      <c r="O57" s="199" t="s">
        <v>323</v>
      </c>
      <c r="P57" s="104"/>
      <c r="Q57" s="216"/>
      <c r="R57" s="216"/>
      <c r="S57" s="216"/>
      <c r="T57" s="216">
        <v>23</v>
      </c>
      <c r="U57" s="223">
        <v>4</v>
      </c>
      <c r="V57" s="612">
        <v>27</v>
      </c>
      <c r="W57" s="696"/>
      <c r="Y57" s="395"/>
      <c r="Z57" s="395"/>
      <c r="AA57" s="395"/>
      <c r="AB57" s="395"/>
      <c r="AC57" s="395"/>
      <c r="AD57" s="395"/>
      <c r="AE57" s="395"/>
      <c r="AF57" s="395"/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95"/>
      <c r="AR57" s="395"/>
      <c r="AS57" s="395"/>
      <c r="AT57" s="395"/>
      <c r="AU57" s="395"/>
      <c r="AV57" s="395"/>
      <c r="AX57" s="199" t="s">
        <v>290</v>
      </c>
      <c r="AY57" s="296"/>
      <c r="AZ57" s="295"/>
      <c r="BA57" s="295"/>
      <c r="BB57" s="216"/>
      <c r="BC57" s="216">
        <v>2</v>
      </c>
      <c r="BD57" s="216">
        <v>60</v>
      </c>
      <c r="BE57" s="223">
        <v>16</v>
      </c>
      <c r="BF57" s="612">
        <v>78</v>
      </c>
      <c r="BG57" s="690"/>
      <c r="BI57" s="395"/>
      <c r="BJ57" s="395"/>
      <c r="BK57" s="395"/>
      <c r="BL57" s="395"/>
      <c r="BM57" s="395"/>
      <c r="BN57" s="395"/>
      <c r="BO57" s="395"/>
    </row>
    <row r="58" spans="1:67" ht="15.75" customHeight="1" x14ac:dyDescent="0.25">
      <c r="A58" s="174" t="s">
        <v>343</v>
      </c>
      <c r="B58" s="288"/>
      <c r="C58" s="288"/>
      <c r="D58" s="216"/>
      <c r="E58" s="216"/>
      <c r="F58" s="216"/>
      <c r="G58" s="216"/>
      <c r="H58" s="216"/>
      <c r="I58" s="216"/>
      <c r="J58" s="217">
        <v>106</v>
      </c>
      <c r="K58" s="498">
        <v>106</v>
      </c>
      <c r="L58" s="499">
        <f t="shared" si="0"/>
        <v>1.7338393090813922E-3</v>
      </c>
      <c r="M58" s="701"/>
      <c r="O58" s="199" t="s">
        <v>329</v>
      </c>
      <c r="P58" s="104"/>
      <c r="Q58" s="216"/>
      <c r="R58" s="216"/>
      <c r="S58" s="216"/>
      <c r="T58" s="216">
        <v>4</v>
      </c>
      <c r="U58" s="223">
        <v>19</v>
      </c>
      <c r="V58" s="612">
        <v>23</v>
      </c>
      <c r="W58" s="696"/>
      <c r="Y58" s="395"/>
      <c r="Z58" s="395"/>
      <c r="AA58" s="395"/>
      <c r="AB58" s="395"/>
      <c r="AC58" s="395"/>
      <c r="AD58" s="395"/>
      <c r="AE58" s="395"/>
      <c r="AF58" s="395"/>
      <c r="AG58" s="395"/>
      <c r="AH58" s="395"/>
      <c r="AI58" s="395"/>
      <c r="AJ58" s="395"/>
      <c r="AK58" s="395"/>
      <c r="AL58" s="395"/>
      <c r="AM58" s="395"/>
      <c r="AN58" s="395"/>
      <c r="AO58" s="395"/>
      <c r="AP58" s="395"/>
      <c r="AQ58" s="395"/>
      <c r="AR58" s="395"/>
      <c r="AS58" s="395"/>
      <c r="AT58" s="395"/>
      <c r="AU58" s="395"/>
      <c r="AV58" s="395"/>
      <c r="AX58" s="199" t="s">
        <v>289</v>
      </c>
      <c r="AY58" s="296"/>
      <c r="AZ58" s="295"/>
      <c r="BA58" s="295"/>
      <c r="BB58" s="216"/>
      <c r="BC58" s="216">
        <v>11</v>
      </c>
      <c r="BD58" s="216">
        <v>49</v>
      </c>
      <c r="BE58" s="223">
        <v>14</v>
      </c>
      <c r="BF58" s="612">
        <v>74</v>
      </c>
      <c r="BG58" s="690"/>
      <c r="BI58" s="395"/>
      <c r="BJ58" s="395"/>
      <c r="BK58" s="395"/>
      <c r="BL58" s="395"/>
      <c r="BM58" s="395"/>
      <c r="BN58" s="395"/>
      <c r="BO58" s="395"/>
    </row>
    <row r="59" spans="1:67" ht="15" customHeight="1" x14ac:dyDescent="0.25">
      <c r="A59" s="174" t="s">
        <v>344</v>
      </c>
      <c r="B59" s="288"/>
      <c r="C59" s="288"/>
      <c r="D59" s="216"/>
      <c r="E59" s="216"/>
      <c r="F59" s="216"/>
      <c r="G59" s="216"/>
      <c r="H59" s="216">
        <v>2103</v>
      </c>
      <c r="I59" s="216">
        <v>4935</v>
      </c>
      <c r="J59" s="217">
        <v>4803</v>
      </c>
      <c r="K59" s="498">
        <v>11841</v>
      </c>
      <c r="L59" s="499">
        <f t="shared" si="0"/>
        <v>0.19368293640408271</v>
      </c>
      <c r="M59" s="701"/>
      <c r="O59" s="199" t="s">
        <v>320</v>
      </c>
      <c r="P59" s="104"/>
      <c r="Q59" s="216"/>
      <c r="R59" s="216"/>
      <c r="S59" s="216"/>
      <c r="T59" s="216"/>
      <c r="U59" s="223">
        <v>16</v>
      </c>
      <c r="V59" s="612">
        <v>16</v>
      </c>
      <c r="W59" s="696"/>
      <c r="Y59" s="395"/>
      <c r="Z59" s="395"/>
      <c r="AA59" s="395"/>
      <c r="AB59" s="395"/>
      <c r="AC59" s="395"/>
      <c r="AD59" s="395"/>
      <c r="AE59" s="395"/>
      <c r="AF59" s="395"/>
      <c r="AG59" s="395"/>
      <c r="AH59" s="395"/>
      <c r="AI59" s="395"/>
      <c r="AJ59" s="395"/>
      <c r="AK59" s="395"/>
      <c r="AL59" s="395"/>
      <c r="AM59" s="395"/>
      <c r="AN59" s="395"/>
      <c r="AO59" s="395"/>
      <c r="AP59" s="395"/>
      <c r="AQ59" s="395"/>
      <c r="AR59" s="395"/>
      <c r="AS59" s="395"/>
      <c r="AT59" s="395"/>
      <c r="AU59" s="395"/>
      <c r="AV59" s="395"/>
      <c r="AX59" s="199" t="s">
        <v>292</v>
      </c>
      <c r="AY59" s="296"/>
      <c r="AZ59" s="295"/>
      <c r="BA59" s="295"/>
      <c r="BB59" s="216"/>
      <c r="BC59" s="216">
        <v>11</v>
      </c>
      <c r="BD59" s="216">
        <v>30</v>
      </c>
      <c r="BE59" s="223">
        <v>16</v>
      </c>
      <c r="BF59" s="612">
        <v>57</v>
      </c>
      <c r="BG59" s="690"/>
      <c r="BI59" s="395"/>
      <c r="BJ59" s="395"/>
      <c r="BK59" s="395"/>
      <c r="BL59" s="395"/>
      <c r="BM59" s="395"/>
      <c r="BN59" s="395"/>
      <c r="BO59" s="395"/>
    </row>
    <row r="60" spans="1:67" ht="15" customHeight="1" x14ac:dyDescent="0.25">
      <c r="A60" s="174" t="s">
        <v>345</v>
      </c>
      <c r="B60" s="288"/>
      <c r="C60" s="288"/>
      <c r="D60" s="216"/>
      <c r="E60" s="216"/>
      <c r="F60" s="216"/>
      <c r="G60" s="216"/>
      <c r="H60" s="216">
        <v>25</v>
      </c>
      <c r="I60" s="216">
        <v>182</v>
      </c>
      <c r="J60" s="217">
        <v>338</v>
      </c>
      <c r="K60" s="498">
        <v>545</v>
      </c>
      <c r="L60" s="499">
        <f t="shared" si="0"/>
        <v>8.9145511646165927E-3</v>
      </c>
      <c r="M60" s="701"/>
      <c r="O60" s="199" t="s">
        <v>311</v>
      </c>
      <c r="P60" s="104"/>
      <c r="Q60" s="216"/>
      <c r="R60" s="216"/>
      <c r="S60" s="216"/>
      <c r="T60" s="216">
        <v>8</v>
      </c>
      <c r="U60" s="223">
        <v>1</v>
      </c>
      <c r="V60" s="612">
        <v>9</v>
      </c>
      <c r="W60" s="696"/>
      <c r="Y60" s="395"/>
      <c r="Z60" s="395"/>
      <c r="AA60" s="395"/>
      <c r="AB60" s="395"/>
      <c r="AC60" s="395"/>
      <c r="AD60" s="395"/>
      <c r="AE60" s="395"/>
      <c r="AF60" s="395"/>
      <c r="AG60" s="395"/>
      <c r="AH60" s="395"/>
      <c r="AI60" s="395"/>
      <c r="AJ60" s="395"/>
      <c r="AK60" s="395"/>
      <c r="AL60" s="395"/>
      <c r="AM60" s="395"/>
      <c r="AN60" s="395"/>
      <c r="AO60" s="395"/>
      <c r="AP60" s="395"/>
      <c r="AQ60" s="395"/>
      <c r="AR60" s="395"/>
      <c r="AS60" s="395"/>
      <c r="AT60" s="395"/>
      <c r="AU60" s="395"/>
      <c r="AV60" s="395"/>
      <c r="AX60" s="199" t="s">
        <v>223</v>
      </c>
      <c r="AY60" s="296"/>
      <c r="AZ60" s="295"/>
      <c r="BA60" s="295"/>
      <c r="BB60" s="216"/>
      <c r="BC60" s="216">
        <v>14</v>
      </c>
      <c r="BD60" s="216">
        <v>17</v>
      </c>
      <c r="BE60" s="223">
        <v>7</v>
      </c>
      <c r="BF60" s="612">
        <v>38</v>
      </c>
      <c r="BG60" s="690"/>
      <c r="BI60" s="395"/>
      <c r="BJ60" s="395"/>
      <c r="BK60" s="395"/>
      <c r="BL60" s="395"/>
      <c r="BM60" s="395"/>
      <c r="BN60" s="395"/>
      <c r="BO60" s="395"/>
    </row>
    <row r="61" spans="1:67" ht="15" customHeight="1" x14ac:dyDescent="0.25">
      <c r="A61" s="174" t="s">
        <v>346</v>
      </c>
      <c r="B61" s="288"/>
      <c r="C61" s="288"/>
      <c r="D61" s="216"/>
      <c r="E61" s="216"/>
      <c r="F61" s="216"/>
      <c r="G61" s="216"/>
      <c r="H61" s="216">
        <v>26</v>
      </c>
      <c r="I61" s="216">
        <v>231</v>
      </c>
      <c r="J61" s="217">
        <v>370</v>
      </c>
      <c r="K61" s="498">
        <v>627</v>
      </c>
      <c r="L61" s="499">
        <f t="shared" si="0"/>
        <v>1.0255823082962575E-2</v>
      </c>
      <c r="M61" s="701"/>
      <c r="O61" s="199" t="s">
        <v>334</v>
      </c>
      <c r="P61" s="104"/>
      <c r="Q61" s="216"/>
      <c r="R61" s="216"/>
      <c r="S61" s="216"/>
      <c r="T61" s="216">
        <v>4</v>
      </c>
      <c r="U61" s="223">
        <v>1</v>
      </c>
      <c r="V61" s="612">
        <v>5</v>
      </c>
      <c r="W61" s="696"/>
      <c r="Y61" s="395"/>
      <c r="Z61" s="395"/>
      <c r="AA61" s="395"/>
      <c r="AB61" s="395"/>
      <c r="AC61" s="395"/>
      <c r="AD61" s="395"/>
      <c r="AE61" s="395"/>
      <c r="AF61" s="395"/>
      <c r="AG61" s="395"/>
      <c r="AH61" s="395"/>
      <c r="AI61" s="395"/>
      <c r="AJ61" s="395"/>
      <c r="AK61" s="395"/>
      <c r="AL61" s="395"/>
      <c r="AM61" s="395"/>
      <c r="AN61" s="395"/>
      <c r="AO61" s="395"/>
      <c r="AP61" s="395"/>
      <c r="AQ61" s="395"/>
      <c r="AR61" s="395"/>
      <c r="AS61" s="395"/>
      <c r="AT61" s="395"/>
      <c r="AU61" s="395"/>
      <c r="AV61" s="395"/>
      <c r="AX61" s="199" t="s">
        <v>230</v>
      </c>
      <c r="AY61" s="296"/>
      <c r="AZ61" s="295"/>
      <c r="BA61" s="295"/>
      <c r="BB61" s="216"/>
      <c r="BC61" s="216">
        <v>6</v>
      </c>
      <c r="BD61" s="216">
        <v>20</v>
      </c>
      <c r="BE61" s="223">
        <v>4</v>
      </c>
      <c r="BF61" s="612">
        <v>30</v>
      </c>
      <c r="BG61" s="690"/>
      <c r="BI61" s="395"/>
      <c r="BJ61" s="395"/>
      <c r="BK61" s="395"/>
      <c r="BL61" s="395"/>
      <c r="BM61" s="395"/>
      <c r="BN61" s="395"/>
      <c r="BO61" s="395"/>
    </row>
    <row r="62" spans="1:67" ht="15" customHeight="1" thickBot="1" x14ac:dyDescent="0.3">
      <c r="A62" s="174" t="s">
        <v>347</v>
      </c>
      <c r="B62" s="288"/>
      <c r="C62" s="288"/>
      <c r="D62" s="216"/>
      <c r="E62" s="216"/>
      <c r="F62" s="216"/>
      <c r="G62" s="216"/>
      <c r="H62" s="216">
        <v>27</v>
      </c>
      <c r="I62" s="216">
        <v>238</v>
      </c>
      <c r="J62" s="217">
        <v>292</v>
      </c>
      <c r="K62" s="498">
        <v>557</v>
      </c>
      <c r="L62" s="499">
        <f t="shared" si="0"/>
        <v>9.1108348599842973E-3</v>
      </c>
      <c r="M62" s="701"/>
      <c r="O62" s="199" t="s">
        <v>316</v>
      </c>
      <c r="P62" s="104"/>
      <c r="Q62" s="216"/>
      <c r="R62" s="216"/>
      <c r="S62" s="216"/>
      <c r="T62" s="216"/>
      <c r="U62" s="223">
        <v>3</v>
      </c>
      <c r="V62" s="612">
        <v>3</v>
      </c>
      <c r="W62" s="693"/>
      <c r="Y62" s="395"/>
      <c r="Z62" s="395"/>
      <c r="AA62" s="395"/>
      <c r="AB62" s="395"/>
      <c r="AC62" s="395"/>
      <c r="AD62" s="395"/>
      <c r="AE62" s="395"/>
      <c r="AF62" s="395"/>
      <c r="AG62" s="395"/>
      <c r="AH62" s="395"/>
      <c r="AI62" s="395"/>
      <c r="AJ62" s="395"/>
      <c r="AK62" s="395"/>
      <c r="AL62" s="395"/>
      <c r="AM62" s="395"/>
      <c r="AN62" s="395"/>
      <c r="AO62" s="395"/>
      <c r="AP62" s="395"/>
      <c r="AQ62" s="395"/>
      <c r="AR62" s="395"/>
      <c r="AS62" s="395"/>
      <c r="AT62" s="395"/>
      <c r="AU62" s="395"/>
      <c r="AV62" s="395"/>
      <c r="AX62" s="199" t="s">
        <v>221</v>
      </c>
      <c r="AY62" s="296"/>
      <c r="AZ62" s="295"/>
      <c r="BA62" s="295"/>
      <c r="BB62" s="216"/>
      <c r="BC62" s="216">
        <v>2</v>
      </c>
      <c r="BD62" s="216">
        <v>7</v>
      </c>
      <c r="BE62" s="223">
        <v>13</v>
      </c>
      <c r="BF62" s="612">
        <v>22</v>
      </c>
      <c r="BG62" s="690"/>
      <c r="BI62" s="395"/>
      <c r="BJ62" s="395"/>
      <c r="BK62" s="395"/>
      <c r="BL62" s="395"/>
      <c r="BM62" s="395"/>
      <c r="BN62" s="395"/>
      <c r="BO62" s="395"/>
    </row>
    <row r="63" spans="1:67" ht="15" customHeight="1" thickTop="1" thickBot="1" x14ac:dyDescent="0.3">
      <c r="A63" s="174" t="s">
        <v>348</v>
      </c>
      <c r="B63" s="288"/>
      <c r="C63" s="288"/>
      <c r="D63" s="216"/>
      <c r="E63" s="216"/>
      <c r="F63" s="216"/>
      <c r="G63" s="216"/>
      <c r="H63" s="216">
        <v>1</v>
      </c>
      <c r="I63" s="216">
        <v>41</v>
      </c>
      <c r="J63" s="217">
        <v>19</v>
      </c>
      <c r="K63" s="498">
        <v>61</v>
      </c>
      <c r="L63" s="499">
        <f t="shared" si="0"/>
        <v>9.9777545145249931E-4</v>
      </c>
      <c r="M63" s="701"/>
      <c r="O63" s="606" t="s">
        <v>233</v>
      </c>
      <c r="P63" s="613"/>
      <c r="Q63" s="614"/>
      <c r="R63" s="614"/>
      <c r="S63" s="614">
        <v>1233</v>
      </c>
      <c r="T63" s="614">
        <v>7589</v>
      </c>
      <c r="U63" s="615">
        <v>9241</v>
      </c>
      <c r="V63" s="611">
        <v>18063</v>
      </c>
      <c r="W63" s="395"/>
      <c r="Y63" s="395"/>
      <c r="Z63" s="395"/>
      <c r="AA63" s="395"/>
      <c r="AB63" s="395"/>
      <c r="AC63" s="395"/>
      <c r="AD63" s="395"/>
      <c r="AE63" s="395"/>
      <c r="AF63" s="395"/>
      <c r="AG63" s="395"/>
      <c r="AH63" s="395"/>
      <c r="AI63" s="395"/>
      <c r="AJ63" s="395"/>
      <c r="AK63" s="395"/>
      <c r="AL63" s="395"/>
      <c r="AM63" s="395"/>
      <c r="AN63" s="395"/>
      <c r="AO63" s="395"/>
      <c r="AP63" s="395"/>
      <c r="AQ63" s="395"/>
      <c r="AR63" s="395"/>
      <c r="AS63" s="395"/>
      <c r="AT63" s="395"/>
      <c r="AU63" s="395"/>
      <c r="AV63" s="395"/>
      <c r="AX63" s="199" t="s">
        <v>293</v>
      </c>
      <c r="AY63" s="296"/>
      <c r="AZ63" s="295"/>
      <c r="BA63" s="295"/>
      <c r="BB63" s="216"/>
      <c r="BC63" s="216"/>
      <c r="BD63" s="216">
        <v>16</v>
      </c>
      <c r="BE63" s="223">
        <v>5</v>
      </c>
      <c r="BF63" s="612">
        <v>21</v>
      </c>
      <c r="BG63" s="690"/>
      <c r="BI63" s="395"/>
      <c r="BJ63" s="395"/>
      <c r="BK63" s="395"/>
      <c r="BL63" s="395"/>
      <c r="BM63" s="395"/>
      <c r="BN63" s="395"/>
      <c r="BO63" s="395"/>
    </row>
    <row r="64" spans="1:67" ht="15" customHeight="1" thickTop="1" x14ac:dyDescent="0.25">
      <c r="A64" s="174" t="s">
        <v>349</v>
      </c>
      <c r="B64" s="288"/>
      <c r="C64" s="288"/>
      <c r="D64" s="216"/>
      <c r="E64" s="216"/>
      <c r="F64" s="216"/>
      <c r="G64" s="216"/>
      <c r="H64" s="216">
        <v>1</v>
      </c>
      <c r="I64" s="216">
        <v>134</v>
      </c>
      <c r="J64" s="217">
        <v>200</v>
      </c>
      <c r="K64" s="498">
        <v>335</v>
      </c>
      <c r="L64" s="499">
        <f t="shared" si="0"/>
        <v>5.4795864956817585E-3</v>
      </c>
      <c r="M64" s="701"/>
      <c r="O64" s="199" t="s">
        <v>344</v>
      </c>
      <c r="P64" s="104"/>
      <c r="Q64" s="216"/>
      <c r="R64" s="216"/>
      <c r="S64" s="216">
        <v>347</v>
      </c>
      <c r="T64" s="216">
        <v>1516</v>
      </c>
      <c r="U64" s="223">
        <v>1504</v>
      </c>
      <c r="V64" s="612">
        <v>3367</v>
      </c>
      <c r="W64" s="692">
        <f>V64/V138</f>
        <v>5.5073933525255171E-2</v>
      </c>
      <c r="Y64" s="395"/>
      <c r="Z64" s="395"/>
      <c r="AA64" s="395"/>
      <c r="AB64" s="395"/>
      <c r="AC64" s="395"/>
      <c r="AD64" s="395"/>
      <c r="AE64" s="395"/>
      <c r="AF64" s="395"/>
      <c r="AG64" s="395"/>
      <c r="AH64" s="395"/>
      <c r="AI64" s="395"/>
      <c r="AJ64" s="395"/>
      <c r="AK64" s="395"/>
      <c r="AL64" s="395"/>
      <c r="AM64" s="395"/>
      <c r="AN64" s="395"/>
      <c r="AO64" s="395"/>
      <c r="AP64" s="395"/>
      <c r="AQ64" s="395"/>
      <c r="AR64" s="395"/>
      <c r="AS64" s="395"/>
      <c r="AT64" s="395"/>
      <c r="AU64" s="395"/>
      <c r="AV64" s="395"/>
      <c r="AX64" s="199" t="s">
        <v>294</v>
      </c>
      <c r="AY64" s="296"/>
      <c r="AZ64" s="295"/>
      <c r="BA64" s="295"/>
      <c r="BB64" s="216"/>
      <c r="BC64" s="216">
        <v>7</v>
      </c>
      <c r="BD64" s="216">
        <v>9</v>
      </c>
      <c r="BE64" s="223">
        <v>5</v>
      </c>
      <c r="BF64" s="612">
        <v>21</v>
      </c>
      <c r="BG64" s="690"/>
      <c r="BI64" s="395"/>
      <c r="BJ64" s="395"/>
      <c r="BK64" s="395"/>
      <c r="BL64" s="395"/>
      <c r="BM64" s="395"/>
      <c r="BN64" s="395"/>
      <c r="BO64" s="395"/>
    </row>
    <row r="65" spans="1:67" ht="15.75" customHeight="1" x14ac:dyDescent="0.25">
      <c r="A65" s="174" t="s">
        <v>350</v>
      </c>
      <c r="B65" s="288"/>
      <c r="C65" s="288"/>
      <c r="D65" s="216"/>
      <c r="E65" s="216"/>
      <c r="F65" s="216"/>
      <c r="G65" s="216"/>
      <c r="H65" s="216"/>
      <c r="I65" s="216">
        <v>2</v>
      </c>
      <c r="J65" s="217">
        <v>46</v>
      </c>
      <c r="K65" s="498">
        <v>48</v>
      </c>
      <c r="L65" s="499">
        <f t="shared" si="0"/>
        <v>7.851347814708192E-4</v>
      </c>
      <c r="M65" s="701"/>
      <c r="O65" s="199" t="s">
        <v>352</v>
      </c>
      <c r="P65" s="104"/>
      <c r="Q65" s="216"/>
      <c r="R65" s="216"/>
      <c r="S65" s="216">
        <v>263</v>
      </c>
      <c r="T65" s="216">
        <v>1412</v>
      </c>
      <c r="U65" s="223">
        <v>1250</v>
      </c>
      <c r="V65" s="612">
        <v>2925</v>
      </c>
      <c r="W65" s="696"/>
      <c r="Y65" s="395"/>
      <c r="Z65" s="395"/>
      <c r="AA65" s="395"/>
      <c r="AB65" s="395"/>
      <c r="AC65" s="395"/>
      <c r="AD65" s="395"/>
      <c r="AE65" s="395"/>
      <c r="AF65" s="395"/>
      <c r="AG65" s="395"/>
      <c r="AH65" s="395"/>
      <c r="AI65" s="395"/>
      <c r="AJ65" s="395"/>
      <c r="AK65" s="395"/>
      <c r="AL65" s="395"/>
      <c r="AM65" s="395"/>
      <c r="AN65" s="395"/>
      <c r="AO65" s="395"/>
      <c r="AP65" s="395"/>
      <c r="AQ65" s="395"/>
      <c r="AR65" s="395"/>
      <c r="AS65" s="395"/>
      <c r="AT65" s="395"/>
      <c r="AU65" s="395"/>
      <c r="AV65" s="395"/>
      <c r="AX65" s="199" t="s">
        <v>296</v>
      </c>
      <c r="AY65" s="296"/>
      <c r="AZ65" s="295"/>
      <c r="BA65" s="295"/>
      <c r="BB65" s="216"/>
      <c r="BC65" s="216">
        <v>1</v>
      </c>
      <c r="BD65" s="216">
        <v>12</v>
      </c>
      <c r="BE65" s="223">
        <v>5</v>
      </c>
      <c r="BF65" s="612">
        <v>18</v>
      </c>
      <c r="BG65" s="690"/>
      <c r="BI65" s="395"/>
      <c r="BJ65" s="395"/>
      <c r="BK65" s="395"/>
      <c r="BL65" s="395"/>
      <c r="BM65" s="395"/>
      <c r="BN65" s="395"/>
      <c r="BO65" s="395"/>
    </row>
    <row r="66" spans="1:67" ht="15.75" customHeight="1" x14ac:dyDescent="0.25">
      <c r="A66" s="174" t="s">
        <v>351</v>
      </c>
      <c r="B66" s="288"/>
      <c r="C66" s="288"/>
      <c r="D66" s="216"/>
      <c r="E66" s="216"/>
      <c r="F66" s="216"/>
      <c r="G66" s="216"/>
      <c r="H66" s="216">
        <v>1</v>
      </c>
      <c r="I66" s="216"/>
      <c r="J66" s="217"/>
      <c r="K66" s="498">
        <v>1</v>
      </c>
      <c r="L66" s="499">
        <f t="shared" si="0"/>
        <v>1.6356974613975398E-5</v>
      </c>
      <c r="M66" s="701"/>
      <c r="O66" s="199" t="s">
        <v>342</v>
      </c>
      <c r="P66" s="104"/>
      <c r="Q66" s="216"/>
      <c r="R66" s="216"/>
      <c r="S66" s="216">
        <v>64</v>
      </c>
      <c r="T66" s="216">
        <v>906</v>
      </c>
      <c r="U66" s="223">
        <v>996</v>
      </c>
      <c r="V66" s="612">
        <v>1966</v>
      </c>
      <c r="W66" s="696"/>
      <c r="Y66" s="395"/>
      <c r="Z66" s="395"/>
      <c r="AA66" s="395"/>
      <c r="AB66" s="395"/>
      <c r="AC66" s="395"/>
      <c r="AD66" s="395"/>
      <c r="AE66" s="395"/>
      <c r="AF66" s="395"/>
      <c r="AG66" s="395"/>
      <c r="AH66" s="395"/>
      <c r="AI66" s="395"/>
      <c r="AJ66" s="395"/>
      <c r="AK66" s="395"/>
      <c r="AL66" s="395"/>
      <c r="AM66" s="395"/>
      <c r="AN66" s="395"/>
      <c r="AO66" s="395"/>
      <c r="AP66" s="395"/>
      <c r="AQ66" s="395"/>
      <c r="AR66" s="395"/>
      <c r="AS66" s="395"/>
      <c r="AT66" s="395"/>
      <c r="AU66" s="395"/>
      <c r="AV66" s="395"/>
      <c r="AX66" s="199" t="s">
        <v>218</v>
      </c>
      <c r="AY66" s="296"/>
      <c r="AZ66" s="295"/>
      <c r="BA66" s="295"/>
      <c r="BB66" s="216"/>
      <c r="BC66" s="216">
        <v>1</v>
      </c>
      <c r="BD66" s="216">
        <v>5</v>
      </c>
      <c r="BE66" s="223">
        <v>8</v>
      </c>
      <c r="BF66" s="612">
        <v>14</v>
      </c>
      <c r="BG66" s="690"/>
      <c r="BI66" s="395"/>
      <c r="BJ66" s="395"/>
      <c r="BK66" s="395"/>
      <c r="BL66" s="395"/>
      <c r="BM66" s="395"/>
      <c r="BN66" s="395"/>
      <c r="BO66" s="395"/>
    </row>
    <row r="67" spans="1:67" ht="15" customHeight="1" x14ac:dyDescent="0.25">
      <c r="A67" s="174" t="s">
        <v>352</v>
      </c>
      <c r="B67" s="288"/>
      <c r="C67" s="288"/>
      <c r="D67" s="216"/>
      <c r="E67" s="216"/>
      <c r="F67" s="216"/>
      <c r="G67" s="216"/>
      <c r="H67" s="216">
        <v>348</v>
      </c>
      <c r="I67" s="216">
        <v>2101</v>
      </c>
      <c r="J67" s="217">
        <v>2230</v>
      </c>
      <c r="K67" s="498">
        <v>4679</v>
      </c>
      <c r="L67" s="499">
        <f t="shared" si="0"/>
        <v>7.6534284218790896E-2</v>
      </c>
      <c r="M67" s="701"/>
      <c r="O67" s="199" t="s">
        <v>314</v>
      </c>
      <c r="P67" s="104"/>
      <c r="Q67" s="216"/>
      <c r="R67" s="216"/>
      <c r="S67" s="216">
        <v>82</v>
      </c>
      <c r="T67" s="216">
        <v>955</v>
      </c>
      <c r="U67" s="223">
        <v>861</v>
      </c>
      <c r="V67" s="612">
        <v>1898</v>
      </c>
      <c r="W67" s="696"/>
      <c r="Y67" s="395"/>
      <c r="Z67" s="395"/>
      <c r="AA67" s="395"/>
      <c r="AB67" s="395"/>
      <c r="AC67" s="395"/>
      <c r="AD67" s="395"/>
      <c r="AE67" s="395"/>
      <c r="AF67" s="395"/>
      <c r="AG67" s="395"/>
      <c r="AH67" s="395"/>
      <c r="AI67" s="395"/>
      <c r="AJ67" s="395"/>
      <c r="AK67" s="395"/>
      <c r="AL67" s="395"/>
      <c r="AM67" s="395"/>
      <c r="AN67" s="395"/>
      <c r="AO67" s="395"/>
      <c r="AP67" s="395"/>
      <c r="AQ67" s="395"/>
      <c r="AR67" s="395"/>
      <c r="AS67" s="395"/>
      <c r="AT67" s="395"/>
      <c r="AU67" s="395"/>
      <c r="AV67" s="395"/>
      <c r="AX67" s="199" t="s">
        <v>226</v>
      </c>
      <c r="AY67" s="296"/>
      <c r="AZ67" s="295"/>
      <c r="BA67" s="295"/>
      <c r="BB67" s="216"/>
      <c r="BC67" s="216">
        <v>1</v>
      </c>
      <c r="BD67" s="216">
        <v>11</v>
      </c>
      <c r="BE67" s="223">
        <v>2</v>
      </c>
      <c r="BF67" s="612">
        <v>14</v>
      </c>
      <c r="BG67" s="690"/>
      <c r="BI67" s="395"/>
      <c r="BJ67" s="395"/>
      <c r="BK67" s="395"/>
      <c r="BL67" s="395"/>
      <c r="BM67" s="395"/>
      <c r="BN67" s="395"/>
      <c r="BO67" s="395"/>
    </row>
    <row r="68" spans="1:67" ht="18.75" customHeight="1" x14ac:dyDescent="0.25">
      <c r="A68" s="174" t="s">
        <v>353</v>
      </c>
      <c r="B68" s="288"/>
      <c r="C68" s="288"/>
      <c r="D68" s="216"/>
      <c r="E68" s="216"/>
      <c r="F68" s="216"/>
      <c r="G68" s="216"/>
      <c r="H68" s="216">
        <v>127</v>
      </c>
      <c r="I68" s="216">
        <v>398</v>
      </c>
      <c r="J68" s="217">
        <v>822</v>
      </c>
      <c r="K68" s="498">
        <v>1347</v>
      </c>
      <c r="L68" s="499">
        <f t="shared" si="0"/>
        <v>2.2032844805024862E-2</v>
      </c>
      <c r="M68" s="701"/>
      <c r="O68" s="199" t="s">
        <v>335</v>
      </c>
      <c r="P68" s="104"/>
      <c r="Q68" s="216"/>
      <c r="R68" s="216"/>
      <c r="S68" s="216">
        <v>51</v>
      </c>
      <c r="T68" s="216">
        <v>493</v>
      </c>
      <c r="U68" s="223">
        <v>994</v>
      </c>
      <c r="V68" s="612">
        <v>1538</v>
      </c>
      <c r="W68" s="696"/>
      <c r="Y68" s="395"/>
      <c r="Z68" s="395"/>
      <c r="AA68" s="395"/>
      <c r="AB68" s="395"/>
      <c r="AC68" s="395"/>
      <c r="AD68" s="395"/>
      <c r="AE68" s="395"/>
      <c r="AF68" s="395"/>
      <c r="AG68" s="395"/>
      <c r="AH68" s="395"/>
      <c r="AI68" s="395"/>
      <c r="AJ68" s="395"/>
      <c r="AK68" s="395"/>
      <c r="AL68" s="395"/>
      <c r="AM68" s="395"/>
      <c r="AN68" s="395"/>
      <c r="AO68" s="395"/>
      <c r="AP68" s="395"/>
      <c r="AQ68" s="395"/>
      <c r="AR68" s="395"/>
      <c r="AS68" s="395"/>
      <c r="AT68" s="395"/>
      <c r="AU68" s="395"/>
      <c r="AV68" s="395"/>
      <c r="AX68" s="199" t="s">
        <v>227</v>
      </c>
      <c r="AY68" s="296"/>
      <c r="AZ68" s="295"/>
      <c r="BA68" s="295"/>
      <c r="BB68" s="216"/>
      <c r="BC68" s="216">
        <v>1</v>
      </c>
      <c r="BD68" s="216">
        <v>3</v>
      </c>
      <c r="BE68" s="223">
        <v>8</v>
      </c>
      <c r="BF68" s="612">
        <v>12</v>
      </c>
      <c r="BG68" s="690"/>
      <c r="BI68" s="395"/>
      <c r="BJ68" s="395"/>
      <c r="BK68" s="395"/>
      <c r="BL68" s="395"/>
      <c r="BM68" s="395"/>
      <c r="BN68" s="395"/>
      <c r="BO68" s="395"/>
    </row>
    <row r="69" spans="1:67" ht="15.75" customHeight="1" x14ac:dyDescent="0.25">
      <c r="A69" s="174" t="s">
        <v>355</v>
      </c>
      <c r="B69" s="288"/>
      <c r="C69" s="288"/>
      <c r="D69" s="216"/>
      <c r="E69" s="216"/>
      <c r="F69" s="216"/>
      <c r="G69" s="216"/>
      <c r="H69" s="216">
        <v>109</v>
      </c>
      <c r="I69" s="216">
        <v>772</v>
      </c>
      <c r="J69" s="217">
        <v>971</v>
      </c>
      <c r="K69" s="498">
        <v>1852</v>
      </c>
      <c r="L69" s="499">
        <f t="shared" si="0"/>
        <v>3.0293116985082438E-2</v>
      </c>
      <c r="M69" s="701"/>
      <c r="O69" s="199" t="s">
        <v>319</v>
      </c>
      <c r="P69" s="104"/>
      <c r="Q69" s="216"/>
      <c r="R69" s="216"/>
      <c r="S69" s="216">
        <v>38</v>
      </c>
      <c r="T69" s="216">
        <v>522</v>
      </c>
      <c r="U69" s="223">
        <v>527</v>
      </c>
      <c r="V69" s="612">
        <v>1087</v>
      </c>
      <c r="W69" s="696"/>
      <c r="Y69" s="395"/>
      <c r="Z69" s="395"/>
      <c r="AA69" s="395"/>
      <c r="AB69" s="395"/>
      <c r="AC69" s="395"/>
      <c r="AD69" s="395"/>
      <c r="AE69" s="395"/>
      <c r="AF69" s="395"/>
      <c r="AG69" s="395"/>
      <c r="AH69" s="395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395"/>
      <c r="AT69" s="395"/>
      <c r="AU69" s="395"/>
      <c r="AV69" s="395"/>
      <c r="AX69" s="199" t="s">
        <v>295</v>
      </c>
      <c r="AY69" s="296"/>
      <c r="AZ69" s="295"/>
      <c r="BA69" s="295"/>
      <c r="BB69" s="216"/>
      <c r="BC69" s="216">
        <v>4</v>
      </c>
      <c r="BD69" s="216">
        <v>1</v>
      </c>
      <c r="BE69" s="223">
        <v>2</v>
      </c>
      <c r="BF69" s="612">
        <v>7</v>
      </c>
      <c r="BG69" s="690"/>
      <c r="BI69" s="395"/>
      <c r="BJ69" s="395"/>
      <c r="BK69" s="395"/>
      <c r="BL69" s="395"/>
      <c r="BM69" s="395"/>
      <c r="BN69" s="395"/>
      <c r="BO69" s="395"/>
    </row>
    <row r="70" spans="1:67" ht="15.75" customHeight="1" thickBot="1" x14ac:dyDescent="0.3">
      <c r="A70" s="174" t="s">
        <v>356</v>
      </c>
      <c r="B70" s="288"/>
      <c r="C70" s="288"/>
      <c r="D70" s="216"/>
      <c r="E70" s="216"/>
      <c r="F70" s="216"/>
      <c r="G70" s="216"/>
      <c r="H70" s="216">
        <v>1</v>
      </c>
      <c r="I70" s="216">
        <v>35</v>
      </c>
      <c r="J70" s="217">
        <v>214</v>
      </c>
      <c r="K70" s="501">
        <v>250</v>
      </c>
      <c r="L70" s="500">
        <f t="shared" si="0"/>
        <v>4.0892436534938495E-3</v>
      </c>
      <c r="M70" s="702"/>
      <c r="O70" s="199" t="s">
        <v>355</v>
      </c>
      <c r="P70" s="104"/>
      <c r="Q70" s="216"/>
      <c r="R70" s="216"/>
      <c r="S70" s="216">
        <v>107</v>
      </c>
      <c r="T70" s="216">
        <v>384</v>
      </c>
      <c r="U70" s="223">
        <v>471</v>
      </c>
      <c r="V70" s="612">
        <v>962</v>
      </c>
      <c r="W70" s="696"/>
      <c r="Y70" s="395"/>
      <c r="Z70" s="395"/>
      <c r="AA70" s="395"/>
      <c r="AB70" s="395"/>
      <c r="AC70" s="395"/>
      <c r="AD70" s="395"/>
      <c r="AE70" s="395"/>
      <c r="AF70" s="395"/>
      <c r="AG70" s="395"/>
      <c r="AH70" s="395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395"/>
      <c r="AT70" s="395"/>
      <c r="AU70" s="395"/>
      <c r="AV70" s="395"/>
      <c r="AX70" s="199" t="s">
        <v>220</v>
      </c>
      <c r="AY70" s="296"/>
      <c r="AZ70" s="295"/>
      <c r="BA70" s="295"/>
      <c r="BB70" s="216"/>
      <c r="BC70" s="216">
        <v>1</v>
      </c>
      <c r="BD70" s="216">
        <v>2</v>
      </c>
      <c r="BE70" s="223">
        <v>3</v>
      </c>
      <c r="BF70" s="612">
        <v>6</v>
      </c>
      <c r="BG70" s="690"/>
      <c r="BI70" s="395"/>
      <c r="BJ70" s="395"/>
      <c r="BK70" s="395"/>
      <c r="BL70" s="395"/>
      <c r="BM70" s="395"/>
      <c r="BN70" s="395"/>
      <c r="BO70" s="395"/>
    </row>
    <row r="71" spans="1:67" ht="18.75" customHeight="1" thickTop="1" thickBot="1" x14ac:dyDescent="0.35">
      <c r="A71" s="502" t="s">
        <v>234</v>
      </c>
      <c r="B71" s="503"/>
      <c r="C71" s="503"/>
      <c r="D71" s="504"/>
      <c r="E71" s="504"/>
      <c r="F71" s="504"/>
      <c r="G71" s="504">
        <v>1</v>
      </c>
      <c r="H71" s="504">
        <v>370</v>
      </c>
      <c r="I71" s="504">
        <v>2164</v>
      </c>
      <c r="J71" s="504">
        <v>3291</v>
      </c>
      <c r="K71" s="505">
        <v>5826</v>
      </c>
      <c r="L71" s="395"/>
      <c r="O71" s="199" t="s">
        <v>339</v>
      </c>
      <c r="P71" s="104"/>
      <c r="Q71" s="216"/>
      <c r="R71" s="216"/>
      <c r="S71" s="216">
        <v>82</v>
      </c>
      <c r="T71" s="216">
        <v>358</v>
      </c>
      <c r="U71" s="223">
        <v>457</v>
      </c>
      <c r="V71" s="612">
        <v>897</v>
      </c>
      <c r="W71" s="696"/>
      <c r="Y71" s="395"/>
      <c r="Z71" s="395"/>
      <c r="AA71" s="395"/>
      <c r="AB71" s="395"/>
      <c r="AC71" s="395"/>
      <c r="AD71" s="395"/>
      <c r="AE71" s="395"/>
      <c r="AF71" s="395"/>
      <c r="AG71" s="395"/>
      <c r="AH71" s="395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395"/>
      <c r="AT71" s="395"/>
      <c r="AU71" s="395"/>
      <c r="AV71" s="395"/>
      <c r="AX71" s="199" t="s">
        <v>287</v>
      </c>
      <c r="AY71" s="296"/>
      <c r="AZ71" s="295"/>
      <c r="BA71" s="295"/>
      <c r="BB71" s="216"/>
      <c r="BC71" s="216">
        <v>1</v>
      </c>
      <c r="BD71" s="216">
        <v>4</v>
      </c>
      <c r="BE71" s="223"/>
      <c r="BF71" s="612">
        <v>5</v>
      </c>
      <c r="BG71" s="690"/>
      <c r="BI71" s="395"/>
      <c r="BJ71" s="395"/>
      <c r="BK71" s="395"/>
      <c r="BL71" s="395"/>
      <c r="BM71" s="395"/>
      <c r="BN71" s="395"/>
      <c r="BO71" s="395"/>
    </row>
    <row r="72" spans="1:67" ht="18.75" customHeight="1" thickTop="1" x14ac:dyDescent="0.25">
      <c r="A72" s="174" t="s">
        <v>333</v>
      </c>
      <c r="B72" s="288"/>
      <c r="C72" s="288"/>
      <c r="D72" s="216"/>
      <c r="E72" s="216"/>
      <c r="F72" s="216"/>
      <c r="G72" s="216">
        <v>1</v>
      </c>
      <c r="H72" s="216">
        <v>1</v>
      </c>
      <c r="I72" s="216"/>
      <c r="J72" s="216">
        <v>2</v>
      </c>
      <c r="K72" s="506">
        <v>4</v>
      </c>
      <c r="L72" s="507">
        <f>K72/$K$71</f>
        <v>6.865774116031583E-4</v>
      </c>
      <c r="M72" s="703">
        <f>K71/K112</f>
        <v>8.1007800442164102E-2</v>
      </c>
      <c r="O72" s="199" t="s">
        <v>353</v>
      </c>
      <c r="P72" s="104"/>
      <c r="Q72" s="216"/>
      <c r="R72" s="216"/>
      <c r="S72" s="216">
        <v>121</v>
      </c>
      <c r="T72" s="216">
        <v>309</v>
      </c>
      <c r="U72" s="223">
        <v>443</v>
      </c>
      <c r="V72" s="612">
        <v>873</v>
      </c>
      <c r="W72" s="696"/>
      <c r="Y72" s="395"/>
      <c r="Z72" s="395"/>
      <c r="AA72" s="395"/>
      <c r="AB72" s="395"/>
      <c r="AC72" s="395"/>
      <c r="AD72" s="395"/>
      <c r="AE72" s="395"/>
      <c r="AF72" s="395"/>
      <c r="AG72" s="395"/>
      <c r="AH72" s="395"/>
      <c r="AI72" s="395"/>
      <c r="AJ72" s="395"/>
      <c r="AK72" s="395"/>
      <c r="AL72" s="395"/>
      <c r="AM72" s="395"/>
      <c r="AN72" s="395"/>
      <c r="AO72" s="395"/>
      <c r="AP72" s="395"/>
      <c r="AQ72" s="395"/>
      <c r="AR72" s="395"/>
      <c r="AS72" s="395"/>
      <c r="AT72" s="395"/>
      <c r="AU72" s="395"/>
      <c r="AV72" s="395"/>
      <c r="AX72" s="199" t="s">
        <v>224</v>
      </c>
      <c r="AY72" s="296"/>
      <c r="AZ72" s="295"/>
      <c r="BA72" s="295"/>
      <c r="BB72" s="216"/>
      <c r="BC72" s="216"/>
      <c r="BD72" s="216">
        <v>2</v>
      </c>
      <c r="BE72" s="223">
        <v>2</v>
      </c>
      <c r="BF72" s="612">
        <v>4</v>
      </c>
      <c r="BG72" s="690"/>
      <c r="BI72" s="395"/>
      <c r="BJ72" s="395"/>
      <c r="BK72" s="395"/>
      <c r="BL72" s="395"/>
      <c r="BM72" s="395"/>
      <c r="BN72" s="395"/>
      <c r="BO72" s="395"/>
    </row>
    <row r="73" spans="1:67" ht="18.75" customHeight="1" x14ac:dyDescent="0.25">
      <c r="A73" s="174" t="s">
        <v>334</v>
      </c>
      <c r="B73" s="288"/>
      <c r="C73" s="288"/>
      <c r="D73" s="216"/>
      <c r="E73" s="216"/>
      <c r="F73" s="216"/>
      <c r="G73" s="216"/>
      <c r="H73" s="216"/>
      <c r="I73" s="216"/>
      <c r="J73" s="216">
        <v>6</v>
      </c>
      <c r="K73" s="506">
        <v>6</v>
      </c>
      <c r="L73" s="508">
        <f t="shared" ref="L73:L80" si="1">K73/$K$71</f>
        <v>1.0298661174047373E-3</v>
      </c>
      <c r="M73" s="704"/>
      <c r="O73" s="199" t="s">
        <v>340</v>
      </c>
      <c r="P73" s="104"/>
      <c r="Q73" s="216"/>
      <c r="R73" s="216"/>
      <c r="S73" s="216">
        <v>12</v>
      </c>
      <c r="T73" s="216">
        <v>94</v>
      </c>
      <c r="U73" s="223">
        <v>289</v>
      </c>
      <c r="V73" s="612">
        <v>395</v>
      </c>
      <c r="W73" s="696"/>
      <c r="Y73" s="395"/>
      <c r="Z73" s="395"/>
      <c r="AA73" s="395"/>
      <c r="AB73" s="395"/>
      <c r="AC73" s="395"/>
      <c r="AD73" s="395"/>
      <c r="AE73" s="395"/>
      <c r="AF73" s="395"/>
      <c r="AG73" s="395"/>
      <c r="AH73" s="395"/>
      <c r="AI73" s="395"/>
      <c r="AJ73" s="395"/>
      <c r="AK73" s="395"/>
      <c r="AL73" s="395"/>
      <c r="AM73" s="395"/>
      <c r="AN73" s="395"/>
      <c r="AO73" s="395"/>
      <c r="AP73" s="395"/>
      <c r="AQ73" s="395"/>
      <c r="AR73" s="395"/>
      <c r="AS73" s="395"/>
      <c r="AT73" s="395"/>
      <c r="AU73" s="395"/>
      <c r="AV73" s="395"/>
      <c r="AX73" s="199" t="s">
        <v>288</v>
      </c>
      <c r="AY73" s="296"/>
      <c r="AZ73" s="295"/>
      <c r="BA73" s="295"/>
      <c r="BB73" s="216"/>
      <c r="BC73" s="216">
        <v>1</v>
      </c>
      <c r="BD73" s="216">
        <v>1</v>
      </c>
      <c r="BE73" s="223">
        <v>1</v>
      </c>
      <c r="BF73" s="612">
        <v>3</v>
      </c>
      <c r="BG73" s="690"/>
      <c r="BI73" s="395"/>
      <c r="BJ73" s="395"/>
      <c r="BK73" s="395"/>
      <c r="BL73" s="395"/>
      <c r="BM73" s="395"/>
      <c r="BN73" s="395"/>
      <c r="BO73" s="395"/>
    </row>
    <row r="74" spans="1:67" ht="18.75" customHeight="1" x14ac:dyDescent="0.25">
      <c r="A74" s="174" t="s">
        <v>335</v>
      </c>
      <c r="B74" s="288"/>
      <c r="C74" s="288"/>
      <c r="D74" s="216"/>
      <c r="E74" s="216"/>
      <c r="F74" s="216"/>
      <c r="G74" s="216"/>
      <c r="H74" s="216"/>
      <c r="I74" s="216"/>
      <c r="J74" s="216">
        <v>63</v>
      </c>
      <c r="K74" s="506">
        <v>63</v>
      </c>
      <c r="L74" s="508">
        <f t="shared" si="1"/>
        <v>1.0813594232749742E-2</v>
      </c>
      <c r="M74" s="704"/>
      <c r="O74" s="199" t="s">
        <v>308</v>
      </c>
      <c r="P74" s="104"/>
      <c r="Q74" s="216"/>
      <c r="R74" s="216"/>
      <c r="S74" s="216"/>
      <c r="T74" s="216">
        <v>93</v>
      </c>
      <c r="U74" s="223">
        <v>202</v>
      </c>
      <c r="V74" s="612">
        <v>295</v>
      </c>
      <c r="W74" s="696"/>
      <c r="Y74" s="395"/>
      <c r="Z74" s="395"/>
      <c r="AA74" s="395"/>
      <c r="AB74" s="395"/>
      <c r="AC74" s="395"/>
      <c r="AD74" s="395"/>
      <c r="AE74" s="395"/>
      <c r="AF74" s="395"/>
      <c r="AG74" s="395"/>
      <c r="AH74" s="395"/>
      <c r="AI74" s="395"/>
      <c r="AJ74" s="395"/>
      <c r="AK74" s="395"/>
      <c r="AL74" s="395"/>
      <c r="AM74" s="395"/>
      <c r="AN74" s="395"/>
      <c r="AO74" s="395"/>
      <c r="AP74" s="395"/>
      <c r="AQ74" s="395"/>
      <c r="AR74" s="395"/>
      <c r="AS74" s="395"/>
      <c r="AT74" s="395"/>
      <c r="AU74" s="395"/>
      <c r="AV74" s="395"/>
      <c r="AX74" s="199" t="s">
        <v>300</v>
      </c>
      <c r="AY74" s="296"/>
      <c r="AZ74" s="295"/>
      <c r="BA74" s="295"/>
      <c r="BB74" s="216"/>
      <c r="BC74" s="216">
        <v>2</v>
      </c>
      <c r="BD74" s="216"/>
      <c r="BE74" s="223"/>
      <c r="BF74" s="612">
        <v>2</v>
      </c>
      <c r="BG74" s="690"/>
      <c r="BI74" s="395"/>
      <c r="BJ74" s="395"/>
      <c r="BK74" s="395"/>
      <c r="BL74" s="395"/>
      <c r="BM74" s="395"/>
      <c r="BN74" s="395"/>
      <c r="BO74" s="395"/>
    </row>
    <row r="75" spans="1:67" ht="18.75" customHeight="1" x14ac:dyDescent="0.25">
      <c r="A75" s="174" t="s">
        <v>342</v>
      </c>
      <c r="B75" s="288"/>
      <c r="C75" s="288"/>
      <c r="D75" s="216"/>
      <c r="E75" s="216"/>
      <c r="F75" s="216"/>
      <c r="G75" s="216"/>
      <c r="H75" s="216">
        <v>157</v>
      </c>
      <c r="I75" s="216">
        <v>787</v>
      </c>
      <c r="J75" s="216">
        <v>1497</v>
      </c>
      <c r="K75" s="506">
        <v>2441</v>
      </c>
      <c r="L75" s="508">
        <f t="shared" si="1"/>
        <v>0.41898386543082733</v>
      </c>
      <c r="M75" s="704"/>
      <c r="O75" s="199" t="s">
        <v>315</v>
      </c>
      <c r="P75" s="104"/>
      <c r="Q75" s="216"/>
      <c r="R75" s="216"/>
      <c r="S75" s="216">
        <v>8</v>
      </c>
      <c r="T75" s="216">
        <v>49</v>
      </c>
      <c r="U75" s="223">
        <v>237</v>
      </c>
      <c r="V75" s="612">
        <v>294</v>
      </c>
      <c r="W75" s="696"/>
      <c r="Y75" s="395"/>
      <c r="Z75" s="395"/>
      <c r="AA75" s="395"/>
      <c r="AB75" s="395"/>
      <c r="AC75" s="395"/>
      <c r="AD75" s="395"/>
      <c r="AE75" s="395"/>
      <c r="AF75" s="395"/>
      <c r="AG75" s="395"/>
      <c r="AH75" s="395"/>
      <c r="AI75" s="395"/>
      <c r="AJ75" s="395"/>
      <c r="AK75" s="395"/>
      <c r="AL75" s="395"/>
      <c r="AM75" s="395"/>
      <c r="AN75" s="395"/>
      <c r="AO75" s="395"/>
      <c r="AP75" s="395"/>
      <c r="AQ75" s="395"/>
      <c r="AR75" s="395"/>
      <c r="AS75" s="395"/>
      <c r="AT75" s="395"/>
      <c r="AU75" s="395"/>
      <c r="AV75" s="395"/>
      <c r="AX75" s="199" t="s">
        <v>297</v>
      </c>
      <c r="AY75" s="296"/>
      <c r="AZ75" s="295"/>
      <c r="BA75" s="295"/>
      <c r="BB75" s="216"/>
      <c r="BC75" s="216">
        <v>2</v>
      </c>
      <c r="BD75" s="216"/>
      <c r="BE75" s="223"/>
      <c r="BF75" s="612">
        <v>2</v>
      </c>
      <c r="BG75" s="690"/>
      <c r="BI75" s="395"/>
      <c r="BJ75" s="395"/>
      <c r="BK75" s="395"/>
      <c r="BL75" s="395"/>
      <c r="BM75" s="395"/>
      <c r="BN75" s="395"/>
      <c r="BO75" s="395"/>
    </row>
    <row r="76" spans="1:67" ht="18.75" customHeight="1" x14ac:dyDescent="0.25">
      <c r="A76" s="174" t="s">
        <v>344</v>
      </c>
      <c r="B76" s="288"/>
      <c r="C76" s="288"/>
      <c r="D76" s="216"/>
      <c r="E76" s="216"/>
      <c r="F76" s="216"/>
      <c r="G76" s="216"/>
      <c r="H76" s="216">
        <v>108</v>
      </c>
      <c r="I76" s="216">
        <v>407</v>
      </c>
      <c r="J76" s="216">
        <v>212</v>
      </c>
      <c r="K76" s="506">
        <v>727</v>
      </c>
      <c r="L76" s="508">
        <f t="shared" si="1"/>
        <v>0.12478544455887401</v>
      </c>
      <c r="M76" s="704"/>
      <c r="O76" s="199" t="s">
        <v>345</v>
      </c>
      <c r="P76" s="104"/>
      <c r="Q76" s="216"/>
      <c r="R76" s="216"/>
      <c r="S76" s="216">
        <v>21</v>
      </c>
      <c r="T76" s="216">
        <v>65</v>
      </c>
      <c r="U76" s="223">
        <v>194</v>
      </c>
      <c r="V76" s="612">
        <v>280</v>
      </c>
      <c r="W76" s="696"/>
      <c r="Y76" s="395"/>
      <c r="Z76" s="395"/>
      <c r="AA76" s="395"/>
      <c r="AB76" s="395"/>
      <c r="AC76" s="395"/>
      <c r="AD76" s="395"/>
      <c r="AE76" s="395"/>
      <c r="AF76" s="395"/>
      <c r="AG76" s="395"/>
      <c r="AH76" s="395"/>
      <c r="AI76" s="395"/>
      <c r="AJ76" s="395"/>
      <c r="AK76" s="395"/>
      <c r="AL76" s="395"/>
      <c r="AM76" s="395"/>
      <c r="AN76" s="395"/>
      <c r="AO76" s="395"/>
      <c r="AP76" s="395"/>
      <c r="AQ76" s="395"/>
      <c r="AR76" s="395"/>
      <c r="AS76" s="395"/>
      <c r="AT76" s="395"/>
      <c r="AU76" s="395"/>
      <c r="AV76" s="395"/>
      <c r="AX76" s="199" t="s">
        <v>229</v>
      </c>
      <c r="AY76" s="296"/>
      <c r="AZ76" s="295"/>
      <c r="BA76" s="295"/>
      <c r="BB76" s="216"/>
      <c r="BC76" s="216">
        <v>2</v>
      </c>
      <c r="BD76" s="216"/>
      <c r="BE76" s="223"/>
      <c r="BF76" s="612">
        <v>2</v>
      </c>
      <c r="BG76" s="690"/>
      <c r="BI76" s="395"/>
      <c r="BJ76" s="395"/>
      <c r="BK76" s="395"/>
      <c r="BL76" s="395"/>
      <c r="BM76" s="395"/>
      <c r="BN76" s="395"/>
      <c r="BO76" s="395"/>
    </row>
    <row r="77" spans="1:67" ht="19.5" customHeight="1" x14ac:dyDescent="0.25">
      <c r="A77" s="174" t="s">
        <v>352</v>
      </c>
      <c r="B77" s="288"/>
      <c r="C77" s="288"/>
      <c r="D77" s="216"/>
      <c r="E77" s="216"/>
      <c r="F77" s="216"/>
      <c r="G77" s="216"/>
      <c r="H77" s="216">
        <v>4</v>
      </c>
      <c r="I77" s="216"/>
      <c r="J77" s="216"/>
      <c r="K77" s="506">
        <v>4</v>
      </c>
      <c r="L77" s="508">
        <f t="shared" si="1"/>
        <v>6.865774116031583E-4</v>
      </c>
      <c r="M77" s="704"/>
      <c r="O77" s="199" t="s">
        <v>328</v>
      </c>
      <c r="P77" s="104"/>
      <c r="Q77" s="216"/>
      <c r="R77" s="216"/>
      <c r="S77" s="216">
        <v>16</v>
      </c>
      <c r="T77" s="216">
        <v>86</v>
      </c>
      <c r="U77" s="223">
        <v>147</v>
      </c>
      <c r="V77" s="612">
        <v>249</v>
      </c>
      <c r="W77" s="696"/>
      <c r="Y77" s="395"/>
      <c r="Z77" s="395"/>
      <c r="AA77" s="395"/>
      <c r="AB77" s="395"/>
      <c r="AC77" s="395"/>
      <c r="AD77" s="395"/>
      <c r="AE77" s="395"/>
      <c r="AF77" s="395"/>
      <c r="AG77" s="395"/>
      <c r="AH77" s="395"/>
      <c r="AI77" s="395"/>
      <c r="AJ77" s="395"/>
      <c r="AK77" s="395"/>
      <c r="AL77" s="395"/>
      <c r="AM77" s="395"/>
      <c r="AN77" s="395"/>
      <c r="AO77" s="395"/>
      <c r="AP77" s="395"/>
      <c r="AQ77" s="395"/>
      <c r="AR77" s="395"/>
      <c r="AS77" s="395"/>
      <c r="AT77" s="395"/>
      <c r="AU77" s="395"/>
      <c r="AV77" s="395"/>
      <c r="AX77" s="199" t="s">
        <v>301</v>
      </c>
      <c r="AY77" s="296"/>
      <c r="AZ77" s="295"/>
      <c r="BA77" s="295"/>
      <c r="BB77" s="216"/>
      <c r="BC77" s="216">
        <v>1</v>
      </c>
      <c r="BD77" s="216"/>
      <c r="BE77" s="223"/>
      <c r="BF77" s="612">
        <v>1</v>
      </c>
      <c r="BG77" s="690"/>
      <c r="BI77" s="395"/>
      <c r="BJ77" s="395"/>
      <c r="BK77" s="395"/>
      <c r="BL77" s="395"/>
      <c r="BM77" s="395"/>
      <c r="BN77" s="395"/>
      <c r="BO77" s="395"/>
    </row>
    <row r="78" spans="1:67" ht="19.5" customHeight="1" x14ac:dyDescent="0.25">
      <c r="A78" s="174" t="s">
        <v>380</v>
      </c>
      <c r="B78" s="288"/>
      <c r="C78" s="288"/>
      <c r="D78" s="216"/>
      <c r="E78" s="216"/>
      <c r="F78" s="216"/>
      <c r="G78" s="216"/>
      <c r="H78" s="216">
        <v>96</v>
      </c>
      <c r="I78" s="216">
        <v>813</v>
      </c>
      <c r="J78" s="216">
        <v>709</v>
      </c>
      <c r="K78" s="506">
        <v>1618</v>
      </c>
      <c r="L78" s="508">
        <f t="shared" si="1"/>
        <v>0.27772056299347753</v>
      </c>
      <c r="M78" s="704"/>
      <c r="O78" s="199" t="s">
        <v>326</v>
      </c>
      <c r="P78" s="104"/>
      <c r="Q78" s="216"/>
      <c r="R78" s="216"/>
      <c r="S78" s="216"/>
      <c r="T78" s="216">
        <v>42</v>
      </c>
      <c r="U78" s="223">
        <v>139</v>
      </c>
      <c r="V78" s="612">
        <v>181</v>
      </c>
      <c r="W78" s="696"/>
      <c r="Y78" s="395"/>
      <c r="Z78" s="395"/>
      <c r="AA78" s="395"/>
      <c r="AB78" s="395"/>
      <c r="AC78" s="395"/>
      <c r="AD78" s="395"/>
      <c r="AE78" s="395"/>
      <c r="AF78" s="395"/>
      <c r="AG78" s="395"/>
      <c r="AH78" s="395"/>
      <c r="AI78" s="395"/>
      <c r="AJ78" s="395"/>
      <c r="AK78" s="395"/>
      <c r="AL78" s="395"/>
      <c r="AM78" s="395"/>
      <c r="AN78" s="395"/>
      <c r="AO78" s="395"/>
      <c r="AP78" s="395"/>
      <c r="AQ78" s="395"/>
      <c r="AR78" s="395"/>
      <c r="AS78" s="395"/>
      <c r="AT78" s="395"/>
      <c r="AU78" s="395"/>
      <c r="AV78" s="395"/>
      <c r="AX78" s="199" t="s">
        <v>298</v>
      </c>
      <c r="AY78" s="296"/>
      <c r="AZ78" s="295"/>
      <c r="BA78" s="295"/>
      <c r="BB78" s="216"/>
      <c r="BC78" s="216">
        <v>1</v>
      </c>
      <c r="BD78" s="216"/>
      <c r="BE78" s="223"/>
      <c r="BF78" s="612">
        <v>1</v>
      </c>
      <c r="BG78" s="690"/>
      <c r="BI78" s="395"/>
      <c r="BJ78" s="395"/>
      <c r="BK78" s="395"/>
      <c r="BL78" s="395"/>
      <c r="BM78" s="395"/>
      <c r="BN78" s="395"/>
      <c r="BO78" s="395"/>
    </row>
    <row r="79" spans="1:67" ht="18.75" customHeight="1" x14ac:dyDescent="0.25">
      <c r="A79" s="174" t="s">
        <v>354</v>
      </c>
      <c r="B79" s="288"/>
      <c r="C79" s="288"/>
      <c r="D79" s="216"/>
      <c r="E79" s="216"/>
      <c r="F79" s="216"/>
      <c r="G79" s="216"/>
      <c r="H79" s="216"/>
      <c r="I79" s="216"/>
      <c r="J79" s="216">
        <v>618</v>
      </c>
      <c r="K79" s="506">
        <v>618</v>
      </c>
      <c r="L79" s="508">
        <f t="shared" si="1"/>
        <v>0.10607621009268794</v>
      </c>
      <c r="M79" s="704"/>
      <c r="O79" s="199" t="s">
        <v>346</v>
      </c>
      <c r="P79" s="104"/>
      <c r="Q79" s="216"/>
      <c r="R79" s="216"/>
      <c r="S79" s="216">
        <v>9</v>
      </c>
      <c r="T79" s="216">
        <v>64</v>
      </c>
      <c r="U79" s="223">
        <v>83</v>
      </c>
      <c r="V79" s="612">
        <v>156</v>
      </c>
      <c r="W79" s="696"/>
      <c r="AK79" s="395"/>
      <c r="AL79" s="395"/>
      <c r="AM79" s="395"/>
      <c r="AN79" s="395"/>
      <c r="AO79" s="395"/>
      <c r="AP79" s="395"/>
      <c r="AQ79" s="395"/>
      <c r="AR79" s="395"/>
      <c r="AS79" s="395"/>
      <c r="AT79" s="395"/>
      <c r="AU79" s="395"/>
      <c r="AV79" s="395"/>
      <c r="AX79" s="199" t="s">
        <v>302</v>
      </c>
      <c r="AY79" s="296"/>
      <c r="AZ79" s="295"/>
      <c r="BA79" s="295"/>
      <c r="BB79" s="216"/>
      <c r="BC79" s="216">
        <v>1</v>
      </c>
      <c r="BD79" s="216"/>
      <c r="BE79" s="223"/>
      <c r="BF79" s="612">
        <v>1</v>
      </c>
      <c r="BG79" s="690"/>
      <c r="BI79" s="395"/>
      <c r="BJ79" s="395"/>
      <c r="BK79" s="395"/>
      <c r="BL79" s="395"/>
      <c r="BM79" s="395"/>
      <c r="BN79" s="395"/>
      <c r="BO79" s="395"/>
    </row>
    <row r="80" spans="1:67" ht="18.75" customHeight="1" thickBot="1" x14ac:dyDescent="0.3">
      <c r="A80" s="174" t="s">
        <v>357</v>
      </c>
      <c r="B80" s="288"/>
      <c r="C80" s="288"/>
      <c r="D80" s="216"/>
      <c r="E80" s="216"/>
      <c r="F80" s="216"/>
      <c r="G80" s="216"/>
      <c r="H80" s="216">
        <v>4</v>
      </c>
      <c r="I80" s="216">
        <v>157</v>
      </c>
      <c r="J80" s="216">
        <v>184</v>
      </c>
      <c r="K80" s="506">
        <v>345</v>
      </c>
      <c r="L80" s="509">
        <f t="shared" si="1"/>
        <v>5.9217301750772403E-2</v>
      </c>
      <c r="M80" s="705"/>
      <c r="N80" s="5"/>
      <c r="O80" s="199" t="s">
        <v>341</v>
      </c>
      <c r="P80" s="104"/>
      <c r="Q80" s="216"/>
      <c r="R80" s="216"/>
      <c r="S80" s="216"/>
      <c r="T80" s="216">
        <v>10</v>
      </c>
      <c r="U80" s="223">
        <v>137</v>
      </c>
      <c r="V80" s="612">
        <v>147</v>
      </c>
      <c r="W80" s="696"/>
      <c r="AK80" s="395"/>
      <c r="AL80" s="395"/>
      <c r="AM80" s="395"/>
      <c r="AN80" s="395"/>
      <c r="AO80" s="395"/>
      <c r="AP80" s="395"/>
      <c r="AQ80" s="395"/>
      <c r="AR80" s="395"/>
      <c r="AS80" s="395"/>
      <c r="AT80" s="395"/>
      <c r="AU80" s="395"/>
      <c r="AV80" s="395"/>
      <c r="AX80" s="199" t="s">
        <v>299</v>
      </c>
      <c r="AY80" s="296"/>
      <c r="AZ80" s="295"/>
      <c r="BA80" s="295"/>
      <c r="BB80" s="216"/>
      <c r="BC80" s="216">
        <v>1</v>
      </c>
      <c r="BD80" s="216"/>
      <c r="BE80" s="223"/>
      <c r="BF80" s="612">
        <v>1</v>
      </c>
      <c r="BG80" s="690"/>
      <c r="BI80" s="395"/>
      <c r="BJ80" s="395"/>
      <c r="BK80" s="395"/>
      <c r="BL80" s="395"/>
      <c r="BM80" s="395"/>
      <c r="BN80" s="395"/>
      <c r="BO80" s="395"/>
    </row>
    <row r="81" spans="1:67" ht="18.75" customHeight="1" thickTop="1" thickBot="1" x14ac:dyDescent="0.3">
      <c r="A81" s="502" t="s">
        <v>235</v>
      </c>
      <c r="B81" s="503"/>
      <c r="C81" s="503"/>
      <c r="D81" s="504"/>
      <c r="E81" s="504">
        <v>1</v>
      </c>
      <c r="F81" s="504"/>
      <c r="G81" s="504"/>
      <c r="H81" s="504">
        <v>286</v>
      </c>
      <c r="I81" s="504">
        <v>1404</v>
      </c>
      <c r="J81" s="504">
        <v>2046</v>
      </c>
      <c r="K81" s="510">
        <v>3737</v>
      </c>
      <c r="L81" s="285"/>
      <c r="M81" s="286"/>
      <c r="O81" s="284" t="s">
        <v>311</v>
      </c>
      <c r="P81" s="104"/>
      <c r="Q81" s="216"/>
      <c r="R81" s="216"/>
      <c r="S81" s="216">
        <v>3</v>
      </c>
      <c r="T81" s="216">
        <v>112</v>
      </c>
      <c r="U81" s="223">
        <v>30</v>
      </c>
      <c r="V81" s="612">
        <v>145</v>
      </c>
      <c r="W81" s="696"/>
      <c r="AK81" s="395"/>
      <c r="AL81" s="395"/>
      <c r="AM81" s="395"/>
      <c r="AN81" s="395"/>
      <c r="AO81" s="395"/>
      <c r="AP81" s="395"/>
      <c r="AQ81" s="395"/>
      <c r="AR81" s="395"/>
      <c r="AS81" s="395"/>
      <c r="AT81" s="395"/>
      <c r="AU81" s="395"/>
      <c r="AV81" s="395"/>
      <c r="AX81" s="199" t="s">
        <v>358</v>
      </c>
      <c r="AY81" s="296"/>
      <c r="AZ81" s="295"/>
      <c r="BA81" s="295"/>
      <c r="BB81" s="216"/>
      <c r="BC81" s="216"/>
      <c r="BD81" s="216"/>
      <c r="BE81" s="223">
        <v>1</v>
      </c>
      <c r="BF81" s="646">
        <v>1</v>
      </c>
      <c r="BG81" s="691"/>
      <c r="BI81" s="395"/>
      <c r="BJ81" s="395"/>
      <c r="BK81" s="395"/>
      <c r="BL81" s="395"/>
      <c r="BM81" s="395"/>
      <c r="BN81" s="395"/>
      <c r="BO81" s="395"/>
    </row>
    <row r="82" spans="1:67" ht="18.75" customHeight="1" thickTop="1" thickBot="1" x14ac:dyDescent="0.3">
      <c r="A82" s="174" t="s">
        <v>307</v>
      </c>
      <c r="B82" s="288"/>
      <c r="C82" s="288"/>
      <c r="D82" s="216"/>
      <c r="E82" s="216"/>
      <c r="F82" s="216"/>
      <c r="G82" s="216"/>
      <c r="H82" s="216"/>
      <c r="I82" s="216"/>
      <c r="J82" s="217">
        <v>2</v>
      </c>
      <c r="K82" s="498">
        <v>2</v>
      </c>
      <c r="L82" s="511">
        <f>K82/$K$81</f>
        <v>5.3518865400053518E-4</v>
      </c>
      <c r="M82" s="700">
        <f>K81/K112</f>
        <v>5.1961234166214766E-2</v>
      </c>
      <c r="O82" s="199" t="s">
        <v>347</v>
      </c>
      <c r="P82" s="104"/>
      <c r="Q82" s="216"/>
      <c r="R82" s="216"/>
      <c r="S82" s="216">
        <v>3</v>
      </c>
      <c r="T82" s="216">
        <v>41</v>
      </c>
      <c r="U82" s="223">
        <v>34</v>
      </c>
      <c r="V82" s="612">
        <v>78</v>
      </c>
      <c r="W82" s="696"/>
      <c r="AK82" s="395"/>
      <c r="AL82" s="395"/>
      <c r="AM82" s="395"/>
      <c r="AN82" s="395"/>
      <c r="AO82" s="395"/>
      <c r="AP82" s="395"/>
      <c r="AQ82" s="395"/>
      <c r="AR82" s="395"/>
      <c r="AS82" s="395"/>
      <c r="AT82" s="395"/>
      <c r="AU82" s="395"/>
      <c r="AV82" s="395"/>
      <c r="AX82" s="606" t="s">
        <v>354</v>
      </c>
      <c r="AY82" s="606"/>
      <c r="AZ82" s="613"/>
      <c r="BA82" s="614"/>
      <c r="BB82" s="614"/>
      <c r="BC82" s="614"/>
      <c r="BD82" s="614"/>
      <c r="BE82" s="615">
        <v>618</v>
      </c>
      <c r="BF82" s="611">
        <v>618</v>
      </c>
      <c r="BG82" s="395"/>
      <c r="BI82" s="395"/>
      <c r="BJ82" s="395"/>
      <c r="BK82" s="395"/>
      <c r="BL82" s="395"/>
      <c r="BM82" s="395"/>
      <c r="BN82" s="395"/>
      <c r="BO82" s="395"/>
    </row>
    <row r="83" spans="1:67" ht="18.75" customHeight="1" thickTop="1" thickBot="1" x14ac:dyDescent="0.3">
      <c r="A83" s="174" t="s">
        <v>312</v>
      </c>
      <c r="B83" s="288"/>
      <c r="C83" s="288"/>
      <c r="D83" s="216"/>
      <c r="E83" s="216"/>
      <c r="F83" s="216"/>
      <c r="G83" s="216"/>
      <c r="H83" s="216"/>
      <c r="I83" s="216">
        <v>1</v>
      </c>
      <c r="J83" s="217">
        <v>1</v>
      </c>
      <c r="K83" s="498">
        <v>2</v>
      </c>
      <c r="L83" s="512">
        <f t="shared" ref="L83:L101" si="2">K83/$K$81</f>
        <v>5.3518865400053518E-4</v>
      </c>
      <c r="M83" s="701"/>
      <c r="O83" s="199" t="s">
        <v>356</v>
      </c>
      <c r="P83" s="104"/>
      <c r="Q83" s="216"/>
      <c r="R83" s="216"/>
      <c r="S83" s="216">
        <v>1</v>
      </c>
      <c r="T83" s="216">
        <v>8</v>
      </c>
      <c r="U83" s="223">
        <v>68</v>
      </c>
      <c r="V83" s="612">
        <v>77</v>
      </c>
      <c r="W83" s="696"/>
      <c r="AK83" s="395"/>
      <c r="AL83" s="395"/>
      <c r="AM83" s="395"/>
      <c r="AN83" s="395"/>
      <c r="AO83" s="395"/>
      <c r="AP83" s="395"/>
      <c r="AQ83" s="395"/>
      <c r="AR83" s="395"/>
      <c r="AS83" s="395"/>
      <c r="AT83" s="395"/>
      <c r="AU83" s="395"/>
      <c r="AV83" s="395"/>
      <c r="AX83" s="292" t="s">
        <v>217</v>
      </c>
      <c r="AY83" s="296"/>
      <c r="AZ83" s="295"/>
      <c r="BA83" s="295"/>
      <c r="BB83" s="216"/>
      <c r="BC83" s="216"/>
      <c r="BD83" s="216"/>
      <c r="BE83" s="223">
        <v>618</v>
      </c>
      <c r="BF83" s="612">
        <v>618</v>
      </c>
      <c r="BG83" s="647">
        <f>BF82/BF108</f>
        <v>0.10607621009268794</v>
      </c>
      <c r="BI83" s="395"/>
      <c r="BJ83" s="395"/>
      <c r="BK83" s="395"/>
      <c r="BL83" s="395"/>
      <c r="BM83" s="395"/>
      <c r="BN83" s="395"/>
      <c r="BO83" s="395"/>
    </row>
    <row r="84" spans="1:67" ht="18.75" customHeight="1" thickTop="1" thickBot="1" x14ac:dyDescent="0.3">
      <c r="A84" s="174" t="s">
        <v>313</v>
      </c>
      <c r="B84" s="288"/>
      <c r="C84" s="288"/>
      <c r="D84" s="216"/>
      <c r="E84" s="216"/>
      <c r="F84" s="216"/>
      <c r="G84" s="216"/>
      <c r="H84" s="216"/>
      <c r="I84" s="216">
        <v>2</v>
      </c>
      <c r="J84" s="217">
        <v>3</v>
      </c>
      <c r="K84" s="498">
        <v>5</v>
      </c>
      <c r="L84" s="512">
        <f t="shared" si="2"/>
        <v>1.3379716350013381E-3</v>
      </c>
      <c r="M84" s="701"/>
      <c r="O84" s="199" t="s">
        <v>323</v>
      </c>
      <c r="P84" s="104"/>
      <c r="Q84" s="216"/>
      <c r="R84" s="216"/>
      <c r="S84" s="216">
        <v>1</v>
      </c>
      <c r="T84" s="216">
        <v>46</v>
      </c>
      <c r="U84" s="223">
        <v>15</v>
      </c>
      <c r="V84" s="612">
        <v>62</v>
      </c>
      <c r="W84" s="696"/>
      <c r="AK84" s="395"/>
      <c r="AL84" s="395"/>
      <c r="AM84" s="395"/>
      <c r="AN84" s="395"/>
      <c r="AO84" s="395"/>
      <c r="AP84" s="395"/>
      <c r="AQ84" s="395"/>
      <c r="AR84" s="395"/>
      <c r="AS84" s="395"/>
      <c r="AT84" s="395"/>
      <c r="AU84" s="395"/>
      <c r="AV84" s="395"/>
      <c r="AX84" s="606" t="s">
        <v>357</v>
      </c>
      <c r="AY84" s="606"/>
      <c r="AZ84" s="613"/>
      <c r="BA84" s="614"/>
      <c r="BB84" s="614"/>
      <c r="BC84" s="614">
        <v>4</v>
      </c>
      <c r="BD84" s="614">
        <v>157</v>
      </c>
      <c r="BE84" s="615">
        <v>184</v>
      </c>
      <c r="BF84" s="611">
        <v>345</v>
      </c>
      <c r="BG84" s="395"/>
      <c r="BI84" s="395"/>
      <c r="BJ84" s="395"/>
      <c r="BK84" s="395"/>
      <c r="BL84" s="395"/>
      <c r="BM84" s="395"/>
      <c r="BN84" s="395"/>
      <c r="BO84" s="395"/>
    </row>
    <row r="85" spans="1:67" ht="18.75" customHeight="1" thickTop="1" thickBot="1" x14ac:dyDescent="0.3">
      <c r="A85" s="174" t="s">
        <v>314</v>
      </c>
      <c r="B85" s="288"/>
      <c r="C85" s="288"/>
      <c r="D85" s="216"/>
      <c r="E85" s="216">
        <v>1</v>
      </c>
      <c r="F85" s="216"/>
      <c r="G85" s="216"/>
      <c r="H85" s="216">
        <v>133</v>
      </c>
      <c r="I85" s="216">
        <v>518</v>
      </c>
      <c r="J85" s="217">
        <v>567</v>
      </c>
      <c r="K85" s="498">
        <v>1219</v>
      </c>
      <c r="L85" s="512">
        <f t="shared" si="2"/>
        <v>0.32619748461332621</v>
      </c>
      <c r="M85" s="701"/>
      <c r="O85" s="199" t="s">
        <v>329</v>
      </c>
      <c r="P85" s="104"/>
      <c r="Q85" s="216"/>
      <c r="R85" s="216"/>
      <c r="S85" s="216"/>
      <c r="T85" s="216">
        <v>7</v>
      </c>
      <c r="U85" s="223">
        <v>51</v>
      </c>
      <c r="V85" s="612">
        <v>58</v>
      </c>
      <c r="W85" s="696"/>
      <c r="AK85" s="395"/>
      <c r="AL85" s="395"/>
      <c r="AM85" s="395"/>
      <c r="AN85" s="395"/>
      <c r="AO85" s="395"/>
      <c r="AP85" s="395"/>
      <c r="AQ85" s="395"/>
      <c r="AR85" s="395"/>
      <c r="AS85" s="395"/>
      <c r="AT85" s="395"/>
      <c r="AU85" s="395"/>
      <c r="AV85" s="395"/>
      <c r="AX85" s="292" t="s">
        <v>222</v>
      </c>
      <c r="AY85" s="296"/>
      <c r="AZ85" s="295"/>
      <c r="BA85" s="295"/>
      <c r="BB85" s="216"/>
      <c r="BC85" s="216">
        <v>4</v>
      </c>
      <c r="BD85" s="216">
        <v>157</v>
      </c>
      <c r="BE85" s="223">
        <v>184</v>
      </c>
      <c r="BF85" s="612">
        <v>345</v>
      </c>
      <c r="BG85" s="647">
        <f>BF85/BF108</f>
        <v>5.9217301750772403E-2</v>
      </c>
      <c r="BI85" s="395"/>
      <c r="BJ85" s="395"/>
      <c r="BK85" s="395"/>
      <c r="BL85" s="395"/>
      <c r="BM85" s="395"/>
      <c r="BN85" s="395"/>
      <c r="BO85" s="395"/>
    </row>
    <row r="86" spans="1:67" ht="18.75" customHeight="1" thickTop="1" thickBot="1" x14ac:dyDescent="0.3">
      <c r="A86" s="174" t="s">
        <v>315</v>
      </c>
      <c r="B86" s="288"/>
      <c r="C86" s="288"/>
      <c r="D86" s="216"/>
      <c r="E86" s="216"/>
      <c r="F86" s="216"/>
      <c r="G86" s="216"/>
      <c r="H86" s="216">
        <v>14</v>
      </c>
      <c r="I86" s="216">
        <v>48</v>
      </c>
      <c r="J86" s="217">
        <v>100</v>
      </c>
      <c r="K86" s="498">
        <v>162</v>
      </c>
      <c r="L86" s="512">
        <f t="shared" si="2"/>
        <v>4.3350280974043351E-2</v>
      </c>
      <c r="M86" s="701"/>
      <c r="O86" s="199" t="s">
        <v>310</v>
      </c>
      <c r="P86" s="104"/>
      <c r="Q86" s="216"/>
      <c r="R86" s="216"/>
      <c r="S86" s="216">
        <v>1</v>
      </c>
      <c r="T86" s="216">
        <v>6</v>
      </c>
      <c r="U86" s="223">
        <v>35</v>
      </c>
      <c r="V86" s="612">
        <v>42</v>
      </c>
      <c r="W86" s="696"/>
      <c r="AK86" s="395"/>
      <c r="AL86" s="395"/>
      <c r="AM86" s="395"/>
      <c r="AN86" s="395"/>
      <c r="AO86" s="395"/>
      <c r="AP86" s="395"/>
      <c r="AQ86" s="395"/>
      <c r="AR86" s="395"/>
      <c r="AS86" s="395"/>
      <c r="AT86" s="395"/>
      <c r="AU86" s="395"/>
      <c r="AV86" s="395"/>
      <c r="AX86" s="606" t="s">
        <v>335</v>
      </c>
      <c r="AY86" s="606"/>
      <c r="AZ86" s="613"/>
      <c r="BA86" s="614"/>
      <c r="BB86" s="614"/>
      <c r="BC86" s="614"/>
      <c r="BD86" s="614"/>
      <c r="BE86" s="615">
        <v>63</v>
      </c>
      <c r="BF86" s="611">
        <v>63</v>
      </c>
      <c r="BG86" s="395"/>
      <c r="BI86" s="395"/>
      <c r="BJ86" s="395"/>
      <c r="BK86" s="395"/>
      <c r="BL86" s="395"/>
      <c r="BM86" s="395"/>
      <c r="BN86" s="395"/>
      <c r="BO86" s="395"/>
    </row>
    <row r="87" spans="1:67" ht="19.5" customHeight="1" thickTop="1" x14ac:dyDescent="0.25">
      <c r="A87" s="174" t="s">
        <v>317</v>
      </c>
      <c r="B87" s="288"/>
      <c r="C87" s="288"/>
      <c r="D87" s="216"/>
      <c r="E87" s="216"/>
      <c r="F87" s="216"/>
      <c r="G87" s="216"/>
      <c r="H87" s="216">
        <v>6</v>
      </c>
      <c r="I87" s="216">
        <v>2</v>
      </c>
      <c r="J87" s="217"/>
      <c r="K87" s="498">
        <v>8</v>
      </c>
      <c r="L87" s="512">
        <f t="shared" si="2"/>
        <v>2.1407546160021407E-3</v>
      </c>
      <c r="M87" s="701"/>
      <c r="O87" s="199" t="s">
        <v>309</v>
      </c>
      <c r="P87" s="104"/>
      <c r="Q87" s="216"/>
      <c r="R87" s="216"/>
      <c r="S87" s="216"/>
      <c r="T87" s="216"/>
      <c r="U87" s="223">
        <v>23</v>
      </c>
      <c r="V87" s="612">
        <v>23</v>
      </c>
      <c r="W87" s="696"/>
      <c r="AK87" s="395"/>
      <c r="AL87" s="395"/>
      <c r="AM87" s="395"/>
      <c r="AN87" s="395"/>
      <c r="AO87" s="395"/>
      <c r="AP87" s="395"/>
      <c r="AQ87" s="395"/>
      <c r="AR87" s="395"/>
      <c r="AS87" s="395"/>
      <c r="AT87" s="395"/>
      <c r="AU87" s="395"/>
      <c r="AV87" s="395"/>
      <c r="AX87" s="292" t="s">
        <v>222</v>
      </c>
      <c r="AY87" s="296"/>
      <c r="AZ87" s="295"/>
      <c r="BA87" s="295"/>
      <c r="BB87" s="216"/>
      <c r="BC87" s="216"/>
      <c r="BD87" s="216"/>
      <c r="BE87" s="291">
        <v>20</v>
      </c>
      <c r="BF87" s="612">
        <v>20</v>
      </c>
      <c r="BG87" s="689">
        <f>BF86/BF108</f>
        <v>1.0813594232749742E-2</v>
      </c>
      <c r="BI87" s="395"/>
      <c r="BJ87" s="395"/>
      <c r="BK87" s="395"/>
      <c r="BL87" s="395"/>
      <c r="BM87" s="395"/>
      <c r="BN87" s="395"/>
      <c r="BO87" s="395"/>
    </row>
    <row r="88" spans="1:67" ht="15" customHeight="1" x14ac:dyDescent="0.25">
      <c r="A88" s="174" t="s">
        <v>324</v>
      </c>
      <c r="B88" s="288"/>
      <c r="C88" s="288"/>
      <c r="D88" s="216"/>
      <c r="E88" s="216"/>
      <c r="F88" s="216"/>
      <c r="G88" s="216"/>
      <c r="H88" s="216"/>
      <c r="I88" s="216">
        <v>2</v>
      </c>
      <c r="J88" s="217"/>
      <c r="K88" s="498">
        <v>2</v>
      </c>
      <c r="L88" s="512">
        <f t="shared" si="2"/>
        <v>5.3518865400053518E-4</v>
      </c>
      <c r="M88" s="701"/>
      <c r="O88" s="199" t="s">
        <v>327</v>
      </c>
      <c r="P88" s="104"/>
      <c r="Q88" s="216"/>
      <c r="R88" s="216"/>
      <c r="S88" s="216"/>
      <c r="T88" s="216"/>
      <c r="U88" s="223">
        <v>21</v>
      </c>
      <c r="V88" s="612">
        <v>21</v>
      </c>
      <c r="W88" s="696"/>
      <c r="AK88" s="395"/>
      <c r="AL88" s="395"/>
      <c r="AM88" s="395"/>
      <c r="AN88" s="395"/>
      <c r="AO88" s="395"/>
      <c r="AP88" s="395"/>
      <c r="AQ88" s="395"/>
      <c r="AR88" s="395"/>
      <c r="AS88" s="395"/>
      <c r="AT88" s="395"/>
      <c r="AU88" s="395"/>
      <c r="AV88" s="395"/>
      <c r="AX88" s="292" t="s">
        <v>289</v>
      </c>
      <c r="AY88" s="296"/>
      <c r="AZ88" s="295"/>
      <c r="BA88" s="295"/>
      <c r="BB88" s="216"/>
      <c r="BC88" s="216"/>
      <c r="BD88" s="216"/>
      <c r="BE88" s="291">
        <v>14</v>
      </c>
      <c r="BF88" s="612">
        <v>14</v>
      </c>
      <c r="BG88" s="690"/>
      <c r="BI88" s="395"/>
      <c r="BJ88" s="395"/>
      <c r="BK88" s="395"/>
      <c r="BL88" s="395"/>
      <c r="BM88" s="395"/>
      <c r="BN88" s="395"/>
      <c r="BO88" s="395"/>
    </row>
    <row r="89" spans="1:67" ht="18.75" customHeight="1" x14ac:dyDescent="0.25">
      <c r="A89" s="174" t="s">
        <v>326</v>
      </c>
      <c r="B89" s="288"/>
      <c r="C89" s="288"/>
      <c r="D89" s="216"/>
      <c r="E89" s="216"/>
      <c r="F89" s="216"/>
      <c r="G89" s="216"/>
      <c r="H89" s="216"/>
      <c r="I89" s="216"/>
      <c r="J89" s="217">
        <v>2</v>
      </c>
      <c r="K89" s="498">
        <v>2</v>
      </c>
      <c r="L89" s="512">
        <f t="shared" si="2"/>
        <v>5.3518865400053518E-4</v>
      </c>
      <c r="M89" s="701"/>
      <c r="O89" s="199" t="s">
        <v>336</v>
      </c>
      <c r="P89" s="104"/>
      <c r="Q89" s="216"/>
      <c r="R89" s="216"/>
      <c r="S89" s="216">
        <v>2</v>
      </c>
      <c r="T89" s="216">
        <v>6</v>
      </c>
      <c r="U89" s="223">
        <v>12</v>
      </c>
      <c r="V89" s="612">
        <v>20</v>
      </c>
      <c r="W89" s="696"/>
      <c r="AK89" s="395"/>
      <c r="AL89" s="395"/>
      <c r="AM89" s="395"/>
      <c r="AN89" s="395"/>
      <c r="AO89" s="395"/>
      <c r="AP89" s="395"/>
      <c r="AQ89" s="395"/>
      <c r="AR89" s="395"/>
      <c r="AS89" s="395"/>
      <c r="AT89" s="395"/>
      <c r="AU89" s="395"/>
      <c r="AV89" s="395"/>
      <c r="AX89" s="292" t="s">
        <v>292</v>
      </c>
      <c r="AY89" s="296"/>
      <c r="AZ89" s="295"/>
      <c r="BA89" s="295"/>
      <c r="BB89" s="216"/>
      <c r="BC89" s="216"/>
      <c r="BD89" s="216"/>
      <c r="BE89" s="291">
        <v>12</v>
      </c>
      <c r="BF89" s="612">
        <v>12</v>
      </c>
      <c r="BG89" s="690"/>
      <c r="BI89" s="395"/>
      <c r="BJ89" s="395"/>
      <c r="BK89" s="395"/>
      <c r="BL89" s="395"/>
      <c r="BM89" s="395"/>
      <c r="BN89" s="395"/>
      <c r="BO89" s="395"/>
    </row>
    <row r="90" spans="1:67" ht="18.75" customHeight="1" x14ac:dyDescent="0.25">
      <c r="A90" s="174" t="s">
        <v>328</v>
      </c>
      <c r="B90" s="288"/>
      <c r="C90" s="288"/>
      <c r="D90" s="216"/>
      <c r="E90" s="216"/>
      <c r="F90" s="216"/>
      <c r="G90" s="216"/>
      <c r="H90" s="216">
        <v>3</v>
      </c>
      <c r="I90" s="216">
        <v>212</v>
      </c>
      <c r="J90" s="217">
        <v>200</v>
      </c>
      <c r="K90" s="498">
        <v>415</v>
      </c>
      <c r="L90" s="512">
        <f t="shared" si="2"/>
        <v>0.11105164570511106</v>
      </c>
      <c r="M90" s="701"/>
      <c r="O90" s="199" t="s">
        <v>307</v>
      </c>
      <c r="P90" s="104"/>
      <c r="Q90" s="216"/>
      <c r="R90" s="216"/>
      <c r="S90" s="216"/>
      <c r="T90" s="216">
        <v>3</v>
      </c>
      <c r="U90" s="223">
        <v>6</v>
      </c>
      <c r="V90" s="612">
        <v>9</v>
      </c>
      <c r="W90" s="696"/>
      <c r="AK90" s="395"/>
      <c r="AL90" s="395"/>
      <c r="AM90" s="395"/>
      <c r="AN90" s="395"/>
      <c r="AO90" s="395"/>
      <c r="AP90" s="395"/>
      <c r="AQ90" s="395"/>
      <c r="AR90" s="395"/>
      <c r="AS90" s="395"/>
      <c r="AT90" s="395"/>
      <c r="AU90" s="395"/>
      <c r="AV90" s="395"/>
      <c r="AX90" s="292" t="s">
        <v>219</v>
      </c>
      <c r="AY90" s="296"/>
      <c r="AZ90" s="295"/>
      <c r="BA90" s="295"/>
      <c r="BB90" s="216"/>
      <c r="BC90" s="216"/>
      <c r="BD90" s="216"/>
      <c r="BE90" s="291">
        <v>5</v>
      </c>
      <c r="BF90" s="612">
        <v>5</v>
      </c>
      <c r="BG90" s="690"/>
      <c r="BI90" s="395"/>
      <c r="BJ90" s="395"/>
      <c r="BK90" s="395"/>
      <c r="BL90" s="395"/>
      <c r="BM90" s="395"/>
      <c r="BN90" s="395"/>
      <c r="BO90" s="395"/>
    </row>
    <row r="91" spans="1:67" ht="18.75" customHeight="1" x14ac:dyDescent="0.25">
      <c r="A91" s="174" t="s">
        <v>329</v>
      </c>
      <c r="B91" s="288"/>
      <c r="C91" s="288"/>
      <c r="D91" s="216"/>
      <c r="E91" s="216"/>
      <c r="F91" s="216"/>
      <c r="G91" s="216"/>
      <c r="H91" s="216"/>
      <c r="I91" s="216">
        <v>6</v>
      </c>
      <c r="J91" s="217">
        <v>10</v>
      </c>
      <c r="K91" s="498">
        <v>16</v>
      </c>
      <c r="L91" s="512">
        <f t="shared" si="2"/>
        <v>4.2815092320042814E-3</v>
      </c>
      <c r="M91" s="701"/>
      <c r="O91" s="199" t="s">
        <v>332</v>
      </c>
      <c r="P91" s="104"/>
      <c r="Q91" s="216"/>
      <c r="R91" s="216"/>
      <c r="S91" s="216"/>
      <c r="T91" s="216"/>
      <c r="U91" s="223">
        <v>8</v>
      </c>
      <c r="V91" s="612">
        <v>8</v>
      </c>
      <c r="W91" s="696"/>
      <c r="AK91" s="395"/>
      <c r="AL91" s="395"/>
      <c r="AM91" s="395"/>
      <c r="AN91" s="395"/>
      <c r="AO91" s="395"/>
      <c r="AP91" s="395"/>
      <c r="AQ91" s="395"/>
      <c r="AR91" s="395"/>
      <c r="AS91" s="395"/>
      <c r="AT91" s="395"/>
      <c r="AU91" s="395"/>
      <c r="AV91" s="395"/>
      <c r="AX91" s="292" t="s">
        <v>290</v>
      </c>
      <c r="AY91" s="296"/>
      <c r="AZ91" s="295"/>
      <c r="BA91" s="295"/>
      <c r="BB91" s="216"/>
      <c r="BC91" s="216"/>
      <c r="BD91" s="216"/>
      <c r="BE91" s="291">
        <v>4</v>
      </c>
      <c r="BF91" s="612">
        <v>4</v>
      </c>
      <c r="BG91" s="690"/>
      <c r="BI91" s="395"/>
      <c r="BJ91" s="395"/>
      <c r="BK91" s="395"/>
      <c r="BL91" s="395"/>
      <c r="BM91" s="395"/>
      <c r="BN91" s="395"/>
      <c r="BO91" s="395"/>
    </row>
    <row r="92" spans="1:67" ht="18.75" customHeight="1" x14ac:dyDescent="0.25">
      <c r="A92" s="174" t="s">
        <v>335</v>
      </c>
      <c r="B92" s="288"/>
      <c r="C92" s="288"/>
      <c r="D92" s="216"/>
      <c r="E92" s="216"/>
      <c r="F92" s="216"/>
      <c r="G92" s="216"/>
      <c r="H92" s="216">
        <v>18</v>
      </c>
      <c r="I92" s="216">
        <v>184</v>
      </c>
      <c r="J92" s="217">
        <v>584</v>
      </c>
      <c r="K92" s="498">
        <v>786</v>
      </c>
      <c r="L92" s="512">
        <f t="shared" si="2"/>
        <v>0.21032914102221034</v>
      </c>
      <c r="M92" s="701"/>
      <c r="O92" s="199" t="s">
        <v>325</v>
      </c>
      <c r="P92" s="104"/>
      <c r="Q92" s="216"/>
      <c r="R92" s="216"/>
      <c r="S92" s="216">
        <v>1</v>
      </c>
      <c r="T92" s="216">
        <v>2</v>
      </c>
      <c r="U92" s="223">
        <v>1</v>
      </c>
      <c r="V92" s="612">
        <v>4</v>
      </c>
      <c r="W92" s="696"/>
      <c r="AK92" s="395"/>
      <c r="AL92" s="395"/>
      <c r="AM92" s="395"/>
      <c r="AN92" s="395"/>
      <c r="AO92" s="395"/>
      <c r="AP92" s="395"/>
      <c r="AQ92" s="395"/>
      <c r="AR92" s="395"/>
      <c r="AS92" s="395"/>
      <c r="AT92" s="395"/>
      <c r="AU92" s="395"/>
      <c r="AV92" s="395"/>
      <c r="AX92" s="292" t="s">
        <v>294</v>
      </c>
      <c r="AY92" s="296"/>
      <c r="AZ92" s="295"/>
      <c r="BA92" s="295"/>
      <c r="BB92" s="216"/>
      <c r="BC92" s="216"/>
      <c r="BD92" s="216"/>
      <c r="BE92" s="291">
        <v>3</v>
      </c>
      <c r="BF92" s="612">
        <v>3</v>
      </c>
      <c r="BG92" s="690"/>
      <c r="BI92" s="395"/>
      <c r="BJ92" s="395"/>
      <c r="BK92" s="395"/>
      <c r="BL92" s="395"/>
      <c r="BM92" s="395"/>
      <c r="BN92" s="395"/>
      <c r="BO92" s="395"/>
    </row>
    <row r="93" spans="1:67" ht="18.75" customHeight="1" x14ac:dyDescent="0.25">
      <c r="A93" s="174" t="s">
        <v>336</v>
      </c>
      <c r="B93" s="288"/>
      <c r="C93" s="288"/>
      <c r="D93" s="216"/>
      <c r="E93" s="216"/>
      <c r="F93" s="216"/>
      <c r="G93" s="216"/>
      <c r="H93" s="216"/>
      <c r="I93" s="216">
        <v>18</v>
      </c>
      <c r="J93" s="217">
        <v>5</v>
      </c>
      <c r="K93" s="498">
        <v>23</v>
      </c>
      <c r="L93" s="512">
        <f t="shared" si="2"/>
        <v>6.1546695210061547E-3</v>
      </c>
      <c r="M93" s="701"/>
      <c r="O93" s="199" t="s">
        <v>337</v>
      </c>
      <c r="P93" s="104"/>
      <c r="Q93" s="216"/>
      <c r="R93" s="216"/>
      <c r="S93" s="216"/>
      <c r="T93" s="216"/>
      <c r="U93" s="223">
        <v>4</v>
      </c>
      <c r="V93" s="612">
        <v>4</v>
      </c>
      <c r="W93" s="696"/>
      <c r="AK93" s="395"/>
      <c r="AL93" s="395"/>
      <c r="AM93" s="395"/>
      <c r="AN93" s="395"/>
      <c r="AO93" s="395"/>
      <c r="AP93" s="395"/>
      <c r="AQ93" s="395"/>
      <c r="AR93" s="395"/>
      <c r="AS93" s="395"/>
      <c r="AT93" s="395"/>
      <c r="AU93" s="395"/>
      <c r="AV93" s="395"/>
      <c r="AX93" s="292" t="s">
        <v>229</v>
      </c>
      <c r="AY93" s="296"/>
      <c r="AZ93" s="295"/>
      <c r="BA93" s="295"/>
      <c r="BB93" s="216"/>
      <c r="BC93" s="216"/>
      <c r="BD93" s="216"/>
      <c r="BE93" s="291">
        <v>2</v>
      </c>
      <c r="BF93" s="612">
        <v>2</v>
      </c>
      <c r="BG93" s="690"/>
      <c r="BI93" s="395"/>
      <c r="BJ93" s="395"/>
      <c r="BK93" s="395"/>
      <c r="BL93" s="395"/>
      <c r="BM93" s="395"/>
      <c r="BN93" s="395"/>
      <c r="BO93" s="395"/>
    </row>
    <row r="94" spans="1:67" ht="18.75" customHeight="1" thickBot="1" x14ac:dyDescent="0.3">
      <c r="A94" s="174" t="s">
        <v>341</v>
      </c>
      <c r="B94" s="288"/>
      <c r="C94" s="288"/>
      <c r="D94" s="216"/>
      <c r="E94" s="216"/>
      <c r="F94" s="216"/>
      <c r="G94" s="216"/>
      <c r="H94" s="216"/>
      <c r="I94" s="216">
        <v>8</v>
      </c>
      <c r="J94" s="217">
        <v>17</v>
      </c>
      <c r="K94" s="498">
        <v>25</v>
      </c>
      <c r="L94" s="512">
        <f t="shared" si="2"/>
        <v>6.6898581750066896E-3</v>
      </c>
      <c r="M94" s="701"/>
      <c r="O94" s="199" t="s">
        <v>324</v>
      </c>
      <c r="P94" s="104"/>
      <c r="Q94" s="216"/>
      <c r="R94" s="216"/>
      <c r="S94" s="216"/>
      <c r="T94" s="216"/>
      <c r="U94" s="223">
        <v>2</v>
      </c>
      <c r="V94" s="612">
        <v>2</v>
      </c>
      <c r="W94" s="693"/>
      <c r="AK94" s="395"/>
      <c r="AL94" s="395"/>
      <c r="AM94" s="395"/>
      <c r="AN94" s="395"/>
      <c r="AO94" s="395"/>
      <c r="AP94" s="395"/>
      <c r="AQ94" s="395"/>
      <c r="AR94" s="395"/>
      <c r="AS94" s="395"/>
      <c r="AT94" s="395"/>
      <c r="AU94" s="395"/>
      <c r="AV94" s="395"/>
      <c r="AX94" s="292" t="s">
        <v>220</v>
      </c>
      <c r="AY94" s="296"/>
      <c r="AZ94" s="295"/>
      <c r="BA94" s="295"/>
      <c r="BB94" s="216"/>
      <c r="BC94" s="216"/>
      <c r="BD94" s="216"/>
      <c r="BE94" s="291">
        <v>1</v>
      </c>
      <c r="BF94" s="612">
        <v>1</v>
      </c>
      <c r="BG94" s="690"/>
      <c r="BI94" s="395"/>
      <c r="BJ94" s="395"/>
      <c r="BK94" s="395"/>
      <c r="BL94" s="395"/>
      <c r="BM94" s="395"/>
      <c r="BN94" s="395"/>
      <c r="BO94" s="395"/>
    </row>
    <row r="95" spans="1:67" ht="18.75" customHeight="1" thickTop="1" thickBot="1" x14ac:dyDescent="0.3">
      <c r="A95" s="174" t="s">
        <v>342</v>
      </c>
      <c r="B95" s="288"/>
      <c r="C95" s="288"/>
      <c r="D95" s="216"/>
      <c r="E95" s="216"/>
      <c r="F95" s="216"/>
      <c r="G95" s="216"/>
      <c r="H95" s="216">
        <v>7</v>
      </c>
      <c r="I95" s="216">
        <v>33</v>
      </c>
      <c r="J95" s="217">
        <v>107</v>
      </c>
      <c r="K95" s="498">
        <v>147</v>
      </c>
      <c r="L95" s="512">
        <f t="shared" si="2"/>
        <v>3.9336366069039334E-2</v>
      </c>
      <c r="M95" s="701"/>
      <c r="O95" s="606" t="s">
        <v>236</v>
      </c>
      <c r="P95" s="613"/>
      <c r="Q95" s="614">
        <v>1</v>
      </c>
      <c r="R95" s="614"/>
      <c r="S95" s="614">
        <v>532</v>
      </c>
      <c r="T95" s="614">
        <v>5776</v>
      </c>
      <c r="U95" s="615">
        <v>10032</v>
      </c>
      <c r="V95" s="611">
        <v>16341</v>
      </c>
      <c r="W95" s="395"/>
      <c r="AK95" s="395"/>
      <c r="AL95" s="395"/>
      <c r="AM95" s="395"/>
      <c r="AN95" s="395"/>
      <c r="AO95" s="395"/>
      <c r="AP95" s="395"/>
      <c r="AQ95" s="395"/>
      <c r="AR95" s="395"/>
      <c r="AS95" s="395"/>
      <c r="AT95" s="395"/>
      <c r="AU95" s="395"/>
      <c r="AV95" s="395"/>
      <c r="AX95" s="292" t="s">
        <v>221</v>
      </c>
      <c r="AY95" s="296"/>
      <c r="AZ95" s="295"/>
      <c r="BA95" s="295"/>
      <c r="BB95" s="216"/>
      <c r="BC95" s="216"/>
      <c r="BD95" s="216"/>
      <c r="BE95" s="291">
        <v>1</v>
      </c>
      <c r="BF95" s="612">
        <v>1</v>
      </c>
      <c r="BG95" s="690"/>
      <c r="BI95" s="395"/>
      <c r="BJ95" s="395"/>
      <c r="BK95" s="395"/>
      <c r="BL95" s="395"/>
      <c r="BM95" s="395"/>
      <c r="BN95" s="395"/>
      <c r="BO95" s="395"/>
    </row>
    <row r="96" spans="1:67" ht="18.75" customHeight="1" thickTop="1" thickBot="1" x14ac:dyDescent="0.3">
      <c r="A96" s="174" t="s">
        <v>344</v>
      </c>
      <c r="B96" s="288"/>
      <c r="C96" s="288"/>
      <c r="D96" s="216"/>
      <c r="E96" s="216"/>
      <c r="F96" s="216"/>
      <c r="G96" s="216"/>
      <c r="H96" s="216">
        <v>6</v>
      </c>
      <c r="I96" s="216">
        <v>18</v>
      </c>
      <c r="J96" s="217">
        <v>10</v>
      </c>
      <c r="K96" s="498">
        <v>34</v>
      </c>
      <c r="L96" s="512">
        <f t="shared" si="2"/>
        <v>9.0982071180090978E-3</v>
      </c>
      <c r="M96" s="701"/>
      <c r="O96" s="199" t="s">
        <v>314</v>
      </c>
      <c r="P96" s="104"/>
      <c r="Q96" s="216"/>
      <c r="R96" s="216"/>
      <c r="S96" s="216">
        <v>82</v>
      </c>
      <c r="T96" s="216">
        <v>1327</v>
      </c>
      <c r="U96" s="223">
        <v>1308</v>
      </c>
      <c r="V96" s="612">
        <v>2717</v>
      </c>
      <c r="W96" s="692">
        <f>V95/V138</f>
        <v>0.26728932216697199</v>
      </c>
      <c r="AK96" s="395"/>
      <c r="AL96" s="395"/>
      <c r="AM96" s="395"/>
      <c r="AN96" s="395"/>
      <c r="AO96" s="395"/>
      <c r="AP96" s="395"/>
      <c r="AQ96" s="395"/>
      <c r="AR96" s="395"/>
      <c r="AS96" s="395"/>
      <c r="AT96" s="395"/>
      <c r="AU96" s="395"/>
      <c r="AX96" s="292" t="s">
        <v>296</v>
      </c>
      <c r="AY96" s="296"/>
      <c r="AZ96" s="295"/>
      <c r="BA96" s="295"/>
      <c r="BB96" s="216"/>
      <c r="BC96" s="216"/>
      <c r="BD96" s="216"/>
      <c r="BE96" s="291">
        <v>1</v>
      </c>
      <c r="BF96" s="612">
        <v>1</v>
      </c>
      <c r="BG96" s="691"/>
      <c r="BI96" s="395"/>
      <c r="BJ96" s="395"/>
      <c r="BK96" s="395"/>
      <c r="BL96" s="395"/>
      <c r="BM96" s="395"/>
      <c r="BN96" s="395"/>
      <c r="BO96" s="395"/>
    </row>
    <row r="97" spans="1:67" ht="18.75" customHeight="1" thickTop="1" thickBot="1" x14ac:dyDescent="0.3">
      <c r="A97" s="174" t="s">
        <v>345</v>
      </c>
      <c r="B97" s="288"/>
      <c r="C97" s="288"/>
      <c r="D97" s="216"/>
      <c r="E97" s="216"/>
      <c r="F97" s="216"/>
      <c r="G97" s="216"/>
      <c r="H97" s="216">
        <v>1</v>
      </c>
      <c r="I97" s="216">
        <v>56</v>
      </c>
      <c r="J97" s="217">
        <v>164</v>
      </c>
      <c r="K97" s="498">
        <v>221</v>
      </c>
      <c r="L97" s="512">
        <f t="shared" si="2"/>
        <v>5.913834626705914E-2</v>
      </c>
      <c r="M97" s="701"/>
      <c r="O97" s="199" t="s">
        <v>319</v>
      </c>
      <c r="P97" s="104"/>
      <c r="Q97" s="216"/>
      <c r="R97" s="216"/>
      <c r="S97" s="216">
        <v>8</v>
      </c>
      <c r="T97" s="216">
        <v>402</v>
      </c>
      <c r="U97" s="223">
        <v>1609</v>
      </c>
      <c r="V97" s="612">
        <v>2019</v>
      </c>
      <c r="W97" s="696"/>
      <c r="AX97" s="606" t="s">
        <v>334</v>
      </c>
      <c r="AY97" s="606"/>
      <c r="AZ97" s="613"/>
      <c r="BA97" s="614"/>
      <c r="BB97" s="614"/>
      <c r="BC97" s="614"/>
      <c r="BD97" s="614"/>
      <c r="BE97" s="615">
        <v>6</v>
      </c>
      <c r="BF97" s="611">
        <v>6</v>
      </c>
      <c r="BG97" s="395"/>
      <c r="BI97" s="395"/>
      <c r="BJ97" s="395"/>
      <c r="BK97" s="395"/>
      <c r="BL97" s="395"/>
      <c r="BM97" s="395"/>
      <c r="BN97" s="395"/>
      <c r="BO97" s="395"/>
    </row>
    <row r="98" spans="1:67" ht="18.75" customHeight="1" thickTop="1" x14ac:dyDescent="0.25">
      <c r="A98" s="174" t="s">
        <v>346</v>
      </c>
      <c r="B98" s="288"/>
      <c r="C98" s="288"/>
      <c r="D98" s="216"/>
      <c r="E98" s="216"/>
      <c r="F98" s="216"/>
      <c r="G98" s="216"/>
      <c r="H98" s="216">
        <v>89</v>
      </c>
      <c r="I98" s="216">
        <v>90</v>
      </c>
      <c r="J98" s="217">
        <v>65</v>
      </c>
      <c r="K98" s="498">
        <v>244</v>
      </c>
      <c r="L98" s="512">
        <f t="shared" si="2"/>
        <v>6.5293015788065289E-2</v>
      </c>
      <c r="M98" s="701"/>
      <c r="O98" s="199" t="s">
        <v>352</v>
      </c>
      <c r="P98" s="104"/>
      <c r="Q98" s="216"/>
      <c r="R98" s="216"/>
      <c r="S98" s="216">
        <v>85</v>
      </c>
      <c r="T98" s="216">
        <v>689</v>
      </c>
      <c r="U98" s="223">
        <v>980</v>
      </c>
      <c r="V98" s="612">
        <v>1754</v>
      </c>
      <c r="W98" s="696"/>
      <c r="AX98" s="292" t="s">
        <v>296</v>
      </c>
      <c r="AY98" s="296"/>
      <c r="AZ98" s="295"/>
      <c r="BA98" s="295"/>
      <c r="BB98" s="216"/>
      <c r="BC98" s="216"/>
      <c r="BD98" s="216"/>
      <c r="BE98" s="223">
        <v>5</v>
      </c>
      <c r="BF98" s="612">
        <v>5</v>
      </c>
      <c r="BG98" s="692">
        <f>BF97/BF108</f>
        <v>1.0298661174047373E-3</v>
      </c>
      <c r="BI98" s="395"/>
      <c r="BJ98" s="395"/>
      <c r="BK98" s="395"/>
      <c r="BL98" s="395"/>
      <c r="BM98" s="395"/>
      <c r="BN98" s="395"/>
      <c r="BO98" s="395"/>
    </row>
    <row r="99" spans="1:67" ht="19.5" customHeight="1" thickBot="1" x14ac:dyDescent="0.3">
      <c r="A99" s="174" t="s">
        <v>347</v>
      </c>
      <c r="B99" s="288"/>
      <c r="C99" s="288"/>
      <c r="D99" s="216"/>
      <c r="E99" s="216"/>
      <c r="F99" s="216"/>
      <c r="G99" s="216"/>
      <c r="H99" s="216"/>
      <c r="I99" s="216"/>
      <c r="J99" s="217">
        <v>21</v>
      </c>
      <c r="K99" s="498">
        <v>21</v>
      </c>
      <c r="L99" s="512">
        <f t="shared" si="2"/>
        <v>5.6194808670056197E-3</v>
      </c>
      <c r="M99" s="701"/>
      <c r="O99" s="199" t="s">
        <v>338</v>
      </c>
      <c r="P99" s="104"/>
      <c r="Q99" s="216"/>
      <c r="R99" s="216"/>
      <c r="S99" s="216">
        <v>115</v>
      </c>
      <c r="T99" s="216">
        <v>369</v>
      </c>
      <c r="U99" s="223">
        <v>604</v>
      </c>
      <c r="V99" s="612">
        <v>1088</v>
      </c>
      <c r="W99" s="696"/>
      <c r="AX99" s="292" t="s">
        <v>293</v>
      </c>
      <c r="AY99" s="296"/>
      <c r="AZ99" s="295"/>
      <c r="BA99" s="295"/>
      <c r="BB99" s="216"/>
      <c r="BC99" s="216"/>
      <c r="BD99" s="216"/>
      <c r="BE99" s="223">
        <v>1</v>
      </c>
      <c r="BF99" s="612">
        <v>1</v>
      </c>
      <c r="BG99" s="693"/>
      <c r="BI99" s="395"/>
      <c r="BJ99" s="395"/>
      <c r="BK99" s="395"/>
      <c r="BL99" s="395"/>
      <c r="BM99" s="395"/>
      <c r="BN99" s="395"/>
      <c r="BO99" s="395"/>
    </row>
    <row r="100" spans="1:67" ht="20.25" customHeight="1" thickTop="1" thickBot="1" x14ac:dyDescent="0.3">
      <c r="A100" s="174" t="s">
        <v>352</v>
      </c>
      <c r="B100" s="288"/>
      <c r="C100" s="288"/>
      <c r="D100" s="216"/>
      <c r="E100" s="216"/>
      <c r="F100" s="216"/>
      <c r="G100" s="216"/>
      <c r="H100" s="216">
        <v>9</v>
      </c>
      <c r="I100" s="216">
        <v>179</v>
      </c>
      <c r="J100" s="217">
        <v>132</v>
      </c>
      <c r="K100" s="498">
        <v>320</v>
      </c>
      <c r="L100" s="512">
        <f t="shared" si="2"/>
        <v>8.5630184640085635E-2</v>
      </c>
      <c r="M100" s="701"/>
      <c r="O100" s="199" t="s">
        <v>339</v>
      </c>
      <c r="P100" s="104"/>
      <c r="Q100" s="216"/>
      <c r="R100" s="216"/>
      <c r="S100" s="216">
        <v>50</v>
      </c>
      <c r="T100" s="216">
        <v>442</v>
      </c>
      <c r="U100" s="223">
        <v>588</v>
      </c>
      <c r="V100" s="612">
        <v>1080</v>
      </c>
      <c r="W100" s="696"/>
      <c r="AX100" s="606" t="s">
        <v>333</v>
      </c>
      <c r="AY100" s="606"/>
      <c r="AZ100" s="613"/>
      <c r="BA100" s="614"/>
      <c r="BB100" s="614">
        <v>1</v>
      </c>
      <c r="BC100" s="614">
        <v>1</v>
      </c>
      <c r="BD100" s="614"/>
      <c r="BE100" s="615">
        <v>2</v>
      </c>
      <c r="BF100" s="611">
        <v>4</v>
      </c>
      <c r="BG100" s="395"/>
      <c r="BI100" s="395"/>
      <c r="BJ100" s="395"/>
      <c r="BK100" s="395"/>
      <c r="BL100" s="395"/>
      <c r="BM100" s="395"/>
      <c r="BN100" s="395"/>
      <c r="BO100" s="395"/>
    </row>
    <row r="101" spans="1:67" ht="20.25" customHeight="1" thickTop="1" thickBot="1" x14ac:dyDescent="0.3">
      <c r="A101" s="174" t="s">
        <v>353</v>
      </c>
      <c r="B101" s="288"/>
      <c r="C101" s="288"/>
      <c r="D101" s="216"/>
      <c r="E101" s="216"/>
      <c r="F101" s="216"/>
      <c r="G101" s="216"/>
      <c r="H101" s="216"/>
      <c r="I101" s="216">
        <v>27</v>
      </c>
      <c r="J101" s="217">
        <v>56</v>
      </c>
      <c r="K101" s="498">
        <v>83</v>
      </c>
      <c r="L101" s="513">
        <f t="shared" si="2"/>
        <v>2.2210329141022209E-2</v>
      </c>
      <c r="M101" s="702"/>
      <c r="O101" s="199" t="s">
        <v>340</v>
      </c>
      <c r="P101" s="104"/>
      <c r="Q101" s="216"/>
      <c r="R101" s="216"/>
      <c r="S101" s="216">
        <v>21</v>
      </c>
      <c r="T101" s="216">
        <v>270</v>
      </c>
      <c r="U101" s="223">
        <v>559</v>
      </c>
      <c r="V101" s="612">
        <v>850</v>
      </c>
      <c r="W101" s="696"/>
      <c r="AX101" s="292" t="s">
        <v>296</v>
      </c>
      <c r="AY101" s="296"/>
      <c r="AZ101" s="295"/>
      <c r="BA101" s="295"/>
      <c r="BB101" s="216"/>
      <c r="BC101" s="216"/>
      <c r="BD101" s="216"/>
      <c r="BE101" s="223">
        <v>2</v>
      </c>
      <c r="BF101" s="635">
        <v>2</v>
      </c>
      <c r="BG101" s="692">
        <f>BF100/BF108</f>
        <v>6.865774116031583E-4</v>
      </c>
      <c r="BI101" s="395"/>
      <c r="BJ101" s="395"/>
      <c r="BK101" s="395"/>
      <c r="BL101" s="395"/>
      <c r="BM101" s="395"/>
      <c r="BN101" s="395"/>
      <c r="BO101" s="395"/>
    </row>
    <row r="102" spans="1:67" ht="15.75" customHeight="1" thickTop="1" thickBot="1" x14ac:dyDescent="0.3">
      <c r="A102" s="514" t="s">
        <v>237</v>
      </c>
      <c r="B102" s="515"/>
      <c r="C102" s="515"/>
      <c r="D102" s="516"/>
      <c r="E102" s="516"/>
      <c r="F102" s="516"/>
      <c r="G102" s="516">
        <v>1</v>
      </c>
      <c r="H102" s="516">
        <v>131</v>
      </c>
      <c r="I102" s="516">
        <v>369</v>
      </c>
      <c r="J102" s="516">
        <v>719</v>
      </c>
      <c r="K102" s="517">
        <v>1220</v>
      </c>
      <c r="L102" s="395"/>
      <c r="M102" s="395"/>
      <c r="O102" s="199" t="s">
        <v>333</v>
      </c>
      <c r="P102" s="104"/>
      <c r="Q102" s="216"/>
      <c r="R102" s="216"/>
      <c r="S102" s="216">
        <v>36</v>
      </c>
      <c r="T102" s="216">
        <v>336</v>
      </c>
      <c r="U102" s="223">
        <v>471</v>
      </c>
      <c r="V102" s="612">
        <v>843</v>
      </c>
      <c r="W102" s="696"/>
      <c r="AX102" s="292" t="s">
        <v>290</v>
      </c>
      <c r="AY102" s="296"/>
      <c r="AZ102" s="295"/>
      <c r="BA102" s="295"/>
      <c r="BB102" s="216"/>
      <c r="BC102" s="290">
        <v>1</v>
      </c>
      <c r="BD102" s="216"/>
      <c r="BE102" s="223"/>
      <c r="BF102" s="648">
        <v>1</v>
      </c>
      <c r="BG102" s="696"/>
      <c r="BI102" s="395"/>
      <c r="BJ102" s="395"/>
      <c r="BK102" s="395"/>
      <c r="BL102" s="395"/>
      <c r="BM102" s="395"/>
      <c r="BN102" s="395"/>
      <c r="BO102" s="395"/>
    </row>
    <row r="103" spans="1:67" ht="16.5" customHeight="1" thickTop="1" thickBot="1" x14ac:dyDescent="0.3">
      <c r="A103" s="174" t="s">
        <v>307</v>
      </c>
      <c r="B103" s="288"/>
      <c r="C103" s="288"/>
      <c r="D103" s="216"/>
      <c r="E103" s="216"/>
      <c r="F103" s="216"/>
      <c r="G103" s="216"/>
      <c r="H103" s="216"/>
      <c r="I103" s="216"/>
      <c r="J103" s="217">
        <v>1</v>
      </c>
      <c r="K103" s="498">
        <v>1</v>
      </c>
      <c r="L103" s="511">
        <f>K103/$K$102</f>
        <v>8.1967213114754098E-4</v>
      </c>
      <c r="M103" s="700">
        <f>K102/K112</f>
        <v>1.6963528413910092E-2</v>
      </c>
      <c r="O103" s="199" t="s">
        <v>310</v>
      </c>
      <c r="P103" s="104"/>
      <c r="Q103" s="216"/>
      <c r="R103" s="216"/>
      <c r="S103" s="216">
        <v>25</v>
      </c>
      <c r="T103" s="216">
        <v>206</v>
      </c>
      <c r="U103" s="223">
        <v>483</v>
      </c>
      <c r="V103" s="612">
        <v>714</v>
      </c>
      <c r="W103" s="696"/>
      <c r="AX103" s="292" t="s">
        <v>292</v>
      </c>
      <c r="AY103" s="296"/>
      <c r="AZ103" s="295"/>
      <c r="BA103" s="295"/>
      <c r="BB103" s="290">
        <v>1</v>
      </c>
      <c r="BC103" s="216"/>
      <c r="BD103" s="216"/>
      <c r="BE103" s="223"/>
      <c r="BF103" s="646">
        <v>1</v>
      </c>
      <c r="BG103" s="693"/>
      <c r="BI103" s="395"/>
      <c r="BJ103" s="395"/>
      <c r="BK103" s="395"/>
      <c r="BL103" s="395"/>
      <c r="BM103" s="395"/>
      <c r="BN103" s="395"/>
      <c r="BO103" s="395"/>
    </row>
    <row r="104" spans="1:67" ht="16.5" customHeight="1" thickTop="1" thickBot="1" x14ac:dyDescent="0.3">
      <c r="A104" s="174" t="s">
        <v>315</v>
      </c>
      <c r="B104" s="288"/>
      <c r="C104" s="288"/>
      <c r="D104" s="216"/>
      <c r="E104" s="216"/>
      <c r="F104" s="216"/>
      <c r="G104" s="216"/>
      <c r="H104" s="216"/>
      <c r="I104" s="216">
        <v>1</v>
      </c>
      <c r="J104" s="217"/>
      <c r="K104" s="498">
        <v>1</v>
      </c>
      <c r="L104" s="512">
        <f t="shared" ref="L104:L111" si="3">K104/$K$102</f>
        <v>8.1967213114754098E-4</v>
      </c>
      <c r="M104" s="701"/>
      <c r="O104" s="199" t="s">
        <v>308</v>
      </c>
      <c r="P104" s="104"/>
      <c r="Q104" s="216"/>
      <c r="R104" s="216"/>
      <c r="S104" s="216">
        <v>3</v>
      </c>
      <c r="T104" s="216">
        <v>352</v>
      </c>
      <c r="U104" s="223">
        <v>259</v>
      </c>
      <c r="V104" s="612">
        <v>614</v>
      </c>
      <c r="W104" s="696"/>
      <c r="AX104" s="606" t="s">
        <v>352</v>
      </c>
      <c r="AY104" s="606"/>
      <c r="AZ104" s="613"/>
      <c r="BA104" s="614"/>
      <c r="BB104" s="614"/>
      <c r="BC104" s="614">
        <v>4</v>
      </c>
      <c r="BD104" s="614"/>
      <c r="BE104" s="615"/>
      <c r="BF104" s="611">
        <v>4</v>
      </c>
      <c r="BG104" s="395"/>
      <c r="BI104" s="395"/>
      <c r="BJ104" s="395"/>
      <c r="BK104" s="395"/>
      <c r="BL104" s="395"/>
      <c r="BM104" s="395"/>
      <c r="BN104" s="395"/>
      <c r="BO104" s="395"/>
    </row>
    <row r="105" spans="1:67" ht="16.5" customHeight="1" thickTop="1" x14ac:dyDescent="0.25">
      <c r="A105" s="174" t="s">
        <v>328</v>
      </c>
      <c r="B105" s="288"/>
      <c r="C105" s="288"/>
      <c r="D105" s="216"/>
      <c r="E105" s="216"/>
      <c r="F105" s="216"/>
      <c r="G105" s="216"/>
      <c r="H105" s="216">
        <v>88</v>
      </c>
      <c r="I105" s="216">
        <v>187</v>
      </c>
      <c r="J105" s="217">
        <v>164</v>
      </c>
      <c r="K105" s="498">
        <v>439</v>
      </c>
      <c r="L105" s="512">
        <f t="shared" si="3"/>
        <v>0.35983606557377051</v>
      </c>
      <c r="M105" s="701"/>
      <c r="O105" s="199" t="s">
        <v>353</v>
      </c>
      <c r="P105" s="104"/>
      <c r="Q105" s="216"/>
      <c r="R105" s="216"/>
      <c r="S105" s="216">
        <v>6</v>
      </c>
      <c r="T105" s="216">
        <v>89</v>
      </c>
      <c r="U105" s="223">
        <v>379</v>
      </c>
      <c r="V105" s="612">
        <v>474</v>
      </c>
      <c r="W105" s="696"/>
      <c r="AX105" s="292" t="s">
        <v>219</v>
      </c>
      <c r="AY105" s="296"/>
      <c r="AZ105" s="295"/>
      <c r="BA105" s="295"/>
      <c r="BB105" s="216"/>
      <c r="BC105" s="290">
        <v>2</v>
      </c>
      <c r="BD105" s="216"/>
      <c r="BE105" s="223"/>
      <c r="BF105" s="635">
        <v>2</v>
      </c>
      <c r="BG105" s="689">
        <f>BF104/BF108</f>
        <v>6.865774116031583E-4</v>
      </c>
      <c r="BI105" s="395"/>
      <c r="BJ105" s="395"/>
      <c r="BK105" s="395"/>
      <c r="BL105" s="395"/>
      <c r="BM105" s="395"/>
      <c r="BN105" s="395"/>
      <c r="BO105" s="395"/>
    </row>
    <row r="106" spans="1:67" ht="16.5" customHeight="1" x14ac:dyDescent="0.25">
      <c r="A106" s="174" t="s">
        <v>329</v>
      </c>
      <c r="B106" s="288"/>
      <c r="C106" s="288"/>
      <c r="D106" s="216"/>
      <c r="E106" s="216"/>
      <c r="F106" s="216"/>
      <c r="G106" s="216"/>
      <c r="H106" s="216">
        <v>1</v>
      </c>
      <c r="I106" s="216"/>
      <c r="J106" s="217">
        <v>55</v>
      </c>
      <c r="K106" s="498">
        <v>56</v>
      </c>
      <c r="L106" s="512">
        <f t="shared" si="3"/>
        <v>4.5901639344262293E-2</v>
      </c>
      <c r="M106" s="701"/>
      <c r="O106" s="199" t="s">
        <v>328</v>
      </c>
      <c r="P106" s="104"/>
      <c r="Q106" s="216"/>
      <c r="R106" s="216"/>
      <c r="S106" s="216">
        <v>2</v>
      </c>
      <c r="T106" s="216">
        <v>6</v>
      </c>
      <c r="U106" s="223">
        <v>459</v>
      </c>
      <c r="V106" s="612">
        <v>467</v>
      </c>
      <c r="W106" s="696"/>
      <c r="AX106" s="292" t="s">
        <v>229</v>
      </c>
      <c r="AY106" s="296"/>
      <c r="AZ106" s="295"/>
      <c r="BA106" s="295"/>
      <c r="BB106" s="216"/>
      <c r="BC106" s="290">
        <v>1</v>
      </c>
      <c r="BD106" s="216"/>
      <c r="BE106" s="223"/>
      <c r="BF106" s="612">
        <v>1</v>
      </c>
      <c r="BG106" s="690"/>
      <c r="BI106" s="395"/>
      <c r="BJ106" s="395"/>
      <c r="BK106" s="395"/>
      <c r="BL106" s="395"/>
      <c r="BM106" s="395"/>
      <c r="BN106" s="395"/>
      <c r="BO106" s="395"/>
    </row>
    <row r="107" spans="1:67" ht="16.5" customHeight="1" thickBot="1" x14ac:dyDescent="0.3">
      <c r="A107" s="174" t="s">
        <v>335</v>
      </c>
      <c r="B107" s="288"/>
      <c r="C107" s="288"/>
      <c r="D107" s="216"/>
      <c r="E107" s="216"/>
      <c r="F107" s="216"/>
      <c r="G107" s="216"/>
      <c r="H107" s="216"/>
      <c r="I107" s="216">
        <v>5</v>
      </c>
      <c r="J107" s="217">
        <v>2</v>
      </c>
      <c r="K107" s="498">
        <v>7</v>
      </c>
      <c r="L107" s="512">
        <f t="shared" si="3"/>
        <v>5.7377049180327867E-3</v>
      </c>
      <c r="M107" s="701"/>
      <c r="O107" s="199" t="s">
        <v>335</v>
      </c>
      <c r="P107" s="104"/>
      <c r="Q107" s="216"/>
      <c r="R107" s="216"/>
      <c r="S107" s="216">
        <v>5</v>
      </c>
      <c r="T107" s="216">
        <v>127</v>
      </c>
      <c r="U107" s="223">
        <v>331</v>
      </c>
      <c r="V107" s="612">
        <v>463</v>
      </c>
      <c r="W107" s="696"/>
      <c r="AX107" s="292" t="s">
        <v>222</v>
      </c>
      <c r="AY107" s="296"/>
      <c r="AZ107" s="295"/>
      <c r="BA107" s="295"/>
      <c r="BB107" s="216"/>
      <c r="BC107" s="290">
        <v>1</v>
      </c>
      <c r="BD107" s="216"/>
      <c r="BE107" s="223"/>
      <c r="BF107" s="649">
        <v>1</v>
      </c>
      <c r="BG107" s="691"/>
      <c r="BI107" s="395"/>
      <c r="BJ107" s="395"/>
      <c r="BK107" s="395"/>
      <c r="BL107" s="395"/>
      <c r="BM107" s="395"/>
      <c r="BN107" s="395"/>
      <c r="BO107" s="395"/>
    </row>
    <row r="108" spans="1:67" ht="15.75" customHeight="1" thickTop="1" thickBot="1" x14ac:dyDescent="0.3">
      <c r="A108" s="174" t="s">
        <v>341</v>
      </c>
      <c r="B108" s="288"/>
      <c r="C108" s="288"/>
      <c r="D108" s="216"/>
      <c r="E108" s="216"/>
      <c r="F108" s="216"/>
      <c r="G108" s="216"/>
      <c r="H108" s="216">
        <v>1</v>
      </c>
      <c r="I108" s="216"/>
      <c r="J108" s="217">
        <v>23</v>
      </c>
      <c r="K108" s="498">
        <v>24</v>
      </c>
      <c r="L108" s="512">
        <f t="shared" si="3"/>
        <v>1.9672131147540985E-2</v>
      </c>
      <c r="M108" s="701"/>
      <c r="O108" s="199" t="s">
        <v>341</v>
      </c>
      <c r="P108" s="104"/>
      <c r="Q108" s="216"/>
      <c r="R108" s="216"/>
      <c r="S108" s="216">
        <v>3</v>
      </c>
      <c r="T108" s="216">
        <v>172</v>
      </c>
      <c r="U108" s="223">
        <v>258</v>
      </c>
      <c r="V108" s="612">
        <v>433</v>
      </c>
      <c r="W108" s="696"/>
      <c r="AX108" s="606" t="s">
        <v>83</v>
      </c>
      <c r="AY108" s="607"/>
      <c r="AZ108" s="614"/>
      <c r="BA108" s="614"/>
      <c r="BB108" s="614">
        <v>1</v>
      </c>
      <c r="BC108" s="614">
        <v>370</v>
      </c>
      <c r="BD108" s="614">
        <v>2164</v>
      </c>
      <c r="BE108" s="615">
        <v>3291</v>
      </c>
      <c r="BF108" s="611">
        <v>5826</v>
      </c>
      <c r="BG108" s="395"/>
      <c r="BH108" s="395"/>
      <c r="BI108" s="395"/>
      <c r="BJ108" s="395"/>
      <c r="BK108" s="395"/>
      <c r="BL108" s="395"/>
      <c r="BM108" s="395"/>
      <c r="BN108" s="395"/>
      <c r="BO108" s="395"/>
    </row>
    <row r="109" spans="1:67" ht="15" customHeight="1" thickTop="1" x14ac:dyDescent="0.25">
      <c r="A109" s="174" t="s">
        <v>342</v>
      </c>
      <c r="B109" s="288"/>
      <c r="C109" s="288"/>
      <c r="D109" s="216"/>
      <c r="E109" s="216"/>
      <c r="F109" s="216"/>
      <c r="G109" s="216">
        <v>1</v>
      </c>
      <c r="H109" s="216">
        <v>14</v>
      </c>
      <c r="I109" s="216">
        <v>156</v>
      </c>
      <c r="J109" s="217">
        <v>422</v>
      </c>
      <c r="K109" s="498">
        <v>593</v>
      </c>
      <c r="L109" s="512">
        <f t="shared" si="3"/>
        <v>0.48606557377049181</v>
      </c>
      <c r="M109" s="701"/>
      <c r="O109" s="199" t="s">
        <v>355</v>
      </c>
      <c r="P109" s="104"/>
      <c r="Q109" s="216"/>
      <c r="R109" s="216"/>
      <c r="S109" s="216">
        <v>2</v>
      </c>
      <c r="T109" s="216">
        <v>191</v>
      </c>
      <c r="U109" s="223">
        <v>180</v>
      </c>
      <c r="V109" s="612">
        <v>373</v>
      </c>
      <c r="W109" s="696"/>
      <c r="AX109" s="395"/>
      <c r="AY109" s="395"/>
      <c r="AZ109" s="395"/>
      <c r="BA109" s="395"/>
      <c r="BB109" s="395"/>
      <c r="BC109" s="395"/>
      <c r="BD109" s="395"/>
      <c r="BE109" s="395"/>
      <c r="BF109" s="395"/>
      <c r="BG109" s="395"/>
      <c r="BH109" s="395"/>
    </row>
    <row r="110" spans="1:67" ht="15.75" customHeight="1" x14ac:dyDescent="0.25">
      <c r="A110" s="174" t="s">
        <v>344</v>
      </c>
      <c r="B110" s="288"/>
      <c r="C110" s="288"/>
      <c r="D110" s="216"/>
      <c r="E110" s="216"/>
      <c r="F110" s="216"/>
      <c r="G110" s="216"/>
      <c r="H110" s="216">
        <v>20</v>
      </c>
      <c r="I110" s="216">
        <v>20</v>
      </c>
      <c r="J110" s="217">
        <v>47</v>
      </c>
      <c r="K110" s="498">
        <v>87</v>
      </c>
      <c r="L110" s="512">
        <f t="shared" si="3"/>
        <v>7.1311475409836067E-2</v>
      </c>
      <c r="M110" s="701"/>
      <c r="O110" s="199" t="s">
        <v>326</v>
      </c>
      <c r="P110" s="104"/>
      <c r="Q110" s="216"/>
      <c r="R110" s="216"/>
      <c r="S110" s="216">
        <v>2</v>
      </c>
      <c r="T110" s="216">
        <v>169</v>
      </c>
      <c r="U110" s="223">
        <v>193</v>
      </c>
      <c r="V110" s="612">
        <v>364</v>
      </c>
      <c r="W110" s="696"/>
      <c r="AX110" s="395"/>
      <c r="AY110" s="395"/>
      <c r="AZ110" s="395"/>
      <c r="BA110" s="395"/>
      <c r="BB110" s="395"/>
      <c r="BC110" s="395"/>
      <c r="BD110" s="395"/>
      <c r="BE110" s="395"/>
      <c r="BF110" s="395"/>
      <c r="BG110" s="395"/>
      <c r="BH110" s="395"/>
    </row>
    <row r="111" spans="1:67" ht="16.5" customHeight="1" thickBot="1" x14ac:dyDescent="0.3">
      <c r="A111" s="174" t="s">
        <v>345</v>
      </c>
      <c r="B111" s="288"/>
      <c r="C111" s="288"/>
      <c r="D111" s="216"/>
      <c r="E111" s="216"/>
      <c r="F111" s="216"/>
      <c r="G111" s="216"/>
      <c r="H111" s="216">
        <v>7</v>
      </c>
      <c r="I111" s="216"/>
      <c r="J111" s="217">
        <v>5</v>
      </c>
      <c r="K111" s="498">
        <v>12</v>
      </c>
      <c r="L111" s="513">
        <f t="shared" si="3"/>
        <v>9.8360655737704927E-3</v>
      </c>
      <c r="M111" s="702"/>
      <c r="O111" s="199" t="s">
        <v>347</v>
      </c>
      <c r="P111" s="104"/>
      <c r="Q111" s="216"/>
      <c r="R111" s="216"/>
      <c r="S111" s="216">
        <v>15</v>
      </c>
      <c r="T111" s="216">
        <v>126</v>
      </c>
      <c r="U111" s="223">
        <v>129</v>
      </c>
      <c r="V111" s="612">
        <v>270</v>
      </c>
      <c r="W111" s="696"/>
      <c r="AX111" s="395"/>
      <c r="AY111" s="395"/>
      <c r="AZ111" s="395"/>
      <c r="BA111" s="395"/>
      <c r="BB111" s="395"/>
      <c r="BC111" s="395"/>
      <c r="BD111" s="395"/>
      <c r="BE111" s="395"/>
      <c r="BF111" s="395"/>
      <c r="BG111" s="395"/>
      <c r="BH111" s="395"/>
    </row>
    <row r="112" spans="1:67" ht="16.5" customHeight="1" thickTop="1" thickBot="1" x14ac:dyDescent="0.35">
      <c r="A112" s="514" t="s">
        <v>83</v>
      </c>
      <c r="B112" s="515"/>
      <c r="C112" s="515"/>
      <c r="D112" s="516"/>
      <c r="E112" s="516">
        <v>1</v>
      </c>
      <c r="F112" s="516">
        <v>1</v>
      </c>
      <c r="G112" s="516">
        <v>2</v>
      </c>
      <c r="H112" s="516">
        <v>5588</v>
      </c>
      <c r="I112" s="516">
        <v>28114</v>
      </c>
      <c r="J112" s="516">
        <v>38213</v>
      </c>
      <c r="K112" s="517">
        <v>71919</v>
      </c>
      <c r="L112" s="171"/>
      <c r="O112" s="199" t="s">
        <v>321</v>
      </c>
      <c r="P112" s="104"/>
      <c r="Q112" s="216"/>
      <c r="R112" s="216"/>
      <c r="S112" s="216"/>
      <c r="T112" s="216">
        <v>45</v>
      </c>
      <c r="U112" s="223">
        <v>148</v>
      </c>
      <c r="V112" s="612">
        <v>193</v>
      </c>
      <c r="W112" s="696"/>
      <c r="AX112" s="395"/>
      <c r="AY112" s="395"/>
      <c r="AZ112" s="395"/>
      <c r="BA112" s="395"/>
      <c r="BB112" s="395"/>
      <c r="BC112" s="395"/>
      <c r="BD112" s="395"/>
      <c r="BE112" s="395"/>
      <c r="BF112" s="395"/>
      <c r="BG112" s="395"/>
      <c r="BH112" s="395"/>
    </row>
    <row r="113" spans="1:60" ht="15.75" customHeight="1" thickTop="1" x14ac:dyDescent="0.3">
      <c r="A113" s="171"/>
      <c r="B113" s="171"/>
      <c r="C113" s="171"/>
      <c r="D113" s="171"/>
      <c r="E113" s="171"/>
      <c r="F113" s="171"/>
      <c r="G113" s="171"/>
      <c r="H113" s="171"/>
      <c r="I113" s="171"/>
      <c r="J113" s="171"/>
      <c r="K113" s="171"/>
      <c r="L113" s="171"/>
      <c r="O113" s="199" t="s">
        <v>315</v>
      </c>
      <c r="P113" s="104"/>
      <c r="Q113" s="216"/>
      <c r="R113" s="216"/>
      <c r="S113" s="216">
        <v>26</v>
      </c>
      <c r="T113" s="216">
        <v>51</v>
      </c>
      <c r="U113" s="223">
        <v>115</v>
      </c>
      <c r="V113" s="612">
        <v>192</v>
      </c>
      <c r="W113" s="696"/>
      <c r="AX113" s="395"/>
      <c r="AY113" s="395"/>
      <c r="AZ113" s="395"/>
      <c r="BA113" s="395"/>
      <c r="BB113" s="395"/>
      <c r="BC113" s="395"/>
      <c r="BD113" s="395"/>
      <c r="BE113" s="395"/>
      <c r="BF113" s="395"/>
      <c r="BG113" s="395"/>
      <c r="BH113" s="395"/>
    </row>
    <row r="114" spans="1:60" ht="15.75" customHeight="1" x14ac:dyDescent="0.3">
      <c r="A114" s="171"/>
      <c r="B114" s="171"/>
      <c r="C114" s="171"/>
      <c r="D114" s="171"/>
      <c r="E114" s="171"/>
      <c r="F114" s="171"/>
      <c r="G114" s="171"/>
      <c r="H114" s="171"/>
      <c r="I114" s="171"/>
      <c r="J114" s="171"/>
      <c r="K114" s="171"/>
      <c r="L114" s="171"/>
      <c r="O114" s="199" t="s">
        <v>346</v>
      </c>
      <c r="P114" s="104"/>
      <c r="Q114" s="216"/>
      <c r="R114" s="216"/>
      <c r="S114" s="216">
        <v>12</v>
      </c>
      <c r="T114" s="216">
        <v>61</v>
      </c>
      <c r="U114" s="223">
        <v>118</v>
      </c>
      <c r="V114" s="612">
        <v>191</v>
      </c>
      <c r="W114" s="696"/>
      <c r="AX114" s="395"/>
      <c r="AY114" s="395"/>
      <c r="AZ114" s="395"/>
      <c r="BA114" s="395"/>
      <c r="BB114" s="395"/>
      <c r="BC114" s="395"/>
      <c r="BD114" s="395"/>
      <c r="BE114" s="395"/>
      <c r="BF114" s="395"/>
      <c r="BG114" s="395"/>
      <c r="BH114" s="395"/>
    </row>
    <row r="115" spans="1:60" x14ac:dyDescent="0.3">
      <c r="A115" s="171"/>
      <c r="B115" s="171"/>
      <c r="C115" s="171"/>
      <c r="D115" s="171"/>
      <c r="E115" s="171"/>
      <c r="F115" s="171"/>
      <c r="G115" s="171"/>
      <c r="H115" s="171"/>
      <c r="I115" s="171"/>
      <c r="J115" s="171"/>
      <c r="K115" s="171"/>
      <c r="L115" s="171"/>
      <c r="O115" s="199" t="s">
        <v>349</v>
      </c>
      <c r="P115" s="104"/>
      <c r="Q115" s="216"/>
      <c r="R115" s="216"/>
      <c r="S115" s="216">
        <v>1</v>
      </c>
      <c r="T115" s="216">
        <v>74</v>
      </c>
      <c r="U115" s="223">
        <v>93</v>
      </c>
      <c r="V115" s="612">
        <v>168</v>
      </c>
      <c r="W115" s="696"/>
      <c r="AX115" s="395"/>
      <c r="AY115" s="395"/>
      <c r="AZ115" s="395"/>
      <c r="BA115" s="395"/>
      <c r="BB115" s="395"/>
      <c r="BC115" s="395"/>
      <c r="BD115" s="395"/>
      <c r="BE115" s="395"/>
      <c r="BF115" s="395"/>
      <c r="BG115" s="395"/>
      <c r="BH115" s="395"/>
    </row>
    <row r="116" spans="1:60" x14ac:dyDescent="0.3">
      <c r="A116" s="171"/>
      <c r="B116" s="171"/>
      <c r="C116" s="171"/>
      <c r="D116" s="171"/>
      <c r="E116" s="171"/>
      <c r="F116" s="171"/>
      <c r="G116" s="171"/>
      <c r="H116" s="171"/>
      <c r="I116" s="171"/>
      <c r="J116" s="171"/>
      <c r="K116" s="171"/>
      <c r="L116" s="171"/>
      <c r="O116" s="199" t="s">
        <v>309</v>
      </c>
      <c r="P116" s="104"/>
      <c r="Q116" s="216"/>
      <c r="R116" s="216"/>
      <c r="S116" s="216"/>
      <c r="T116" s="216">
        <v>6</v>
      </c>
      <c r="U116" s="223">
        <v>125</v>
      </c>
      <c r="V116" s="612">
        <v>131</v>
      </c>
      <c r="W116" s="696"/>
      <c r="AX116" s="395"/>
      <c r="AY116" s="395"/>
      <c r="AZ116" s="395"/>
      <c r="BA116" s="395"/>
      <c r="BB116" s="395"/>
      <c r="BC116" s="395"/>
      <c r="BD116" s="395"/>
      <c r="BE116" s="395"/>
      <c r="BF116" s="395"/>
      <c r="BG116" s="395"/>
      <c r="BH116" s="395"/>
    </row>
    <row r="117" spans="1:60" x14ac:dyDescent="0.3">
      <c r="A117" s="171"/>
      <c r="B117" s="171"/>
      <c r="C117" s="171"/>
      <c r="D117" s="171"/>
      <c r="E117" s="171"/>
      <c r="F117" s="171"/>
      <c r="G117" s="171"/>
      <c r="H117" s="171"/>
      <c r="I117" s="171"/>
      <c r="J117" s="171"/>
      <c r="K117" s="171"/>
      <c r="L117" s="171"/>
      <c r="O117" s="199" t="s">
        <v>317</v>
      </c>
      <c r="P117" s="104"/>
      <c r="Q117" s="216">
        <v>1</v>
      </c>
      <c r="R117" s="216"/>
      <c r="S117" s="216">
        <v>9</v>
      </c>
      <c r="T117" s="216">
        <v>74</v>
      </c>
      <c r="U117" s="223">
        <v>44</v>
      </c>
      <c r="V117" s="612">
        <v>128</v>
      </c>
      <c r="W117" s="696"/>
    </row>
    <row r="118" spans="1:60" x14ac:dyDescent="0.3">
      <c r="A118" s="171"/>
      <c r="B118" s="171"/>
      <c r="C118" s="171"/>
      <c r="D118" s="171"/>
      <c r="E118" s="171"/>
      <c r="F118" s="171"/>
      <c r="G118" s="171"/>
      <c r="H118" s="171"/>
      <c r="I118" s="171"/>
      <c r="J118" s="171"/>
      <c r="K118" s="171"/>
      <c r="L118" s="171"/>
      <c r="O118" s="199" t="s">
        <v>336</v>
      </c>
      <c r="P118" s="104"/>
      <c r="Q118" s="216"/>
      <c r="R118" s="216"/>
      <c r="S118" s="216">
        <v>12</v>
      </c>
      <c r="T118" s="216">
        <v>53</v>
      </c>
      <c r="U118" s="223">
        <v>51</v>
      </c>
      <c r="V118" s="612">
        <v>116</v>
      </c>
      <c r="W118" s="696"/>
    </row>
    <row r="119" spans="1:60" x14ac:dyDescent="0.3">
      <c r="A119" s="171"/>
      <c r="B119" s="171"/>
      <c r="C119" s="171"/>
      <c r="D119" s="171"/>
      <c r="E119" s="171"/>
      <c r="F119" s="171"/>
      <c r="G119" s="171"/>
      <c r="H119" s="171"/>
      <c r="I119" s="171"/>
      <c r="J119" s="171"/>
      <c r="K119" s="171"/>
      <c r="L119" s="171"/>
      <c r="O119" s="199" t="s">
        <v>345</v>
      </c>
      <c r="P119" s="104"/>
      <c r="Q119" s="216"/>
      <c r="R119" s="216"/>
      <c r="S119" s="216">
        <v>1</v>
      </c>
      <c r="T119" s="216">
        <v>51</v>
      </c>
      <c r="U119" s="223">
        <v>62</v>
      </c>
      <c r="V119" s="612">
        <v>114</v>
      </c>
      <c r="W119" s="696"/>
    </row>
    <row r="120" spans="1:60" x14ac:dyDescent="0.3">
      <c r="A120" s="171"/>
      <c r="B120" s="171"/>
      <c r="C120" s="171"/>
      <c r="D120" s="171"/>
      <c r="E120" s="171"/>
      <c r="F120" s="171"/>
      <c r="G120" s="171"/>
      <c r="H120" s="171"/>
      <c r="I120" s="171"/>
      <c r="J120" s="171"/>
      <c r="K120" s="171"/>
      <c r="L120" s="171"/>
      <c r="O120" s="199" t="s">
        <v>324</v>
      </c>
      <c r="P120" s="104"/>
      <c r="Q120" s="216"/>
      <c r="R120" s="216"/>
      <c r="S120" s="216"/>
      <c r="T120" s="216">
        <v>31</v>
      </c>
      <c r="U120" s="223">
        <v>79</v>
      </c>
      <c r="V120" s="612">
        <v>110</v>
      </c>
      <c r="W120" s="696"/>
    </row>
    <row r="121" spans="1:60" x14ac:dyDescent="0.3">
      <c r="A121" s="171"/>
      <c r="B121" s="171"/>
      <c r="C121" s="171"/>
      <c r="D121" s="171"/>
      <c r="E121" s="171"/>
      <c r="F121" s="171"/>
      <c r="G121" s="171"/>
      <c r="H121" s="171"/>
      <c r="I121" s="171"/>
      <c r="J121" s="171"/>
      <c r="K121" s="171"/>
      <c r="L121" s="171"/>
      <c r="O121" s="199" t="s">
        <v>334</v>
      </c>
      <c r="P121" s="104"/>
      <c r="Q121" s="216"/>
      <c r="R121" s="216"/>
      <c r="S121" s="216">
        <v>1</v>
      </c>
      <c r="T121" s="216">
        <v>12</v>
      </c>
      <c r="U121" s="223">
        <v>82</v>
      </c>
      <c r="V121" s="612">
        <v>95</v>
      </c>
      <c r="W121" s="696"/>
    </row>
    <row r="122" spans="1:60" x14ac:dyDescent="0.3">
      <c r="A122" s="171"/>
      <c r="B122" s="171"/>
      <c r="C122" s="171"/>
      <c r="D122" s="171"/>
      <c r="E122" s="171"/>
      <c r="F122" s="171"/>
      <c r="G122" s="171"/>
      <c r="H122" s="171"/>
      <c r="I122" s="171"/>
      <c r="J122" s="171"/>
      <c r="K122" s="171"/>
      <c r="L122" s="171"/>
      <c r="O122" s="199" t="s">
        <v>327</v>
      </c>
      <c r="P122" s="104"/>
      <c r="Q122" s="216"/>
      <c r="R122" s="216"/>
      <c r="S122" s="216">
        <v>1</v>
      </c>
      <c r="T122" s="216">
        <v>1</v>
      </c>
      <c r="U122" s="223">
        <v>79</v>
      </c>
      <c r="V122" s="612">
        <v>81</v>
      </c>
      <c r="W122" s="696"/>
    </row>
    <row r="123" spans="1:60" x14ac:dyDescent="0.3">
      <c r="A123" s="171"/>
      <c r="B123" s="171"/>
      <c r="C123" s="171"/>
      <c r="D123" s="171"/>
      <c r="E123" s="171"/>
      <c r="F123" s="171"/>
      <c r="G123" s="171"/>
      <c r="H123" s="171"/>
      <c r="I123" s="171"/>
      <c r="J123" s="171"/>
      <c r="K123" s="171"/>
      <c r="L123" s="171"/>
      <c r="O123" s="199" t="s">
        <v>356</v>
      </c>
      <c r="P123" s="104"/>
      <c r="Q123" s="216"/>
      <c r="R123" s="216"/>
      <c r="S123" s="216"/>
      <c r="T123" s="216">
        <v>6</v>
      </c>
      <c r="U123" s="223">
        <v>67</v>
      </c>
      <c r="V123" s="612">
        <v>73</v>
      </c>
      <c r="W123" s="696"/>
    </row>
    <row r="124" spans="1:60" x14ac:dyDescent="0.3">
      <c r="A124" s="171"/>
      <c r="B124" s="171"/>
      <c r="C124" s="171"/>
      <c r="D124" s="171"/>
      <c r="E124" s="171"/>
      <c r="F124" s="171"/>
      <c r="G124" s="171"/>
      <c r="H124" s="171"/>
      <c r="I124" s="171"/>
      <c r="J124" s="171"/>
      <c r="K124" s="171"/>
      <c r="L124" s="171"/>
      <c r="O124" s="199" t="s">
        <v>322</v>
      </c>
      <c r="P124" s="104"/>
      <c r="Q124" s="216"/>
      <c r="R124" s="216"/>
      <c r="S124" s="216"/>
      <c r="T124" s="216">
        <v>8</v>
      </c>
      <c r="U124" s="223">
        <v>53</v>
      </c>
      <c r="V124" s="612">
        <v>61</v>
      </c>
      <c r="W124" s="696"/>
    </row>
    <row r="125" spans="1:60" x14ac:dyDescent="0.3">
      <c r="A125" s="171"/>
      <c r="B125" s="171"/>
      <c r="C125" s="171"/>
      <c r="D125" s="171"/>
      <c r="E125" s="171"/>
      <c r="F125" s="171"/>
      <c r="G125" s="171"/>
      <c r="H125" s="171"/>
      <c r="I125" s="171"/>
      <c r="J125" s="171"/>
      <c r="K125" s="171"/>
      <c r="L125" s="171"/>
      <c r="O125" s="199" t="s">
        <v>337</v>
      </c>
      <c r="P125" s="104"/>
      <c r="Q125" s="216"/>
      <c r="R125" s="216"/>
      <c r="S125" s="216">
        <v>4</v>
      </c>
      <c r="T125" s="216">
        <v>2</v>
      </c>
      <c r="U125" s="223">
        <v>35</v>
      </c>
      <c r="V125" s="612">
        <v>41</v>
      </c>
      <c r="W125" s="696"/>
    </row>
    <row r="126" spans="1:60" x14ac:dyDescent="0.3">
      <c r="A126" s="171"/>
      <c r="B126" s="171"/>
      <c r="C126" s="171"/>
      <c r="D126" s="171"/>
      <c r="E126" s="171"/>
      <c r="F126" s="171"/>
      <c r="G126" s="171"/>
      <c r="H126" s="171"/>
      <c r="I126" s="171"/>
      <c r="J126" s="171"/>
      <c r="K126" s="171"/>
      <c r="L126" s="171"/>
      <c r="O126" s="199" t="s">
        <v>313</v>
      </c>
      <c r="P126" s="104"/>
      <c r="Q126" s="216"/>
      <c r="R126" s="216"/>
      <c r="S126" s="216">
        <v>2</v>
      </c>
      <c r="T126" s="216">
        <v>14</v>
      </c>
      <c r="U126" s="223">
        <v>21</v>
      </c>
      <c r="V126" s="612">
        <v>37</v>
      </c>
      <c r="W126" s="696"/>
    </row>
    <row r="127" spans="1:60" x14ac:dyDescent="0.3">
      <c r="A127" s="171"/>
      <c r="B127" s="171"/>
      <c r="C127" s="171"/>
      <c r="D127" s="171"/>
      <c r="E127" s="171"/>
      <c r="F127" s="171"/>
      <c r="G127" s="171"/>
      <c r="H127" s="171"/>
      <c r="I127" s="171"/>
      <c r="J127" s="171"/>
      <c r="K127" s="171"/>
      <c r="L127" s="171"/>
      <c r="O127" s="199" t="s">
        <v>325</v>
      </c>
      <c r="P127" s="104"/>
      <c r="Q127" s="216"/>
      <c r="R127" s="216"/>
      <c r="S127" s="216">
        <v>1</v>
      </c>
      <c r="T127" s="216">
        <v>5</v>
      </c>
      <c r="U127" s="223">
        <v>25</v>
      </c>
      <c r="V127" s="612">
        <v>31</v>
      </c>
      <c r="W127" s="696"/>
    </row>
    <row r="128" spans="1:60" x14ac:dyDescent="0.3">
      <c r="A128" s="171"/>
      <c r="B128" s="171"/>
      <c r="C128" s="171"/>
      <c r="D128" s="171"/>
      <c r="E128" s="171"/>
      <c r="F128" s="171"/>
      <c r="G128" s="171"/>
      <c r="H128" s="171"/>
      <c r="I128" s="171"/>
      <c r="J128" s="171"/>
      <c r="K128" s="171"/>
      <c r="L128" s="171"/>
      <c r="O128" s="199" t="s">
        <v>350</v>
      </c>
      <c r="P128" s="104"/>
      <c r="Q128" s="216"/>
      <c r="R128" s="216"/>
      <c r="S128" s="216"/>
      <c r="T128" s="216"/>
      <c r="U128" s="223">
        <v>18</v>
      </c>
      <c r="V128" s="612">
        <v>18</v>
      </c>
      <c r="W128" s="696"/>
    </row>
    <row r="129" spans="1:23" x14ac:dyDescent="0.3">
      <c r="A129" s="171"/>
      <c r="B129" s="171"/>
      <c r="C129" s="171"/>
      <c r="D129" s="171"/>
      <c r="E129" s="171"/>
      <c r="F129" s="171"/>
      <c r="G129" s="171"/>
      <c r="H129" s="171"/>
      <c r="I129" s="171"/>
      <c r="J129" s="171"/>
      <c r="K129" s="171"/>
      <c r="L129" s="171"/>
      <c r="O129" s="199" t="s">
        <v>329</v>
      </c>
      <c r="P129" s="104"/>
      <c r="Q129" s="216"/>
      <c r="R129" s="216"/>
      <c r="S129" s="216"/>
      <c r="T129" s="216">
        <v>1</v>
      </c>
      <c r="U129" s="223">
        <v>9</v>
      </c>
      <c r="V129" s="612">
        <v>10</v>
      </c>
      <c r="W129" s="696"/>
    </row>
    <row r="130" spans="1:23" x14ac:dyDescent="0.3">
      <c r="A130" s="171"/>
      <c r="B130" s="171"/>
      <c r="C130" s="171"/>
      <c r="D130" s="171"/>
      <c r="E130" s="171"/>
      <c r="F130" s="171"/>
      <c r="G130" s="171"/>
      <c r="H130" s="171"/>
      <c r="I130" s="171"/>
      <c r="J130" s="171"/>
      <c r="K130" s="171"/>
      <c r="L130" s="171"/>
      <c r="O130" s="199" t="s">
        <v>318</v>
      </c>
      <c r="P130" s="104"/>
      <c r="Q130" s="216"/>
      <c r="R130" s="216"/>
      <c r="S130" s="216">
        <v>1</v>
      </c>
      <c r="T130" s="216">
        <v>2</v>
      </c>
      <c r="U130" s="223">
        <v>6</v>
      </c>
      <c r="V130" s="612">
        <v>9</v>
      </c>
      <c r="W130" s="696"/>
    </row>
    <row r="131" spans="1:23" x14ac:dyDescent="0.3">
      <c r="A131" s="171"/>
      <c r="B131" s="171"/>
      <c r="C131" s="171"/>
      <c r="D131" s="171"/>
      <c r="E131" s="171"/>
      <c r="F131" s="171"/>
      <c r="G131" s="171"/>
      <c r="H131" s="171"/>
      <c r="I131" s="171"/>
      <c r="J131" s="171"/>
      <c r="K131" s="171"/>
      <c r="L131" s="171"/>
      <c r="O131" s="199" t="s">
        <v>323</v>
      </c>
      <c r="P131" s="104"/>
      <c r="Q131" s="216"/>
      <c r="R131" s="216"/>
      <c r="S131" s="216"/>
      <c r="T131" s="216">
        <v>2</v>
      </c>
      <c r="U131" s="223">
        <v>2</v>
      </c>
      <c r="V131" s="612">
        <v>4</v>
      </c>
      <c r="W131" s="696"/>
    </row>
    <row r="132" spans="1:23" x14ac:dyDescent="0.3">
      <c r="A132" s="171"/>
      <c r="B132" s="171"/>
      <c r="C132" s="171"/>
      <c r="D132" s="171"/>
      <c r="E132" s="171"/>
      <c r="F132" s="171"/>
      <c r="G132" s="171"/>
      <c r="H132" s="171"/>
      <c r="I132" s="171"/>
      <c r="J132" s="171"/>
      <c r="K132" s="171"/>
      <c r="L132" s="171"/>
      <c r="O132" s="199" t="s">
        <v>316</v>
      </c>
      <c r="P132" s="104"/>
      <c r="Q132" s="216"/>
      <c r="R132" s="216"/>
      <c r="S132" s="216"/>
      <c r="T132" s="216">
        <v>2</v>
      </c>
      <c r="U132" s="223">
        <v>2</v>
      </c>
      <c r="V132" s="612">
        <v>4</v>
      </c>
      <c r="W132" s="696"/>
    </row>
    <row r="133" spans="1:23" x14ac:dyDescent="0.3">
      <c r="A133" s="171"/>
      <c r="B133" s="171"/>
      <c r="C133" s="171"/>
      <c r="D133" s="171"/>
      <c r="E133" s="171"/>
      <c r="F133" s="171"/>
      <c r="G133" s="171"/>
      <c r="H133" s="171"/>
      <c r="I133" s="171"/>
      <c r="J133" s="171"/>
      <c r="K133" s="171"/>
      <c r="L133" s="171"/>
      <c r="O133" s="199" t="s">
        <v>331</v>
      </c>
      <c r="P133" s="104"/>
      <c r="Q133" s="216"/>
      <c r="R133" s="216"/>
      <c r="S133" s="216"/>
      <c r="T133" s="216">
        <v>1</v>
      </c>
      <c r="U133" s="223">
        <v>3</v>
      </c>
      <c r="V133" s="612">
        <v>4</v>
      </c>
      <c r="W133" s="696"/>
    </row>
    <row r="134" spans="1:23" x14ac:dyDescent="0.3">
      <c r="A134" s="171"/>
      <c r="B134" s="171"/>
      <c r="C134" s="171"/>
      <c r="D134" s="171"/>
      <c r="E134" s="171"/>
      <c r="F134" s="171"/>
      <c r="G134" s="171"/>
      <c r="H134" s="171"/>
      <c r="I134" s="171"/>
      <c r="J134" s="171"/>
      <c r="K134" s="171"/>
      <c r="L134" s="171"/>
      <c r="O134" s="199" t="s">
        <v>312</v>
      </c>
      <c r="P134" s="104"/>
      <c r="Q134" s="216"/>
      <c r="R134" s="216"/>
      <c r="S134" s="216"/>
      <c r="T134" s="216">
        <v>1</v>
      </c>
      <c r="U134" s="223">
        <v>2</v>
      </c>
      <c r="V134" s="612">
        <v>3</v>
      </c>
      <c r="W134" s="696"/>
    </row>
    <row r="135" spans="1:23" x14ac:dyDescent="0.3">
      <c r="A135" s="171"/>
      <c r="B135" s="171"/>
      <c r="C135" s="171"/>
      <c r="D135" s="171"/>
      <c r="E135" s="171"/>
      <c r="F135" s="171"/>
      <c r="G135" s="171"/>
      <c r="H135" s="171"/>
      <c r="I135" s="171"/>
      <c r="J135" s="171"/>
      <c r="K135" s="171"/>
      <c r="L135" s="171"/>
      <c r="O135" s="199" t="s">
        <v>342</v>
      </c>
      <c r="P135" s="104"/>
      <c r="Q135" s="216"/>
      <c r="R135" s="216"/>
      <c r="S135" s="216"/>
      <c r="T135" s="216"/>
      <c r="U135" s="223">
        <v>2</v>
      </c>
      <c r="V135" s="612">
        <v>2</v>
      </c>
      <c r="W135" s="696"/>
    </row>
    <row r="136" spans="1:23" x14ac:dyDescent="0.3">
      <c r="A136" s="171"/>
      <c r="B136" s="171"/>
      <c r="C136" s="171"/>
      <c r="D136" s="171"/>
      <c r="E136" s="171"/>
      <c r="F136" s="171"/>
      <c r="G136" s="171"/>
      <c r="H136" s="171"/>
      <c r="I136" s="171"/>
      <c r="J136" s="171"/>
      <c r="K136" s="171"/>
      <c r="L136" s="171"/>
      <c r="O136" s="199" t="s">
        <v>351</v>
      </c>
      <c r="P136" s="104"/>
      <c r="Q136" s="216"/>
      <c r="R136" s="216"/>
      <c r="S136" s="216">
        <v>1</v>
      </c>
      <c r="T136" s="216"/>
      <c r="U136" s="223"/>
      <c r="V136" s="612">
        <v>1</v>
      </c>
      <c r="W136" s="696"/>
    </row>
    <row r="137" spans="1:23" ht="19.5" thickBot="1" x14ac:dyDescent="0.35">
      <c r="A137" s="171"/>
      <c r="B137" s="171"/>
      <c r="C137" s="171"/>
      <c r="D137" s="171"/>
      <c r="E137" s="171"/>
      <c r="F137" s="171"/>
      <c r="G137" s="171"/>
      <c r="H137" s="171"/>
      <c r="I137" s="171"/>
      <c r="J137" s="171"/>
      <c r="K137" s="171"/>
      <c r="L137" s="171"/>
      <c r="O137" s="199" t="s">
        <v>344</v>
      </c>
      <c r="P137" s="104"/>
      <c r="Q137" s="216"/>
      <c r="R137" s="216"/>
      <c r="S137" s="216"/>
      <c r="T137" s="216"/>
      <c r="U137" s="223">
        <v>1</v>
      </c>
      <c r="V137" s="612">
        <v>1</v>
      </c>
      <c r="W137" s="693"/>
    </row>
    <row r="138" spans="1:23" ht="20.25" thickTop="1" thickBot="1" x14ac:dyDescent="0.35">
      <c r="A138" s="171"/>
      <c r="B138" s="171"/>
      <c r="C138" s="171"/>
      <c r="D138" s="171"/>
      <c r="E138" s="171"/>
      <c r="F138" s="171"/>
      <c r="G138" s="171"/>
      <c r="H138" s="171"/>
      <c r="I138" s="171"/>
      <c r="J138" s="171"/>
      <c r="K138" s="171"/>
      <c r="L138" s="171"/>
      <c r="O138" s="616" t="s">
        <v>83</v>
      </c>
      <c r="P138" s="613"/>
      <c r="Q138" s="617">
        <v>1</v>
      </c>
      <c r="R138" s="617"/>
      <c r="S138" s="617">
        <v>4801</v>
      </c>
      <c r="T138" s="617">
        <v>24177</v>
      </c>
      <c r="U138" s="618">
        <v>32157</v>
      </c>
      <c r="V138" s="619">
        <v>61136</v>
      </c>
      <c r="W138" s="395"/>
    </row>
    <row r="139" spans="1:23" ht="19.5" thickTop="1" x14ac:dyDescent="0.3">
      <c r="A139" s="171"/>
      <c r="B139" s="171"/>
      <c r="C139" s="171"/>
      <c r="D139" s="171"/>
      <c r="E139" s="171"/>
      <c r="F139" s="171"/>
      <c r="G139" s="171"/>
      <c r="H139" s="171"/>
      <c r="I139" s="171"/>
      <c r="J139" s="171"/>
      <c r="K139" s="171"/>
      <c r="L139" s="171"/>
      <c r="O139" s="395"/>
      <c r="P139" s="395"/>
      <c r="Q139" s="395"/>
      <c r="R139" s="395"/>
      <c r="S139" s="395"/>
      <c r="T139" s="395"/>
      <c r="U139" s="395"/>
      <c r="V139" s="395"/>
      <c r="W139" s="395"/>
    </row>
    <row r="140" spans="1:23" x14ac:dyDescent="0.3">
      <c r="A140" s="171"/>
      <c r="B140" s="171"/>
      <c r="C140" s="171"/>
      <c r="D140" s="171"/>
      <c r="E140" s="171"/>
      <c r="F140" s="171"/>
      <c r="G140" s="171"/>
      <c r="H140" s="171"/>
      <c r="I140" s="171"/>
      <c r="J140" s="171"/>
      <c r="K140" s="171"/>
      <c r="L140" s="171"/>
      <c r="O140" s="395"/>
      <c r="P140" s="395"/>
      <c r="Q140" s="395"/>
      <c r="R140" s="395"/>
      <c r="S140" s="395"/>
      <c r="T140" s="395"/>
      <c r="U140" s="395"/>
      <c r="V140" s="395"/>
      <c r="W140" s="395"/>
    </row>
    <row r="141" spans="1:23" x14ac:dyDescent="0.3">
      <c r="A141" s="171"/>
      <c r="B141" s="171"/>
      <c r="C141" s="171"/>
      <c r="D141" s="171"/>
      <c r="E141" s="171"/>
      <c r="F141" s="171"/>
      <c r="G141" s="171"/>
      <c r="H141" s="171"/>
      <c r="I141" s="171"/>
      <c r="J141" s="171"/>
      <c r="K141" s="171"/>
      <c r="L141" s="171"/>
      <c r="O141" s="395"/>
      <c r="P141" s="395"/>
      <c r="Q141" s="395"/>
      <c r="R141" s="395"/>
      <c r="S141" s="395"/>
      <c r="T141" s="395"/>
      <c r="U141" s="395"/>
      <c r="V141" s="395"/>
      <c r="W141" s="395"/>
    </row>
    <row r="142" spans="1:23" x14ac:dyDescent="0.3">
      <c r="A142" s="171"/>
      <c r="B142" s="171"/>
      <c r="C142" s="171"/>
      <c r="D142" s="171"/>
      <c r="E142" s="171"/>
      <c r="F142" s="171"/>
      <c r="G142" s="171"/>
      <c r="H142" s="171"/>
      <c r="I142" s="171"/>
      <c r="J142" s="171"/>
      <c r="K142" s="171"/>
      <c r="L142" s="171"/>
      <c r="O142" s="395"/>
      <c r="P142" s="395"/>
      <c r="Q142" s="395"/>
      <c r="R142" s="395"/>
      <c r="S142" s="395"/>
      <c r="T142" s="395"/>
      <c r="U142" s="395"/>
      <c r="V142" s="395"/>
      <c r="W142" s="395"/>
    </row>
    <row r="143" spans="1:23" x14ac:dyDescent="0.3">
      <c r="A143" s="171"/>
      <c r="B143" s="171"/>
      <c r="C143" s="171"/>
      <c r="D143" s="171"/>
      <c r="E143" s="171"/>
      <c r="F143" s="171"/>
      <c r="G143" s="171"/>
      <c r="H143" s="171"/>
      <c r="I143" s="171"/>
      <c r="J143" s="171"/>
      <c r="K143" s="171"/>
      <c r="L143" s="171"/>
      <c r="O143" s="395"/>
      <c r="P143" s="395"/>
      <c r="Q143" s="395"/>
      <c r="R143" s="395"/>
      <c r="S143" s="395"/>
      <c r="T143" s="395"/>
      <c r="U143" s="395"/>
      <c r="V143" s="395"/>
      <c r="W143" s="395"/>
    </row>
    <row r="144" spans="1:23" x14ac:dyDescent="0.3">
      <c r="A144" s="171"/>
      <c r="B144" s="171"/>
      <c r="C144" s="171"/>
      <c r="D144" s="171"/>
      <c r="E144" s="171"/>
      <c r="F144" s="171"/>
      <c r="G144" s="171"/>
      <c r="H144" s="171"/>
      <c r="I144" s="171"/>
      <c r="J144" s="171"/>
      <c r="K144" s="171"/>
      <c r="L144" s="171"/>
      <c r="O144" s="395"/>
      <c r="P144" s="395"/>
      <c r="Q144" s="395"/>
      <c r="R144" s="395"/>
      <c r="S144" s="395"/>
      <c r="T144" s="395"/>
      <c r="U144" s="395"/>
      <c r="V144" s="395"/>
      <c r="W144" s="395"/>
    </row>
    <row r="145" spans="1:23" x14ac:dyDescent="0.3">
      <c r="A145" s="171"/>
      <c r="B145" s="171"/>
      <c r="C145" s="171"/>
      <c r="D145" s="171"/>
      <c r="E145" s="171"/>
      <c r="F145" s="171"/>
      <c r="G145" s="171"/>
      <c r="H145" s="171"/>
      <c r="I145" s="171"/>
      <c r="J145" s="171"/>
      <c r="K145" s="171"/>
      <c r="L145" s="171"/>
      <c r="O145" s="395"/>
      <c r="P145" s="395"/>
      <c r="Q145" s="395"/>
      <c r="R145" s="395"/>
      <c r="S145" s="395"/>
      <c r="T145" s="395"/>
      <c r="U145" s="395"/>
      <c r="V145" s="395"/>
      <c r="W145" s="395"/>
    </row>
    <row r="146" spans="1:23" x14ac:dyDescent="0.3">
      <c r="A146" s="171"/>
      <c r="B146" s="171"/>
      <c r="C146" s="171"/>
      <c r="D146" s="171"/>
      <c r="E146" s="171"/>
      <c r="F146" s="171"/>
      <c r="G146" s="171"/>
      <c r="H146" s="171"/>
      <c r="I146" s="171"/>
      <c r="J146" s="171"/>
      <c r="K146" s="171"/>
      <c r="L146" s="171"/>
      <c r="O146" s="395"/>
      <c r="P146" s="395"/>
      <c r="Q146" s="395"/>
      <c r="R146" s="395"/>
      <c r="S146" s="395"/>
      <c r="T146" s="395"/>
      <c r="U146" s="395"/>
      <c r="V146" s="395"/>
      <c r="W146" s="395"/>
    </row>
    <row r="147" spans="1:23" x14ac:dyDescent="0.3">
      <c r="A147" s="171"/>
      <c r="B147" s="171"/>
      <c r="C147" s="171"/>
      <c r="D147" s="171"/>
      <c r="E147" s="171"/>
      <c r="F147" s="171"/>
      <c r="G147" s="171"/>
      <c r="H147" s="171"/>
      <c r="I147" s="171"/>
      <c r="J147" s="171"/>
      <c r="K147" s="171"/>
      <c r="L147" s="171"/>
      <c r="O147" s="395"/>
      <c r="P147" s="395"/>
      <c r="Q147" s="395"/>
      <c r="R147" s="395"/>
      <c r="S147" s="395"/>
      <c r="T147" s="395"/>
      <c r="U147" s="395"/>
      <c r="V147" s="395"/>
      <c r="W147" s="395"/>
    </row>
    <row r="148" spans="1:23" x14ac:dyDescent="0.3">
      <c r="A148" s="171"/>
      <c r="B148" s="171"/>
      <c r="C148" s="171"/>
      <c r="D148" s="171"/>
      <c r="E148" s="171"/>
      <c r="F148" s="171"/>
      <c r="G148" s="171"/>
      <c r="H148" s="171"/>
      <c r="I148" s="171"/>
      <c r="J148" s="171"/>
      <c r="K148" s="171"/>
      <c r="L148" s="171"/>
      <c r="O148" s="395"/>
      <c r="P148" s="395"/>
      <c r="Q148" s="395"/>
      <c r="R148" s="395"/>
      <c r="S148" s="395"/>
      <c r="T148" s="395"/>
      <c r="U148" s="395"/>
      <c r="V148" s="395"/>
      <c r="W148" s="395"/>
    </row>
    <row r="149" spans="1:23" x14ac:dyDescent="0.3">
      <c r="A149" s="171"/>
      <c r="B149" s="171"/>
      <c r="C149" s="171"/>
      <c r="D149" s="171"/>
      <c r="E149" s="171"/>
      <c r="F149" s="171"/>
      <c r="G149" s="171"/>
      <c r="H149" s="171"/>
      <c r="I149" s="171"/>
      <c r="J149" s="171"/>
      <c r="K149" s="171"/>
      <c r="L149" s="171"/>
      <c r="O149" s="395"/>
      <c r="P149" s="395"/>
      <c r="Q149" s="395"/>
      <c r="R149" s="395"/>
      <c r="S149" s="395"/>
      <c r="T149" s="395"/>
      <c r="U149" s="395"/>
      <c r="V149" s="395"/>
      <c r="W149" s="395"/>
    </row>
    <row r="150" spans="1:23" x14ac:dyDescent="0.3">
      <c r="A150" s="171"/>
      <c r="B150" s="171"/>
      <c r="C150" s="171"/>
      <c r="D150" s="171"/>
      <c r="E150" s="171"/>
      <c r="F150" s="171"/>
      <c r="G150" s="171"/>
      <c r="H150" s="171"/>
      <c r="I150" s="171"/>
      <c r="J150" s="171"/>
      <c r="K150" s="171"/>
      <c r="L150" s="171"/>
      <c r="O150" s="395"/>
      <c r="P150" s="395"/>
      <c r="Q150" s="395"/>
      <c r="R150" s="395"/>
      <c r="S150" s="395"/>
      <c r="T150" s="395"/>
      <c r="U150" s="395"/>
      <c r="V150" s="395"/>
      <c r="W150" s="395"/>
    </row>
    <row r="151" spans="1:23" x14ac:dyDescent="0.3">
      <c r="A151" s="171"/>
      <c r="B151" s="171"/>
      <c r="C151" s="171"/>
      <c r="D151" s="171"/>
      <c r="E151" s="171"/>
      <c r="F151" s="171"/>
      <c r="G151" s="171"/>
      <c r="H151" s="171"/>
      <c r="I151" s="171"/>
      <c r="J151" s="171"/>
      <c r="K151" s="171"/>
      <c r="L151" s="171"/>
      <c r="O151" s="395"/>
      <c r="P151" s="395"/>
      <c r="Q151" s="395"/>
      <c r="R151" s="395"/>
      <c r="S151" s="395"/>
      <c r="T151" s="395"/>
      <c r="U151" s="395"/>
      <c r="V151" s="395"/>
      <c r="W151" s="395"/>
    </row>
    <row r="152" spans="1:23" x14ac:dyDescent="0.3">
      <c r="A152" s="171"/>
      <c r="B152" s="171"/>
      <c r="C152" s="171"/>
      <c r="D152" s="171"/>
      <c r="E152" s="171"/>
      <c r="F152" s="171"/>
      <c r="G152" s="171"/>
      <c r="H152" s="171"/>
      <c r="I152" s="171"/>
      <c r="J152" s="171"/>
      <c r="K152" s="171"/>
      <c r="L152" s="171"/>
      <c r="O152" s="395"/>
      <c r="P152" s="395"/>
      <c r="Q152" s="395"/>
      <c r="R152" s="395"/>
      <c r="S152" s="395"/>
      <c r="T152" s="395"/>
      <c r="U152" s="395"/>
      <c r="V152" s="395"/>
      <c r="W152" s="395"/>
    </row>
    <row r="153" spans="1:23" x14ac:dyDescent="0.3">
      <c r="A153" s="171"/>
      <c r="B153" s="171"/>
      <c r="C153" s="171"/>
      <c r="D153" s="171"/>
      <c r="E153" s="171"/>
      <c r="F153" s="171"/>
      <c r="G153" s="171"/>
      <c r="H153" s="171"/>
      <c r="I153" s="171"/>
      <c r="J153" s="171"/>
      <c r="K153" s="171"/>
      <c r="L153" s="171"/>
      <c r="O153" s="395"/>
      <c r="P153" s="395"/>
      <c r="Q153" s="395"/>
      <c r="R153" s="395"/>
      <c r="S153" s="395"/>
      <c r="T153" s="395"/>
      <c r="U153" s="395"/>
      <c r="V153" s="395"/>
      <c r="W153" s="395"/>
    </row>
    <row r="154" spans="1:23" x14ac:dyDescent="0.3">
      <c r="A154" s="171"/>
      <c r="B154" s="171"/>
      <c r="C154" s="171"/>
      <c r="D154" s="171"/>
      <c r="E154" s="171"/>
      <c r="F154" s="171"/>
      <c r="G154" s="171"/>
      <c r="H154" s="171"/>
      <c r="I154" s="171"/>
      <c r="J154" s="171"/>
      <c r="K154" s="171"/>
      <c r="L154" s="171"/>
      <c r="O154" s="395"/>
      <c r="P154" s="395"/>
      <c r="Q154" s="395"/>
      <c r="R154" s="395"/>
      <c r="S154" s="395"/>
      <c r="T154" s="395"/>
      <c r="U154" s="395"/>
      <c r="V154" s="395"/>
      <c r="W154" s="395"/>
    </row>
    <row r="155" spans="1:23" x14ac:dyDescent="0.3">
      <c r="A155" s="171"/>
      <c r="B155" s="171"/>
      <c r="C155" s="171"/>
      <c r="D155" s="171"/>
      <c r="E155" s="171"/>
      <c r="F155" s="171"/>
      <c r="G155" s="171"/>
      <c r="H155" s="171"/>
      <c r="I155" s="171"/>
      <c r="J155" s="171"/>
      <c r="K155" s="171"/>
      <c r="L155" s="171"/>
      <c r="O155" s="395"/>
      <c r="P155" s="395"/>
      <c r="Q155" s="395"/>
      <c r="R155" s="395"/>
      <c r="S155" s="395"/>
      <c r="T155" s="395"/>
      <c r="U155" s="395"/>
      <c r="V155" s="395"/>
      <c r="W155" s="395"/>
    </row>
    <row r="156" spans="1:23" x14ac:dyDescent="0.3">
      <c r="A156" s="171"/>
      <c r="B156" s="171"/>
      <c r="C156" s="171"/>
      <c r="D156" s="171"/>
      <c r="E156" s="171"/>
      <c r="F156" s="171"/>
      <c r="G156" s="171"/>
      <c r="H156" s="171"/>
      <c r="I156" s="171"/>
      <c r="J156" s="171"/>
      <c r="K156" s="171"/>
      <c r="L156" s="171"/>
      <c r="O156" s="395"/>
      <c r="P156" s="395"/>
      <c r="Q156" s="395"/>
      <c r="R156" s="395"/>
      <c r="S156" s="395"/>
      <c r="T156" s="395"/>
      <c r="U156" s="395"/>
      <c r="V156" s="395"/>
      <c r="W156" s="395"/>
    </row>
    <row r="157" spans="1:23" x14ac:dyDescent="0.3">
      <c r="A157" s="171"/>
      <c r="B157" s="171"/>
      <c r="C157" s="171"/>
      <c r="D157" s="171"/>
      <c r="E157" s="171"/>
      <c r="F157" s="171"/>
      <c r="G157" s="171"/>
      <c r="H157" s="171"/>
      <c r="I157" s="171"/>
      <c r="J157" s="171"/>
      <c r="K157" s="171"/>
      <c r="L157" s="171"/>
      <c r="O157" s="395"/>
      <c r="P157" s="395"/>
      <c r="Q157" s="395"/>
      <c r="R157" s="395"/>
      <c r="S157" s="395"/>
      <c r="T157" s="395"/>
      <c r="U157" s="395"/>
      <c r="V157" s="395"/>
      <c r="W157" s="395"/>
    </row>
    <row r="158" spans="1:23" x14ac:dyDescent="0.3">
      <c r="A158" s="171"/>
      <c r="B158" s="171"/>
      <c r="C158" s="171"/>
      <c r="D158" s="171"/>
      <c r="E158" s="171"/>
      <c r="F158" s="171"/>
      <c r="G158" s="171"/>
      <c r="H158" s="171"/>
      <c r="I158" s="171"/>
      <c r="J158" s="171"/>
      <c r="K158" s="171"/>
      <c r="L158" s="171"/>
      <c r="O158" s="395"/>
      <c r="P158" s="395"/>
      <c r="Q158" s="395"/>
      <c r="R158" s="395"/>
      <c r="S158" s="395"/>
      <c r="T158" s="395"/>
      <c r="U158" s="395"/>
      <c r="V158" s="395"/>
      <c r="W158" s="395"/>
    </row>
    <row r="159" spans="1:23" x14ac:dyDescent="0.3">
      <c r="A159" s="171"/>
      <c r="B159" s="171"/>
      <c r="C159" s="171"/>
      <c r="D159" s="171"/>
      <c r="E159" s="171"/>
      <c r="F159" s="171"/>
      <c r="G159" s="171"/>
      <c r="H159" s="171"/>
      <c r="I159" s="171"/>
      <c r="J159" s="171"/>
      <c r="K159" s="171"/>
      <c r="L159" s="171"/>
      <c r="O159" s="395"/>
      <c r="P159" s="395"/>
      <c r="Q159" s="395"/>
      <c r="R159" s="395"/>
      <c r="S159" s="395"/>
      <c r="T159" s="395"/>
      <c r="U159" s="395"/>
      <c r="V159" s="395"/>
      <c r="W159" s="395"/>
    </row>
    <row r="160" spans="1:23" x14ac:dyDescent="0.3">
      <c r="A160" s="171"/>
      <c r="B160" s="171"/>
      <c r="C160" s="171"/>
      <c r="D160" s="171"/>
      <c r="E160" s="171"/>
      <c r="F160" s="171"/>
      <c r="G160" s="171"/>
      <c r="H160" s="171"/>
      <c r="I160" s="171"/>
      <c r="J160" s="171"/>
      <c r="K160" s="171"/>
      <c r="L160" s="171"/>
      <c r="O160" s="395"/>
      <c r="P160" s="395"/>
      <c r="Q160" s="395"/>
      <c r="R160" s="395"/>
      <c r="S160" s="395"/>
      <c r="T160" s="395"/>
      <c r="U160" s="395"/>
      <c r="V160" s="395"/>
      <c r="W160" s="395"/>
    </row>
    <row r="161" spans="1:23" x14ac:dyDescent="0.3">
      <c r="A161" s="171"/>
      <c r="B161" s="171"/>
      <c r="C161" s="171"/>
      <c r="D161" s="171"/>
      <c r="E161" s="171"/>
      <c r="F161" s="171"/>
      <c r="G161" s="171"/>
      <c r="H161" s="171"/>
      <c r="I161" s="171"/>
      <c r="J161" s="171"/>
      <c r="K161" s="171"/>
      <c r="L161" s="171"/>
      <c r="O161" s="395"/>
      <c r="P161" s="395"/>
      <c r="Q161" s="395"/>
      <c r="R161" s="395"/>
      <c r="S161" s="395"/>
      <c r="T161" s="395"/>
      <c r="U161" s="395"/>
      <c r="V161" s="395"/>
      <c r="W161" s="395"/>
    </row>
    <row r="162" spans="1:23" x14ac:dyDescent="0.3">
      <c r="A162" s="171"/>
      <c r="B162" s="171"/>
      <c r="C162" s="171"/>
      <c r="D162" s="171"/>
      <c r="E162" s="171"/>
      <c r="F162" s="171"/>
      <c r="G162" s="171"/>
      <c r="H162" s="171"/>
      <c r="I162" s="171"/>
      <c r="J162" s="171"/>
      <c r="K162" s="171"/>
      <c r="L162" s="171"/>
      <c r="O162" s="395"/>
      <c r="P162" s="395"/>
      <c r="Q162" s="395"/>
      <c r="R162" s="395"/>
      <c r="S162" s="395"/>
      <c r="T162" s="395"/>
      <c r="U162" s="395"/>
      <c r="V162" s="395"/>
      <c r="W162" s="395"/>
    </row>
    <row r="163" spans="1:23" x14ac:dyDescent="0.3">
      <c r="A163" s="171"/>
      <c r="B163" s="171"/>
      <c r="C163" s="171"/>
      <c r="D163" s="171"/>
      <c r="E163" s="171"/>
      <c r="F163" s="171"/>
      <c r="G163" s="171"/>
      <c r="H163" s="171"/>
      <c r="I163" s="171"/>
      <c r="J163" s="171"/>
      <c r="K163" s="171"/>
      <c r="L163" s="171"/>
      <c r="O163" s="395"/>
      <c r="P163" s="395"/>
      <c r="Q163" s="395"/>
      <c r="R163" s="395"/>
      <c r="S163" s="395"/>
      <c r="T163" s="395"/>
      <c r="U163" s="395"/>
      <c r="V163" s="395"/>
      <c r="W163" s="395"/>
    </row>
    <row r="164" spans="1:23" x14ac:dyDescent="0.3">
      <c r="A164" s="171"/>
      <c r="B164" s="171"/>
      <c r="C164" s="171"/>
      <c r="D164" s="171"/>
      <c r="E164" s="171"/>
      <c r="F164" s="171"/>
      <c r="G164" s="171"/>
      <c r="H164" s="171"/>
      <c r="I164" s="171"/>
      <c r="J164" s="171"/>
      <c r="K164" s="171"/>
      <c r="L164" s="171"/>
      <c r="O164" s="395"/>
      <c r="P164" s="395"/>
      <c r="Q164" s="395"/>
      <c r="R164" s="395"/>
      <c r="S164" s="395"/>
      <c r="T164" s="395"/>
      <c r="U164" s="395"/>
      <c r="V164" s="395"/>
      <c r="W164" s="395"/>
    </row>
    <row r="165" spans="1:23" x14ac:dyDescent="0.3">
      <c r="A165" s="171"/>
      <c r="B165" s="171"/>
      <c r="C165" s="171"/>
      <c r="D165" s="171"/>
      <c r="E165" s="171"/>
      <c r="F165" s="171"/>
      <c r="G165" s="171"/>
      <c r="H165" s="171"/>
      <c r="I165" s="171"/>
      <c r="J165" s="171"/>
      <c r="K165" s="171"/>
      <c r="L165" s="171"/>
      <c r="O165" s="395"/>
      <c r="P165" s="395"/>
      <c r="Q165" s="395"/>
      <c r="R165" s="395"/>
      <c r="S165" s="395"/>
      <c r="T165" s="395"/>
      <c r="U165" s="395"/>
      <c r="V165" s="395"/>
      <c r="W165" s="395"/>
    </row>
    <row r="166" spans="1:23" x14ac:dyDescent="0.3">
      <c r="A166" s="171"/>
      <c r="B166" s="171"/>
      <c r="C166" s="171"/>
      <c r="D166" s="171"/>
      <c r="E166" s="171"/>
      <c r="F166" s="171"/>
      <c r="G166" s="171"/>
      <c r="H166" s="171"/>
      <c r="I166" s="171"/>
      <c r="J166" s="171"/>
      <c r="K166" s="171"/>
      <c r="L166" s="171"/>
      <c r="O166" s="395"/>
      <c r="P166" s="395"/>
      <c r="Q166" s="395"/>
      <c r="R166" s="395"/>
      <c r="S166" s="395"/>
      <c r="T166" s="395"/>
      <c r="U166" s="395"/>
      <c r="V166" s="395"/>
      <c r="W166" s="395"/>
    </row>
    <row r="167" spans="1:23" x14ac:dyDescent="0.3">
      <c r="A167" s="171"/>
      <c r="B167" s="171"/>
      <c r="C167" s="171"/>
      <c r="D167" s="171"/>
      <c r="E167" s="171"/>
      <c r="F167" s="171"/>
      <c r="G167" s="171"/>
      <c r="H167" s="171"/>
      <c r="I167" s="171"/>
      <c r="J167" s="171"/>
      <c r="K167" s="171"/>
      <c r="L167" s="171"/>
      <c r="O167" s="395"/>
      <c r="P167" s="395"/>
      <c r="Q167" s="395"/>
      <c r="R167" s="395"/>
      <c r="S167" s="395"/>
      <c r="T167" s="395"/>
      <c r="U167" s="395"/>
      <c r="V167" s="395"/>
      <c r="W167" s="395"/>
    </row>
    <row r="168" spans="1:23" x14ac:dyDescent="0.3">
      <c r="A168" s="171"/>
      <c r="B168" s="171"/>
      <c r="C168" s="171"/>
      <c r="D168" s="171"/>
      <c r="E168" s="171"/>
      <c r="F168" s="171"/>
      <c r="G168" s="171"/>
      <c r="H168" s="171"/>
      <c r="I168" s="171"/>
      <c r="J168" s="171"/>
      <c r="K168" s="171"/>
      <c r="L168" s="171"/>
      <c r="O168" s="395"/>
      <c r="P168" s="395"/>
      <c r="Q168" s="395"/>
      <c r="R168" s="395"/>
      <c r="S168" s="395"/>
      <c r="T168" s="395"/>
      <c r="U168" s="395"/>
      <c r="V168" s="395"/>
      <c r="W168" s="395"/>
    </row>
    <row r="169" spans="1:23" x14ac:dyDescent="0.3">
      <c r="A169" s="171"/>
      <c r="B169" s="171"/>
      <c r="C169" s="171"/>
      <c r="D169" s="171"/>
      <c r="E169" s="171"/>
      <c r="F169" s="171"/>
      <c r="G169" s="171"/>
      <c r="H169" s="171"/>
      <c r="I169" s="171"/>
      <c r="J169" s="171"/>
      <c r="K169" s="171"/>
      <c r="L169" s="171"/>
      <c r="O169" s="395"/>
      <c r="P169" s="395"/>
      <c r="Q169" s="395"/>
      <c r="R169" s="395"/>
      <c r="S169" s="395"/>
      <c r="T169" s="395"/>
      <c r="U169" s="395"/>
      <c r="V169" s="395"/>
      <c r="W169" s="395"/>
    </row>
    <row r="170" spans="1:23" x14ac:dyDescent="0.3">
      <c r="A170" s="171"/>
      <c r="B170" s="171"/>
      <c r="C170" s="171"/>
      <c r="D170" s="171"/>
      <c r="E170" s="171"/>
      <c r="F170" s="171"/>
      <c r="G170" s="171"/>
      <c r="H170" s="171"/>
      <c r="I170" s="171"/>
      <c r="J170" s="171"/>
      <c r="K170" s="171"/>
      <c r="L170" s="171"/>
      <c r="O170" s="395"/>
      <c r="P170" s="395"/>
      <c r="Q170" s="395"/>
      <c r="R170" s="395"/>
      <c r="S170" s="395"/>
      <c r="T170" s="395"/>
      <c r="U170" s="395"/>
      <c r="V170" s="395"/>
      <c r="W170" s="395"/>
    </row>
    <row r="171" spans="1:23" x14ac:dyDescent="0.3">
      <c r="A171" s="171"/>
      <c r="B171" s="171"/>
      <c r="C171" s="171"/>
      <c r="D171" s="171"/>
      <c r="E171" s="171"/>
      <c r="F171" s="171"/>
      <c r="G171" s="171"/>
      <c r="H171" s="171"/>
      <c r="I171" s="171"/>
      <c r="J171" s="171"/>
      <c r="K171" s="171"/>
      <c r="L171" s="171"/>
      <c r="O171" s="395"/>
      <c r="P171" s="395"/>
      <c r="Q171" s="395"/>
      <c r="R171" s="395"/>
      <c r="S171" s="395"/>
      <c r="T171" s="395"/>
      <c r="U171" s="395"/>
      <c r="V171" s="395"/>
      <c r="W171" s="395"/>
    </row>
    <row r="172" spans="1:23" x14ac:dyDescent="0.3">
      <c r="A172" s="171"/>
      <c r="B172" s="171"/>
      <c r="C172" s="171"/>
      <c r="D172" s="171"/>
      <c r="E172" s="171"/>
      <c r="F172" s="171"/>
      <c r="G172" s="171"/>
      <c r="H172" s="171"/>
      <c r="I172" s="171"/>
      <c r="J172" s="171"/>
      <c r="K172" s="171"/>
      <c r="L172" s="171"/>
      <c r="O172" s="395"/>
      <c r="P172" s="395"/>
      <c r="Q172" s="395"/>
      <c r="R172" s="395"/>
      <c r="S172" s="395"/>
      <c r="T172" s="395"/>
      <c r="U172" s="395"/>
      <c r="V172" s="395"/>
      <c r="W172" s="395"/>
    </row>
    <row r="173" spans="1:23" x14ac:dyDescent="0.3">
      <c r="A173" s="171"/>
      <c r="B173" s="171"/>
      <c r="C173" s="171"/>
      <c r="D173" s="171"/>
      <c r="E173" s="171"/>
      <c r="F173" s="171"/>
      <c r="G173" s="171"/>
      <c r="H173" s="171"/>
      <c r="I173" s="171"/>
      <c r="J173" s="171"/>
      <c r="K173" s="171"/>
      <c r="L173" s="171"/>
      <c r="O173" s="395"/>
      <c r="P173" s="395"/>
      <c r="Q173" s="395"/>
      <c r="R173" s="395"/>
      <c r="S173" s="395"/>
      <c r="T173" s="395"/>
      <c r="U173" s="395"/>
      <c r="V173" s="395"/>
      <c r="W173" s="395"/>
    </row>
    <row r="174" spans="1:23" x14ac:dyDescent="0.3">
      <c r="A174" s="171"/>
      <c r="B174" s="171"/>
      <c r="C174" s="171"/>
      <c r="D174" s="171"/>
      <c r="E174" s="171"/>
      <c r="F174" s="171"/>
      <c r="G174" s="171"/>
      <c r="H174" s="171"/>
      <c r="I174" s="171"/>
      <c r="J174" s="171"/>
      <c r="K174" s="171"/>
      <c r="L174" s="171"/>
      <c r="O174" s="395"/>
      <c r="P174" s="395"/>
      <c r="Q174" s="395"/>
      <c r="R174" s="395"/>
      <c r="S174" s="395"/>
      <c r="T174" s="395"/>
      <c r="U174" s="395"/>
      <c r="V174" s="395"/>
      <c r="W174" s="395"/>
    </row>
    <row r="175" spans="1:23" x14ac:dyDescent="0.3">
      <c r="A175" s="171"/>
      <c r="B175" s="171"/>
      <c r="C175" s="171"/>
      <c r="D175" s="171"/>
      <c r="E175" s="171"/>
      <c r="F175" s="171"/>
      <c r="G175" s="171"/>
      <c r="H175" s="171"/>
      <c r="I175" s="171"/>
      <c r="J175" s="171"/>
      <c r="K175" s="171"/>
      <c r="L175" s="171"/>
      <c r="O175" s="395"/>
      <c r="P175" s="395"/>
      <c r="Q175" s="395"/>
      <c r="R175" s="395"/>
      <c r="S175" s="395"/>
      <c r="T175" s="395"/>
      <c r="U175" s="395"/>
      <c r="V175" s="395"/>
      <c r="W175" s="395"/>
    </row>
    <row r="176" spans="1:23" x14ac:dyDescent="0.3">
      <c r="A176" s="171"/>
      <c r="B176" s="171"/>
      <c r="C176" s="171"/>
      <c r="D176" s="171"/>
      <c r="E176" s="171"/>
      <c r="F176" s="171"/>
      <c r="G176" s="171"/>
      <c r="H176" s="171"/>
      <c r="I176" s="171"/>
      <c r="J176" s="171"/>
      <c r="K176" s="171"/>
      <c r="L176" s="171"/>
      <c r="O176" s="395"/>
      <c r="P176" s="395"/>
      <c r="Q176" s="395"/>
      <c r="R176" s="395"/>
      <c r="S176" s="395"/>
      <c r="T176" s="395"/>
      <c r="U176" s="395"/>
      <c r="V176" s="395"/>
      <c r="W176" s="395"/>
    </row>
    <row r="177" spans="1:23" x14ac:dyDescent="0.3">
      <c r="A177" s="171"/>
      <c r="B177" s="171"/>
      <c r="C177" s="171"/>
      <c r="D177" s="171"/>
      <c r="E177" s="171"/>
      <c r="F177" s="171"/>
      <c r="G177" s="171"/>
      <c r="H177" s="171"/>
      <c r="I177" s="171"/>
      <c r="J177" s="171"/>
      <c r="K177" s="171"/>
      <c r="L177" s="171"/>
      <c r="O177" s="395"/>
      <c r="P177" s="395"/>
      <c r="Q177" s="395"/>
      <c r="R177" s="395"/>
      <c r="S177" s="395"/>
      <c r="T177" s="395"/>
      <c r="U177" s="395"/>
      <c r="V177" s="395"/>
      <c r="W177" s="395"/>
    </row>
    <row r="178" spans="1:23" x14ac:dyDescent="0.3">
      <c r="A178" s="171"/>
      <c r="B178" s="171"/>
      <c r="C178" s="171"/>
      <c r="D178" s="171"/>
      <c r="E178" s="171"/>
      <c r="F178" s="171"/>
      <c r="G178" s="171"/>
      <c r="H178" s="171"/>
      <c r="I178" s="171"/>
      <c r="J178" s="171"/>
      <c r="K178" s="171"/>
      <c r="L178" s="171"/>
      <c r="O178" s="395"/>
      <c r="P178" s="395"/>
      <c r="Q178" s="395"/>
      <c r="R178" s="395"/>
      <c r="S178" s="395"/>
      <c r="T178" s="395"/>
      <c r="U178" s="395"/>
      <c r="V178" s="395"/>
      <c r="W178" s="395"/>
    </row>
    <row r="179" spans="1:23" x14ac:dyDescent="0.3">
      <c r="A179" s="171"/>
      <c r="B179" s="171"/>
      <c r="C179" s="171"/>
      <c r="D179" s="171"/>
      <c r="E179" s="171"/>
      <c r="F179" s="171"/>
      <c r="G179" s="171"/>
      <c r="H179" s="171"/>
      <c r="I179" s="171"/>
      <c r="J179" s="171"/>
      <c r="K179" s="171"/>
      <c r="L179" s="171"/>
      <c r="O179" s="395"/>
      <c r="P179" s="395"/>
      <c r="Q179" s="395"/>
      <c r="R179" s="395"/>
      <c r="S179" s="395"/>
      <c r="T179" s="395"/>
      <c r="U179" s="395"/>
      <c r="V179" s="395"/>
      <c r="W179" s="395"/>
    </row>
    <row r="180" spans="1:23" x14ac:dyDescent="0.3">
      <c r="A180" s="171"/>
      <c r="B180" s="171"/>
      <c r="C180" s="171"/>
      <c r="D180" s="171"/>
      <c r="E180" s="171"/>
      <c r="F180" s="171"/>
      <c r="G180" s="171"/>
      <c r="H180" s="171"/>
      <c r="I180" s="171"/>
      <c r="J180" s="171"/>
      <c r="K180" s="171"/>
      <c r="L180" s="171"/>
      <c r="O180" s="395"/>
      <c r="P180" s="395"/>
      <c r="Q180" s="395"/>
      <c r="R180" s="395"/>
      <c r="S180" s="395"/>
      <c r="T180" s="395"/>
      <c r="U180" s="395"/>
      <c r="V180" s="395"/>
      <c r="W180" s="395"/>
    </row>
    <row r="181" spans="1:23" x14ac:dyDescent="0.3">
      <c r="A181" s="171"/>
      <c r="B181" s="171"/>
      <c r="C181" s="171"/>
      <c r="D181" s="171"/>
      <c r="E181" s="171"/>
      <c r="F181" s="171"/>
      <c r="G181" s="171"/>
      <c r="H181" s="171"/>
      <c r="I181" s="171"/>
      <c r="J181" s="171"/>
      <c r="K181" s="171"/>
      <c r="L181" s="171"/>
      <c r="O181" s="395"/>
      <c r="P181" s="395"/>
      <c r="Q181" s="395"/>
      <c r="R181" s="395"/>
      <c r="S181" s="395"/>
      <c r="T181" s="395"/>
      <c r="U181" s="395"/>
      <c r="V181" s="395"/>
      <c r="W181" s="395"/>
    </row>
    <row r="182" spans="1:23" x14ac:dyDescent="0.3">
      <c r="A182" s="171"/>
      <c r="B182" s="171"/>
      <c r="C182" s="171"/>
      <c r="D182" s="171"/>
      <c r="E182" s="171"/>
      <c r="F182" s="171"/>
      <c r="G182" s="171"/>
      <c r="H182" s="171"/>
      <c r="I182" s="171"/>
      <c r="J182" s="171"/>
      <c r="K182" s="171"/>
      <c r="L182" s="171"/>
      <c r="O182" s="395"/>
      <c r="P182" s="395"/>
      <c r="Q182" s="395"/>
      <c r="R182" s="395"/>
      <c r="S182" s="395"/>
      <c r="T182" s="395"/>
      <c r="U182" s="395"/>
      <c r="V182" s="395"/>
      <c r="W182" s="395"/>
    </row>
    <row r="183" spans="1:23" x14ac:dyDescent="0.3">
      <c r="A183" s="171"/>
      <c r="B183" s="171"/>
      <c r="C183" s="171"/>
      <c r="D183" s="171"/>
      <c r="E183" s="171"/>
      <c r="F183" s="171"/>
      <c r="G183" s="171"/>
      <c r="H183" s="171"/>
      <c r="I183" s="171"/>
      <c r="J183" s="171"/>
      <c r="K183" s="171"/>
      <c r="L183" s="171"/>
      <c r="O183" s="395"/>
      <c r="P183" s="395"/>
      <c r="Q183" s="395"/>
      <c r="R183" s="395"/>
      <c r="S183" s="395"/>
      <c r="T183" s="395"/>
      <c r="U183" s="395"/>
      <c r="V183" s="395"/>
      <c r="W183" s="395"/>
    </row>
    <row r="184" spans="1:23" x14ac:dyDescent="0.3">
      <c r="A184" s="171"/>
      <c r="B184" s="171"/>
      <c r="C184" s="171"/>
      <c r="D184" s="171"/>
      <c r="E184" s="171"/>
      <c r="F184" s="171"/>
      <c r="G184" s="171"/>
      <c r="H184" s="171"/>
      <c r="I184" s="171"/>
      <c r="J184" s="171"/>
      <c r="K184" s="171"/>
      <c r="L184" s="171"/>
      <c r="O184" s="395"/>
      <c r="P184" s="395"/>
      <c r="Q184" s="395"/>
      <c r="R184" s="395"/>
      <c r="S184" s="395"/>
      <c r="T184" s="395"/>
      <c r="U184" s="395"/>
      <c r="V184" s="395"/>
      <c r="W184" s="395"/>
    </row>
    <row r="185" spans="1:23" x14ac:dyDescent="0.3">
      <c r="A185" s="171"/>
      <c r="B185" s="171"/>
      <c r="C185" s="171"/>
      <c r="D185" s="171"/>
      <c r="E185" s="171"/>
      <c r="F185" s="171"/>
      <c r="G185" s="171"/>
      <c r="H185" s="171"/>
      <c r="I185" s="171"/>
      <c r="J185" s="171"/>
      <c r="K185" s="171"/>
      <c r="L185" s="171"/>
      <c r="O185" s="395"/>
      <c r="P185" s="395"/>
      <c r="Q185" s="395"/>
      <c r="R185" s="395"/>
      <c r="S185" s="395"/>
      <c r="T185" s="395"/>
      <c r="U185" s="395"/>
      <c r="V185" s="395"/>
      <c r="W185" s="395"/>
    </row>
    <row r="186" spans="1:23" x14ac:dyDescent="0.3">
      <c r="A186" s="171"/>
      <c r="B186" s="171"/>
      <c r="C186" s="171"/>
      <c r="D186" s="171"/>
      <c r="E186" s="171"/>
      <c r="F186" s="171"/>
      <c r="G186" s="171"/>
      <c r="H186" s="171"/>
      <c r="I186" s="171"/>
      <c r="J186" s="171"/>
      <c r="K186" s="171"/>
      <c r="L186" s="171"/>
      <c r="O186" s="395"/>
      <c r="P186" s="395"/>
      <c r="Q186" s="395"/>
      <c r="R186" s="395"/>
      <c r="S186" s="395"/>
      <c r="T186" s="395"/>
      <c r="U186" s="395"/>
      <c r="V186" s="395"/>
      <c r="W186" s="395"/>
    </row>
    <row r="187" spans="1:23" x14ac:dyDescent="0.3">
      <c r="A187" s="171"/>
      <c r="B187" s="171"/>
      <c r="C187" s="171"/>
      <c r="D187" s="171"/>
      <c r="E187" s="171"/>
      <c r="F187" s="171"/>
      <c r="G187" s="171"/>
      <c r="H187" s="171"/>
      <c r="I187" s="171"/>
      <c r="J187" s="171"/>
      <c r="K187" s="171"/>
      <c r="L187" s="171"/>
      <c r="O187" s="395"/>
      <c r="P187" s="395"/>
      <c r="Q187" s="395"/>
      <c r="R187" s="395"/>
      <c r="S187" s="395"/>
      <c r="T187" s="395"/>
      <c r="U187" s="395"/>
      <c r="V187" s="395"/>
      <c r="W187" s="395"/>
    </row>
    <row r="188" spans="1:23" x14ac:dyDescent="0.3">
      <c r="A188" s="171"/>
      <c r="B188" s="171"/>
      <c r="C188" s="171"/>
      <c r="D188" s="171"/>
      <c r="E188" s="171"/>
      <c r="F188" s="171"/>
      <c r="G188" s="171"/>
      <c r="H188" s="171"/>
      <c r="I188" s="171"/>
      <c r="J188" s="171"/>
      <c r="K188" s="171"/>
      <c r="L188" s="171"/>
      <c r="O188" s="395"/>
      <c r="P188" s="395"/>
      <c r="Q188" s="395"/>
      <c r="R188" s="395"/>
      <c r="S188" s="395"/>
      <c r="T188" s="395"/>
      <c r="U188" s="395"/>
      <c r="V188" s="395"/>
      <c r="W188" s="395"/>
    </row>
    <row r="189" spans="1:23" x14ac:dyDescent="0.3">
      <c r="A189" s="171"/>
      <c r="B189" s="171"/>
      <c r="C189" s="171"/>
      <c r="D189" s="171"/>
      <c r="E189" s="171"/>
      <c r="F189" s="171"/>
      <c r="G189" s="171"/>
      <c r="H189" s="171"/>
      <c r="I189" s="171"/>
      <c r="J189" s="171"/>
      <c r="K189" s="171"/>
      <c r="L189" s="171"/>
      <c r="O189" s="395"/>
      <c r="P189" s="395"/>
      <c r="Q189" s="395"/>
      <c r="R189" s="395"/>
      <c r="S189" s="395"/>
      <c r="T189" s="395"/>
      <c r="U189" s="395"/>
      <c r="V189" s="395"/>
      <c r="W189" s="395"/>
    </row>
    <row r="190" spans="1:23" x14ac:dyDescent="0.3">
      <c r="A190" s="171"/>
      <c r="B190" s="171"/>
      <c r="C190" s="171"/>
      <c r="D190" s="171"/>
      <c r="E190" s="171"/>
      <c r="F190" s="171"/>
      <c r="G190" s="171"/>
      <c r="H190" s="171"/>
      <c r="I190" s="171"/>
      <c r="J190" s="171"/>
      <c r="K190" s="171"/>
      <c r="L190" s="171"/>
      <c r="O190" s="395"/>
      <c r="P190" s="395"/>
      <c r="Q190" s="395"/>
      <c r="R190" s="395"/>
      <c r="S190" s="395"/>
      <c r="T190" s="395"/>
      <c r="U190" s="395"/>
      <c r="V190" s="395"/>
      <c r="W190" s="395"/>
    </row>
    <row r="191" spans="1:23" x14ac:dyDescent="0.3">
      <c r="A191" s="171"/>
      <c r="B191" s="171"/>
      <c r="C191" s="171"/>
      <c r="D191" s="171"/>
      <c r="E191" s="171"/>
      <c r="F191" s="171"/>
      <c r="G191" s="171"/>
      <c r="H191" s="171"/>
      <c r="I191" s="171"/>
      <c r="J191" s="171"/>
      <c r="K191" s="171"/>
      <c r="L191" s="171"/>
      <c r="O191" s="395"/>
      <c r="P191" s="395"/>
      <c r="Q191" s="395"/>
      <c r="R191" s="395"/>
      <c r="S191" s="395"/>
      <c r="T191" s="395"/>
      <c r="U191" s="395"/>
      <c r="V191" s="395"/>
      <c r="W191" s="395"/>
    </row>
    <row r="192" spans="1:23" x14ac:dyDescent="0.3">
      <c r="A192" s="171"/>
      <c r="B192" s="171"/>
      <c r="C192" s="171"/>
      <c r="D192" s="171"/>
      <c r="E192" s="171"/>
      <c r="F192" s="171"/>
      <c r="G192" s="171"/>
      <c r="H192" s="171"/>
      <c r="I192" s="171"/>
      <c r="J192" s="171"/>
      <c r="K192" s="171"/>
      <c r="L192" s="171"/>
      <c r="O192" s="395"/>
      <c r="P192" s="395"/>
      <c r="Q192" s="395"/>
      <c r="R192" s="395"/>
      <c r="S192" s="395"/>
      <c r="T192" s="395"/>
      <c r="U192" s="395"/>
      <c r="V192" s="395"/>
      <c r="W192" s="395"/>
    </row>
    <row r="193" spans="1:23" x14ac:dyDescent="0.3">
      <c r="A193" s="171"/>
      <c r="B193" s="171"/>
      <c r="C193" s="171"/>
      <c r="D193" s="171"/>
      <c r="E193" s="171"/>
      <c r="F193" s="171"/>
      <c r="G193" s="171"/>
      <c r="H193" s="171"/>
      <c r="I193" s="171"/>
      <c r="J193" s="171"/>
      <c r="K193" s="171"/>
      <c r="L193" s="171"/>
      <c r="O193" s="395"/>
      <c r="P193" s="395"/>
      <c r="Q193" s="395"/>
      <c r="R193" s="395"/>
      <c r="S193" s="395"/>
      <c r="T193" s="395"/>
      <c r="U193" s="395"/>
      <c r="V193" s="395"/>
      <c r="W193" s="395"/>
    </row>
    <row r="194" spans="1:23" x14ac:dyDescent="0.3">
      <c r="A194" s="171"/>
      <c r="B194" s="171"/>
      <c r="C194" s="171"/>
      <c r="D194" s="171"/>
      <c r="E194" s="171"/>
      <c r="F194" s="171"/>
      <c r="G194" s="171"/>
      <c r="H194" s="171"/>
      <c r="I194" s="171"/>
      <c r="J194" s="171"/>
      <c r="K194" s="171"/>
      <c r="L194" s="171"/>
      <c r="O194" s="395"/>
      <c r="P194" s="395"/>
      <c r="Q194" s="395"/>
      <c r="R194" s="395"/>
      <c r="S194" s="395"/>
      <c r="T194" s="395"/>
      <c r="U194" s="395"/>
      <c r="V194" s="395"/>
      <c r="W194" s="395"/>
    </row>
    <row r="195" spans="1:23" x14ac:dyDescent="0.3">
      <c r="A195" s="171"/>
      <c r="B195" s="171"/>
      <c r="C195" s="171"/>
      <c r="D195" s="171"/>
      <c r="E195" s="171"/>
      <c r="F195" s="171"/>
      <c r="G195" s="171"/>
      <c r="H195" s="171"/>
      <c r="I195" s="171"/>
      <c r="J195" s="171"/>
      <c r="K195" s="171"/>
      <c r="L195" s="171"/>
      <c r="O195" s="395"/>
      <c r="P195" s="395"/>
      <c r="Q195" s="395"/>
      <c r="R195" s="395"/>
      <c r="S195" s="395"/>
      <c r="T195" s="395"/>
      <c r="U195" s="395"/>
      <c r="V195" s="395"/>
      <c r="W195" s="395"/>
    </row>
    <row r="196" spans="1:23" x14ac:dyDescent="0.3">
      <c r="A196" s="171"/>
      <c r="B196" s="171"/>
      <c r="C196" s="171"/>
      <c r="D196" s="171"/>
      <c r="E196" s="171"/>
      <c r="F196" s="171"/>
      <c r="G196" s="171"/>
      <c r="H196" s="171"/>
      <c r="I196" s="171"/>
      <c r="J196" s="171"/>
      <c r="K196" s="171"/>
      <c r="L196" s="171"/>
      <c r="O196" s="395"/>
      <c r="P196" s="395"/>
      <c r="Q196" s="395"/>
      <c r="R196" s="395"/>
      <c r="S196" s="395"/>
      <c r="T196" s="395"/>
      <c r="U196" s="395"/>
      <c r="V196" s="395"/>
      <c r="W196" s="395"/>
    </row>
    <row r="197" spans="1:23" x14ac:dyDescent="0.3">
      <c r="A197" s="171"/>
      <c r="B197" s="171"/>
      <c r="C197" s="171"/>
      <c r="D197" s="171"/>
      <c r="E197" s="171"/>
      <c r="F197" s="171"/>
      <c r="G197" s="171"/>
      <c r="H197" s="171"/>
      <c r="I197" s="171"/>
      <c r="J197" s="171"/>
      <c r="K197" s="171"/>
      <c r="L197" s="171"/>
      <c r="O197" s="395"/>
      <c r="P197" s="395"/>
      <c r="Q197" s="395"/>
      <c r="R197" s="395"/>
      <c r="S197" s="395"/>
      <c r="T197" s="395"/>
      <c r="U197" s="395"/>
      <c r="V197" s="395"/>
      <c r="W197" s="395"/>
    </row>
    <row r="198" spans="1:23" x14ac:dyDescent="0.3">
      <c r="A198" s="171"/>
      <c r="B198" s="171"/>
      <c r="C198" s="171"/>
      <c r="D198" s="171"/>
      <c r="E198" s="171"/>
      <c r="F198" s="171"/>
      <c r="G198" s="171"/>
      <c r="H198" s="171"/>
      <c r="I198" s="171"/>
      <c r="J198" s="171"/>
      <c r="K198" s="171"/>
      <c r="L198" s="171"/>
      <c r="O198" s="395"/>
      <c r="P198" s="395"/>
      <c r="Q198" s="395"/>
      <c r="R198" s="395"/>
      <c r="S198" s="395"/>
      <c r="T198" s="395"/>
      <c r="U198" s="395"/>
      <c r="V198" s="395"/>
      <c r="W198" s="395"/>
    </row>
    <row r="199" spans="1:23" x14ac:dyDescent="0.3">
      <c r="A199" s="171"/>
      <c r="B199" s="171"/>
      <c r="C199" s="171"/>
      <c r="D199" s="171"/>
      <c r="E199" s="171"/>
      <c r="F199" s="171"/>
      <c r="G199" s="171"/>
      <c r="H199" s="171"/>
      <c r="I199" s="171"/>
      <c r="J199" s="171"/>
      <c r="K199" s="171"/>
      <c r="L199" s="171"/>
      <c r="O199" s="395"/>
      <c r="P199" s="395"/>
      <c r="Q199" s="395"/>
      <c r="R199" s="395"/>
      <c r="S199" s="395"/>
      <c r="T199" s="395"/>
      <c r="U199" s="395"/>
      <c r="V199" s="395"/>
      <c r="W199" s="395"/>
    </row>
    <row r="200" spans="1:23" x14ac:dyDescent="0.3">
      <c r="A200" s="171"/>
      <c r="B200" s="171"/>
      <c r="C200" s="171"/>
      <c r="D200" s="171"/>
      <c r="E200" s="171"/>
      <c r="F200" s="171"/>
      <c r="G200" s="171"/>
      <c r="H200" s="171"/>
      <c r="I200" s="171"/>
      <c r="J200" s="171"/>
      <c r="K200" s="171"/>
      <c r="L200" s="171"/>
      <c r="O200" s="395"/>
      <c r="P200" s="395"/>
      <c r="Q200" s="395"/>
      <c r="R200" s="395"/>
      <c r="S200" s="395"/>
      <c r="T200" s="395"/>
      <c r="U200" s="395"/>
      <c r="V200" s="395"/>
      <c r="W200" s="395"/>
    </row>
    <row r="201" spans="1:23" x14ac:dyDescent="0.3">
      <c r="A201" s="171"/>
      <c r="B201" s="171"/>
      <c r="C201" s="171"/>
      <c r="D201" s="171"/>
      <c r="E201" s="171"/>
      <c r="F201" s="171"/>
      <c r="G201" s="171"/>
      <c r="H201" s="171"/>
      <c r="I201" s="171"/>
      <c r="J201" s="171"/>
      <c r="K201" s="171"/>
      <c r="L201" s="171"/>
      <c r="O201" s="395"/>
      <c r="P201" s="395"/>
      <c r="Q201" s="395"/>
      <c r="R201" s="395"/>
      <c r="S201" s="395"/>
      <c r="T201" s="395"/>
      <c r="U201" s="395"/>
      <c r="V201" s="395"/>
      <c r="W201" s="395"/>
    </row>
    <row r="202" spans="1:23" x14ac:dyDescent="0.3">
      <c r="A202" s="171"/>
      <c r="B202" s="171"/>
      <c r="C202" s="171"/>
      <c r="D202" s="171"/>
      <c r="E202" s="171"/>
      <c r="F202" s="171"/>
      <c r="G202" s="171"/>
      <c r="H202" s="171"/>
      <c r="I202" s="171"/>
      <c r="J202" s="171"/>
      <c r="K202" s="171"/>
      <c r="L202" s="171"/>
      <c r="O202" s="395"/>
      <c r="P202" s="395"/>
      <c r="Q202" s="395"/>
      <c r="R202" s="395"/>
      <c r="S202" s="395"/>
      <c r="T202" s="395"/>
      <c r="U202" s="395"/>
      <c r="V202" s="395"/>
      <c r="W202" s="395"/>
    </row>
    <row r="203" spans="1:23" x14ac:dyDescent="0.3">
      <c r="A203" s="171"/>
      <c r="B203" s="171"/>
      <c r="C203" s="171"/>
      <c r="D203" s="171"/>
      <c r="E203" s="171"/>
      <c r="F203" s="171"/>
      <c r="G203" s="171"/>
      <c r="H203" s="171"/>
      <c r="I203" s="171"/>
      <c r="J203" s="171"/>
      <c r="K203" s="171"/>
      <c r="L203" s="171"/>
      <c r="O203" s="395"/>
      <c r="P203" s="395"/>
      <c r="Q203" s="395"/>
      <c r="R203" s="395"/>
      <c r="S203" s="395"/>
      <c r="T203" s="395"/>
      <c r="U203" s="395"/>
      <c r="V203" s="395"/>
      <c r="W203" s="395"/>
    </row>
    <row r="204" spans="1:23" x14ac:dyDescent="0.3">
      <c r="A204" s="171"/>
      <c r="B204" s="171"/>
      <c r="C204" s="171"/>
      <c r="D204" s="171"/>
      <c r="E204" s="171"/>
      <c r="F204" s="171"/>
      <c r="G204" s="171"/>
      <c r="H204" s="171"/>
      <c r="I204" s="171"/>
      <c r="J204" s="171"/>
      <c r="K204" s="171"/>
      <c r="L204" s="171"/>
      <c r="O204" s="395"/>
      <c r="P204" s="395"/>
      <c r="Q204" s="395"/>
      <c r="R204" s="395"/>
      <c r="S204" s="395"/>
      <c r="T204" s="395"/>
      <c r="U204" s="395"/>
      <c r="V204" s="395"/>
      <c r="W204" s="395"/>
    </row>
    <row r="205" spans="1:23" x14ac:dyDescent="0.3">
      <c r="A205" s="171"/>
      <c r="B205" s="171"/>
      <c r="C205" s="171"/>
      <c r="D205" s="171"/>
      <c r="E205" s="171"/>
      <c r="F205" s="171"/>
      <c r="G205" s="171"/>
      <c r="H205" s="171"/>
      <c r="I205" s="171"/>
      <c r="J205" s="171"/>
      <c r="K205" s="171"/>
      <c r="L205" s="171"/>
      <c r="O205" s="395"/>
      <c r="P205" s="395"/>
      <c r="Q205" s="395"/>
      <c r="R205" s="395"/>
      <c r="S205" s="395"/>
      <c r="T205" s="395"/>
      <c r="U205" s="395"/>
      <c r="V205" s="395"/>
      <c r="W205" s="395"/>
    </row>
    <row r="206" spans="1:23" x14ac:dyDescent="0.3">
      <c r="A206" s="171"/>
      <c r="B206" s="171"/>
      <c r="C206" s="171"/>
      <c r="D206" s="171"/>
      <c r="E206" s="171"/>
      <c r="F206" s="171"/>
      <c r="G206" s="171"/>
      <c r="H206" s="171"/>
      <c r="I206" s="171"/>
      <c r="J206" s="171"/>
      <c r="K206" s="171"/>
      <c r="L206" s="171"/>
      <c r="O206" s="395"/>
      <c r="P206" s="395"/>
      <c r="Q206" s="395"/>
      <c r="R206" s="395"/>
      <c r="S206" s="395"/>
      <c r="T206" s="395"/>
      <c r="U206" s="395"/>
      <c r="V206" s="395"/>
      <c r="W206" s="395"/>
    </row>
    <row r="207" spans="1:23" x14ac:dyDescent="0.3">
      <c r="A207" s="171"/>
      <c r="B207" s="171"/>
      <c r="C207" s="171"/>
      <c r="D207" s="171"/>
      <c r="E207" s="171"/>
      <c r="F207" s="171"/>
      <c r="G207" s="171"/>
      <c r="H207" s="171"/>
      <c r="I207" s="171"/>
      <c r="J207" s="171"/>
      <c r="K207" s="171"/>
      <c r="L207" s="171"/>
      <c r="O207" s="395"/>
      <c r="P207" s="395"/>
      <c r="Q207" s="395"/>
      <c r="R207" s="395"/>
      <c r="S207" s="395"/>
      <c r="T207" s="395"/>
      <c r="U207" s="395"/>
      <c r="V207" s="395"/>
      <c r="W207" s="395"/>
    </row>
    <row r="208" spans="1:23" x14ac:dyDescent="0.3">
      <c r="A208" s="171"/>
      <c r="B208" s="171"/>
      <c r="C208" s="171"/>
      <c r="D208" s="171"/>
      <c r="E208" s="171"/>
      <c r="F208" s="171"/>
      <c r="G208" s="171"/>
      <c r="H208" s="171"/>
      <c r="I208" s="171"/>
      <c r="J208" s="171"/>
      <c r="K208" s="171"/>
      <c r="L208" s="171"/>
      <c r="O208" s="395"/>
      <c r="P208" s="395"/>
      <c r="Q208" s="395"/>
      <c r="R208" s="395"/>
      <c r="S208" s="395"/>
      <c r="T208" s="395"/>
      <c r="U208" s="395"/>
      <c r="V208" s="395"/>
      <c r="W208" s="395"/>
    </row>
    <row r="209" spans="1:23" x14ac:dyDescent="0.3">
      <c r="A209" s="171"/>
      <c r="B209" s="171"/>
      <c r="C209" s="171"/>
      <c r="D209" s="171"/>
      <c r="E209" s="171"/>
      <c r="F209" s="171"/>
      <c r="G209" s="171"/>
      <c r="H209" s="171"/>
      <c r="I209" s="171"/>
      <c r="J209" s="171"/>
      <c r="K209" s="171"/>
      <c r="L209" s="171"/>
      <c r="O209" s="395"/>
      <c r="P209" s="395"/>
      <c r="Q209" s="395"/>
      <c r="R209" s="395"/>
      <c r="S209" s="395"/>
      <c r="T209" s="395"/>
      <c r="U209" s="395"/>
      <c r="V209" s="395"/>
      <c r="W209" s="395"/>
    </row>
    <row r="210" spans="1:23" x14ac:dyDescent="0.3">
      <c r="O210" s="395"/>
      <c r="P210" s="395"/>
      <c r="Q210" s="395"/>
      <c r="R210" s="395"/>
      <c r="S210" s="395"/>
      <c r="T210" s="395"/>
      <c r="U210" s="395"/>
      <c r="V210" s="395"/>
      <c r="W210" s="395"/>
    </row>
    <row r="211" spans="1:23" x14ac:dyDescent="0.3">
      <c r="O211" s="395"/>
      <c r="P211" s="395"/>
      <c r="Q211" s="395"/>
      <c r="R211" s="395"/>
      <c r="S211" s="395"/>
      <c r="T211" s="395"/>
      <c r="U211" s="395"/>
      <c r="V211" s="395"/>
      <c r="W211" s="395"/>
    </row>
    <row r="212" spans="1:23" x14ac:dyDescent="0.3">
      <c r="O212" s="395"/>
      <c r="P212" s="395"/>
      <c r="Q212" s="395"/>
      <c r="R212" s="395"/>
      <c r="S212" s="395"/>
      <c r="T212" s="395"/>
      <c r="U212" s="395"/>
      <c r="V212" s="395"/>
      <c r="W212" s="395"/>
    </row>
    <row r="213" spans="1:23" x14ac:dyDescent="0.3">
      <c r="O213" s="395"/>
      <c r="P213" s="395"/>
      <c r="Q213" s="395"/>
      <c r="R213" s="395"/>
      <c r="S213" s="395"/>
      <c r="T213" s="395"/>
      <c r="U213" s="395"/>
      <c r="V213" s="395"/>
      <c r="W213" s="395"/>
    </row>
    <row r="214" spans="1:23" x14ac:dyDescent="0.3">
      <c r="O214" s="395"/>
      <c r="P214" s="395"/>
      <c r="Q214" s="395"/>
      <c r="R214" s="395"/>
      <c r="S214" s="395"/>
      <c r="T214" s="395"/>
      <c r="U214" s="395"/>
      <c r="V214" s="395"/>
      <c r="W214" s="395"/>
    </row>
    <row r="215" spans="1:23" x14ac:dyDescent="0.3">
      <c r="O215" s="395"/>
      <c r="P215" s="395"/>
      <c r="Q215" s="395"/>
      <c r="R215" s="395"/>
      <c r="S215" s="395"/>
      <c r="T215" s="395"/>
      <c r="U215" s="395"/>
      <c r="V215" s="395"/>
      <c r="W215" s="395"/>
    </row>
    <row r="216" spans="1:23" x14ac:dyDescent="0.3">
      <c r="O216" s="395"/>
      <c r="P216" s="395"/>
      <c r="Q216" s="395"/>
      <c r="R216" s="395"/>
      <c r="S216" s="395"/>
      <c r="T216" s="395"/>
      <c r="U216" s="395"/>
      <c r="V216" s="395"/>
      <c r="W216" s="395"/>
    </row>
    <row r="217" spans="1:23" x14ac:dyDescent="0.3">
      <c r="O217" s="395"/>
      <c r="P217" s="395"/>
      <c r="Q217" s="395"/>
      <c r="R217" s="395"/>
      <c r="S217" s="395"/>
      <c r="T217" s="395"/>
      <c r="U217" s="395"/>
      <c r="V217" s="395"/>
      <c r="W217" s="395"/>
    </row>
    <row r="218" spans="1:23" x14ac:dyDescent="0.3">
      <c r="O218" s="395"/>
      <c r="P218" s="395"/>
      <c r="Q218" s="395"/>
      <c r="R218" s="395"/>
      <c r="S218" s="395"/>
      <c r="T218" s="395"/>
      <c r="U218" s="395"/>
      <c r="V218" s="395"/>
      <c r="W218" s="395"/>
    </row>
    <row r="219" spans="1:23" x14ac:dyDescent="0.3">
      <c r="O219" s="395"/>
      <c r="P219" s="395"/>
      <c r="Q219" s="395"/>
      <c r="R219" s="395"/>
      <c r="S219" s="395"/>
      <c r="T219" s="395"/>
      <c r="U219" s="395"/>
      <c r="V219" s="395"/>
      <c r="W219" s="395"/>
    </row>
    <row r="220" spans="1:23" x14ac:dyDescent="0.3">
      <c r="O220" s="395"/>
      <c r="P220" s="395"/>
      <c r="Q220" s="395"/>
      <c r="R220" s="395"/>
      <c r="S220" s="395"/>
      <c r="T220" s="395"/>
      <c r="U220" s="395"/>
      <c r="V220" s="395"/>
      <c r="W220" s="395"/>
    </row>
    <row r="221" spans="1:23" x14ac:dyDescent="0.3">
      <c r="O221" s="395"/>
      <c r="P221" s="395"/>
      <c r="Q221" s="395"/>
      <c r="R221" s="395"/>
      <c r="S221" s="395"/>
      <c r="T221" s="395"/>
      <c r="U221" s="395"/>
      <c r="V221" s="395"/>
      <c r="W221" s="395"/>
    </row>
    <row r="222" spans="1:23" x14ac:dyDescent="0.3">
      <c r="O222" s="395"/>
      <c r="P222" s="395"/>
      <c r="Q222" s="395"/>
      <c r="R222" s="395"/>
      <c r="S222" s="395"/>
      <c r="T222" s="395"/>
      <c r="U222" s="395"/>
      <c r="V222" s="395"/>
      <c r="W222" s="395"/>
    </row>
    <row r="223" spans="1:23" x14ac:dyDescent="0.3">
      <c r="O223" s="395"/>
      <c r="P223" s="395"/>
      <c r="Q223" s="395"/>
      <c r="R223" s="395"/>
      <c r="S223" s="395"/>
      <c r="T223" s="395"/>
      <c r="U223" s="395"/>
      <c r="V223" s="395"/>
      <c r="W223" s="395"/>
    </row>
    <row r="224" spans="1:23" x14ac:dyDescent="0.3">
      <c r="O224" s="395"/>
      <c r="P224" s="395"/>
      <c r="Q224" s="395"/>
      <c r="R224" s="395"/>
      <c r="S224" s="395"/>
      <c r="T224" s="395"/>
      <c r="U224" s="395"/>
      <c r="V224" s="395"/>
      <c r="W224" s="395"/>
    </row>
    <row r="225" spans="15:23" x14ac:dyDescent="0.3">
      <c r="O225" s="395"/>
      <c r="P225" s="395"/>
      <c r="Q225" s="395"/>
      <c r="R225" s="395"/>
      <c r="S225" s="395"/>
      <c r="T225" s="395"/>
      <c r="U225" s="395"/>
      <c r="V225" s="395"/>
      <c r="W225" s="395"/>
    </row>
    <row r="226" spans="15:23" x14ac:dyDescent="0.3">
      <c r="O226" s="395"/>
      <c r="P226" s="395"/>
      <c r="Q226" s="395"/>
      <c r="R226" s="395"/>
      <c r="S226" s="395"/>
      <c r="T226" s="395"/>
      <c r="U226" s="395"/>
      <c r="V226" s="395"/>
      <c r="W226" s="395"/>
    </row>
    <row r="227" spans="15:23" x14ac:dyDescent="0.3">
      <c r="O227" s="395"/>
      <c r="P227" s="395"/>
      <c r="Q227" s="395"/>
      <c r="R227" s="395"/>
      <c r="S227" s="395"/>
      <c r="T227" s="395"/>
      <c r="U227" s="395"/>
      <c r="V227" s="395"/>
      <c r="W227" s="395"/>
    </row>
    <row r="228" spans="15:23" x14ac:dyDescent="0.3">
      <c r="O228" s="395"/>
      <c r="P228" s="395"/>
      <c r="Q228" s="395"/>
      <c r="R228" s="395"/>
      <c r="S228" s="395"/>
      <c r="T228" s="395"/>
      <c r="U228" s="395"/>
      <c r="V228" s="395"/>
      <c r="W228" s="395"/>
    </row>
    <row r="229" spans="15:23" x14ac:dyDescent="0.3">
      <c r="O229" s="395"/>
      <c r="P229" s="395"/>
      <c r="Q229" s="395"/>
      <c r="R229" s="395"/>
      <c r="S229" s="395"/>
      <c r="T229" s="395"/>
      <c r="U229" s="395"/>
      <c r="V229" s="395"/>
      <c r="W229" s="395"/>
    </row>
    <row r="230" spans="15:23" x14ac:dyDescent="0.3">
      <c r="O230" s="395"/>
      <c r="P230" s="395"/>
      <c r="Q230" s="395"/>
      <c r="R230" s="395"/>
      <c r="S230" s="395"/>
      <c r="T230" s="395"/>
      <c r="U230" s="395"/>
      <c r="V230" s="395"/>
      <c r="W230" s="395"/>
    </row>
    <row r="231" spans="15:23" x14ac:dyDescent="0.3">
      <c r="O231" s="395"/>
      <c r="P231" s="395"/>
      <c r="Q231" s="395"/>
      <c r="R231" s="395"/>
      <c r="S231" s="395"/>
      <c r="T231" s="395"/>
      <c r="U231" s="395"/>
      <c r="V231" s="395"/>
      <c r="W231" s="395"/>
    </row>
    <row r="232" spans="15:23" x14ac:dyDescent="0.3">
      <c r="O232" s="395"/>
      <c r="P232" s="395"/>
      <c r="Q232" s="395"/>
      <c r="R232" s="395"/>
      <c r="S232" s="395"/>
      <c r="T232" s="395"/>
      <c r="U232" s="395"/>
      <c r="V232" s="395"/>
      <c r="W232" s="395"/>
    </row>
    <row r="233" spans="15:23" x14ac:dyDescent="0.3">
      <c r="O233" s="395"/>
      <c r="P233" s="395"/>
      <c r="Q233" s="395"/>
      <c r="R233" s="395"/>
      <c r="S233" s="395"/>
      <c r="T233" s="395"/>
      <c r="U233" s="395"/>
      <c r="V233" s="395"/>
      <c r="W233" s="395"/>
    </row>
    <row r="234" spans="15:23" x14ac:dyDescent="0.3">
      <c r="O234" s="395"/>
      <c r="P234" s="395"/>
      <c r="Q234" s="395"/>
      <c r="R234" s="395"/>
      <c r="S234" s="395"/>
      <c r="T234" s="395"/>
      <c r="U234" s="395"/>
      <c r="V234" s="395"/>
      <c r="W234" s="395"/>
    </row>
    <row r="235" spans="15:23" x14ac:dyDescent="0.3">
      <c r="O235" s="395"/>
      <c r="P235" s="395"/>
      <c r="Q235" s="395"/>
      <c r="R235" s="395"/>
      <c r="S235" s="395"/>
      <c r="T235" s="395"/>
      <c r="U235" s="395"/>
      <c r="V235" s="395"/>
      <c r="W235" s="395"/>
    </row>
    <row r="236" spans="15:23" x14ac:dyDescent="0.3">
      <c r="O236" s="395"/>
      <c r="P236" s="395"/>
      <c r="Q236" s="395"/>
      <c r="R236" s="395"/>
      <c r="S236" s="395"/>
      <c r="T236" s="395"/>
      <c r="U236" s="395"/>
      <c r="V236" s="395"/>
      <c r="W236" s="395"/>
    </row>
    <row r="237" spans="15:23" x14ac:dyDescent="0.3">
      <c r="O237" s="395"/>
      <c r="P237" s="395"/>
      <c r="Q237" s="395"/>
      <c r="R237" s="395"/>
      <c r="S237" s="395"/>
      <c r="T237" s="395"/>
      <c r="U237" s="395"/>
      <c r="V237" s="395"/>
      <c r="W237" s="395"/>
    </row>
    <row r="238" spans="15:23" x14ac:dyDescent="0.3">
      <c r="O238" s="395"/>
      <c r="P238" s="395"/>
      <c r="Q238" s="395"/>
      <c r="R238" s="395"/>
      <c r="S238" s="395"/>
      <c r="T238" s="395"/>
      <c r="U238" s="395"/>
      <c r="V238" s="395"/>
      <c r="W238" s="395"/>
    </row>
    <row r="239" spans="15:23" x14ac:dyDescent="0.3">
      <c r="O239" s="395"/>
      <c r="P239" s="395"/>
      <c r="Q239" s="395"/>
      <c r="R239" s="395"/>
      <c r="S239" s="395"/>
      <c r="T239" s="395"/>
      <c r="U239" s="395"/>
      <c r="V239" s="395"/>
      <c r="W239" s="395"/>
    </row>
    <row r="240" spans="15:23" x14ac:dyDescent="0.3">
      <c r="O240" s="395"/>
      <c r="P240" s="395"/>
      <c r="Q240" s="395"/>
      <c r="R240" s="395"/>
      <c r="S240" s="395"/>
      <c r="T240" s="395"/>
      <c r="U240" s="395"/>
      <c r="V240" s="395"/>
      <c r="W240" s="395"/>
    </row>
    <row r="241" spans="15:23" x14ac:dyDescent="0.3">
      <c r="O241" s="395"/>
      <c r="P241" s="395"/>
      <c r="Q241" s="395"/>
      <c r="R241" s="395"/>
      <c r="S241" s="395"/>
      <c r="T241" s="395"/>
      <c r="U241" s="395"/>
      <c r="V241" s="395"/>
      <c r="W241" s="395"/>
    </row>
    <row r="242" spans="15:23" x14ac:dyDescent="0.3">
      <c r="O242" s="395"/>
      <c r="P242" s="395"/>
      <c r="Q242" s="395"/>
      <c r="R242" s="395"/>
      <c r="S242" s="395"/>
      <c r="T242" s="395"/>
      <c r="U242" s="395"/>
      <c r="V242" s="395"/>
      <c r="W242" s="395"/>
    </row>
    <row r="243" spans="15:23" x14ac:dyDescent="0.3">
      <c r="O243" s="395"/>
      <c r="P243" s="395"/>
      <c r="Q243" s="395"/>
      <c r="R243" s="395"/>
      <c r="S243" s="395"/>
      <c r="T243" s="395"/>
      <c r="U243" s="395"/>
      <c r="V243" s="395"/>
      <c r="W243" s="395"/>
    </row>
    <row r="244" spans="15:23" x14ac:dyDescent="0.3">
      <c r="O244" s="395"/>
      <c r="P244" s="395"/>
      <c r="Q244" s="395"/>
      <c r="R244" s="395"/>
      <c r="S244" s="395"/>
      <c r="T244" s="395"/>
      <c r="U244" s="395"/>
      <c r="V244" s="395"/>
      <c r="W244" s="395"/>
    </row>
    <row r="245" spans="15:23" x14ac:dyDescent="0.3">
      <c r="O245" s="395"/>
      <c r="P245" s="395"/>
      <c r="Q245" s="395"/>
      <c r="R245" s="395"/>
      <c r="S245" s="395"/>
      <c r="T245" s="395"/>
      <c r="U245" s="395"/>
      <c r="V245" s="395"/>
      <c r="W245" s="395"/>
    </row>
    <row r="246" spans="15:23" x14ac:dyDescent="0.3">
      <c r="O246" s="395"/>
      <c r="P246" s="395"/>
      <c r="Q246" s="395"/>
      <c r="R246" s="395"/>
      <c r="S246" s="395"/>
      <c r="T246" s="395"/>
      <c r="U246" s="395"/>
      <c r="V246" s="395"/>
      <c r="W246" s="395"/>
    </row>
    <row r="247" spans="15:23" x14ac:dyDescent="0.3">
      <c r="O247" s="395"/>
      <c r="P247" s="395"/>
      <c r="Q247" s="395"/>
      <c r="R247" s="395"/>
      <c r="S247" s="395"/>
      <c r="T247" s="395"/>
      <c r="U247" s="395"/>
      <c r="V247" s="395"/>
      <c r="W247" s="395"/>
    </row>
    <row r="248" spans="15:23" x14ac:dyDescent="0.3">
      <c r="O248" s="395"/>
      <c r="P248" s="395"/>
      <c r="Q248" s="395"/>
      <c r="R248" s="395"/>
      <c r="S248" s="395"/>
      <c r="T248" s="395"/>
      <c r="U248" s="395"/>
      <c r="V248" s="395"/>
      <c r="W248" s="395"/>
    </row>
    <row r="249" spans="15:23" x14ac:dyDescent="0.3">
      <c r="O249" s="395"/>
      <c r="P249" s="395"/>
      <c r="Q249" s="395"/>
      <c r="R249" s="395"/>
      <c r="S249" s="395"/>
      <c r="T249" s="395"/>
      <c r="U249" s="395"/>
      <c r="V249" s="395"/>
      <c r="W249" s="395"/>
    </row>
    <row r="250" spans="15:23" x14ac:dyDescent="0.3">
      <c r="O250" s="395"/>
      <c r="P250" s="395"/>
      <c r="Q250" s="395"/>
      <c r="R250" s="395"/>
      <c r="S250" s="395"/>
      <c r="T250" s="395"/>
      <c r="U250" s="395"/>
      <c r="V250" s="395"/>
      <c r="W250" s="395"/>
    </row>
    <row r="251" spans="15:23" x14ac:dyDescent="0.3">
      <c r="O251" s="395"/>
      <c r="P251" s="395"/>
      <c r="Q251" s="395"/>
      <c r="R251" s="395"/>
      <c r="S251" s="395"/>
      <c r="T251" s="395"/>
      <c r="U251" s="395"/>
      <c r="V251" s="395"/>
      <c r="W251" s="395"/>
    </row>
    <row r="252" spans="15:23" x14ac:dyDescent="0.3">
      <c r="O252" s="395"/>
      <c r="P252" s="395"/>
      <c r="Q252" s="395"/>
      <c r="R252" s="395"/>
      <c r="S252" s="395"/>
      <c r="T252" s="395"/>
      <c r="U252" s="395"/>
      <c r="V252" s="395"/>
      <c r="W252" s="395"/>
    </row>
    <row r="253" spans="15:23" x14ac:dyDescent="0.3">
      <c r="O253" s="395"/>
      <c r="P253" s="395"/>
      <c r="Q253" s="395"/>
      <c r="R253" s="395"/>
      <c r="S253" s="395"/>
      <c r="T253" s="395"/>
      <c r="U253" s="395"/>
      <c r="V253" s="395"/>
      <c r="W253" s="395"/>
    </row>
    <row r="254" spans="15:23" x14ac:dyDescent="0.3">
      <c r="O254" s="395"/>
      <c r="P254" s="395"/>
      <c r="Q254" s="395"/>
      <c r="R254" s="395"/>
      <c r="S254" s="395"/>
      <c r="T254" s="395"/>
      <c r="U254" s="395"/>
      <c r="V254" s="395"/>
      <c r="W254" s="395"/>
    </row>
    <row r="255" spans="15:23" x14ac:dyDescent="0.3">
      <c r="O255" s="395"/>
      <c r="P255" s="395"/>
      <c r="Q255" s="395"/>
      <c r="R255" s="395"/>
      <c r="S255" s="395"/>
      <c r="T255" s="395"/>
      <c r="U255" s="395"/>
      <c r="V255" s="395"/>
      <c r="W255" s="395"/>
    </row>
    <row r="256" spans="15:23" x14ac:dyDescent="0.3">
      <c r="O256" s="395"/>
      <c r="P256" s="395"/>
      <c r="Q256" s="395"/>
      <c r="R256" s="395"/>
      <c r="S256" s="395"/>
      <c r="T256" s="395"/>
      <c r="U256" s="395"/>
      <c r="V256" s="395"/>
      <c r="W256" s="395"/>
    </row>
    <row r="257" spans="15:23" x14ac:dyDescent="0.3">
      <c r="O257" s="395"/>
      <c r="P257" s="395"/>
      <c r="Q257" s="395"/>
      <c r="R257" s="395"/>
      <c r="S257" s="395"/>
      <c r="T257" s="395"/>
      <c r="U257" s="395"/>
      <c r="V257" s="395"/>
      <c r="W257" s="395"/>
    </row>
    <row r="258" spans="15:23" x14ac:dyDescent="0.3">
      <c r="O258" s="395"/>
      <c r="P258" s="395"/>
      <c r="Q258" s="395"/>
      <c r="R258" s="395"/>
      <c r="S258" s="395"/>
      <c r="T258" s="395"/>
      <c r="U258" s="395"/>
      <c r="V258" s="395"/>
      <c r="W258" s="395"/>
    </row>
    <row r="259" spans="15:23" x14ac:dyDescent="0.3">
      <c r="O259" s="395"/>
      <c r="P259" s="395"/>
      <c r="Q259" s="395"/>
      <c r="R259" s="395"/>
      <c r="S259" s="395"/>
      <c r="T259" s="395"/>
      <c r="U259" s="395"/>
      <c r="V259" s="395"/>
      <c r="W259" s="395"/>
    </row>
    <row r="260" spans="15:23" x14ac:dyDescent="0.3">
      <c r="O260" s="395"/>
      <c r="P260" s="395"/>
      <c r="Q260" s="395"/>
      <c r="R260" s="395"/>
      <c r="S260" s="395"/>
      <c r="T260" s="395"/>
      <c r="U260" s="395"/>
      <c r="V260" s="395"/>
      <c r="W260" s="395"/>
    </row>
  </sheetData>
  <mergeCells count="24">
    <mergeCell ref="BG101:BG103"/>
    <mergeCell ref="BG105:BG107"/>
    <mergeCell ref="A6:K6"/>
    <mergeCell ref="Y6:AI6"/>
    <mergeCell ref="O6:V6"/>
    <mergeCell ref="AL6:AU6"/>
    <mergeCell ref="AV43:AV44"/>
    <mergeCell ref="M22:M70"/>
    <mergeCell ref="W23:W62"/>
    <mergeCell ref="W64:W94"/>
    <mergeCell ref="AJ23:AJ42"/>
    <mergeCell ref="M72:M80"/>
    <mergeCell ref="M82:M101"/>
    <mergeCell ref="M103:M111"/>
    <mergeCell ref="W96:W137"/>
    <mergeCell ref="AX6:BF6"/>
    <mergeCell ref="BG54:BG81"/>
    <mergeCell ref="BG87:BG96"/>
    <mergeCell ref="BG98:BG99"/>
    <mergeCell ref="AV23:AV31"/>
    <mergeCell ref="AV33:AV34"/>
    <mergeCell ref="AV36:AV37"/>
    <mergeCell ref="AV39:AV41"/>
    <mergeCell ref="BG23:BG5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34D21-65B7-4DFF-B418-69D5F7CE42A3}">
  <sheetPr>
    <tabColor rgb="FF92D050"/>
  </sheetPr>
  <dimension ref="A1:W43"/>
  <sheetViews>
    <sheetView topLeftCell="A3" zoomScale="50" zoomScaleNormal="50" workbookViewId="0">
      <selection activeCell="B11" sqref="B11"/>
    </sheetView>
  </sheetViews>
  <sheetFormatPr baseColWidth="10" defaultRowHeight="15" x14ac:dyDescent="0.25"/>
  <cols>
    <col min="1" max="1" width="5" style="47" customWidth="1"/>
    <col min="2" max="2" width="36.140625" style="47" customWidth="1"/>
    <col min="3" max="3" width="22.5703125" style="47" customWidth="1"/>
    <col min="4" max="4" width="20" style="47" customWidth="1"/>
    <col min="5" max="5" width="21.7109375" style="47" customWidth="1"/>
    <col min="6" max="6" width="23.42578125" style="47" customWidth="1"/>
    <col min="7" max="7" width="23.5703125" style="47" customWidth="1"/>
    <col min="8" max="8" width="21.140625" style="47" customWidth="1"/>
    <col min="9" max="9" width="22" style="47" customWidth="1"/>
    <col min="10" max="10" width="26" style="47" customWidth="1"/>
    <col min="11" max="13" width="15.7109375" style="47" customWidth="1"/>
    <col min="14" max="14" width="3.42578125" style="47" customWidth="1"/>
    <col min="15" max="15" width="31.28515625" style="47" bestFit="1" customWidth="1"/>
    <col min="16" max="16" width="22.85546875" style="47" customWidth="1"/>
    <col min="17" max="17" width="20.5703125" style="47" bestFit="1" customWidth="1"/>
    <col min="18" max="18" width="22.140625" style="47" customWidth="1"/>
    <col min="19" max="19" width="23.42578125" style="47" customWidth="1"/>
    <col min="20" max="20" width="11.42578125" style="47"/>
    <col min="21" max="21" width="20" style="47" customWidth="1"/>
    <col min="22" max="22" width="18.140625" style="47" customWidth="1"/>
    <col min="23" max="23" width="21.85546875" style="47" customWidth="1"/>
    <col min="24" max="16384" width="11.42578125" style="47"/>
  </cols>
  <sheetData>
    <row r="1" spans="1:23" x14ac:dyDescent="0.25">
      <c r="A1" s="4" t="s">
        <v>15</v>
      </c>
      <c r="B1" s="5"/>
      <c r="C1" s="5"/>
      <c r="D1" s="6"/>
      <c r="E1" s="6"/>
      <c r="F1" s="6"/>
      <c r="G1" s="6"/>
      <c r="H1" s="6"/>
      <c r="I1" s="6"/>
      <c r="J1" s="5"/>
    </row>
    <row r="2" spans="1:23" x14ac:dyDescent="0.25">
      <c r="A2" s="4" t="s">
        <v>16</v>
      </c>
      <c r="B2" s="5"/>
      <c r="C2" s="5"/>
      <c r="D2" s="6"/>
      <c r="E2" s="6"/>
      <c r="F2" s="6"/>
      <c r="G2" s="6"/>
      <c r="H2" s="6"/>
      <c r="I2" s="6"/>
      <c r="J2" s="5"/>
    </row>
    <row r="3" spans="1:23" x14ac:dyDescent="0.25">
      <c r="A3" s="4" t="s">
        <v>17</v>
      </c>
      <c r="B3" s="5"/>
      <c r="C3" s="5"/>
      <c r="D3" s="6"/>
      <c r="E3" s="6"/>
      <c r="F3" s="6"/>
      <c r="G3" s="6"/>
      <c r="H3" s="6"/>
      <c r="I3" s="6"/>
      <c r="J3" s="5"/>
    </row>
    <row r="4" spans="1:23" x14ac:dyDescent="0.25">
      <c r="A4" s="4" t="s">
        <v>18</v>
      </c>
      <c r="B4" s="5"/>
      <c r="C4" s="5"/>
      <c r="D4" s="6"/>
      <c r="E4" s="6"/>
      <c r="F4" s="6"/>
      <c r="G4" s="6"/>
      <c r="H4" s="6"/>
      <c r="I4" s="6"/>
      <c r="J4" s="5"/>
    </row>
    <row r="5" spans="1:23" x14ac:dyDescent="0.25">
      <c r="A5" s="6"/>
      <c r="B5" s="5"/>
      <c r="C5" s="5"/>
      <c r="D5" s="6"/>
      <c r="E5" s="6"/>
      <c r="F5" s="6"/>
      <c r="G5" s="6"/>
      <c r="H5" s="6"/>
      <c r="I5" s="6"/>
      <c r="J5" s="5"/>
    </row>
    <row r="6" spans="1:23" x14ac:dyDescent="0.25">
      <c r="A6" s="47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</row>
    <row r="7" spans="1:23" x14ac:dyDescent="0.25">
      <c r="A7" s="6"/>
      <c r="B7" s="5"/>
      <c r="C7" s="5"/>
      <c r="D7" s="6"/>
      <c r="E7" s="6"/>
      <c r="F7" s="6"/>
      <c r="G7" s="6"/>
      <c r="H7" s="6"/>
      <c r="I7" s="6"/>
      <c r="J7" s="5"/>
    </row>
    <row r="8" spans="1:23" x14ac:dyDescent="0.25">
      <c r="A8" s="47" t="s">
        <v>34</v>
      </c>
      <c r="B8" s="6"/>
      <c r="C8" s="5"/>
      <c r="D8" s="6"/>
      <c r="E8" s="6"/>
      <c r="F8" s="6"/>
      <c r="G8" s="6"/>
      <c r="H8" s="6"/>
      <c r="I8" s="6"/>
      <c r="J8" s="5"/>
    </row>
    <row r="9" spans="1:23" x14ac:dyDescent="0.25">
      <c r="A9" s="47" t="s">
        <v>35</v>
      </c>
      <c r="B9" s="6"/>
      <c r="C9" s="7"/>
      <c r="D9" s="6"/>
      <c r="E9" s="6"/>
      <c r="F9" s="6"/>
      <c r="G9" s="6"/>
      <c r="H9" s="6"/>
      <c r="I9" s="6"/>
      <c r="J9" s="5"/>
    </row>
    <row r="10" spans="1:23" s="395" customFormat="1" x14ac:dyDescent="0.25">
      <c r="B10" s="5"/>
      <c r="C10" s="7"/>
      <c r="D10" s="5"/>
      <c r="E10" s="5"/>
      <c r="F10" s="5"/>
      <c r="G10" s="5"/>
      <c r="H10" s="5"/>
      <c r="I10" s="5"/>
      <c r="J10" s="5"/>
    </row>
    <row r="11" spans="1:23" x14ac:dyDescent="0.25">
      <c r="B11" s="655" t="s">
        <v>382</v>
      </c>
      <c r="C11" s="143"/>
      <c r="D11" s="143"/>
      <c r="E11" s="143"/>
      <c r="F11" s="143"/>
      <c r="G11" s="143"/>
      <c r="H11" s="143"/>
      <c r="I11" s="143"/>
      <c r="J11" s="143"/>
    </row>
    <row r="12" spans="1:23" x14ac:dyDescent="0.25">
      <c r="B12" s="143"/>
      <c r="C12" s="143"/>
      <c r="D12" s="143"/>
      <c r="E12" s="143"/>
      <c r="F12" s="143"/>
      <c r="G12" s="143"/>
      <c r="H12" s="143"/>
      <c r="I12" s="143"/>
      <c r="J12" s="143"/>
    </row>
    <row r="13" spans="1:23" x14ac:dyDescent="0.25">
      <c r="B13" s="708" t="s">
        <v>391</v>
      </c>
      <c r="C13" s="708"/>
      <c r="D13" s="708"/>
      <c r="E13" s="708"/>
      <c r="F13" s="141"/>
      <c r="G13" s="142"/>
      <c r="H13" s="143"/>
      <c r="I13" s="141"/>
      <c r="J13" s="144"/>
    </row>
    <row r="14" spans="1:23" ht="60" x14ac:dyDescent="0.25">
      <c r="B14" s="145" t="s">
        <v>25</v>
      </c>
      <c r="C14" s="145" t="s">
        <v>26</v>
      </c>
      <c r="D14" s="145" t="s">
        <v>27</v>
      </c>
      <c r="E14" s="146" t="s">
        <v>205</v>
      </c>
      <c r="F14" s="147" t="s">
        <v>186</v>
      </c>
      <c r="G14" s="146" t="s">
        <v>28</v>
      </c>
      <c r="H14" s="143"/>
      <c r="I14" s="141"/>
      <c r="J14" s="144"/>
    </row>
    <row r="15" spans="1:23" x14ac:dyDescent="0.25">
      <c r="B15" s="148" t="s">
        <v>30</v>
      </c>
      <c r="C15" s="149">
        <v>7080</v>
      </c>
      <c r="D15" s="149">
        <v>1080</v>
      </c>
      <c r="E15" s="150">
        <v>756</v>
      </c>
      <c r="F15" s="149">
        <v>911</v>
      </c>
      <c r="G15" s="341">
        <v>0.84351851851851856</v>
      </c>
      <c r="H15" s="143"/>
      <c r="I15" s="151"/>
      <c r="J15" s="144"/>
    </row>
    <row r="16" spans="1:23" x14ac:dyDescent="0.25">
      <c r="B16" s="152" t="s">
        <v>31</v>
      </c>
      <c r="C16" s="152">
        <v>1516</v>
      </c>
      <c r="D16" s="153">
        <v>216</v>
      </c>
      <c r="E16" s="154">
        <v>151.19999999999999</v>
      </c>
      <c r="F16" s="154">
        <v>157</v>
      </c>
      <c r="G16" s="434">
        <v>0.72685185185185186</v>
      </c>
      <c r="H16" s="143"/>
      <c r="I16" s="155"/>
      <c r="J16" s="144"/>
    </row>
    <row r="17" spans="2:10" x14ac:dyDescent="0.25">
      <c r="B17" s="152" t="s">
        <v>12</v>
      </c>
      <c r="C17" s="152">
        <v>3627</v>
      </c>
      <c r="D17" s="153">
        <v>665</v>
      </c>
      <c r="E17" s="154">
        <v>465.5</v>
      </c>
      <c r="F17" s="154">
        <v>515</v>
      </c>
      <c r="G17" s="342">
        <v>0.77443609022556392</v>
      </c>
      <c r="H17" s="143"/>
      <c r="I17" s="155"/>
      <c r="J17" s="144"/>
    </row>
    <row r="18" spans="2:10" x14ac:dyDescent="0.25">
      <c r="B18" s="152" t="s">
        <v>11</v>
      </c>
      <c r="C18" s="152">
        <v>1468</v>
      </c>
      <c r="D18" s="153">
        <v>190</v>
      </c>
      <c r="E18" s="154">
        <v>133</v>
      </c>
      <c r="F18" s="154">
        <v>232</v>
      </c>
      <c r="G18" s="342">
        <v>1.2210526315789474</v>
      </c>
      <c r="H18" s="143"/>
      <c r="I18" s="155"/>
      <c r="J18" s="144"/>
    </row>
    <row r="19" spans="2:10" x14ac:dyDescent="0.25">
      <c r="B19" s="152" t="s">
        <v>10</v>
      </c>
      <c r="C19" s="152">
        <v>443</v>
      </c>
      <c r="D19" s="153">
        <v>9</v>
      </c>
      <c r="E19" s="154">
        <v>6.3</v>
      </c>
      <c r="F19" s="154">
        <v>7</v>
      </c>
      <c r="G19" s="342">
        <v>0.77777777777777779</v>
      </c>
      <c r="H19" s="143"/>
      <c r="I19" s="155"/>
      <c r="J19" s="144"/>
    </row>
    <row r="20" spans="2:10" x14ac:dyDescent="0.25">
      <c r="B20" s="435"/>
      <c r="C20" s="435"/>
      <c r="D20" s="151"/>
      <c r="E20" s="155"/>
      <c r="F20" s="155"/>
      <c r="G20" s="436"/>
      <c r="H20" s="437"/>
      <c r="I20" s="155"/>
      <c r="J20" s="144"/>
    </row>
    <row r="21" spans="2:10" x14ac:dyDescent="0.25">
      <c r="B21" s="435"/>
      <c r="C21" s="435"/>
      <c r="D21" s="151"/>
      <c r="E21" s="155"/>
      <c r="F21" s="155"/>
      <c r="G21" s="436"/>
      <c r="H21" s="437"/>
      <c r="I21" s="155"/>
      <c r="J21" s="144"/>
    </row>
    <row r="22" spans="2:10" ht="31.5" customHeight="1" x14ac:dyDescent="0.25">
      <c r="B22" s="707" t="s">
        <v>383</v>
      </c>
      <c r="C22" s="707"/>
      <c r="D22" s="707"/>
      <c r="E22" s="143"/>
      <c r="F22" s="155"/>
      <c r="G22" s="436"/>
      <c r="H22" s="437"/>
      <c r="I22" s="155"/>
      <c r="J22" s="144"/>
    </row>
    <row r="23" spans="2:10" ht="76.5" x14ac:dyDescent="0.25">
      <c r="B23" s="156" t="s">
        <v>25</v>
      </c>
      <c r="C23" s="156" t="s">
        <v>384</v>
      </c>
      <c r="D23" s="156" t="s">
        <v>385</v>
      </c>
      <c r="E23" s="428" t="s">
        <v>386</v>
      </c>
      <c r="F23" s="155"/>
      <c r="G23" s="436"/>
      <c r="H23" s="437"/>
      <c r="I23" s="155"/>
      <c r="J23" s="144"/>
    </row>
    <row r="24" spans="2:10" x14ac:dyDescent="0.25">
      <c r="B24" s="158" t="s">
        <v>30</v>
      </c>
      <c r="C24" s="159">
        <v>1395</v>
      </c>
      <c r="D24" s="160">
        <v>377</v>
      </c>
      <c r="E24" s="438">
        <v>0.27025089605734764</v>
      </c>
      <c r="F24" s="155"/>
      <c r="G24" s="436"/>
      <c r="H24" s="437"/>
      <c r="I24" s="155"/>
      <c r="J24" s="144"/>
    </row>
    <row r="25" spans="2:10" x14ac:dyDescent="0.25">
      <c r="B25" s="162" t="s">
        <v>31</v>
      </c>
      <c r="C25" s="152">
        <v>372</v>
      </c>
      <c r="D25" s="154">
        <v>97</v>
      </c>
      <c r="E25" s="439">
        <v>0.260752688172043</v>
      </c>
      <c r="F25" s="155"/>
      <c r="G25" s="436"/>
      <c r="H25" s="437"/>
      <c r="I25" s="155"/>
      <c r="J25" s="144"/>
    </row>
    <row r="26" spans="2:10" x14ac:dyDescent="0.25">
      <c r="B26" s="162" t="s">
        <v>12</v>
      </c>
      <c r="C26" s="152">
        <v>735</v>
      </c>
      <c r="D26" s="154">
        <v>180</v>
      </c>
      <c r="E26" s="439">
        <v>0.24489795918367346</v>
      </c>
      <c r="F26" s="155"/>
      <c r="G26" s="436"/>
      <c r="H26" s="437"/>
      <c r="I26" s="155"/>
      <c r="J26" s="144"/>
    </row>
    <row r="27" spans="2:10" x14ac:dyDescent="0.25">
      <c r="B27" s="162" t="s">
        <v>11</v>
      </c>
      <c r="C27" s="152">
        <v>247</v>
      </c>
      <c r="D27" s="154">
        <v>98</v>
      </c>
      <c r="E27" s="439">
        <v>0.39676113360323889</v>
      </c>
      <c r="F27" s="155"/>
      <c r="G27" s="436"/>
      <c r="H27" s="437"/>
      <c r="I27" s="155"/>
      <c r="J27" s="144"/>
    </row>
    <row r="28" spans="2:10" x14ac:dyDescent="0.25">
      <c r="B28" s="162" t="s">
        <v>10</v>
      </c>
      <c r="C28" s="152">
        <v>41</v>
      </c>
      <c r="D28" s="154">
        <v>2</v>
      </c>
      <c r="E28" s="439">
        <v>4.878048780487805E-2</v>
      </c>
      <c r="F28" s="155"/>
      <c r="G28" s="436"/>
      <c r="H28" s="437"/>
      <c r="I28" s="155"/>
      <c r="J28" s="144"/>
    </row>
    <row r="29" spans="2:10" x14ac:dyDescent="0.25">
      <c r="B29" s="440" t="s">
        <v>32</v>
      </c>
      <c r="C29" s="441">
        <v>9</v>
      </c>
      <c r="D29" s="442">
        <v>0</v>
      </c>
      <c r="E29" s="443">
        <v>0</v>
      </c>
      <c r="F29" s="155"/>
      <c r="G29" s="436"/>
      <c r="H29" s="437"/>
      <c r="I29" s="155"/>
      <c r="J29" s="144"/>
    </row>
    <row r="30" spans="2:10" x14ac:dyDescent="0.25">
      <c r="B30" s="143"/>
      <c r="C30" s="143"/>
      <c r="D30" s="143"/>
      <c r="E30" s="143"/>
      <c r="F30" s="155"/>
      <c r="G30" s="436"/>
      <c r="H30" s="437"/>
      <c r="I30" s="155"/>
      <c r="J30" s="144"/>
    </row>
    <row r="31" spans="2:10" x14ac:dyDescent="0.25">
      <c r="B31" s="709" t="s">
        <v>387</v>
      </c>
      <c r="C31" s="709"/>
      <c r="D31" s="709"/>
      <c r="E31" s="143"/>
      <c r="F31" s="155"/>
      <c r="G31" s="436"/>
      <c r="H31" s="437"/>
      <c r="I31" s="155"/>
      <c r="J31" s="144"/>
    </row>
    <row r="32" spans="2:10" x14ac:dyDescent="0.25">
      <c r="B32" s="143"/>
      <c r="C32" s="143"/>
      <c r="D32" s="143"/>
      <c r="E32" s="143"/>
      <c r="F32" s="155"/>
      <c r="G32" s="436"/>
      <c r="H32" s="437"/>
      <c r="I32" s="155"/>
      <c r="J32" s="144"/>
    </row>
    <row r="33" spans="2:10" x14ac:dyDescent="0.25">
      <c r="B33" s="143"/>
      <c r="C33" s="143"/>
      <c r="D33" s="143"/>
      <c r="E33" s="143"/>
      <c r="F33" s="143"/>
      <c r="G33" s="143"/>
      <c r="H33" s="143"/>
      <c r="I33" s="143"/>
      <c r="J33" s="143"/>
    </row>
    <row r="34" spans="2:10" ht="31.5" customHeight="1" x14ac:dyDescent="0.25">
      <c r="B34" s="707" t="s">
        <v>368</v>
      </c>
      <c r="C34" s="707"/>
      <c r="D34" s="707"/>
      <c r="E34" s="143"/>
      <c r="F34" s="143"/>
      <c r="G34" s="143"/>
      <c r="H34" s="143"/>
      <c r="I34" s="143"/>
      <c r="J34" s="143"/>
    </row>
    <row r="35" spans="2:10" x14ac:dyDescent="0.25">
      <c r="B35" s="710" t="s">
        <v>208</v>
      </c>
      <c r="C35" s="711"/>
      <c r="D35" s="712"/>
      <c r="E35" s="713" t="s">
        <v>199</v>
      </c>
      <c r="F35" s="714"/>
      <c r="G35" s="714"/>
      <c r="H35" s="714"/>
      <c r="I35" s="706" t="s">
        <v>200</v>
      </c>
      <c r="J35" s="706"/>
    </row>
    <row r="36" spans="2:10" ht="89.25" x14ac:dyDescent="0.25">
      <c r="B36" s="156" t="s">
        <v>25</v>
      </c>
      <c r="C36" s="156" t="s">
        <v>26</v>
      </c>
      <c r="D36" s="156" t="s">
        <v>183</v>
      </c>
      <c r="E36" s="157" t="s">
        <v>201</v>
      </c>
      <c r="F36" s="156" t="s">
        <v>369</v>
      </c>
      <c r="G36" s="156" t="s">
        <v>390</v>
      </c>
      <c r="H36" s="156" t="s">
        <v>388</v>
      </c>
      <c r="I36" s="428" t="s">
        <v>389</v>
      </c>
      <c r="J36" s="428" t="s">
        <v>202</v>
      </c>
    </row>
    <row r="37" spans="2:10" x14ac:dyDescent="0.25">
      <c r="B37" s="158" t="s">
        <v>30</v>
      </c>
      <c r="C37" s="159">
        <v>7080</v>
      </c>
      <c r="D37" s="160">
        <v>1770</v>
      </c>
      <c r="E37" s="160">
        <v>966</v>
      </c>
      <c r="F37" s="343">
        <v>2231</v>
      </c>
      <c r="G37" s="343">
        <v>152</v>
      </c>
      <c r="H37" s="160">
        <v>3349</v>
      </c>
      <c r="I37" s="161">
        <v>1.26045197740113</v>
      </c>
      <c r="J37" s="161">
        <v>0.47302259887005649</v>
      </c>
    </row>
    <row r="38" spans="2:10" x14ac:dyDescent="0.25">
      <c r="B38" s="162" t="s">
        <v>31</v>
      </c>
      <c r="C38" s="152">
        <v>1516</v>
      </c>
      <c r="D38" s="163">
        <v>379</v>
      </c>
      <c r="E38" s="154">
        <v>165</v>
      </c>
      <c r="F38" s="344">
        <v>431</v>
      </c>
      <c r="G38" s="344">
        <v>40</v>
      </c>
      <c r="H38" s="154">
        <v>636</v>
      </c>
      <c r="I38" s="170">
        <v>1.1372031662269129</v>
      </c>
      <c r="J38" s="164">
        <v>0.41952506596306066</v>
      </c>
    </row>
    <row r="39" spans="2:10" x14ac:dyDescent="0.25">
      <c r="B39" s="162" t="s">
        <v>12</v>
      </c>
      <c r="C39" s="152">
        <v>3627</v>
      </c>
      <c r="D39" s="163">
        <v>906.75</v>
      </c>
      <c r="E39" s="154">
        <v>517</v>
      </c>
      <c r="F39" s="344">
        <v>973</v>
      </c>
      <c r="G39" s="344">
        <v>51</v>
      </c>
      <c r="H39" s="154">
        <v>1541</v>
      </c>
      <c r="I39" s="170">
        <v>1.0730631375792665</v>
      </c>
      <c r="J39" s="164">
        <v>0.42486903777226359</v>
      </c>
    </row>
    <row r="40" spans="2:10" x14ac:dyDescent="0.25">
      <c r="B40" s="162" t="s">
        <v>11</v>
      </c>
      <c r="C40" s="152">
        <v>1468</v>
      </c>
      <c r="D40" s="163">
        <v>367</v>
      </c>
      <c r="E40" s="154">
        <v>197</v>
      </c>
      <c r="F40" s="344">
        <v>621</v>
      </c>
      <c r="G40" s="344">
        <v>58</v>
      </c>
      <c r="H40" s="154">
        <v>876</v>
      </c>
      <c r="I40" s="170">
        <v>1.6920980926430518</v>
      </c>
      <c r="J40" s="164">
        <v>0.59673024523160767</v>
      </c>
    </row>
    <row r="41" spans="2:10" x14ac:dyDescent="0.25">
      <c r="B41" s="162" t="s">
        <v>10</v>
      </c>
      <c r="C41" s="152">
        <v>443</v>
      </c>
      <c r="D41" s="163">
        <v>110.75</v>
      </c>
      <c r="E41" s="154">
        <v>86</v>
      </c>
      <c r="F41" s="344">
        <v>200</v>
      </c>
      <c r="G41" s="344">
        <v>3</v>
      </c>
      <c r="H41" s="154">
        <v>289</v>
      </c>
      <c r="I41" s="170">
        <v>1.8058690744920993</v>
      </c>
      <c r="J41" s="164">
        <v>0.65237020316027083</v>
      </c>
    </row>
    <row r="42" spans="2:10" x14ac:dyDescent="0.25">
      <c r="B42" s="162" t="s">
        <v>32</v>
      </c>
      <c r="C42" s="152">
        <v>26</v>
      </c>
      <c r="D42" s="163">
        <v>6.5</v>
      </c>
      <c r="E42" s="154">
        <v>1</v>
      </c>
      <c r="F42" s="344">
        <v>6</v>
      </c>
      <c r="G42" s="344">
        <v>0</v>
      </c>
      <c r="H42" s="154">
        <v>7</v>
      </c>
      <c r="I42" s="164">
        <v>0.92307692307692313</v>
      </c>
      <c r="J42" s="164">
        <v>0.26923076923076922</v>
      </c>
    </row>
    <row r="43" spans="2:10" x14ac:dyDescent="0.25">
      <c r="B43" s="143"/>
      <c r="C43" s="143"/>
      <c r="D43" s="143"/>
      <c r="E43" s="143"/>
      <c r="F43" s="143"/>
      <c r="G43" s="143"/>
      <c r="H43" s="143"/>
      <c r="I43" s="143"/>
      <c r="J43" s="444"/>
    </row>
  </sheetData>
  <mergeCells count="7">
    <mergeCell ref="I35:J35"/>
    <mergeCell ref="B22:D22"/>
    <mergeCell ref="B34:D34"/>
    <mergeCell ref="B13:E13"/>
    <mergeCell ref="B31:D31"/>
    <mergeCell ref="B35:D35"/>
    <mergeCell ref="E35:H35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86258-833B-4791-BC82-477CD244B87D}">
  <sheetPr>
    <tabColor rgb="FF92D050"/>
  </sheetPr>
  <dimension ref="A1:V59"/>
  <sheetViews>
    <sheetView zoomScale="60" zoomScaleNormal="60" workbookViewId="0">
      <selection activeCell="K46" sqref="K46"/>
    </sheetView>
  </sheetViews>
  <sheetFormatPr baseColWidth="10" defaultRowHeight="15" x14ac:dyDescent="0.25"/>
  <cols>
    <col min="1" max="1" width="11.42578125" style="47"/>
    <col min="2" max="2" width="41" style="47" customWidth="1"/>
    <col min="3" max="4" width="7.7109375" style="47" bestFit="1" customWidth="1"/>
    <col min="5" max="5" width="9.85546875" style="47" bestFit="1" customWidth="1"/>
    <col min="6" max="6" width="9.7109375" style="47" bestFit="1" customWidth="1"/>
    <col min="7" max="8" width="8.7109375" style="47" bestFit="1" customWidth="1"/>
    <col min="9" max="9" width="8.5703125" style="47" bestFit="1" customWidth="1"/>
    <col min="10" max="10" width="18.28515625" style="47" customWidth="1"/>
    <col min="11" max="11" width="11.42578125" style="47"/>
    <col min="12" max="12" width="9.28515625" style="47" customWidth="1"/>
    <col min="13" max="13" width="43.85546875" style="47" customWidth="1"/>
    <col min="14" max="14" width="7.7109375" style="47" bestFit="1" customWidth="1"/>
    <col min="15" max="20" width="7.42578125" style="47" bestFit="1" customWidth="1"/>
    <col min="21" max="21" width="16.7109375" style="47" bestFit="1" customWidth="1"/>
    <col min="22" max="16384" width="11.42578125" style="47"/>
  </cols>
  <sheetData>
    <row r="1" spans="1:22" x14ac:dyDescent="0.25">
      <c r="A1" s="4" t="s">
        <v>15</v>
      </c>
    </row>
    <row r="2" spans="1:22" x14ac:dyDescent="0.25">
      <c r="A2" s="4" t="s">
        <v>16</v>
      </c>
    </row>
    <row r="3" spans="1:22" x14ac:dyDescent="0.25">
      <c r="A3" s="4" t="s">
        <v>17</v>
      </c>
    </row>
    <row r="4" spans="1:22" x14ac:dyDescent="0.25">
      <c r="A4" s="4" t="s">
        <v>18</v>
      </c>
    </row>
    <row r="5" spans="1:22" ht="15.75" thickBot="1" x14ac:dyDescent="0.3"/>
    <row r="6" spans="1:22" ht="22.5" thickTop="1" thickBot="1" x14ac:dyDescent="0.4">
      <c r="B6" s="718" t="s">
        <v>238</v>
      </c>
      <c r="C6" s="719"/>
      <c r="D6" s="719"/>
      <c r="E6" s="719"/>
      <c r="F6" s="719"/>
      <c r="G6" s="719"/>
      <c r="H6" s="719"/>
      <c r="I6" s="719"/>
      <c r="J6" s="719"/>
      <c r="K6" s="720"/>
      <c r="M6" s="718" t="s">
        <v>239</v>
      </c>
      <c r="N6" s="719"/>
      <c r="O6" s="719"/>
      <c r="P6" s="719"/>
      <c r="Q6" s="719"/>
      <c r="R6" s="719"/>
      <c r="S6" s="719"/>
      <c r="T6" s="719"/>
      <c r="U6" s="719"/>
      <c r="V6" s="720"/>
    </row>
    <row r="7" spans="1:22" ht="16.5" thickTop="1" thickBot="1" x14ac:dyDescent="0.3"/>
    <row r="8" spans="1:22" ht="16.5" thickTop="1" thickBot="1" x14ac:dyDescent="0.3">
      <c r="C8" s="179">
        <v>2009</v>
      </c>
      <c r="D8" s="180">
        <v>2013</v>
      </c>
      <c r="E8" s="180">
        <v>2014</v>
      </c>
      <c r="F8" s="180">
        <v>2015</v>
      </c>
      <c r="G8" s="180">
        <v>2016</v>
      </c>
      <c r="H8" s="180">
        <v>2017</v>
      </c>
      <c r="I8" s="181">
        <v>2018</v>
      </c>
      <c r="J8" s="182" t="s">
        <v>83</v>
      </c>
    </row>
    <row r="9" spans="1:22" ht="16.5" thickTop="1" thickBot="1" x14ac:dyDescent="0.3">
      <c r="B9" s="345" t="s">
        <v>273</v>
      </c>
      <c r="C9" s="346"/>
      <c r="D9" s="347">
        <v>3</v>
      </c>
      <c r="E9" s="347">
        <v>12</v>
      </c>
      <c r="F9" s="347">
        <v>1066</v>
      </c>
      <c r="G9" s="347">
        <v>2037</v>
      </c>
      <c r="H9" s="347">
        <v>3962</v>
      </c>
      <c r="I9" s="348"/>
      <c r="J9" s="349">
        <v>7080</v>
      </c>
      <c r="M9" s="184" t="s">
        <v>241</v>
      </c>
      <c r="N9" s="233">
        <v>2009</v>
      </c>
      <c r="O9" s="234">
        <v>2013</v>
      </c>
      <c r="P9" s="234">
        <v>2014</v>
      </c>
      <c r="Q9" s="234">
        <v>2015</v>
      </c>
      <c r="R9" s="234">
        <v>2016</v>
      </c>
      <c r="S9" s="234">
        <v>2017</v>
      </c>
      <c r="T9" s="235">
        <v>2018</v>
      </c>
      <c r="U9" s="230" t="s">
        <v>83</v>
      </c>
    </row>
    <row r="10" spans="1:22" ht="16.5" thickTop="1" thickBot="1" x14ac:dyDescent="0.3">
      <c r="B10" s="350" t="s">
        <v>254</v>
      </c>
      <c r="C10" s="351">
        <v>1</v>
      </c>
      <c r="D10" s="352">
        <v>1</v>
      </c>
      <c r="E10" s="352">
        <v>6</v>
      </c>
      <c r="F10" s="352">
        <v>708</v>
      </c>
      <c r="G10" s="352">
        <v>1783</v>
      </c>
      <c r="H10" s="352">
        <v>3482</v>
      </c>
      <c r="I10" s="353">
        <v>1548</v>
      </c>
      <c r="J10" s="354">
        <v>7528</v>
      </c>
      <c r="M10" s="228" t="s">
        <v>12</v>
      </c>
      <c r="N10" s="236"/>
      <c r="O10" s="237">
        <v>1</v>
      </c>
      <c r="P10" s="237">
        <v>4</v>
      </c>
      <c r="Q10" s="237">
        <v>65</v>
      </c>
      <c r="R10" s="237">
        <v>473</v>
      </c>
      <c r="S10" s="237">
        <v>903</v>
      </c>
      <c r="T10" s="238">
        <v>1810</v>
      </c>
      <c r="U10" s="232">
        <v>3256</v>
      </c>
    </row>
    <row r="11" spans="1:22" ht="15.75" thickTop="1" x14ac:dyDescent="0.25">
      <c r="B11" s="350" t="s">
        <v>272</v>
      </c>
      <c r="C11" s="351">
        <v>1</v>
      </c>
      <c r="D11" s="352">
        <v>1</v>
      </c>
      <c r="E11" s="352">
        <v>5</v>
      </c>
      <c r="F11" s="352">
        <v>583</v>
      </c>
      <c r="G11" s="352">
        <v>1594</v>
      </c>
      <c r="H11" s="352">
        <v>3280</v>
      </c>
      <c r="I11" s="353">
        <v>1763</v>
      </c>
      <c r="J11" s="354">
        <v>7226</v>
      </c>
      <c r="M11" s="198" t="s">
        <v>242</v>
      </c>
      <c r="N11" s="361"/>
      <c r="O11" s="194"/>
      <c r="P11" s="194">
        <v>2</v>
      </c>
      <c r="Q11" s="194">
        <v>16</v>
      </c>
      <c r="R11" s="194">
        <v>332</v>
      </c>
      <c r="S11" s="194">
        <v>576</v>
      </c>
      <c r="T11" s="195">
        <v>731</v>
      </c>
      <c r="U11" s="196">
        <v>1657</v>
      </c>
      <c r="V11" s="715">
        <f>U10/U58</f>
        <v>0.50763953850951049</v>
      </c>
    </row>
    <row r="12" spans="1:22" x14ac:dyDescent="0.25">
      <c r="B12" s="350" t="s">
        <v>253</v>
      </c>
      <c r="C12" s="351">
        <v>1</v>
      </c>
      <c r="D12" s="352">
        <v>1</v>
      </c>
      <c r="E12" s="352">
        <v>4</v>
      </c>
      <c r="F12" s="352">
        <v>382</v>
      </c>
      <c r="G12" s="352">
        <v>1288</v>
      </c>
      <c r="H12" s="352">
        <v>2635</v>
      </c>
      <c r="I12" s="353">
        <v>2503</v>
      </c>
      <c r="J12" s="354">
        <v>6813</v>
      </c>
      <c r="M12" s="199" t="s">
        <v>243</v>
      </c>
      <c r="N12" s="361"/>
      <c r="O12" s="194">
        <v>1</v>
      </c>
      <c r="P12" s="194">
        <v>2</v>
      </c>
      <c r="Q12" s="194">
        <v>14</v>
      </c>
      <c r="R12" s="194">
        <v>43</v>
      </c>
      <c r="S12" s="194">
        <v>77</v>
      </c>
      <c r="T12" s="195">
        <v>273</v>
      </c>
      <c r="U12" s="196">
        <v>410</v>
      </c>
      <c r="V12" s="716"/>
    </row>
    <row r="13" spans="1:22" x14ac:dyDescent="0.25">
      <c r="B13" s="350" t="s">
        <v>274</v>
      </c>
      <c r="C13" s="351">
        <v>1</v>
      </c>
      <c r="D13" s="352">
        <v>16</v>
      </c>
      <c r="E13" s="352">
        <v>4</v>
      </c>
      <c r="F13" s="352">
        <v>270</v>
      </c>
      <c r="G13" s="352">
        <v>1086</v>
      </c>
      <c r="H13" s="352">
        <v>2179</v>
      </c>
      <c r="I13" s="353">
        <v>2723</v>
      </c>
      <c r="J13" s="354">
        <v>6279</v>
      </c>
      <c r="M13" s="199" t="s">
        <v>246</v>
      </c>
      <c r="N13" s="361"/>
      <c r="O13" s="194"/>
      <c r="P13" s="194"/>
      <c r="Q13" s="194">
        <v>3</v>
      </c>
      <c r="R13" s="194">
        <v>17</v>
      </c>
      <c r="S13" s="194">
        <v>76</v>
      </c>
      <c r="T13" s="195">
        <v>262</v>
      </c>
      <c r="U13" s="196">
        <v>358</v>
      </c>
      <c r="V13" s="716"/>
    </row>
    <row r="14" spans="1:22" x14ac:dyDescent="0.25">
      <c r="B14" s="350" t="s">
        <v>260</v>
      </c>
      <c r="C14" s="351">
        <v>1</v>
      </c>
      <c r="D14" s="352">
        <v>16</v>
      </c>
      <c r="E14" s="352">
        <v>5</v>
      </c>
      <c r="F14" s="352">
        <v>242</v>
      </c>
      <c r="G14" s="352">
        <v>993</v>
      </c>
      <c r="H14" s="352">
        <v>2002</v>
      </c>
      <c r="I14" s="353">
        <v>2915</v>
      </c>
      <c r="J14" s="354">
        <v>6174</v>
      </c>
      <c r="M14" s="199" t="s">
        <v>245</v>
      </c>
      <c r="N14" s="361"/>
      <c r="O14" s="194"/>
      <c r="P14" s="194"/>
      <c r="Q14" s="194">
        <v>10</v>
      </c>
      <c r="R14" s="194">
        <v>50</v>
      </c>
      <c r="S14" s="194">
        <v>88</v>
      </c>
      <c r="T14" s="195">
        <v>135</v>
      </c>
      <c r="U14" s="196">
        <v>283</v>
      </c>
      <c r="V14" s="716"/>
    </row>
    <row r="15" spans="1:22" x14ac:dyDescent="0.25">
      <c r="B15" s="350" t="s">
        <v>261</v>
      </c>
      <c r="C15" s="351">
        <v>1</v>
      </c>
      <c r="D15" s="352">
        <v>4</v>
      </c>
      <c r="E15" s="352">
        <v>5</v>
      </c>
      <c r="F15" s="352">
        <v>170</v>
      </c>
      <c r="G15" s="352">
        <v>794</v>
      </c>
      <c r="H15" s="352">
        <v>1809</v>
      </c>
      <c r="I15" s="353">
        <v>3631</v>
      </c>
      <c r="J15" s="354">
        <v>6414</v>
      </c>
      <c r="M15" s="199" t="s">
        <v>250</v>
      </c>
      <c r="N15" s="361"/>
      <c r="O15" s="194"/>
      <c r="P15" s="194"/>
      <c r="Q15" s="194">
        <v>8</v>
      </c>
      <c r="R15" s="194">
        <v>7</v>
      </c>
      <c r="S15" s="194">
        <v>31</v>
      </c>
      <c r="T15" s="195">
        <v>143</v>
      </c>
      <c r="U15" s="196">
        <v>189</v>
      </c>
      <c r="V15" s="716"/>
    </row>
    <row r="16" spans="1:22" x14ac:dyDescent="0.25">
      <c r="B16" s="350" t="s">
        <v>262</v>
      </c>
      <c r="C16" s="351"/>
      <c r="D16" s="352"/>
      <c r="E16" s="352"/>
      <c r="F16" s="352"/>
      <c r="G16" s="352"/>
      <c r="H16" s="352"/>
      <c r="I16" s="353"/>
      <c r="J16" s="355"/>
      <c r="M16" s="199" t="s">
        <v>247</v>
      </c>
      <c r="N16" s="361"/>
      <c r="O16" s="194"/>
      <c r="P16" s="194"/>
      <c r="Q16" s="194"/>
      <c r="R16" s="194">
        <v>4</v>
      </c>
      <c r="S16" s="194">
        <v>13</v>
      </c>
      <c r="T16" s="195">
        <v>118</v>
      </c>
      <c r="U16" s="196">
        <v>135</v>
      </c>
      <c r="V16" s="716"/>
    </row>
    <row r="17" spans="2:22" x14ac:dyDescent="0.25">
      <c r="B17" s="350" t="s">
        <v>263</v>
      </c>
      <c r="C17" s="351"/>
      <c r="D17" s="352"/>
      <c r="E17" s="352"/>
      <c r="F17" s="352"/>
      <c r="G17" s="352"/>
      <c r="H17" s="352"/>
      <c r="I17" s="353"/>
      <c r="J17" s="355"/>
      <c r="M17" s="199" t="s">
        <v>248</v>
      </c>
      <c r="N17" s="361"/>
      <c r="O17" s="194"/>
      <c r="P17" s="194"/>
      <c r="Q17" s="194">
        <v>2</v>
      </c>
      <c r="R17" s="194">
        <v>5</v>
      </c>
      <c r="S17" s="194">
        <v>5</v>
      </c>
      <c r="T17" s="195">
        <v>77</v>
      </c>
      <c r="U17" s="196">
        <v>89</v>
      </c>
      <c r="V17" s="716"/>
    </row>
    <row r="18" spans="2:22" ht="15.75" thickBot="1" x14ac:dyDescent="0.3">
      <c r="B18" s="356" t="s">
        <v>264</v>
      </c>
      <c r="C18" s="357"/>
      <c r="D18" s="358"/>
      <c r="E18" s="358"/>
      <c r="F18" s="358"/>
      <c r="G18" s="358"/>
      <c r="H18" s="358"/>
      <c r="I18" s="359"/>
      <c r="J18" s="360"/>
      <c r="M18" s="199" t="s">
        <v>251</v>
      </c>
      <c r="N18" s="361"/>
      <c r="O18" s="194"/>
      <c r="P18" s="194"/>
      <c r="Q18" s="194">
        <v>4</v>
      </c>
      <c r="R18" s="194">
        <v>4</v>
      </c>
      <c r="S18" s="194">
        <v>14</v>
      </c>
      <c r="T18" s="195">
        <v>33</v>
      </c>
      <c r="U18" s="196">
        <v>55</v>
      </c>
      <c r="V18" s="716"/>
    </row>
    <row r="19" spans="2:22" ht="15.75" thickTop="1" x14ac:dyDescent="0.25">
      <c r="M19" s="199" t="s">
        <v>252</v>
      </c>
      <c r="N19" s="361"/>
      <c r="O19" s="194"/>
      <c r="P19" s="194"/>
      <c r="Q19" s="194">
        <v>7</v>
      </c>
      <c r="R19" s="194">
        <v>6</v>
      </c>
      <c r="S19" s="194">
        <v>10</v>
      </c>
      <c r="T19" s="195">
        <v>23</v>
      </c>
      <c r="U19" s="196">
        <v>46</v>
      </c>
      <c r="V19" s="716"/>
    </row>
    <row r="20" spans="2:22" ht="15.75" thickBot="1" x14ac:dyDescent="0.3">
      <c r="M20" s="199" t="s">
        <v>244</v>
      </c>
      <c r="N20" s="361"/>
      <c r="O20" s="194"/>
      <c r="P20" s="194"/>
      <c r="Q20" s="194">
        <v>1</v>
      </c>
      <c r="R20" s="194">
        <v>4</v>
      </c>
      <c r="S20" s="194">
        <v>11</v>
      </c>
      <c r="T20" s="195">
        <v>13</v>
      </c>
      <c r="U20" s="196">
        <v>29</v>
      </c>
      <c r="V20" s="716"/>
    </row>
    <row r="21" spans="2:22" ht="16.5" thickTop="1" thickBot="1" x14ac:dyDescent="0.3">
      <c r="B21" s="178" t="s">
        <v>240</v>
      </c>
      <c r="C21" s="179">
        <v>2009</v>
      </c>
      <c r="D21" s="180">
        <v>2013</v>
      </c>
      <c r="E21" s="180">
        <v>2014</v>
      </c>
      <c r="F21" s="180">
        <v>2015</v>
      </c>
      <c r="G21" s="180">
        <v>2016</v>
      </c>
      <c r="H21" s="180">
        <v>2017</v>
      </c>
      <c r="I21" s="181">
        <v>2018</v>
      </c>
      <c r="J21" s="182" t="s">
        <v>83</v>
      </c>
      <c r="K21" s="183" t="s">
        <v>86</v>
      </c>
      <c r="M21" s="212" t="s">
        <v>249</v>
      </c>
      <c r="N21" s="362"/>
      <c r="O21" s="239"/>
      <c r="P21" s="239"/>
      <c r="Q21" s="239"/>
      <c r="R21" s="239">
        <v>1</v>
      </c>
      <c r="S21" s="239">
        <v>2</v>
      </c>
      <c r="T21" s="240">
        <v>2</v>
      </c>
      <c r="U21" s="231">
        <v>5</v>
      </c>
      <c r="V21" s="717"/>
    </row>
    <row r="22" spans="2:22" ht="16.5" thickTop="1" thickBot="1" x14ac:dyDescent="0.3">
      <c r="B22" s="185" t="s">
        <v>242</v>
      </c>
      <c r="C22" s="186"/>
      <c r="D22" s="187">
        <v>1</v>
      </c>
      <c r="E22" s="187">
        <v>2</v>
      </c>
      <c r="F22" s="187">
        <v>22</v>
      </c>
      <c r="G22" s="187">
        <v>356</v>
      </c>
      <c r="H22" s="187">
        <v>601</v>
      </c>
      <c r="I22" s="188">
        <v>821</v>
      </c>
      <c r="J22" s="189">
        <v>1803</v>
      </c>
      <c r="K22" s="190">
        <f>J22/$J$33</f>
        <v>0.28110383536014966</v>
      </c>
      <c r="L22" s="191"/>
      <c r="M22" s="229" t="s">
        <v>11</v>
      </c>
      <c r="N22" s="363">
        <v>1</v>
      </c>
      <c r="O22" s="237">
        <v>3</v>
      </c>
      <c r="P22" s="237"/>
      <c r="Q22" s="237">
        <v>48</v>
      </c>
      <c r="R22" s="237">
        <v>86</v>
      </c>
      <c r="S22" s="237">
        <v>383</v>
      </c>
      <c r="T22" s="238">
        <v>1000</v>
      </c>
      <c r="U22" s="232">
        <v>1521</v>
      </c>
      <c r="V22" s="226"/>
    </row>
    <row r="23" spans="2:22" ht="15.75" thickTop="1" x14ac:dyDescent="0.25">
      <c r="B23" s="192" t="s">
        <v>243</v>
      </c>
      <c r="C23" s="193">
        <v>1</v>
      </c>
      <c r="D23" s="194">
        <v>2</v>
      </c>
      <c r="E23" s="194">
        <v>2</v>
      </c>
      <c r="F23" s="194">
        <v>44</v>
      </c>
      <c r="G23" s="194">
        <v>122</v>
      </c>
      <c r="H23" s="194">
        <v>366</v>
      </c>
      <c r="I23" s="195">
        <v>972</v>
      </c>
      <c r="J23" s="196">
        <v>1509</v>
      </c>
      <c r="K23" s="197">
        <f t="shared" ref="K23:K33" si="0">J23/$J$33</f>
        <v>0.23526660430308699</v>
      </c>
      <c r="L23" s="191"/>
      <c r="M23" s="199" t="s">
        <v>243</v>
      </c>
      <c r="N23" s="361">
        <v>1</v>
      </c>
      <c r="O23" s="194">
        <v>1</v>
      </c>
      <c r="P23" s="194"/>
      <c r="Q23" s="194">
        <v>20</v>
      </c>
      <c r="R23" s="194">
        <v>14</v>
      </c>
      <c r="S23" s="194">
        <v>162</v>
      </c>
      <c r="T23" s="195">
        <v>289</v>
      </c>
      <c r="U23" s="196">
        <v>487</v>
      </c>
      <c r="V23" s="715">
        <f>U22/U58</f>
        <v>0.23713751169317118</v>
      </c>
    </row>
    <row r="24" spans="2:22" x14ac:dyDescent="0.25">
      <c r="B24" s="192" t="s">
        <v>244</v>
      </c>
      <c r="C24" s="193"/>
      <c r="D24" s="194">
        <v>1</v>
      </c>
      <c r="E24" s="194"/>
      <c r="F24" s="194">
        <v>42</v>
      </c>
      <c r="G24" s="194">
        <v>130</v>
      </c>
      <c r="H24" s="194">
        <v>346</v>
      </c>
      <c r="I24" s="195">
        <v>387</v>
      </c>
      <c r="J24" s="196">
        <v>906</v>
      </c>
      <c r="K24" s="197">
        <f t="shared" si="0"/>
        <v>0.14125350795135641</v>
      </c>
      <c r="L24" s="191"/>
      <c r="M24" s="199" t="s">
        <v>244</v>
      </c>
      <c r="N24" s="361"/>
      <c r="O24" s="194">
        <v>1</v>
      </c>
      <c r="P24" s="194"/>
      <c r="Q24" s="194">
        <v>7</v>
      </c>
      <c r="R24" s="194">
        <v>7</v>
      </c>
      <c r="S24" s="194">
        <v>62</v>
      </c>
      <c r="T24" s="195">
        <v>238</v>
      </c>
      <c r="U24" s="196">
        <v>315</v>
      </c>
      <c r="V24" s="716"/>
    </row>
    <row r="25" spans="2:22" x14ac:dyDescent="0.25">
      <c r="B25" s="192" t="s">
        <v>247</v>
      </c>
      <c r="C25" s="193"/>
      <c r="D25" s="194"/>
      <c r="E25" s="194">
        <v>1</v>
      </c>
      <c r="F25" s="194">
        <v>10</v>
      </c>
      <c r="G25" s="194">
        <v>33</v>
      </c>
      <c r="H25" s="194">
        <v>93</v>
      </c>
      <c r="I25" s="195">
        <v>328</v>
      </c>
      <c r="J25" s="196">
        <v>465</v>
      </c>
      <c r="K25" s="197">
        <f t="shared" si="0"/>
        <v>7.2497661365762398E-2</v>
      </c>
      <c r="L25" s="191"/>
      <c r="M25" s="199" t="s">
        <v>249</v>
      </c>
      <c r="N25" s="361"/>
      <c r="O25" s="194"/>
      <c r="P25" s="194"/>
      <c r="Q25" s="194">
        <v>2</v>
      </c>
      <c r="R25" s="194">
        <v>18</v>
      </c>
      <c r="S25" s="194">
        <v>48</v>
      </c>
      <c r="T25" s="195">
        <v>211</v>
      </c>
      <c r="U25" s="196">
        <v>279</v>
      </c>
      <c r="V25" s="716"/>
    </row>
    <row r="26" spans="2:22" x14ac:dyDescent="0.25">
      <c r="B26" s="192" t="s">
        <v>245</v>
      </c>
      <c r="C26" s="193"/>
      <c r="D26" s="194"/>
      <c r="E26" s="194"/>
      <c r="F26" s="194">
        <v>12</v>
      </c>
      <c r="G26" s="194">
        <v>68</v>
      </c>
      <c r="H26" s="194">
        <v>148</v>
      </c>
      <c r="I26" s="195">
        <v>217</v>
      </c>
      <c r="J26" s="196">
        <v>445</v>
      </c>
      <c r="K26" s="197">
        <f>J26/$J$33</f>
        <v>6.9379482382288749E-2</v>
      </c>
      <c r="L26" s="191"/>
      <c r="M26" s="199" t="s">
        <v>247</v>
      </c>
      <c r="N26" s="361"/>
      <c r="O26" s="194"/>
      <c r="P26" s="194"/>
      <c r="Q26" s="194">
        <v>9</v>
      </c>
      <c r="R26" s="194">
        <v>21</v>
      </c>
      <c r="S26" s="194">
        <v>57</v>
      </c>
      <c r="T26" s="195">
        <v>123</v>
      </c>
      <c r="U26" s="196">
        <v>210</v>
      </c>
      <c r="V26" s="716"/>
    </row>
    <row r="27" spans="2:22" x14ac:dyDescent="0.25">
      <c r="B27" s="192" t="s">
        <v>246</v>
      </c>
      <c r="C27" s="193"/>
      <c r="D27" s="194"/>
      <c r="E27" s="194"/>
      <c r="F27" s="194">
        <v>3</v>
      </c>
      <c r="G27" s="194">
        <v>17</v>
      </c>
      <c r="H27" s="194">
        <v>77</v>
      </c>
      <c r="I27" s="195">
        <v>268</v>
      </c>
      <c r="J27" s="196">
        <v>365</v>
      </c>
      <c r="K27" s="197">
        <f t="shared" si="0"/>
        <v>5.6906766448394139E-2</v>
      </c>
      <c r="L27" s="191"/>
      <c r="M27" s="199" t="s">
        <v>242</v>
      </c>
      <c r="N27" s="361"/>
      <c r="O27" s="194">
        <v>1</v>
      </c>
      <c r="P27" s="194"/>
      <c r="Q27" s="194">
        <v>6</v>
      </c>
      <c r="R27" s="194">
        <v>22</v>
      </c>
      <c r="S27" s="194">
        <v>17</v>
      </c>
      <c r="T27" s="195">
        <v>73</v>
      </c>
      <c r="U27" s="196">
        <v>119</v>
      </c>
      <c r="V27" s="716"/>
    </row>
    <row r="28" spans="2:22" x14ac:dyDescent="0.25">
      <c r="B28" s="192" t="s">
        <v>249</v>
      </c>
      <c r="C28" s="193"/>
      <c r="D28" s="194"/>
      <c r="E28" s="194"/>
      <c r="F28" s="194">
        <v>2</v>
      </c>
      <c r="G28" s="194">
        <v>26</v>
      </c>
      <c r="H28" s="194">
        <v>50</v>
      </c>
      <c r="I28" s="195">
        <v>215</v>
      </c>
      <c r="J28" s="196">
        <v>293</v>
      </c>
      <c r="K28" s="197">
        <f t="shared" si="0"/>
        <v>4.5681322107888993E-2</v>
      </c>
      <c r="L28" s="191"/>
      <c r="M28" s="199" t="s">
        <v>248</v>
      </c>
      <c r="N28" s="361"/>
      <c r="O28" s="194"/>
      <c r="P28" s="194"/>
      <c r="Q28" s="194">
        <v>3</v>
      </c>
      <c r="R28" s="194"/>
      <c r="S28" s="194">
        <v>17</v>
      </c>
      <c r="T28" s="195">
        <v>28</v>
      </c>
      <c r="U28" s="196">
        <v>48</v>
      </c>
      <c r="V28" s="716"/>
    </row>
    <row r="29" spans="2:22" x14ac:dyDescent="0.25">
      <c r="B29" s="192" t="s">
        <v>250</v>
      </c>
      <c r="C29" s="193"/>
      <c r="D29" s="194"/>
      <c r="E29" s="194"/>
      <c r="F29" s="194">
        <v>11</v>
      </c>
      <c r="G29" s="194">
        <v>13</v>
      </c>
      <c r="H29" s="194">
        <v>71</v>
      </c>
      <c r="I29" s="195">
        <v>182</v>
      </c>
      <c r="J29" s="196">
        <v>277</v>
      </c>
      <c r="K29" s="197">
        <f t="shared" si="0"/>
        <v>4.3186778921110072E-2</v>
      </c>
      <c r="M29" s="199" t="s">
        <v>250</v>
      </c>
      <c r="N29" s="361"/>
      <c r="O29" s="194"/>
      <c r="P29" s="194"/>
      <c r="Q29" s="194"/>
      <c r="R29" s="194">
        <v>1</v>
      </c>
      <c r="S29" s="194">
        <v>8</v>
      </c>
      <c r="T29" s="195">
        <v>13</v>
      </c>
      <c r="U29" s="196">
        <v>22</v>
      </c>
      <c r="V29" s="716"/>
    </row>
    <row r="30" spans="2:22" x14ac:dyDescent="0.25">
      <c r="B30" s="192" t="s">
        <v>248</v>
      </c>
      <c r="C30" s="193"/>
      <c r="D30" s="194"/>
      <c r="E30" s="194"/>
      <c r="F30" s="194">
        <v>7</v>
      </c>
      <c r="G30" s="194">
        <v>11</v>
      </c>
      <c r="H30" s="194">
        <v>25</v>
      </c>
      <c r="I30" s="195">
        <v>167</v>
      </c>
      <c r="J30" s="196">
        <v>210</v>
      </c>
      <c r="K30" s="197">
        <f t="shared" si="0"/>
        <v>3.2740879326473342E-2</v>
      </c>
      <c r="M30" s="199" t="s">
        <v>251</v>
      </c>
      <c r="N30" s="361"/>
      <c r="O30" s="194"/>
      <c r="P30" s="194"/>
      <c r="Q30" s="194">
        <v>1</v>
      </c>
      <c r="R30" s="194">
        <v>2</v>
      </c>
      <c r="S30" s="194">
        <v>6</v>
      </c>
      <c r="T30" s="195">
        <v>10</v>
      </c>
      <c r="U30" s="196">
        <v>19</v>
      </c>
      <c r="V30" s="716"/>
    </row>
    <row r="31" spans="2:22" x14ac:dyDescent="0.25">
      <c r="B31" s="192" t="s">
        <v>251</v>
      </c>
      <c r="C31" s="193"/>
      <c r="D31" s="194"/>
      <c r="E31" s="194"/>
      <c r="F31" s="194">
        <v>5</v>
      </c>
      <c r="G31" s="194">
        <v>7</v>
      </c>
      <c r="H31" s="194">
        <v>20</v>
      </c>
      <c r="I31" s="195">
        <v>48</v>
      </c>
      <c r="J31" s="196">
        <v>80</v>
      </c>
      <c r="K31" s="197">
        <f t="shared" si="0"/>
        <v>1.2472715933894606E-2</v>
      </c>
      <c r="M31" s="199" t="s">
        <v>245</v>
      </c>
      <c r="N31" s="361"/>
      <c r="O31" s="194"/>
      <c r="P31" s="194"/>
      <c r="Q31" s="194"/>
      <c r="R31" s="194">
        <v>1</v>
      </c>
      <c r="S31" s="194">
        <v>5</v>
      </c>
      <c r="T31" s="195">
        <v>13</v>
      </c>
      <c r="U31" s="196">
        <v>19</v>
      </c>
      <c r="V31" s="716"/>
    </row>
    <row r="32" spans="2:22" ht="15.75" thickBot="1" x14ac:dyDescent="0.3">
      <c r="B32" s="200" t="s">
        <v>252</v>
      </c>
      <c r="C32" s="201"/>
      <c r="D32" s="202"/>
      <c r="E32" s="202"/>
      <c r="F32" s="202">
        <v>12</v>
      </c>
      <c r="G32" s="202">
        <v>11</v>
      </c>
      <c r="H32" s="202">
        <v>12</v>
      </c>
      <c r="I32" s="203">
        <v>26</v>
      </c>
      <c r="J32" s="204">
        <v>61</v>
      </c>
      <c r="K32" s="205">
        <f t="shared" si="0"/>
        <v>9.5104458995946359E-3</v>
      </c>
      <c r="M32" s="199" t="s">
        <v>246</v>
      </c>
      <c r="N32" s="361"/>
      <c r="O32" s="194"/>
      <c r="P32" s="194"/>
      <c r="Q32" s="194"/>
      <c r="R32" s="194"/>
      <c r="S32" s="194"/>
      <c r="T32" s="195">
        <v>2</v>
      </c>
      <c r="U32" s="196">
        <v>2</v>
      </c>
      <c r="V32" s="716"/>
    </row>
    <row r="33" spans="2:22" ht="16.5" thickTop="1" thickBot="1" x14ac:dyDescent="0.3">
      <c r="B33" s="206" t="s">
        <v>83</v>
      </c>
      <c r="C33" s="207">
        <v>1</v>
      </c>
      <c r="D33" s="208">
        <v>4</v>
      </c>
      <c r="E33" s="208">
        <v>5</v>
      </c>
      <c r="F33" s="208">
        <v>170</v>
      </c>
      <c r="G33" s="208">
        <v>794</v>
      </c>
      <c r="H33" s="208">
        <v>1809</v>
      </c>
      <c r="I33" s="209">
        <v>3631</v>
      </c>
      <c r="J33" s="210">
        <v>6414</v>
      </c>
      <c r="K33" s="211">
        <f t="shared" si="0"/>
        <v>1</v>
      </c>
      <c r="M33" s="199" t="s">
        <v>252</v>
      </c>
      <c r="N33" s="361"/>
      <c r="O33" s="194"/>
      <c r="P33" s="194"/>
      <c r="Q33" s="194"/>
      <c r="R33" s="194"/>
      <c r="S33" s="194">
        <v>1</v>
      </c>
      <c r="T33" s="195"/>
      <c r="U33" s="196">
        <v>1</v>
      </c>
      <c r="V33" s="717"/>
    </row>
    <row r="34" spans="2:22" ht="16.5" thickTop="1" thickBot="1" x14ac:dyDescent="0.3">
      <c r="M34" s="229" t="s">
        <v>13</v>
      </c>
      <c r="N34" s="363"/>
      <c r="O34" s="237"/>
      <c r="P34" s="237">
        <v>1</v>
      </c>
      <c r="Q34" s="237">
        <v>55</v>
      </c>
      <c r="R34" s="237">
        <v>196</v>
      </c>
      <c r="S34" s="237">
        <v>423</v>
      </c>
      <c r="T34" s="238">
        <v>520</v>
      </c>
      <c r="U34" s="232">
        <v>1195</v>
      </c>
      <c r="V34" s="226"/>
    </row>
    <row r="35" spans="2:22" ht="15.75" thickTop="1" x14ac:dyDescent="0.25">
      <c r="M35" s="199" t="s">
        <v>244</v>
      </c>
      <c r="N35" s="361"/>
      <c r="O35" s="194"/>
      <c r="P35" s="194"/>
      <c r="Q35" s="194">
        <v>34</v>
      </c>
      <c r="R35" s="194">
        <v>119</v>
      </c>
      <c r="S35" s="194">
        <v>271</v>
      </c>
      <c r="T35" s="195">
        <v>134</v>
      </c>
      <c r="U35" s="196">
        <v>558</v>
      </c>
      <c r="V35" s="715">
        <f>U34/U58</f>
        <v>0.18631119426255066</v>
      </c>
    </row>
    <row r="36" spans="2:22" x14ac:dyDescent="0.25">
      <c r="M36" s="199" t="s">
        <v>243</v>
      </c>
      <c r="N36" s="361"/>
      <c r="O36" s="194"/>
      <c r="P36" s="194"/>
      <c r="Q36" s="194">
        <v>10</v>
      </c>
      <c r="R36" s="194">
        <v>44</v>
      </c>
      <c r="S36" s="194">
        <v>77</v>
      </c>
      <c r="T36" s="195">
        <v>248</v>
      </c>
      <c r="U36" s="196">
        <v>379</v>
      </c>
      <c r="V36" s="716"/>
    </row>
    <row r="37" spans="2:22" x14ac:dyDescent="0.25">
      <c r="M37" s="199" t="s">
        <v>247</v>
      </c>
      <c r="N37" s="361"/>
      <c r="O37" s="194"/>
      <c r="P37" s="194">
        <v>1</v>
      </c>
      <c r="Q37" s="194"/>
      <c r="R37" s="194">
        <v>5</v>
      </c>
      <c r="S37" s="194">
        <v>13</v>
      </c>
      <c r="T37" s="195">
        <v>61</v>
      </c>
      <c r="U37" s="196">
        <v>80</v>
      </c>
      <c r="V37" s="716"/>
    </row>
    <row r="38" spans="2:22" x14ac:dyDescent="0.25">
      <c r="M38" s="199" t="s">
        <v>245</v>
      </c>
      <c r="N38" s="361"/>
      <c r="O38" s="194"/>
      <c r="P38" s="194"/>
      <c r="Q38" s="194">
        <v>1</v>
      </c>
      <c r="R38" s="194">
        <v>7</v>
      </c>
      <c r="S38" s="194">
        <v>29</v>
      </c>
      <c r="T38" s="195">
        <v>41</v>
      </c>
      <c r="U38" s="196">
        <v>78</v>
      </c>
      <c r="V38" s="716"/>
    </row>
    <row r="39" spans="2:22" x14ac:dyDescent="0.25">
      <c r="M39" s="199" t="s">
        <v>250</v>
      </c>
      <c r="N39" s="361"/>
      <c r="O39" s="194"/>
      <c r="P39" s="194"/>
      <c r="Q39" s="194">
        <v>3</v>
      </c>
      <c r="R39" s="194">
        <v>5</v>
      </c>
      <c r="S39" s="194">
        <v>32</v>
      </c>
      <c r="T39" s="195">
        <v>26</v>
      </c>
      <c r="U39" s="196">
        <v>66</v>
      </c>
      <c r="V39" s="716"/>
    </row>
    <row r="40" spans="2:22" x14ac:dyDescent="0.25">
      <c r="M40" s="199" t="s">
        <v>252</v>
      </c>
      <c r="N40" s="361"/>
      <c r="O40" s="194"/>
      <c r="P40" s="194"/>
      <c r="Q40" s="194">
        <v>5</v>
      </c>
      <c r="R40" s="194">
        <v>5</v>
      </c>
      <c r="S40" s="194">
        <v>1</v>
      </c>
      <c r="T40" s="195">
        <v>3</v>
      </c>
      <c r="U40" s="196">
        <v>14</v>
      </c>
      <c r="V40" s="716"/>
    </row>
    <row r="41" spans="2:22" x14ac:dyDescent="0.25">
      <c r="M41" s="199" t="s">
        <v>248</v>
      </c>
      <c r="N41" s="361"/>
      <c r="O41" s="194"/>
      <c r="P41" s="194"/>
      <c r="Q41" s="194">
        <v>2</v>
      </c>
      <c r="R41" s="194">
        <v>5</v>
      </c>
      <c r="S41" s="194"/>
      <c r="T41" s="195">
        <v>2</v>
      </c>
      <c r="U41" s="196">
        <v>9</v>
      </c>
      <c r="V41" s="716"/>
    </row>
    <row r="42" spans="2:22" x14ac:dyDescent="0.25">
      <c r="M42" s="199" t="s">
        <v>249</v>
      </c>
      <c r="N42" s="361"/>
      <c r="O42" s="194"/>
      <c r="P42" s="194"/>
      <c r="Q42" s="194"/>
      <c r="R42" s="194">
        <v>6</v>
      </c>
      <c r="S42" s="194"/>
      <c r="T42" s="195">
        <v>1</v>
      </c>
      <c r="U42" s="196">
        <v>7</v>
      </c>
      <c r="V42" s="716"/>
    </row>
    <row r="43" spans="2:22" ht="15.75" thickBot="1" x14ac:dyDescent="0.3">
      <c r="M43" s="199" t="s">
        <v>251</v>
      </c>
      <c r="N43" s="361"/>
      <c r="O43" s="194"/>
      <c r="P43" s="194"/>
      <c r="Q43" s="194"/>
      <c r="R43" s="194"/>
      <c r="S43" s="194"/>
      <c r="T43" s="195">
        <v>4</v>
      </c>
      <c r="U43" s="196">
        <v>4</v>
      </c>
      <c r="V43" s="717"/>
    </row>
    <row r="44" spans="2:22" ht="16.5" thickTop="1" thickBot="1" x14ac:dyDescent="0.3">
      <c r="M44" s="229" t="s">
        <v>10</v>
      </c>
      <c r="N44" s="363"/>
      <c r="O44" s="237"/>
      <c r="P44" s="237"/>
      <c r="Q44" s="237">
        <v>2</v>
      </c>
      <c r="R44" s="237">
        <v>39</v>
      </c>
      <c r="S44" s="237">
        <v>100</v>
      </c>
      <c r="T44" s="238">
        <v>256</v>
      </c>
      <c r="U44" s="232">
        <v>397</v>
      </c>
      <c r="V44" s="226"/>
    </row>
    <row r="45" spans="2:22" ht="15.75" thickTop="1" x14ac:dyDescent="0.25">
      <c r="M45" s="199" t="s">
        <v>243</v>
      </c>
      <c r="N45" s="361"/>
      <c r="O45" s="194"/>
      <c r="P45" s="194"/>
      <c r="Q45" s="194"/>
      <c r="R45" s="194">
        <v>21</v>
      </c>
      <c r="S45" s="194">
        <v>50</v>
      </c>
      <c r="T45" s="195">
        <v>162</v>
      </c>
      <c r="U45" s="196">
        <v>233</v>
      </c>
      <c r="V45" s="715">
        <f>U44/U58</f>
        <v>6.189585282195198E-2</v>
      </c>
    </row>
    <row r="46" spans="2:22" x14ac:dyDescent="0.25">
      <c r="M46" s="199" t="s">
        <v>245</v>
      </c>
      <c r="N46" s="361"/>
      <c r="O46" s="194"/>
      <c r="P46" s="194"/>
      <c r="Q46" s="194">
        <v>1</v>
      </c>
      <c r="R46" s="194">
        <v>10</v>
      </c>
      <c r="S46" s="194">
        <v>26</v>
      </c>
      <c r="T46" s="195">
        <v>28</v>
      </c>
      <c r="U46" s="196">
        <v>65</v>
      </c>
      <c r="V46" s="716"/>
    </row>
    <row r="47" spans="2:22" x14ac:dyDescent="0.25">
      <c r="M47" s="199" t="s">
        <v>247</v>
      </c>
      <c r="N47" s="361"/>
      <c r="O47" s="194"/>
      <c r="P47" s="194"/>
      <c r="Q47" s="194">
        <v>1</v>
      </c>
      <c r="R47" s="194">
        <v>3</v>
      </c>
      <c r="S47" s="194">
        <v>10</v>
      </c>
      <c r="T47" s="195">
        <v>26</v>
      </c>
      <c r="U47" s="196">
        <v>40</v>
      </c>
      <c r="V47" s="716"/>
    </row>
    <row r="48" spans="2:22" x14ac:dyDescent="0.25">
      <c r="M48" s="199" t="s">
        <v>242</v>
      </c>
      <c r="N48" s="361"/>
      <c r="O48" s="194"/>
      <c r="P48" s="194"/>
      <c r="Q48" s="194"/>
      <c r="R48" s="194">
        <v>2</v>
      </c>
      <c r="S48" s="194">
        <v>8</v>
      </c>
      <c r="T48" s="195">
        <v>17</v>
      </c>
      <c r="U48" s="196">
        <v>27</v>
      </c>
      <c r="V48" s="716"/>
    </row>
    <row r="49" spans="13:22" x14ac:dyDescent="0.25">
      <c r="M49" s="199" t="s">
        <v>248</v>
      </c>
      <c r="N49" s="361"/>
      <c r="O49" s="194"/>
      <c r="P49" s="194"/>
      <c r="Q49" s="194"/>
      <c r="R49" s="194">
        <v>1</v>
      </c>
      <c r="S49" s="194">
        <v>3</v>
      </c>
      <c r="T49" s="195">
        <v>15</v>
      </c>
      <c r="U49" s="196">
        <v>19</v>
      </c>
      <c r="V49" s="716"/>
    </row>
    <row r="50" spans="13:22" x14ac:dyDescent="0.25">
      <c r="M50" s="199" t="s">
        <v>246</v>
      </c>
      <c r="N50" s="361"/>
      <c r="O50" s="194"/>
      <c r="P50" s="194"/>
      <c r="Q50" s="194"/>
      <c r="R50" s="194"/>
      <c r="S50" s="194">
        <v>1</v>
      </c>
      <c r="T50" s="195">
        <v>4</v>
      </c>
      <c r="U50" s="196">
        <v>5</v>
      </c>
      <c r="V50" s="716"/>
    </row>
    <row r="51" spans="13:22" x14ac:dyDescent="0.25">
      <c r="M51" s="199" t="s">
        <v>244</v>
      </c>
      <c r="N51" s="361"/>
      <c r="O51" s="194"/>
      <c r="P51" s="194"/>
      <c r="Q51" s="194"/>
      <c r="R51" s="194"/>
      <c r="S51" s="194">
        <v>2</v>
      </c>
      <c r="T51" s="195">
        <v>2</v>
      </c>
      <c r="U51" s="196">
        <v>4</v>
      </c>
      <c r="V51" s="716"/>
    </row>
    <row r="52" spans="13:22" x14ac:dyDescent="0.25">
      <c r="M52" s="199" t="s">
        <v>251</v>
      </c>
      <c r="N52" s="361"/>
      <c r="O52" s="194"/>
      <c r="P52" s="194"/>
      <c r="Q52" s="194"/>
      <c r="R52" s="194">
        <v>1</v>
      </c>
      <c r="S52" s="194"/>
      <c r="T52" s="195">
        <v>1</v>
      </c>
      <c r="U52" s="196">
        <v>2</v>
      </c>
      <c r="V52" s="716"/>
    </row>
    <row r="53" spans="13:22" ht="15.75" thickBot="1" x14ac:dyDescent="0.3">
      <c r="M53" s="212" t="s">
        <v>249</v>
      </c>
      <c r="N53" s="362"/>
      <c r="O53" s="239"/>
      <c r="P53" s="239"/>
      <c r="Q53" s="239"/>
      <c r="R53" s="239">
        <v>1</v>
      </c>
      <c r="S53" s="239"/>
      <c r="T53" s="240">
        <v>1</v>
      </c>
      <c r="U53" s="231">
        <v>2</v>
      </c>
      <c r="V53" s="717"/>
    </row>
    <row r="54" spans="13:22" ht="16.5" thickTop="1" thickBot="1" x14ac:dyDescent="0.3">
      <c r="M54" s="229" t="s">
        <v>255</v>
      </c>
      <c r="N54" s="363"/>
      <c r="O54" s="237"/>
      <c r="P54" s="237"/>
      <c r="Q54" s="237"/>
      <c r="R54" s="237"/>
      <c r="S54" s="237"/>
      <c r="T54" s="238">
        <v>44</v>
      </c>
      <c r="U54" s="232">
        <v>44</v>
      </c>
      <c r="V54" s="226"/>
    </row>
    <row r="55" spans="13:22" ht="16.5" thickTop="1" thickBot="1" x14ac:dyDescent="0.3">
      <c r="M55" s="212" t="s">
        <v>248</v>
      </c>
      <c r="N55" s="362"/>
      <c r="O55" s="239"/>
      <c r="P55" s="239"/>
      <c r="Q55" s="239"/>
      <c r="R55" s="239"/>
      <c r="S55" s="239"/>
      <c r="T55" s="240">
        <v>44</v>
      </c>
      <c r="U55" s="231">
        <v>44</v>
      </c>
      <c r="V55" s="449">
        <f>U54/U58</f>
        <v>6.8599937636420333E-3</v>
      </c>
    </row>
    <row r="56" spans="13:22" ht="16.5" thickTop="1" thickBot="1" x14ac:dyDescent="0.3">
      <c r="M56" s="229" t="s">
        <v>392</v>
      </c>
      <c r="N56" s="363"/>
      <c r="O56" s="237"/>
      <c r="P56" s="237"/>
      <c r="Q56" s="237"/>
      <c r="R56" s="237"/>
      <c r="S56" s="237"/>
      <c r="T56" s="238">
        <v>1</v>
      </c>
      <c r="U56" s="232">
        <v>1</v>
      </c>
      <c r="V56" s="226"/>
    </row>
    <row r="57" spans="13:22" ht="16.5" thickTop="1" thickBot="1" x14ac:dyDescent="0.3">
      <c r="M57" s="212" t="s">
        <v>248</v>
      </c>
      <c r="N57" s="362"/>
      <c r="O57" s="239"/>
      <c r="P57" s="239"/>
      <c r="Q57" s="239"/>
      <c r="R57" s="239"/>
      <c r="S57" s="239"/>
      <c r="T57" s="240">
        <v>1</v>
      </c>
      <c r="U57" s="231">
        <v>1</v>
      </c>
      <c r="V57" s="227">
        <f>U56/U58</f>
        <v>1.5590894917368256E-4</v>
      </c>
    </row>
    <row r="58" spans="13:22" ht="16.5" thickTop="1" thickBot="1" x14ac:dyDescent="0.3">
      <c r="M58" s="228" t="s">
        <v>83</v>
      </c>
      <c r="N58" s="445">
        <v>1</v>
      </c>
      <c r="O58" s="446">
        <v>4</v>
      </c>
      <c r="P58" s="446">
        <v>5</v>
      </c>
      <c r="Q58" s="446">
        <v>170</v>
      </c>
      <c r="R58" s="446">
        <v>794</v>
      </c>
      <c r="S58" s="446">
        <v>1809</v>
      </c>
      <c r="T58" s="447">
        <v>3631</v>
      </c>
      <c r="U58" s="448">
        <v>6414</v>
      </c>
    </row>
    <row r="59" spans="13:22" ht="15.75" thickTop="1" x14ac:dyDescent="0.25">
      <c r="M59" s="364" t="s">
        <v>370</v>
      </c>
    </row>
  </sheetData>
  <mergeCells count="6">
    <mergeCell ref="V45:V53"/>
    <mergeCell ref="B6:K6"/>
    <mergeCell ref="M6:V6"/>
    <mergeCell ref="V11:V21"/>
    <mergeCell ref="V35:V43"/>
    <mergeCell ref="V23:V3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A08EC-83F8-4463-BE6E-F51847B2AF2B}">
  <sheetPr>
    <tabColor rgb="FFFFCCCC"/>
  </sheetPr>
  <dimension ref="A1:Y39"/>
  <sheetViews>
    <sheetView zoomScale="50" zoomScaleNormal="50" workbookViewId="0">
      <selection activeCell="U25" sqref="U25:U39"/>
    </sheetView>
  </sheetViews>
  <sheetFormatPr baseColWidth="10" defaultColWidth="7.85546875" defaultRowHeight="15" x14ac:dyDescent="0.25"/>
  <cols>
    <col min="1" max="1" width="7.85546875" style="47"/>
    <col min="2" max="2" width="34" style="47" customWidth="1"/>
    <col min="3" max="3" width="15.140625" style="47" customWidth="1"/>
    <col min="4" max="4" width="14.42578125" style="47" customWidth="1"/>
    <col min="5" max="5" width="12.7109375" style="47" customWidth="1"/>
    <col min="6" max="6" width="13.5703125" style="47" customWidth="1"/>
    <col min="7" max="7" width="12.85546875" style="47" customWidth="1"/>
    <col min="8" max="8" width="18.140625" style="47" customWidth="1"/>
    <col min="9" max="9" width="19.42578125" style="47" customWidth="1"/>
    <col min="10" max="10" width="13.85546875" style="47" customWidth="1"/>
    <col min="11" max="11" width="16.85546875" style="47" customWidth="1"/>
    <col min="12" max="12" width="11.7109375" style="47" customWidth="1"/>
    <col min="13" max="13" width="11.5703125" style="47" customWidth="1"/>
    <col min="14" max="14" width="14" style="47" customWidth="1"/>
    <col min="15" max="15" width="12" style="47" customWidth="1"/>
    <col min="16" max="16" width="12.140625" style="47" customWidth="1"/>
    <col min="17" max="17" width="15.5703125" style="47" customWidth="1"/>
    <col min="18" max="18" width="16.85546875" style="47" bestFit="1" customWidth="1"/>
    <col min="19" max="19" width="10.28515625" style="12" customWidth="1"/>
    <col min="20" max="20" width="12.28515625" style="47" customWidth="1"/>
    <col min="21" max="21" width="9.7109375" style="47" customWidth="1"/>
    <col min="22" max="22" width="23.5703125" style="47" customWidth="1"/>
    <col min="23" max="16384" width="7.85546875" style="47"/>
  </cols>
  <sheetData>
    <row r="1" spans="1:23" x14ac:dyDescent="0.25">
      <c r="A1" s="9" t="s">
        <v>15</v>
      </c>
      <c r="B1" s="5"/>
      <c r="C1" s="5"/>
      <c r="D1" s="5"/>
      <c r="E1" s="5"/>
      <c r="F1" s="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6"/>
      <c r="T1" s="165"/>
      <c r="U1" s="165"/>
      <c r="V1" s="165"/>
    </row>
    <row r="2" spans="1:23" x14ac:dyDescent="0.25">
      <c r="A2" s="9" t="s">
        <v>16</v>
      </c>
      <c r="B2" s="5"/>
      <c r="C2" s="5"/>
      <c r="D2" s="5"/>
      <c r="E2" s="5"/>
      <c r="F2" s="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6"/>
      <c r="T2" s="165"/>
      <c r="U2" s="165"/>
      <c r="V2" s="165"/>
    </row>
    <row r="3" spans="1:23" x14ac:dyDescent="0.25">
      <c r="A3" s="9" t="s">
        <v>17</v>
      </c>
      <c r="B3" s="5"/>
      <c r="C3" s="5"/>
      <c r="D3" s="5"/>
      <c r="E3" s="5"/>
      <c r="F3" s="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6"/>
      <c r="T3" s="165"/>
      <c r="U3" s="165"/>
      <c r="V3" s="165"/>
    </row>
    <row r="4" spans="1:23" x14ac:dyDescent="0.25">
      <c r="A4" s="9" t="s">
        <v>18</v>
      </c>
      <c r="B4" s="5"/>
      <c r="C4" s="5"/>
      <c r="D4" s="5"/>
      <c r="E4" s="5"/>
      <c r="F4" s="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6"/>
      <c r="T4" s="165"/>
      <c r="U4" s="165"/>
      <c r="V4" s="165"/>
    </row>
    <row r="5" spans="1:23" x14ac:dyDescent="0.25">
      <c r="A5" s="5"/>
      <c r="B5" s="5"/>
      <c r="C5" s="5"/>
      <c r="D5" s="5"/>
      <c r="E5" s="5"/>
      <c r="F5" s="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6"/>
      <c r="T5" s="165"/>
      <c r="U5" s="165"/>
      <c r="V5" s="165"/>
    </row>
    <row r="6" spans="1:23" x14ac:dyDescent="0.25">
      <c r="A6" s="677" t="s">
        <v>84</v>
      </c>
      <c r="B6" s="677"/>
      <c r="C6" s="677"/>
      <c r="D6" s="677"/>
      <c r="E6" s="677"/>
      <c r="F6" s="677"/>
      <c r="G6" s="677"/>
      <c r="H6" s="677"/>
      <c r="I6" s="677"/>
      <c r="J6" s="677"/>
      <c r="K6" s="677"/>
      <c r="L6" s="677"/>
      <c r="M6" s="677"/>
      <c r="N6" s="677"/>
      <c r="O6" s="677"/>
      <c r="P6" s="677"/>
      <c r="Q6" s="677"/>
      <c r="R6" s="677"/>
      <c r="S6" s="677"/>
      <c r="T6" s="677"/>
      <c r="U6" s="677"/>
      <c r="V6" s="165"/>
    </row>
    <row r="7" spans="1:23" x14ac:dyDescent="0.25">
      <c r="A7" s="165"/>
      <c r="B7" s="5"/>
      <c r="C7" s="5"/>
      <c r="D7" s="5"/>
      <c r="E7" s="5"/>
      <c r="F7" s="5"/>
      <c r="G7" s="5"/>
      <c r="H7" s="5"/>
      <c r="I7" s="5"/>
      <c r="J7" s="5"/>
      <c r="K7" s="165"/>
      <c r="L7" s="165"/>
      <c r="M7" s="165"/>
      <c r="N7" s="165"/>
      <c r="O7" s="165"/>
      <c r="P7" s="165"/>
      <c r="Q7" s="165"/>
      <c r="R7" s="165"/>
      <c r="S7" s="166"/>
      <c r="T7" s="165"/>
      <c r="U7" s="165"/>
      <c r="V7" s="165"/>
    </row>
    <row r="8" spans="1:23" x14ac:dyDescent="0.25">
      <c r="A8" s="165"/>
      <c r="B8" s="9" t="s">
        <v>85</v>
      </c>
      <c r="C8" s="5"/>
      <c r="D8" s="5"/>
      <c r="E8" s="5"/>
      <c r="F8" s="5"/>
      <c r="G8" s="5"/>
      <c r="H8" s="5"/>
      <c r="I8" s="5"/>
      <c r="J8" s="5"/>
      <c r="K8" s="165"/>
      <c r="L8" s="165"/>
      <c r="M8" s="165"/>
      <c r="N8" s="165"/>
      <c r="O8" s="165"/>
      <c r="P8" s="165"/>
      <c r="Q8" s="165"/>
      <c r="R8" s="165"/>
      <c r="S8" s="166"/>
      <c r="T8" s="165"/>
      <c r="U8" s="165"/>
      <c r="V8" s="165"/>
    </row>
    <row r="9" spans="1:23" x14ac:dyDescent="0.25">
      <c r="A9" s="165"/>
      <c r="B9" s="5">
        <v>1</v>
      </c>
      <c r="C9" s="5"/>
      <c r="D9" s="7"/>
      <c r="E9" s="5"/>
      <c r="F9" s="5"/>
      <c r="G9" s="5"/>
      <c r="H9" s="5"/>
      <c r="I9" s="5"/>
      <c r="J9" s="5"/>
      <c r="K9" s="165"/>
      <c r="L9" s="165"/>
      <c r="M9" s="165"/>
      <c r="N9" s="165"/>
      <c r="O9" s="165"/>
      <c r="P9" s="165"/>
      <c r="Q9" s="165"/>
      <c r="R9" s="165"/>
      <c r="S9" s="166"/>
      <c r="T9" s="165"/>
      <c r="U9" s="165"/>
      <c r="V9" s="165"/>
    </row>
    <row r="10" spans="1:23" x14ac:dyDescent="0.25">
      <c r="A10" s="165"/>
      <c r="B10" s="450" t="s">
        <v>22</v>
      </c>
      <c r="C10" s="450"/>
      <c r="D10" s="9"/>
      <c r="E10" s="5"/>
      <c r="F10" s="5"/>
      <c r="G10" s="5"/>
      <c r="H10" s="5"/>
      <c r="I10" s="5"/>
      <c r="J10" s="5"/>
      <c r="K10" s="165"/>
      <c r="L10" s="165"/>
      <c r="M10" s="165"/>
      <c r="N10" s="165"/>
      <c r="O10" s="165"/>
      <c r="P10" s="165"/>
      <c r="Q10" s="165"/>
      <c r="R10" s="165"/>
      <c r="S10" s="166"/>
      <c r="T10" s="165"/>
      <c r="U10" s="165"/>
      <c r="V10" s="165"/>
    </row>
    <row r="11" spans="1:23" x14ac:dyDescent="0.25">
      <c r="A11" s="167"/>
      <c r="B11" s="168"/>
      <c r="C11" s="168"/>
      <c r="D11" s="168"/>
      <c r="E11" s="168"/>
      <c r="F11" s="168"/>
      <c r="G11" s="168"/>
      <c r="H11" s="168"/>
      <c r="I11" s="168"/>
      <c r="J11" s="168"/>
      <c r="K11" s="165"/>
      <c r="L11" s="165"/>
      <c r="M11" s="165"/>
      <c r="N11" s="165"/>
      <c r="O11" s="165"/>
      <c r="P11" s="165"/>
      <c r="Q11" s="165"/>
      <c r="R11" s="165"/>
      <c r="S11" s="166"/>
      <c r="T11" s="165"/>
      <c r="U11" s="165"/>
      <c r="V11" s="165"/>
    </row>
    <row r="12" spans="1:23" ht="15.75" thickBot="1" x14ac:dyDescent="0.3">
      <c r="A12" s="167"/>
      <c r="B12" s="168"/>
      <c r="C12" s="721" t="s">
        <v>45</v>
      </c>
      <c r="D12" s="721"/>
      <c r="E12" s="721"/>
      <c r="F12" s="721"/>
      <c r="G12" s="721"/>
      <c r="H12" s="721"/>
      <c r="I12" s="721"/>
      <c r="J12" s="721"/>
      <c r="K12" s="721"/>
      <c r="L12" s="721"/>
      <c r="M12" s="721"/>
      <c r="N12" s="721"/>
      <c r="O12" s="721"/>
      <c r="P12" s="721"/>
      <c r="Q12" s="721"/>
      <c r="R12" s="721"/>
      <c r="S12" s="166"/>
      <c r="T12" s="165"/>
      <c r="U12" s="165"/>
      <c r="V12" s="165"/>
    </row>
    <row r="13" spans="1:23" ht="16.5" thickTop="1" thickBot="1" x14ac:dyDescent="0.3">
      <c r="A13" s="169"/>
      <c r="B13" s="168"/>
      <c r="C13" s="678" t="s">
        <v>179</v>
      </c>
      <c r="D13" s="679"/>
      <c r="E13" s="679"/>
      <c r="F13" s="679"/>
      <c r="G13" s="679"/>
      <c r="H13" s="679"/>
      <c r="I13" s="679"/>
      <c r="J13" s="679"/>
      <c r="K13" s="680"/>
      <c r="L13" s="722" t="s">
        <v>180</v>
      </c>
      <c r="M13" s="723"/>
      <c r="N13" s="723"/>
      <c r="O13" s="723"/>
      <c r="P13" s="723"/>
      <c r="Q13" s="723"/>
      <c r="R13" s="723"/>
      <c r="S13" s="724"/>
      <c r="T13" s="165"/>
      <c r="U13" s="165"/>
      <c r="V13" s="165"/>
    </row>
    <row r="14" spans="1:23" ht="39.75" customHeight="1" thickTop="1" thickBot="1" x14ac:dyDescent="0.3">
      <c r="A14" s="169"/>
      <c r="B14" s="81" t="s">
        <v>36</v>
      </c>
      <c r="C14" s="651" t="s">
        <v>31</v>
      </c>
      <c r="D14" s="652" t="s">
        <v>37</v>
      </c>
      <c r="E14" s="652" t="s">
        <v>38</v>
      </c>
      <c r="F14" s="652" t="s">
        <v>39</v>
      </c>
      <c r="G14" s="652" t="s">
        <v>44</v>
      </c>
      <c r="H14" s="652" t="s">
        <v>367</v>
      </c>
      <c r="I14" s="652" t="s">
        <v>43</v>
      </c>
      <c r="J14" s="653" t="s">
        <v>365</v>
      </c>
      <c r="K14" s="654" t="s">
        <v>366</v>
      </c>
      <c r="L14" s="311" t="s">
        <v>8</v>
      </c>
      <c r="M14" s="312" t="s">
        <v>6</v>
      </c>
      <c r="N14" s="313" t="s">
        <v>7</v>
      </c>
      <c r="O14" s="313" t="s">
        <v>4</v>
      </c>
      <c r="P14" s="313" t="s">
        <v>5</v>
      </c>
      <c r="Q14" s="313" t="s">
        <v>3</v>
      </c>
      <c r="R14" s="314" t="s">
        <v>2</v>
      </c>
      <c r="S14" s="315" t="s">
        <v>9</v>
      </c>
      <c r="T14" s="98" t="s">
        <v>40</v>
      </c>
      <c r="U14" s="165"/>
      <c r="V14" s="165"/>
      <c r="W14" s="165"/>
    </row>
    <row r="15" spans="1:23" ht="15.75" thickTop="1" x14ac:dyDescent="0.25">
      <c r="A15" s="169"/>
      <c r="B15" s="88">
        <v>2013</v>
      </c>
      <c r="C15" s="92"/>
      <c r="D15" s="82"/>
      <c r="E15" s="82"/>
      <c r="F15" s="82"/>
      <c r="G15" s="82"/>
      <c r="H15" s="82"/>
      <c r="I15" s="82"/>
      <c r="J15" s="82"/>
      <c r="K15" s="82"/>
      <c r="L15" s="102">
        <v>1</v>
      </c>
      <c r="M15" s="307"/>
      <c r="N15" s="83">
        <v>0</v>
      </c>
      <c r="O15" s="83">
        <v>0</v>
      </c>
      <c r="P15" s="83">
        <v>0</v>
      </c>
      <c r="Q15" s="83">
        <v>0</v>
      </c>
      <c r="R15" s="137"/>
      <c r="S15" s="103">
        <v>0</v>
      </c>
      <c r="T15" s="99">
        <f t="shared" ref="T15:T21" si="0">SUM(C15:S15)</f>
        <v>1</v>
      </c>
      <c r="U15" s="165"/>
      <c r="V15" s="165"/>
      <c r="W15" s="165"/>
    </row>
    <row r="16" spans="1:23" x14ac:dyDescent="0.25">
      <c r="A16" s="169"/>
      <c r="B16" s="89">
        <v>2014</v>
      </c>
      <c r="C16" s="93">
        <v>881</v>
      </c>
      <c r="D16" s="57">
        <v>168</v>
      </c>
      <c r="E16" s="57">
        <v>116</v>
      </c>
      <c r="F16" s="57">
        <v>127</v>
      </c>
      <c r="G16" s="57">
        <v>3</v>
      </c>
      <c r="H16" s="57"/>
      <c r="I16" s="57"/>
      <c r="J16" s="57"/>
      <c r="K16" s="57"/>
      <c r="L16" s="93">
        <v>33</v>
      </c>
      <c r="M16" s="308"/>
      <c r="N16" s="57">
        <v>0</v>
      </c>
      <c r="O16" s="57">
        <v>7</v>
      </c>
      <c r="P16" s="57">
        <v>4</v>
      </c>
      <c r="Q16" s="57">
        <v>11</v>
      </c>
      <c r="R16" s="138"/>
      <c r="S16" s="66">
        <v>7</v>
      </c>
      <c r="T16" s="100">
        <f t="shared" si="0"/>
        <v>1357</v>
      </c>
      <c r="U16" s="165"/>
      <c r="V16" s="165"/>
      <c r="W16" s="165"/>
    </row>
    <row r="17" spans="1:23" x14ac:dyDescent="0.25">
      <c r="A17" s="169"/>
      <c r="B17" s="90">
        <v>2015</v>
      </c>
      <c r="C17" s="94">
        <v>1503</v>
      </c>
      <c r="D17" s="84">
        <v>779</v>
      </c>
      <c r="E17" s="84">
        <v>230</v>
      </c>
      <c r="F17" s="84">
        <v>159</v>
      </c>
      <c r="G17" s="84">
        <v>2</v>
      </c>
      <c r="H17" s="84"/>
      <c r="I17" s="84"/>
      <c r="J17" s="84"/>
      <c r="K17" s="84"/>
      <c r="L17" s="104">
        <v>38</v>
      </c>
      <c r="M17" s="309"/>
      <c r="N17" s="84">
        <v>5</v>
      </c>
      <c r="O17" s="84">
        <v>99</v>
      </c>
      <c r="P17" s="84">
        <v>2</v>
      </c>
      <c r="Q17" s="84">
        <v>1</v>
      </c>
      <c r="R17" s="139"/>
      <c r="S17" s="95">
        <v>2</v>
      </c>
      <c r="T17" s="100">
        <f t="shared" si="0"/>
        <v>2820</v>
      </c>
      <c r="U17" s="165"/>
      <c r="V17" s="165"/>
      <c r="W17" s="165"/>
    </row>
    <row r="18" spans="1:23" x14ac:dyDescent="0.25">
      <c r="A18" s="169"/>
      <c r="B18" s="90">
        <v>2016</v>
      </c>
      <c r="C18" s="94">
        <v>2510</v>
      </c>
      <c r="D18" s="84">
        <v>829</v>
      </c>
      <c r="E18" s="84">
        <v>986</v>
      </c>
      <c r="F18" s="84">
        <v>235</v>
      </c>
      <c r="G18" s="84">
        <v>33</v>
      </c>
      <c r="H18" s="84"/>
      <c r="I18" s="84"/>
      <c r="J18" s="84"/>
      <c r="K18" s="84"/>
      <c r="L18" s="104">
        <v>120</v>
      </c>
      <c r="M18" s="309"/>
      <c r="N18" s="84">
        <v>1</v>
      </c>
      <c r="O18" s="84">
        <v>192</v>
      </c>
      <c r="P18" s="84">
        <v>8</v>
      </c>
      <c r="Q18" s="84">
        <v>1</v>
      </c>
      <c r="R18" s="139"/>
      <c r="S18" s="95">
        <v>28</v>
      </c>
      <c r="T18" s="100">
        <f t="shared" si="0"/>
        <v>4943</v>
      </c>
      <c r="U18" s="165"/>
      <c r="V18" s="165"/>
      <c r="W18" s="165"/>
    </row>
    <row r="19" spans="1:23" x14ac:dyDescent="0.25">
      <c r="A19" s="169"/>
      <c r="B19" s="90">
        <v>2017</v>
      </c>
      <c r="C19" s="94">
        <v>3314</v>
      </c>
      <c r="D19" s="84">
        <v>1329</v>
      </c>
      <c r="E19" s="84">
        <v>2435</v>
      </c>
      <c r="F19" s="84">
        <v>526</v>
      </c>
      <c r="G19" s="84">
        <v>66</v>
      </c>
      <c r="H19" s="84"/>
      <c r="I19" s="84">
        <v>1</v>
      </c>
      <c r="J19" s="84"/>
      <c r="K19" s="84"/>
      <c r="L19" s="104">
        <v>221</v>
      </c>
      <c r="M19" s="309"/>
      <c r="N19" s="84">
        <v>8</v>
      </c>
      <c r="O19" s="84">
        <v>630</v>
      </c>
      <c r="P19" s="84"/>
      <c r="Q19" s="84"/>
      <c r="R19" s="139"/>
      <c r="S19" s="95"/>
      <c r="T19" s="100">
        <f t="shared" si="0"/>
        <v>8530</v>
      </c>
      <c r="U19" s="165"/>
      <c r="V19" s="165"/>
      <c r="W19" s="165"/>
    </row>
    <row r="20" spans="1:23" ht="15.75" thickBot="1" x14ac:dyDescent="0.3">
      <c r="A20" s="169"/>
      <c r="B20" s="91">
        <v>2018</v>
      </c>
      <c r="C20" s="96">
        <v>194</v>
      </c>
      <c r="D20" s="86">
        <v>112</v>
      </c>
      <c r="E20" s="86">
        <v>110</v>
      </c>
      <c r="F20" s="86">
        <v>0</v>
      </c>
      <c r="G20" s="86">
        <v>2</v>
      </c>
      <c r="H20" s="86"/>
      <c r="I20" s="86"/>
      <c r="J20" s="86"/>
      <c r="K20" s="86"/>
      <c r="L20" s="105">
        <v>6</v>
      </c>
      <c r="M20" s="310"/>
      <c r="N20" s="86"/>
      <c r="O20" s="86">
        <v>23</v>
      </c>
      <c r="P20" s="86"/>
      <c r="Q20" s="86"/>
      <c r="R20" s="140"/>
      <c r="S20" s="97"/>
      <c r="T20" s="101">
        <f t="shared" si="0"/>
        <v>447</v>
      </c>
      <c r="U20" s="165"/>
      <c r="V20" s="165"/>
      <c r="W20" s="165"/>
    </row>
    <row r="21" spans="1:23" ht="26.25" thickTop="1" x14ac:dyDescent="0.25">
      <c r="A21" s="169"/>
      <c r="B21" s="327" t="s">
        <v>41</v>
      </c>
      <c r="C21" s="328">
        <f>SUM(C16:C20)</f>
        <v>8402</v>
      </c>
      <c r="D21" s="329">
        <f t="shared" ref="D21:F21" si="1">SUM(D16:D20)</f>
        <v>3217</v>
      </c>
      <c r="E21" s="329">
        <f t="shared" si="1"/>
        <v>3877</v>
      </c>
      <c r="F21" s="329">
        <f t="shared" si="1"/>
        <v>1047</v>
      </c>
      <c r="G21" s="329">
        <f>SUM(G16:G20)</f>
        <v>106</v>
      </c>
      <c r="H21" s="329"/>
      <c r="I21" s="329">
        <f>SUM(I16:I20)</f>
        <v>1</v>
      </c>
      <c r="J21" s="329"/>
      <c r="K21" s="329"/>
      <c r="L21" s="328">
        <f>SUM(L15:L20)</f>
        <v>419</v>
      </c>
      <c r="M21" s="330"/>
      <c r="N21" s="329">
        <f t="shared" ref="N21:Q21" si="2">SUM(N15:N20)</f>
        <v>14</v>
      </c>
      <c r="O21" s="329">
        <f t="shared" si="2"/>
        <v>951</v>
      </c>
      <c r="P21" s="329">
        <f t="shared" si="2"/>
        <v>14</v>
      </c>
      <c r="Q21" s="329">
        <f t="shared" si="2"/>
        <v>13</v>
      </c>
      <c r="R21" s="331"/>
      <c r="S21" s="332">
        <f>SUM(S15:S20)</f>
        <v>37</v>
      </c>
      <c r="T21" s="333">
        <f t="shared" si="0"/>
        <v>18098</v>
      </c>
      <c r="U21" s="165"/>
      <c r="V21" s="165"/>
      <c r="W21" s="165"/>
    </row>
    <row r="22" spans="1:23" ht="27" customHeight="1" thickBot="1" x14ac:dyDescent="0.3">
      <c r="A22" s="169"/>
      <c r="B22" s="334" t="s">
        <v>42</v>
      </c>
      <c r="C22" s="335">
        <f>C15+C16</f>
        <v>881</v>
      </c>
      <c r="D22" s="336">
        <f t="shared" ref="D22:T22" si="3">D15+D16</f>
        <v>168</v>
      </c>
      <c r="E22" s="336">
        <f t="shared" si="3"/>
        <v>116</v>
      </c>
      <c r="F22" s="336">
        <f t="shared" si="3"/>
        <v>127</v>
      </c>
      <c r="G22" s="336">
        <f>G15+G16</f>
        <v>3</v>
      </c>
      <c r="H22" s="336"/>
      <c r="I22" s="336">
        <f>I15+I16</f>
        <v>0</v>
      </c>
      <c r="J22" s="336"/>
      <c r="K22" s="336"/>
      <c r="L22" s="335">
        <f t="shared" si="3"/>
        <v>34</v>
      </c>
      <c r="M22" s="337"/>
      <c r="N22" s="336">
        <f t="shared" si="3"/>
        <v>0</v>
      </c>
      <c r="O22" s="336">
        <f t="shared" si="3"/>
        <v>7</v>
      </c>
      <c r="P22" s="336">
        <f t="shared" si="3"/>
        <v>4</v>
      </c>
      <c r="Q22" s="336">
        <f t="shared" si="3"/>
        <v>11</v>
      </c>
      <c r="R22" s="338"/>
      <c r="S22" s="339">
        <f t="shared" si="3"/>
        <v>7</v>
      </c>
      <c r="T22" s="340">
        <f t="shared" si="3"/>
        <v>1358</v>
      </c>
      <c r="U22" s="165"/>
      <c r="W22" s="165"/>
    </row>
    <row r="23" spans="1:23" ht="15.75" thickTop="1" x14ac:dyDescent="0.25">
      <c r="A23" s="167"/>
      <c r="B23" s="165"/>
      <c r="C23" s="165"/>
      <c r="D23" s="165"/>
      <c r="E23" s="165"/>
      <c r="F23" s="165"/>
      <c r="G23" s="165"/>
      <c r="H23" s="165"/>
      <c r="I23" s="165"/>
      <c r="J23" s="165"/>
      <c r="K23" s="165"/>
      <c r="L23" s="165"/>
      <c r="M23" s="165"/>
      <c r="N23" s="165"/>
      <c r="O23" s="165"/>
      <c r="P23" s="165"/>
      <c r="Q23" s="165"/>
      <c r="R23" s="165"/>
      <c r="S23" s="165"/>
      <c r="T23" s="165"/>
      <c r="U23" s="165"/>
      <c r="V23" s="684" t="s">
        <v>416</v>
      </c>
      <c r="W23" s="165"/>
    </row>
    <row r="24" spans="1:23" s="395" customFormat="1" ht="15.75" thickBot="1" x14ac:dyDescent="0.3">
      <c r="A24" s="167"/>
      <c r="B24" s="165"/>
      <c r="C24" s="165"/>
      <c r="D24" s="165"/>
      <c r="E24" s="165"/>
      <c r="F24" s="165"/>
      <c r="G24" s="165"/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5"/>
      <c r="T24" s="165"/>
      <c r="U24" s="165"/>
      <c r="V24" s="685"/>
      <c r="W24" s="165"/>
    </row>
    <row r="25" spans="1:23" ht="15.75" thickTop="1" x14ac:dyDescent="0.25">
      <c r="A25" s="167"/>
      <c r="B25" s="316" t="s">
        <v>181</v>
      </c>
      <c r="C25" s="317">
        <v>839</v>
      </c>
      <c r="D25" s="317">
        <v>93</v>
      </c>
      <c r="E25" s="317">
        <v>93</v>
      </c>
      <c r="F25" s="317">
        <v>72</v>
      </c>
      <c r="G25" s="317">
        <v>3</v>
      </c>
      <c r="H25" s="317"/>
      <c r="I25" s="317">
        <v>0</v>
      </c>
      <c r="J25" s="317"/>
      <c r="K25" s="317"/>
      <c r="L25" s="317">
        <v>29</v>
      </c>
      <c r="M25" s="317"/>
      <c r="N25" s="317">
        <v>0</v>
      </c>
      <c r="O25" s="317">
        <v>7</v>
      </c>
      <c r="P25" s="317">
        <v>4</v>
      </c>
      <c r="Q25" s="317">
        <v>11</v>
      </c>
      <c r="R25" s="318"/>
      <c r="S25" s="318">
        <v>7</v>
      </c>
      <c r="T25" s="319">
        <f t="shared" ref="T25:T36" si="4">SUM(C25:S25)</f>
        <v>1158</v>
      </c>
      <c r="U25" s="165"/>
      <c r="V25" s="659">
        <f>T25-T22</f>
        <v>-200</v>
      </c>
      <c r="W25" s="165"/>
    </row>
    <row r="26" spans="1:23" ht="15.75" thickBot="1" x14ac:dyDescent="0.3">
      <c r="A26" s="167"/>
      <c r="B26" s="320" t="s">
        <v>182</v>
      </c>
      <c r="C26" s="321">
        <v>71</v>
      </c>
      <c r="D26" s="321">
        <v>88</v>
      </c>
      <c r="E26" s="321">
        <v>29</v>
      </c>
      <c r="F26" s="321">
        <v>76</v>
      </c>
      <c r="G26" s="322">
        <v>2</v>
      </c>
      <c r="H26" s="322"/>
      <c r="I26" s="322">
        <v>0</v>
      </c>
      <c r="J26" s="322"/>
      <c r="K26" s="322"/>
      <c r="L26" s="321">
        <v>5</v>
      </c>
      <c r="M26" s="321"/>
      <c r="N26" s="322">
        <v>0</v>
      </c>
      <c r="O26" s="322">
        <v>0</v>
      </c>
      <c r="P26" s="322">
        <v>0</v>
      </c>
      <c r="Q26" s="322">
        <v>0</v>
      </c>
      <c r="R26" s="323"/>
      <c r="S26" s="323">
        <v>0</v>
      </c>
      <c r="T26" s="324">
        <f t="shared" si="4"/>
        <v>271</v>
      </c>
      <c r="U26" s="650"/>
      <c r="V26" s="660">
        <f>T26</f>
        <v>271</v>
      </c>
      <c r="W26" s="165"/>
    </row>
    <row r="27" spans="1:23" ht="15.75" thickTop="1" x14ac:dyDescent="0.25">
      <c r="A27" s="167"/>
      <c r="B27" s="120" t="s">
        <v>190</v>
      </c>
      <c r="C27" s="121">
        <v>818</v>
      </c>
      <c r="D27" s="121">
        <v>80</v>
      </c>
      <c r="E27" s="121">
        <v>93</v>
      </c>
      <c r="F27" s="121">
        <v>72</v>
      </c>
      <c r="G27" s="122">
        <v>3</v>
      </c>
      <c r="H27" s="122"/>
      <c r="I27" s="122"/>
      <c r="J27" s="122"/>
      <c r="K27" s="122"/>
      <c r="L27" s="121">
        <v>28</v>
      </c>
      <c r="M27" s="121"/>
      <c r="N27" s="122"/>
      <c r="O27" s="122">
        <f>3+4</f>
        <v>7</v>
      </c>
      <c r="P27" s="122">
        <v>4</v>
      </c>
      <c r="Q27" s="122">
        <v>11</v>
      </c>
      <c r="R27" s="123"/>
      <c r="S27" s="123">
        <v>7</v>
      </c>
      <c r="T27" s="124">
        <f t="shared" si="4"/>
        <v>1123</v>
      </c>
      <c r="U27" s="650"/>
      <c r="V27" s="657">
        <f>T27-T25</f>
        <v>-35</v>
      </c>
      <c r="W27" s="165"/>
    </row>
    <row r="28" spans="1:23" ht="15.75" thickBot="1" x14ac:dyDescent="0.3">
      <c r="A28" s="167"/>
      <c r="B28" s="125" t="s">
        <v>191</v>
      </c>
      <c r="C28" s="126">
        <v>91</v>
      </c>
      <c r="D28" s="126">
        <v>92</v>
      </c>
      <c r="E28" s="126">
        <v>29</v>
      </c>
      <c r="F28" s="126">
        <v>76</v>
      </c>
      <c r="G28" s="127">
        <v>2</v>
      </c>
      <c r="H28" s="127"/>
      <c r="I28" s="127"/>
      <c r="J28" s="127"/>
      <c r="K28" s="127"/>
      <c r="L28" s="126">
        <v>5</v>
      </c>
      <c r="M28" s="126"/>
      <c r="N28" s="127"/>
      <c r="O28" s="127"/>
      <c r="P28" s="127"/>
      <c r="Q28" s="127"/>
      <c r="R28" s="128"/>
      <c r="S28" s="128"/>
      <c r="T28" s="129">
        <f t="shared" si="4"/>
        <v>295</v>
      </c>
      <c r="U28" s="650"/>
      <c r="V28" s="658">
        <f>T28-T26</f>
        <v>24</v>
      </c>
      <c r="W28" s="165"/>
    </row>
    <row r="29" spans="1:23" ht="15.75" thickTop="1" x14ac:dyDescent="0.25">
      <c r="A29" s="167"/>
      <c r="B29" s="316" t="s">
        <v>197</v>
      </c>
      <c r="C29" s="317">
        <v>808</v>
      </c>
      <c r="D29" s="317">
        <v>78</v>
      </c>
      <c r="E29" s="317">
        <v>82</v>
      </c>
      <c r="F29" s="317">
        <v>64</v>
      </c>
      <c r="G29" s="317"/>
      <c r="H29" s="317"/>
      <c r="I29" s="317"/>
      <c r="J29" s="317"/>
      <c r="K29" s="317"/>
      <c r="L29" s="317">
        <v>27</v>
      </c>
      <c r="M29" s="317"/>
      <c r="N29" s="317"/>
      <c r="O29" s="317">
        <v>7</v>
      </c>
      <c r="P29" s="317">
        <v>4</v>
      </c>
      <c r="Q29" s="317">
        <v>11</v>
      </c>
      <c r="R29" s="318"/>
      <c r="S29" s="318">
        <v>7</v>
      </c>
      <c r="T29" s="319">
        <f t="shared" si="4"/>
        <v>1088</v>
      </c>
      <c r="U29" s="650"/>
      <c r="V29" s="659">
        <f>T29-T27</f>
        <v>-35</v>
      </c>
      <c r="W29" s="165"/>
    </row>
    <row r="30" spans="1:23" ht="15.75" thickBot="1" x14ac:dyDescent="0.3">
      <c r="A30" s="167"/>
      <c r="B30" s="320" t="s">
        <v>198</v>
      </c>
      <c r="C30" s="321">
        <v>97</v>
      </c>
      <c r="D30" s="321">
        <v>94</v>
      </c>
      <c r="E30" s="321">
        <v>40</v>
      </c>
      <c r="F30" s="321">
        <v>84</v>
      </c>
      <c r="G30" s="322"/>
      <c r="H30" s="322"/>
      <c r="I30" s="322"/>
      <c r="J30" s="322"/>
      <c r="K30" s="322"/>
      <c r="L30" s="321">
        <v>7</v>
      </c>
      <c r="M30" s="321"/>
      <c r="N30" s="322"/>
      <c r="O30" s="322"/>
      <c r="P30" s="322"/>
      <c r="Q30" s="322"/>
      <c r="R30" s="323">
        <v>5</v>
      </c>
      <c r="S30" s="323"/>
      <c r="T30" s="324">
        <f t="shared" si="4"/>
        <v>327</v>
      </c>
      <c r="U30" s="650"/>
      <c r="V30" s="660">
        <f t="shared" ref="V30:V38" si="5">T30-T28</f>
        <v>32</v>
      </c>
      <c r="W30" s="165"/>
    </row>
    <row r="31" spans="1:23" ht="15.75" thickTop="1" x14ac:dyDescent="0.25">
      <c r="A31" s="167"/>
      <c r="B31" s="120" t="s">
        <v>203</v>
      </c>
      <c r="C31" s="121">
        <v>773</v>
      </c>
      <c r="D31" s="121">
        <v>73</v>
      </c>
      <c r="E31" s="121">
        <v>51</v>
      </c>
      <c r="F31" s="121">
        <v>55</v>
      </c>
      <c r="G31" s="122"/>
      <c r="H31" s="122"/>
      <c r="I31" s="122"/>
      <c r="J31" s="122"/>
      <c r="K31" s="122"/>
      <c r="L31" s="121">
        <v>22</v>
      </c>
      <c r="M31" s="121"/>
      <c r="N31" s="122"/>
      <c r="O31" s="122">
        <v>7</v>
      </c>
      <c r="P31" s="122">
        <v>4</v>
      </c>
      <c r="Q31" s="122">
        <v>10</v>
      </c>
      <c r="R31" s="123"/>
      <c r="S31" s="123">
        <v>7</v>
      </c>
      <c r="T31" s="124">
        <f t="shared" si="4"/>
        <v>1002</v>
      </c>
      <c r="U31" s="650"/>
      <c r="V31" s="657">
        <f t="shared" si="5"/>
        <v>-86</v>
      </c>
      <c r="W31" s="165"/>
    </row>
    <row r="32" spans="1:23" ht="15.75" thickBot="1" x14ac:dyDescent="0.3">
      <c r="A32" s="167"/>
      <c r="B32" s="125" t="s">
        <v>204</v>
      </c>
      <c r="C32" s="126">
        <v>118</v>
      </c>
      <c r="D32" s="126">
        <v>98</v>
      </c>
      <c r="E32" s="126">
        <v>60</v>
      </c>
      <c r="F32" s="126">
        <v>93</v>
      </c>
      <c r="G32" s="127">
        <v>5</v>
      </c>
      <c r="H32" s="127"/>
      <c r="I32" s="127"/>
      <c r="J32" s="127"/>
      <c r="K32" s="127"/>
      <c r="L32" s="126">
        <v>12</v>
      </c>
      <c r="M32" s="126"/>
      <c r="N32" s="127"/>
      <c r="O32" s="127"/>
      <c r="P32" s="127"/>
      <c r="Q32" s="127">
        <v>1</v>
      </c>
      <c r="R32" s="128"/>
      <c r="S32" s="128"/>
      <c r="T32" s="129">
        <f t="shared" si="4"/>
        <v>387</v>
      </c>
      <c r="U32" s="650"/>
      <c r="V32" s="658">
        <f t="shared" si="5"/>
        <v>60</v>
      </c>
      <c r="W32" s="165"/>
    </row>
    <row r="33" spans="1:25" ht="15.75" thickTop="1" x14ac:dyDescent="0.25">
      <c r="A33" s="167"/>
      <c r="B33" s="316" t="s">
        <v>206</v>
      </c>
      <c r="C33" s="317">
        <v>653</v>
      </c>
      <c r="D33" s="317">
        <v>60</v>
      </c>
      <c r="E33" s="317">
        <v>25</v>
      </c>
      <c r="F33" s="317">
        <v>54</v>
      </c>
      <c r="G33" s="325"/>
      <c r="H33" s="325"/>
      <c r="I33" s="325"/>
      <c r="J33" s="325"/>
      <c r="K33" s="325"/>
      <c r="L33" s="317">
        <v>22</v>
      </c>
      <c r="M33" s="317"/>
      <c r="N33" s="325"/>
      <c r="O33" s="325">
        <v>7</v>
      </c>
      <c r="P33" s="325">
        <v>4</v>
      </c>
      <c r="Q33" s="325">
        <v>10</v>
      </c>
      <c r="R33" s="326"/>
      <c r="S33" s="326">
        <v>7</v>
      </c>
      <c r="T33" s="319">
        <f t="shared" si="4"/>
        <v>842</v>
      </c>
      <c r="U33" s="650"/>
      <c r="V33" s="659">
        <f t="shared" si="5"/>
        <v>-160</v>
      </c>
      <c r="W33" s="165"/>
    </row>
    <row r="34" spans="1:25" ht="15.75" thickBot="1" x14ac:dyDescent="0.3">
      <c r="A34" s="167"/>
      <c r="B34" s="320" t="s">
        <v>207</v>
      </c>
      <c r="C34" s="321">
        <v>203</v>
      </c>
      <c r="D34" s="321">
        <v>111</v>
      </c>
      <c r="E34" s="321">
        <v>68</v>
      </c>
      <c r="F34" s="321">
        <v>94</v>
      </c>
      <c r="G34" s="322">
        <v>5</v>
      </c>
      <c r="H34" s="322"/>
      <c r="I34" s="322"/>
      <c r="J34" s="322"/>
      <c r="K34" s="322"/>
      <c r="L34" s="321">
        <v>12</v>
      </c>
      <c r="M34" s="321"/>
      <c r="N34" s="322"/>
      <c r="O34" s="322"/>
      <c r="P34" s="322"/>
      <c r="Q34" s="322"/>
      <c r="R34" s="323">
        <v>5</v>
      </c>
      <c r="S34" s="323"/>
      <c r="T34" s="324">
        <f t="shared" si="4"/>
        <v>498</v>
      </c>
      <c r="U34" s="650"/>
      <c r="V34" s="660">
        <f t="shared" si="5"/>
        <v>111</v>
      </c>
      <c r="W34" s="165"/>
    </row>
    <row r="35" spans="1:25" ht="15.75" thickTop="1" x14ac:dyDescent="0.25">
      <c r="A35" s="167"/>
      <c r="B35" s="120" t="s">
        <v>285</v>
      </c>
      <c r="C35" s="121">
        <v>357</v>
      </c>
      <c r="D35" s="121">
        <v>43</v>
      </c>
      <c r="E35" s="121">
        <v>15</v>
      </c>
      <c r="F35" s="121">
        <v>36</v>
      </c>
      <c r="G35" s="122"/>
      <c r="H35" s="122"/>
      <c r="I35" s="122"/>
      <c r="J35" s="122"/>
      <c r="K35" s="122"/>
      <c r="L35" s="121">
        <v>22</v>
      </c>
      <c r="M35" s="121"/>
      <c r="N35" s="122"/>
      <c r="O35" s="122">
        <v>7</v>
      </c>
      <c r="P35" s="122">
        <v>4</v>
      </c>
      <c r="Q35" s="122">
        <v>10</v>
      </c>
      <c r="R35" s="123"/>
      <c r="S35" s="123">
        <v>7</v>
      </c>
      <c r="T35" s="124">
        <f t="shared" si="4"/>
        <v>501</v>
      </c>
      <c r="U35" s="650"/>
      <c r="V35" s="657">
        <f t="shared" si="5"/>
        <v>-341</v>
      </c>
      <c r="W35" s="165"/>
    </row>
    <row r="36" spans="1:25" ht="15.75" thickBot="1" x14ac:dyDescent="0.3">
      <c r="A36" s="167"/>
      <c r="B36" s="125" t="s">
        <v>286</v>
      </c>
      <c r="C36" s="126">
        <v>429</v>
      </c>
      <c r="D36" s="126">
        <v>128</v>
      </c>
      <c r="E36" s="126">
        <v>78</v>
      </c>
      <c r="F36" s="126">
        <v>111</v>
      </c>
      <c r="G36" s="127">
        <v>5</v>
      </c>
      <c r="H36" s="127"/>
      <c r="I36" s="127"/>
      <c r="J36" s="127"/>
      <c r="K36" s="127"/>
      <c r="L36" s="126">
        <v>13</v>
      </c>
      <c r="M36" s="126"/>
      <c r="N36" s="127"/>
      <c r="O36" s="127"/>
      <c r="P36" s="127"/>
      <c r="Q36" s="127">
        <v>1</v>
      </c>
      <c r="R36" s="128"/>
      <c r="S36" s="128"/>
      <c r="T36" s="129">
        <f t="shared" si="4"/>
        <v>765</v>
      </c>
      <c r="U36" s="650"/>
      <c r="V36" s="658">
        <f t="shared" si="5"/>
        <v>267</v>
      </c>
      <c r="W36" s="165"/>
    </row>
    <row r="37" spans="1:25" ht="15.75" thickTop="1" x14ac:dyDescent="0.25">
      <c r="A37" s="167"/>
      <c r="B37" s="316" t="s">
        <v>394</v>
      </c>
      <c r="C37" s="317">
        <v>274</v>
      </c>
      <c r="D37" s="317">
        <v>27</v>
      </c>
      <c r="E37" s="317">
        <v>14</v>
      </c>
      <c r="F37" s="317">
        <v>15</v>
      </c>
      <c r="G37" s="325"/>
      <c r="H37" s="325"/>
      <c r="I37" s="325"/>
      <c r="J37" s="325"/>
      <c r="K37" s="325"/>
      <c r="L37" s="317">
        <v>22</v>
      </c>
      <c r="M37" s="317"/>
      <c r="N37" s="325"/>
      <c r="O37" s="325">
        <v>7</v>
      </c>
      <c r="P37" s="325">
        <v>4</v>
      </c>
      <c r="Q37" s="325">
        <v>10</v>
      </c>
      <c r="R37" s="326"/>
      <c r="S37" s="326">
        <v>2</v>
      </c>
      <c r="T37" s="319">
        <f t="shared" ref="T37:T38" si="6">SUM(C37:S37)</f>
        <v>375</v>
      </c>
      <c r="U37" s="650"/>
      <c r="V37" s="659">
        <f t="shared" si="5"/>
        <v>-126</v>
      </c>
      <c r="W37" s="165"/>
    </row>
    <row r="38" spans="1:25" ht="15.75" thickBot="1" x14ac:dyDescent="0.3">
      <c r="A38" s="165"/>
      <c r="B38" s="320" t="s">
        <v>395</v>
      </c>
      <c r="C38" s="321">
        <v>306</v>
      </c>
      <c r="D38" s="321">
        <v>247</v>
      </c>
      <c r="E38" s="321">
        <v>156</v>
      </c>
      <c r="F38" s="321">
        <v>41</v>
      </c>
      <c r="G38" s="322">
        <v>7</v>
      </c>
      <c r="H38" s="322">
        <v>2</v>
      </c>
      <c r="I38" s="322"/>
      <c r="J38" s="322">
        <v>7</v>
      </c>
      <c r="K38" s="322">
        <v>9</v>
      </c>
      <c r="L38" s="321">
        <v>36</v>
      </c>
      <c r="M38" s="321">
        <v>50</v>
      </c>
      <c r="N38" s="322"/>
      <c r="O38" s="322">
        <v>22</v>
      </c>
      <c r="P38" s="322">
        <v>2</v>
      </c>
      <c r="Q38" s="322">
        <v>4</v>
      </c>
      <c r="R38" s="323"/>
      <c r="S38" s="323">
        <v>1</v>
      </c>
      <c r="T38" s="324">
        <f t="shared" si="6"/>
        <v>890</v>
      </c>
      <c r="U38" s="650"/>
      <c r="V38" s="660">
        <f t="shared" si="5"/>
        <v>125</v>
      </c>
      <c r="W38" s="165"/>
      <c r="X38" s="165"/>
      <c r="Y38" s="165"/>
    </row>
    <row r="39" spans="1:25" ht="15.75" thickTop="1" x14ac:dyDescent="0.25">
      <c r="A39" s="165"/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5"/>
      <c r="T39" s="165"/>
      <c r="U39" s="650"/>
      <c r="V39" s="165"/>
      <c r="W39" s="165"/>
      <c r="X39" s="165"/>
      <c r="Y39" s="165"/>
    </row>
  </sheetData>
  <mergeCells count="5">
    <mergeCell ref="V23:V24"/>
    <mergeCell ref="A6:U6"/>
    <mergeCell ref="C12:R12"/>
    <mergeCell ref="C13:K13"/>
    <mergeCell ref="L13:S1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74CB8-B21D-47F7-AAE3-D3BD24ABD9E9}">
  <sheetPr>
    <tabColor rgb="FFFFCCCC"/>
  </sheetPr>
  <dimension ref="A1:AT91"/>
  <sheetViews>
    <sheetView zoomScale="50" zoomScaleNormal="50" workbookViewId="0">
      <selection activeCell="A36" sqref="A36"/>
    </sheetView>
  </sheetViews>
  <sheetFormatPr baseColWidth="10" defaultRowHeight="15" x14ac:dyDescent="0.25"/>
  <cols>
    <col min="1" max="1" width="11.42578125" style="47"/>
    <col min="2" max="2" width="66.85546875" style="47" bestFit="1" customWidth="1"/>
    <col min="3" max="8" width="7.42578125" style="47" bestFit="1" customWidth="1"/>
    <col min="9" max="10" width="7.7109375" style="47" bestFit="1" customWidth="1"/>
    <col min="11" max="11" width="18" style="47" bestFit="1" customWidth="1"/>
    <col min="12" max="12" width="11.42578125" style="47"/>
    <col min="13" max="13" width="17.5703125" style="47" customWidth="1"/>
    <col min="14" max="14" width="41.5703125" style="47" customWidth="1"/>
    <col min="15" max="17" width="8.7109375" style="47" customWidth="1"/>
    <col min="18" max="22" width="8.140625" style="47" bestFit="1" customWidth="1"/>
    <col min="23" max="24" width="11.42578125" style="47"/>
    <col min="25" max="25" width="43.42578125" style="47" customWidth="1"/>
    <col min="26" max="30" width="8.140625" style="47" bestFit="1" customWidth="1"/>
    <col min="31" max="31" width="13.28515625" style="47" customWidth="1"/>
    <col min="32" max="32" width="11.42578125" style="47"/>
    <col min="33" max="33" width="46.7109375" style="47" customWidth="1"/>
    <col min="34" max="37" width="8.140625" style="47" bestFit="1" customWidth="1"/>
    <col min="38" max="38" width="9.28515625" style="47" customWidth="1"/>
    <col min="39" max="39" width="11.42578125" style="47"/>
    <col min="40" max="40" width="64.42578125" style="47" bestFit="1" customWidth="1"/>
    <col min="41" max="41" width="7.7109375" style="47" bestFit="1" customWidth="1"/>
    <col min="42" max="46" width="8.140625" style="47" bestFit="1" customWidth="1"/>
    <col min="47" max="16384" width="11.42578125" style="47"/>
  </cols>
  <sheetData>
    <row r="1" spans="1:46" x14ac:dyDescent="0.25">
      <c r="A1" s="4" t="s">
        <v>15</v>
      </c>
    </row>
    <row r="2" spans="1:46" x14ac:dyDescent="0.25">
      <c r="A2" s="4" t="s">
        <v>16</v>
      </c>
    </row>
    <row r="3" spans="1:46" x14ac:dyDescent="0.25">
      <c r="A3" s="4" t="s">
        <v>17</v>
      </c>
    </row>
    <row r="4" spans="1:46" x14ac:dyDescent="0.25">
      <c r="A4" s="4" t="s">
        <v>18</v>
      </c>
    </row>
    <row r="5" spans="1:46" ht="15.75" thickBot="1" x14ac:dyDescent="0.3"/>
    <row r="6" spans="1:46" ht="20.25" thickTop="1" thickBot="1" x14ac:dyDescent="0.35">
      <c r="B6" s="736" t="s">
        <v>284</v>
      </c>
      <c r="C6" s="737"/>
      <c r="D6" s="737"/>
      <c r="E6" s="737"/>
      <c r="F6" s="737"/>
      <c r="G6" s="737"/>
      <c r="H6" s="737"/>
      <c r="I6" s="737"/>
      <c r="J6" s="738"/>
      <c r="N6" s="725" t="s">
        <v>361</v>
      </c>
      <c r="O6" s="726"/>
      <c r="P6" s="726"/>
      <c r="Q6" s="726"/>
      <c r="R6" s="726"/>
      <c r="S6" s="726"/>
      <c r="T6" s="726"/>
      <c r="U6" s="726"/>
      <c r="V6" s="726"/>
      <c r="W6" s="727"/>
      <c r="Y6" s="725" t="s">
        <v>362</v>
      </c>
      <c r="Z6" s="726"/>
      <c r="AA6" s="726"/>
      <c r="AB6" s="726"/>
      <c r="AC6" s="726"/>
      <c r="AD6" s="726"/>
      <c r="AE6" s="727"/>
      <c r="AG6" s="725" t="s">
        <v>363</v>
      </c>
      <c r="AH6" s="726"/>
      <c r="AI6" s="726"/>
      <c r="AJ6" s="726"/>
      <c r="AK6" s="726"/>
      <c r="AL6" s="727"/>
      <c r="AN6" s="725" t="s">
        <v>364</v>
      </c>
      <c r="AO6" s="726"/>
      <c r="AP6" s="726"/>
      <c r="AQ6" s="726"/>
      <c r="AR6" s="726"/>
      <c r="AS6" s="726"/>
      <c r="AT6" s="727"/>
    </row>
    <row r="7" spans="1:46" ht="16.5" thickTop="1" thickBot="1" x14ac:dyDescent="0.3"/>
    <row r="8" spans="1:46" ht="16.5" thickTop="1" thickBot="1" x14ac:dyDescent="0.3">
      <c r="C8" s="214">
        <v>2011</v>
      </c>
      <c r="D8" s="214">
        <v>2012</v>
      </c>
      <c r="E8" s="214">
        <v>2013</v>
      </c>
      <c r="F8" s="214">
        <v>2014</v>
      </c>
      <c r="G8" s="214">
        <v>2015</v>
      </c>
      <c r="H8" s="214">
        <v>2016</v>
      </c>
      <c r="I8" s="214">
        <v>2017</v>
      </c>
      <c r="J8" s="215">
        <v>2018</v>
      </c>
      <c r="K8" s="252" t="s">
        <v>97</v>
      </c>
      <c r="O8" s="529">
        <v>2011</v>
      </c>
      <c r="P8" s="529">
        <v>2012</v>
      </c>
      <c r="Q8" s="529">
        <v>2013</v>
      </c>
      <c r="R8" s="529">
        <v>2014</v>
      </c>
      <c r="S8" s="529">
        <v>2015</v>
      </c>
      <c r="T8" s="529">
        <v>2016</v>
      </c>
      <c r="U8" s="529">
        <v>2017</v>
      </c>
      <c r="V8" s="530">
        <v>2018</v>
      </c>
      <c r="W8" s="531" t="s">
        <v>97</v>
      </c>
      <c r="Z8" s="529">
        <v>2014</v>
      </c>
      <c r="AA8" s="529">
        <v>2015</v>
      </c>
      <c r="AB8" s="529">
        <v>2016</v>
      </c>
      <c r="AC8" s="529">
        <v>2017</v>
      </c>
      <c r="AD8" s="530">
        <v>2018</v>
      </c>
      <c r="AE8" s="531" t="s">
        <v>97</v>
      </c>
      <c r="AH8" s="529">
        <v>2015</v>
      </c>
      <c r="AI8" s="529">
        <v>2016</v>
      </c>
      <c r="AJ8" s="529">
        <v>2017</v>
      </c>
      <c r="AK8" s="530">
        <v>2018</v>
      </c>
      <c r="AL8" s="531" t="s">
        <v>97</v>
      </c>
      <c r="AO8" s="529">
        <v>2014</v>
      </c>
      <c r="AP8" s="529">
        <v>2015</v>
      </c>
      <c r="AQ8" s="529">
        <v>2016</v>
      </c>
      <c r="AR8" s="529">
        <v>2017</v>
      </c>
      <c r="AS8" s="530">
        <v>2018</v>
      </c>
      <c r="AT8" s="531" t="s">
        <v>97</v>
      </c>
    </row>
    <row r="9" spans="1:46" ht="15.75" thickTop="1" x14ac:dyDescent="0.25">
      <c r="B9" s="247" t="s">
        <v>257</v>
      </c>
      <c r="C9" s="460"/>
      <c r="D9" s="460"/>
      <c r="E9" s="243">
        <v>1</v>
      </c>
      <c r="F9" s="243">
        <v>1357</v>
      </c>
      <c r="G9" s="243">
        <v>2820</v>
      </c>
      <c r="H9" s="243">
        <v>4943</v>
      </c>
      <c r="I9" s="243">
        <v>8530</v>
      </c>
      <c r="J9" s="253"/>
      <c r="K9" s="297">
        <f>SUM(E9:J9)</f>
        <v>17651</v>
      </c>
      <c r="N9" s="518" t="s">
        <v>257</v>
      </c>
      <c r="O9" s="460"/>
      <c r="P9" s="460"/>
      <c r="Q9" s="460"/>
      <c r="R9" s="521"/>
      <c r="S9" s="521"/>
      <c r="T9" s="521"/>
      <c r="U9" s="521"/>
      <c r="V9" s="253"/>
      <c r="W9" s="528"/>
      <c r="Y9" s="518" t="s">
        <v>257</v>
      </c>
      <c r="Z9" s="521"/>
      <c r="AA9" s="521"/>
      <c r="AB9" s="521"/>
      <c r="AC9" s="521"/>
      <c r="AD9" s="559"/>
      <c r="AE9" s="528"/>
      <c r="AG9" s="518" t="s">
        <v>257</v>
      </c>
      <c r="AH9" s="521"/>
      <c r="AI9" s="521"/>
      <c r="AJ9" s="521"/>
      <c r="AK9" s="559"/>
      <c r="AL9" s="528"/>
      <c r="AN9" s="518" t="s">
        <v>257</v>
      </c>
      <c r="AO9" s="521"/>
      <c r="AP9" s="521"/>
      <c r="AQ9" s="521"/>
      <c r="AR9" s="521"/>
      <c r="AS9" s="559"/>
      <c r="AT9" s="528"/>
    </row>
    <row r="10" spans="1:46" x14ac:dyDescent="0.25">
      <c r="B10" s="248" t="s">
        <v>232</v>
      </c>
      <c r="C10" s="460"/>
      <c r="D10" s="460"/>
      <c r="E10" s="243">
        <v>1</v>
      </c>
      <c r="F10" s="243">
        <v>1109</v>
      </c>
      <c r="G10" s="243">
        <v>1659</v>
      </c>
      <c r="H10" s="243">
        <v>2740</v>
      </c>
      <c r="I10" s="243">
        <v>4540</v>
      </c>
      <c r="J10" s="245">
        <v>2147</v>
      </c>
      <c r="K10" s="298">
        <v>12196</v>
      </c>
      <c r="N10" s="519" t="s">
        <v>232</v>
      </c>
      <c r="O10" s="460"/>
      <c r="P10" s="460"/>
      <c r="Q10" s="460"/>
      <c r="R10" s="521"/>
      <c r="S10" s="521"/>
      <c r="T10" s="521"/>
      <c r="U10" s="521"/>
      <c r="V10" s="522"/>
      <c r="W10" s="527"/>
      <c r="Y10" s="519" t="s">
        <v>232</v>
      </c>
      <c r="Z10" s="521"/>
      <c r="AA10" s="521"/>
      <c r="AB10" s="521"/>
      <c r="AC10" s="521"/>
      <c r="AD10" s="522"/>
      <c r="AE10" s="527"/>
      <c r="AG10" s="519" t="s">
        <v>232</v>
      </c>
      <c r="AH10" s="521"/>
      <c r="AI10" s="521"/>
      <c r="AJ10" s="521"/>
      <c r="AK10" s="522"/>
      <c r="AL10" s="527"/>
      <c r="AN10" s="519" t="s">
        <v>232</v>
      </c>
      <c r="AO10" s="521"/>
      <c r="AP10" s="521"/>
      <c r="AQ10" s="521"/>
      <c r="AR10" s="521"/>
      <c r="AS10" s="522"/>
      <c r="AT10" s="527"/>
    </row>
    <row r="11" spans="1:46" x14ac:dyDescent="0.25">
      <c r="B11" s="248" t="s">
        <v>253</v>
      </c>
      <c r="C11" s="460"/>
      <c r="D11" s="460"/>
      <c r="E11" s="460"/>
      <c r="F11" s="243">
        <v>1088</v>
      </c>
      <c r="G11" s="243">
        <v>1995</v>
      </c>
      <c r="H11" s="243">
        <v>3897</v>
      </c>
      <c r="I11" s="243">
        <v>6515</v>
      </c>
      <c r="J11" s="245">
        <v>4882</v>
      </c>
      <c r="K11" s="298">
        <v>18377</v>
      </c>
      <c r="N11" s="519" t="s">
        <v>253</v>
      </c>
      <c r="O11" s="460"/>
      <c r="P11" s="460"/>
      <c r="Q11" s="460"/>
      <c r="R11" s="521"/>
      <c r="S11" s="521"/>
      <c r="T11" s="521"/>
      <c r="U11" s="521"/>
      <c r="V11" s="522"/>
      <c r="W11" s="527"/>
      <c r="Y11" s="519" t="s">
        <v>253</v>
      </c>
      <c r="Z11" s="521"/>
      <c r="AA11" s="521"/>
      <c r="AB11" s="521"/>
      <c r="AC11" s="521"/>
      <c r="AD11" s="522"/>
      <c r="AE11" s="527"/>
      <c r="AG11" s="519" t="s">
        <v>253</v>
      </c>
      <c r="AH11" s="521"/>
      <c r="AI11" s="521"/>
      <c r="AJ11" s="521"/>
      <c r="AK11" s="522"/>
      <c r="AL11" s="527"/>
      <c r="AN11" s="519" t="s">
        <v>253</v>
      </c>
      <c r="AO11" s="521"/>
      <c r="AP11" s="521"/>
      <c r="AQ11" s="521"/>
      <c r="AR11" s="521"/>
      <c r="AS11" s="522"/>
      <c r="AT11" s="527"/>
    </row>
    <row r="12" spans="1:46" x14ac:dyDescent="0.25">
      <c r="B12" s="248" t="s">
        <v>259</v>
      </c>
      <c r="C12" s="460"/>
      <c r="D12" s="460"/>
      <c r="E12" s="460"/>
      <c r="F12" s="243">
        <v>842</v>
      </c>
      <c r="G12" s="243">
        <v>1827</v>
      </c>
      <c r="H12" s="243">
        <v>3596</v>
      </c>
      <c r="I12" s="243">
        <v>6115</v>
      </c>
      <c r="J12" s="245">
        <v>5480</v>
      </c>
      <c r="K12" s="298">
        <v>17860</v>
      </c>
      <c r="N12" s="519" t="s">
        <v>259</v>
      </c>
      <c r="O12" s="460"/>
      <c r="P12" s="460"/>
      <c r="Q12" s="460"/>
      <c r="R12" s="521"/>
      <c r="S12" s="521"/>
      <c r="T12" s="521"/>
      <c r="U12" s="521"/>
      <c r="V12" s="522"/>
      <c r="W12" s="527"/>
      <c r="Y12" s="519" t="s">
        <v>259</v>
      </c>
      <c r="Z12" s="521"/>
      <c r="AA12" s="521"/>
      <c r="AB12" s="521"/>
      <c r="AC12" s="521"/>
      <c r="AD12" s="522"/>
      <c r="AE12" s="527"/>
      <c r="AG12" s="519" t="s">
        <v>259</v>
      </c>
      <c r="AH12" s="521">
        <v>1</v>
      </c>
      <c r="AI12" s="521">
        <v>25</v>
      </c>
      <c r="AJ12" s="521">
        <v>32</v>
      </c>
      <c r="AK12" s="522">
        <v>15</v>
      </c>
      <c r="AL12" s="527">
        <v>73</v>
      </c>
      <c r="AN12" s="519" t="s">
        <v>259</v>
      </c>
      <c r="AO12" s="521"/>
      <c r="AP12" s="521"/>
      <c r="AQ12" s="521"/>
      <c r="AR12" s="521"/>
      <c r="AS12" s="522"/>
      <c r="AT12" s="527"/>
    </row>
    <row r="13" spans="1:46" x14ac:dyDescent="0.25">
      <c r="B13" s="248" t="s">
        <v>260</v>
      </c>
      <c r="C13" s="460"/>
      <c r="D13" s="460"/>
      <c r="E13" s="460"/>
      <c r="F13" s="243">
        <v>501</v>
      </c>
      <c r="G13" s="243">
        <v>1720</v>
      </c>
      <c r="H13" s="243">
        <v>3401</v>
      </c>
      <c r="I13" s="243">
        <v>5671</v>
      </c>
      <c r="J13" s="245">
        <v>6073</v>
      </c>
      <c r="K13" s="298">
        <v>17366</v>
      </c>
      <c r="N13" s="519" t="s">
        <v>260</v>
      </c>
      <c r="O13" s="460"/>
      <c r="P13" s="460"/>
      <c r="Q13" s="460"/>
      <c r="R13" s="521">
        <v>415</v>
      </c>
      <c r="S13" s="521">
        <v>1498</v>
      </c>
      <c r="T13" s="521">
        <v>2946</v>
      </c>
      <c r="U13" s="521">
        <v>4569</v>
      </c>
      <c r="V13" s="522">
        <v>4999</v>
      </c>
      <c r="W13" s="527">
        <v>14427</v>
      </c>
      <c r="Y13" s="519" t="s">
        <v>260</v>
      </c>
      <c r="Z13" s="521">
        <v>36</v>
      </c>
      <c r="AA13" s="521">
        <v>95</v>
      </c>
      <c r="AB13" s="521">
        <v>161</v>
      </c>
      <c r="AC13" s="521">
        <v>356</v>
      </c>
      <c r="AD13" s="522">
        <v>382</v>
      </c>
      <c r="AE13" s="527">
        <v>1030</v>
      </c>
      <c r="AG13" s="519" t="s">
        <v>260</v>
      </c>
      <c r="AH13" s="521">
        <v>1</v>
      </c>
      <c r="AI13" s="521">
        <v>25</v>
      </c>
      <c r="AJ13" s="521">
        <v>32</v>
      </c>
      <c r="AK13" s="522">
        <v>17</v>
      </c>
      <c r="AL13" s="527">
        <v>75</v>
      </c>
      <c r="AN13" s="519" t="s">
        <v>260</v>
      </c>
      <c r="AO13" s="521">
        <v>50</v>
      </c>
      <c r="AP13" s="521">
        <v>126</v>
      </c>
      <c r="AQ13" s="521">
        <v>269</v>
      </c>
      <c r="AR13" s="521">
        <v>714</v>
      </c>
      <c r="AS13" s="522">
        <v>675</v>
      </c>
      <c r="AT13" s="527">
        <v>1834</v>
      </c>
    </row>
    <row r="14" spans="1:46" x14ac:dyDescent="0.25">
      <c r="B14" s="248" t="s">
        <v>261</v>
      </c>
      <c r="C14" s="460"/>
      <c r="D14" s="460"/>
      <c r="E14" s="460"/>
      <c r="F14" s="243">
        <v>375</v>
      </c>
      <c r="G14" s="243">
        <v>1657</v>
      </c>
      <c r="H14" s="243">
        <v>3437</v>
      </c>
      <c r="I14" s="243">
        <v>5372</v>
      </c>
      <c r="J14" s="245">
        <v>6485</v>
      </c>
      <c r="K14" s="298">
        <v>17326</v>
      </c>
      <c r="N14" s="519" t="s">
        <v>261</v>
      </c>
      <c r="O14" s="460"/>
      <c r="P14" s="460"/>
      <c r="Q14" s="460"/>
      <c r="R14" s="521">
        <v>315</v>
      </c>
      <c r="S14" s="521">
        <v>1438</v>
      </c>
      <c r="T14" s="521">
        <v>2984</v>
      </c>
      <c r="U14" s="521">
        <v>4311</v>
      </c>
      <c r="V14" s="522">
        <v>5368</v>
      </c>
      <c r="W14" s="527">
        <v>14416</v>
      </c>
      <c r="Y14" s="519" t="s">
        <v>261</v>
      </c>
      <c r="Z14" s="521">
        <v>15</v>
      </c>
      <c r="AA14" s="521">
        <v>93</v>
      </c>
      <c r="AB14" s="521">
        <v>160</v>
      </c>
      <c r="AC14" s="521">
        <v>353</v>
      </c>
      <c r="AD14" s="522">
        <v>417</v>
      </c>
      <c r="AE14" s="527">
        <v>1038</v>
      </c>
      <c r="AG14" s="519" t="s">
        <v>261</v>
      </c>
      <c r="AH14" s="521">
        <v>0</v>
      </c>
      <c r="AI14" s="521">
        <v>25</v>
      </c>
      <c r="AJ14" s="521">
        <v>32</v>
      </c>
      <c r="AK14" s="522">
        <v>17</v>
      </c>
      <c r="AL14" s="527">
        <v>75</v>
      </c>
      <c r="AN14" s="519" t="s">
        <v>261</v>
      </c>
      <c r="AO14" s="521">
        <v>45</v>
      </c>
      <c r="AP14" s="521">
        <v>125</v>
      </c>
      <c r="AQ14" s="521">
        <v>268</v>
      </c>
      <c r="AR14" s="521">
        <v>676</v>
      </c>
      <c r="AS14" s="522">
        <v>683</v>
      </c>
      <c r="AT14" s="527">
        <v>1797</v>
      </c>
    </row>
    <row r="15" spans="1:46" x14ac:dyDescent="0.25">
      <c r="B15" s="248" t="s">
        <v>262</v>
      </c>
      <c r="C15" s="243"/>
      <c r="D15" s="243"/>
      <c r="E15" s="243"/>
      <c r="F15" s="243"/>
      <c r="G15" s="243"/>
      <c r="H15" s="243"/>
      <c r="I15" s="243"/>
      <c r="J15" s="245"/>
      <c r="K15" s="249"/>
      <c r="N15" s="519" t="s">
        <v>262</v>
      </c>
      <c r="O15" s="521"/>
      <c r="P15" s="521"/>
      <c r="Q15" s="521"/>
      <c r="R15" s="521"/>
      <c r="S15" s="521"/>
      <c r="T15" s="521"/>
      <c r="U15" s="521"/>
      <c r="V15" s="522"/>
      <c r="W15" s="523"/>
      <c r="Y15" s="519" t="s">
        <v>262</v>
      </c>
      <c r="Z15" s="521"/>
      <c r="AA15" s="521"/>
      <c r="AB15" s="521"/>
      <c r="AC15" s="521"/>
      <c r="AD15" s="522"/>
      <c r="AE15" s="523"/>
      <c r="AG15" s="519" t="s">
        <v>262</v>
      </c>
      <c r="AH15" s="521"/>
      <c r="AI15" s="521"/>
      <c r="AJ15" s="521"/>
      <c r="AK15" s="522"/>
      <c r="AL15" s="523"/>
      <c r="AN15" s="519" t="s">
        <v>262</v>
      </c>
      <c r="AO15" s="521"/>
      <c r="AP15" s="521"/>
      <c r="AQ15" s="521"/>
      <c r="AR15" s="521"/>
      <c r="AS15" s="522"/>
      <c r="AT15" s="523"/>
    </row>
    <row r="16" spans="1:46" x14ac:dyDescent="0.25">
      <c r="B16" s="248" t="s">
        <v>263</v>
      </c>
      <c r="C16" s="243"/>
      <c r="D16" s="243"/>
      <c r="E16" s="243"/>
      <c r="F16" s="243"/>
      <c r="G16" s="243"/>
      <c r="H16" s="243"/>
      <c r="I16" s="243"/>
      <c r="J16" s="245"/>
      <c r="K16" s="249"/>
      <c r="N16" s="519" t="s">
        <v>263</v>
      </c>
      <c r="O16" s="521"/>
      <c r="P16" s="521"/>
      <c r="Q16" s="521"/>
      <c r="R16" s="521"/>
      <c r="S16" s="521"/>
      <c r="T16" s="521"/>
      <c r="U16" s="521"/>
      <c r="V16" s="522"/>
      <c r="W16" s="523"/>
      <c r="Y16" s="519" t="s">
        <v>263</v>
      </c>
      <c r="Z16" s="521"/>
      <c r="AA16" s="521"/>
      <c r="AB16" s="521"/>
      <c r="AC16" s="521"/>
      <c r="AD16" s="522"/>
      <c r="AE16" s="523"/>
      <c r="AG16" s="519" t="s">
        <v>263</v>
      </c>
      <c r="AH16" s="521"/>
      <c r="AI16" s="521"/>
      <c r="AJ16" s="521"/>
      <c r="AK16" s="522"/>
      <c r="AL16" s="523"/>
      <c r="AN16" s="519" t="s">
        <v>263</v>
      </c>
      <c r="AO16" s="521"/>
      <c r="AP16" s="521"/>
      <c r="AQ16" s="521"/>
      <c r="AR16" s="521"/>
      <c r="AS16" s="522"/>
      <c r="AT16" s="523"/>
    </row>
    <row r="17" spans="2:46" ht="15.75" thickBot="1" x14ac:dyDescent="0.3">
      <c r="B17" s="250" t="s">
        <v>264</v>
      </c>
      <c r="C17" s="244"/>
      <c r="D17" s="244"/>
      <c r="E17" s="244"/>
      <c r="F17" s="244"/>
      <c r="G17" s="244"/>
      <c r="H17" s="244"/>
      <c r="I17" s="244"/>
      <c r="J17" s="246"/>
      <c r="K17" s="251"/>
      <c r="N17" s="520" t="s">
        <v>264</v>
      </c>
      <c r="O17" s="524"/>
      <c r="P17" s="524"/>
      <c r="Q17" s="524"/>
      <c r="R17" s="524"/>
      <c r="S17" s="524"/>
      <c r="T17" s="524"/>
      <c r="U17" s="524"/>
      <c r="V17" s="525"/>
      <c r="W17" s="526"/>
      <c r="Y17" s="520" t="s">
        <v>264</v>
      </c>
      <c r="Z17" s="524"/>
      <c r="AA17" s="524"/>
      <c r="AB17" s="524"/>
      <c r="AC17" s="524"/>
      <c r="AD17" s="525"/>
      <c r="AE17" s="526"/>
      <c r="AG17" s="520" t="s">
        <v>264</v>
      </c>
      <c r="AH17" s="524"/>
      <c r="AI17" s="524"/>
      <c r="AJ17" s="524"/>
      <c r="AK17" s="525"/>
      <c r="AL17" s="526"/>
      <c r="AN17" s="520" t="s">
        <v>264</v>
      </c>
      <c r="AO17" s="524"/>
      <c r="AP17" s="524"/>
      <c r="AQ17" s="524"/>
      <c r="AR17" s="524"/>
      <c r="AS17" s="525"/>
      <c r="AT17" s="526"/>
    </row>
    <row r="18" spans="2:46" ht="16.5" thickTop="1" thickBot="1" x14ac:dyDescent="0.3"/>
    <row r="19" spans="2:46" ht="31.5" thickTop="1" thickBot="1" x14ac:dyDescent="0.3">
      <c r="C19" s="256">
        <v>2011</v>
      </c>
      <c r="D19" s="257">
        <v>2012</v>
      </c>
      <c r="E19" s="257">
        <v>2013</v>
      </c>
      <c r="F19" s="257">
        <v>2014</v>
      </c>
      <c r="G19" s="257">
        <v>2015</v>
      </c>
      <c r="H19" s="257">
        <v>2016</v>
      </c>
      <c r="I19" s="257">
        <v>2017</v>
      </c>
      <c r="J19" s="258">
        <v>2018</v>
      </c>
      <c r="K19" s="259" t="s">
        <v>83</v>
      </c>
      <c r="N19" s="532" t="s">
        <v>213</v>
      </c>
      <c r="O19" s="533">
        <v>2011</v>
      </c>
      <c r="P19" s="534">
        <v>2012</v>
      </c>
      <c r="Q19" s="534">
        <v>2013</v>
      </c>
      <c r="R19" s="534">
        <v>2014</v>
      </c>
      <c r="S19" s="534">
        <v>2015</v>
      </c>
      <c r="T19" s="534">
        <v>2016</v>
      </c>
      <c r="U19" s="534">
        <v>2017</v>
      </c>
      <c r="V19" s="535">
        <v>2018</v>
      </c>
      <c r="W19" s="536" t="s">
        <v>83</v>
      </c>
      <c r="Y19" s="533" t="s">
        <v>213</v>
      </c>
      <c r="Z19" s="534">
        <v>2014</v>
      </c>
      <c r="AA19" s="534">
        <v>2015</v>
      </c>
      <c r="AB19" s="534">
        <v>2016</v>
      </c>
      <c r="AC19" s="534">
        <v>2017</v>
      </c>
      <c r="AD19" s="560">
        <v>2018</v>
      </c>
      <c r="AE19" s="561" t="s">
        <v>83</v>
      </c>
      <c r="AG19" s="533" t="s">
        <v>213</v>
      </c>
      <c r="AH19" s="534">
        <v>2015</v>
      </c>
      <c r="AI19" s="534">
        <v>2016</v>
      </c>
      <c r="AJ19" s="534">
        <v>2017</v>
      </c>
      <c r="AK19" s="560">
        <v>2018</v>
      </c>
      <c r="AL19" s="576" t="s">
        <v>97</v>
      </c>
      <c r="AN19" s="578" t="s">
        <v>213</v>
      </c>
      <c r="AO19" s="579">
        <v>2014</v>
      </c>
      <c r="AP19" s="579">
        <v>2015</v>
      </c>
      <c r="AQ19" s="579">
        <v>2016</v>
      </c>
      <c r="AR19" s="579">
        <v>2017</v>
      </c>
      <c r="AS19" s="579">
        <v>2018</v>
      </c>
      <c r="AT19" s="580" t="s">
        <v>83</v>
      </c>
    </row>
    <row r="20" spans="2:46" ht="15.75" thickTop="1" x14ac:dyDescent="0.25">
      <c r="B20" s="254" t="s">
        <v>214</v>
      </c>
      <c r="C20" s="263">
        <v>11</v>
      </c>
      <c r="D20" s="264">
        <v>356</v>
      </c>
      <c r="E20" s="264">
        <v>779</v>
      </c>
      <c r="F20" s="264">
        <v>920</v>
      </c>
      <c r="G20" s="264">
        <v>2170</v>
      </c>
      <c r="H20" s="264">
        <v>3808</v>
      </c>
      <c r="I20" s="264">
        <v>5505</v>
      </c>
      <c r="J20" s="265">
        <v>6724</v>
      </c>
      <c r="K20" s="266">
        <v>20273</v>
      </c>
      <c r="L20" s="731">
        <f>K20/K43</f>
        <v>0.85866158407454474</v>
      </c>
      <c r="N20" s="537" t="s">
        <v>215</v>
      </c>
      <c r="O20" s="538"/>
      <c r="P20" s="539">
        <v>120</v>
      </c>
      <c r="Q20" s="539">
        <v>483</v>
      </c>
      <c r="R20" s="540">
        <v>589</v>
      </c>
      <c r="S20" s="540">
        <v>1594</v>
      </c>
      <c r="T20" s="540">
        <v>2708</v>
      </c>
      <c r="U20" s="540">
        <v>3079</v>
      </c>
      <c r="V20" s="541">
        <v>3140</v>
      </c>
      <c r="W20" s="542">
        <v>11713</v>
      </c>
      <c r="Y20" s="538" t="s">
        <v>216</v>
      </c>
      <c r="Z20" s="562">
        <v>15</v>
      </c>
      <c r="AA20" s="562">
        <v>119</v>
      </c>
      <c r="AB20" s="562">
        <v>193</v>
      </c>
      <c r="AC20" s="562">
        <v>435</v>
      </c>
      <c r="AD20" s="563">
        <v>703</v>
      </c>
      <c r="AE20" s="564">
        <v>1465</v>
      </c>
      <c r="AG20" s="538" t="s">
        <v>225</v>
      </c>
      <c r="AH20" s="562">
        <v>1</v>
      </c>
      <c r="AI20" s="562">
        <v>25</v>
      </c>
      <c r="AJ20" s="562">
        <v>31</v>
      </c>
      <c r="AK20" s="563">
        <v>17</v>
      </c>
      <c r="AL20" s="577">
        <v>74</v>
      </c>
      <c r="AN20" s="581" t="s">
        <v>275</v>
      </c>
      <c r="AO20" s="582">
        <v>1</v>
      </c>
      <c r="AP20" s="582">
        <v>64</v>
      </c>
      <c r="AQ20" s="582">
        <v>127</v>
      </c>
      <c r="AR20" s="582">
        <v>425</v>
      </c>
      <c r="AS20" s="582">
        <v>396</v>
      </c>
      <c r="AT20" s="583">
        <v>1013</v>
      </c>
    </row>
    <row r="21" spans="2:46" ht="15.75" thickBot="1" x14ac:dyDescent="0.3">
      <c r="B21" s="255" t="s">
        <v>282</v>
      </c>
      <c r="C21" s="456">
        <v>11</v>
      </c>
      <c r="D21" s="457">
        <v>356</v>
      </c>
      <c r="E21" s="457">
        <v>779</v>
      </c>
      <c r="F21" s="457">
        <v>605</v>
      </c>
      <c r="G21" s="457">
        <v>732</v>
      </c>
      <c r="H21" s="457">
        <v>824</v>
      </c>
      <c r="I21" s="457">
        <v>1194</v>
      </c>
      <c r="J21" s="458">
        <v>1356</v>
      </c>
      <c r="K21" s="459">
        <v>5857</v>
      </c>
      <c r="L21" s="732"/>
      <c r="N21" s="199" t="s">
        <v>275</v>
      </c>
      <c r="O21" s="174"/>
      <c r="P21" s="288"/>
      <c r="Q21" s="288"/>
      <c r="R21" s="175"/>
      <c r="S21" s="175">
        <v>277</v>
      </c>
      <c r="T21" s="175">
        <v>974</v>
      </c>
      <c r="U21" s="175">
        <v>1108</v>
      </c>
      <c r="V21" s="176">
        <v>1000</v>
      </c>
      <c r="W21" s="303">
        <v>3359</v>
      </c>
      <c r="Y21" s="174" t="s">
        <v>275</v>
      </c>
      <c r="Z21" s="216">
        <v>9</v>
      </c>
      <c r="AA21" s="216">
        <v>93</v>
      </c>
      <c r="AB21" s="216">
        <v>141</v>
      </c>
      <c r="AC21" s="216">
        <v>192</v>
      </c>
      <c r="AD21" s="217">
        <v>300</v>
      </c>
      <c r="AE21" s="270">
        <v>735</v>
      </c>
      <c r="AG21" s="174" t="s">
        <v>276</v>
      </c>
      <c r="AH21" s="216">
        <v>1</v>
      </c>
      <c r="AI21" s="216">
        <v>25</v>
      </c>
      <c r="AJ21" s="216">
        <v>31</v>
      </c>
      <c r="AK21" s="217">
        <v>17</v>
      </c>
      <c r="AL21" s="270">
        <v>74</v>
      </c>
      <c r="AN21" s="174" t="s">
        <v>222</v>
      </c>
      <c r="AO21" s="175"/>
      <c r="AP21" s="175">
        <v>24</v>
      </c>
      <c r="AQ21" s="175">
        <v>43</v>
      </c>
      <c r="AR21" s="175">
        <v>196</v>
      </c>
      <c r="AS21" s="175">
        <v>141</v>
      </c>
      <c r="AT21" s="176">
        <v>404</v>
      </c>
    </row>
    <row r="22" spans="2:46" ht="15.75" thickTop="1" x14ac:dyDescent="0.25">
      <c r="B22" s="199" t="s">
        <v>275</v>
      </c>
      <c r="C22" s="267"/>
      <c r="D22" s="268"/>
      <c r="E22" s="268"/>
      <c r="F22" s="268"/>
      <c r="G22" s="268">
        <v>284</v>
      </c>
      <c r="H22" s="268">
        <v>984</v>
      </c>
      <c r="I22" s="268">
        <v>1353</v>
      </c>
      <c r="J22" s="269">
        <v>1754</v>
      </c>
      <c r="K22" s="270">
        <v>4375</v>
      </c>
      <c r="L22" s="732"/>
      <c r="N22" s="255" t="s">
        <v>282</v>
      </c>
      <c r="O22" s="299"/>
      <c r="P22" s="300">
        <v>120</v>
      </c>
      <c r="Q22" s="300">
        <v>483</v>
      </c>
      <c r="R22" s="301">
        <v>315</v>
      </c>
      <c r="S22" s="301">
        <v>397</v>
      </c>
      <c r="T22" s="301">
        <v>467</v>
      </c>
      <c r="U22" s="301">
        <v>687</v>
      </c>
      <c r="V22" s="302">
        <v>611</v>
      </c>
      <c r="W22" s="304">
        <v>3080</v>
      </c>
      <c r="Y22" s="299" t="s">
        <v>282</v>
      </c>
      <c r="Z22" s="305"/>
      <c r="AA22" s="305">
        <v>26</v>
      </c>
      <c r="AB22" s="305">
        <v>33</v>
      </c>
      <c r="AC22" s="305">
        <v>82</v>
      </c>
      <c r="AD22" s="468">
        <v>286</v>
      </c>
      <c r="AE22" s="459">
        <v>427</v>
      </c>
      <c r="AG22" s="538" t="s">
        <v>231</v>
      </c>
      <c r="AH22" s="562"/>
      <c r="AI22" s="562"/>
      <c r="AJ22" s="562">
        <v>1</v>
      </c>
      <c r="AK22" s="563"/>
      <c r="AL22" s="577">
        <v>1</v>
      </c>
      <c r="AN22" s="174" t="s">
        <v>219</v>
      </c>
      <c r="AO22" s="175">
        <v>1</v>
      </c>
      <c r="AP22" s="175">
        <v>36</v>
      </c>
      <c r="AQ22" s="175">
        <v>26</v>
      </c>
      <c r="AR22" s="175">
        <v>148</v>
      </c>
      <c r="AS22" s="175">
        <v>132</v>
      </c>
      <c r="AT22" s="176">
        <v>343</v>
      </c>
    </row>
    <row r="23" spans="2:46" ht="15.75" thickBot="1" x14ac:dyDescent="0.3">
      <c r="B23" s="199" t="s">
        <v>276</v>
      </c>
      <c r="C23" s="267"/>
      <c r="D23" s="268"/>
      <c r="E23" s="268"/>
      <c r="F23" s="268">
        <v>132</v>
      </c>
      <c r="G23" s="268">
        <v>457</v>
      </c>
      <c r="H23" s="268">
        <v>783</v>
      </c>
      <c r="I23" s="268">
        <v>1354</v>
      </c>
      <c r="J23" s="269">
        <v>1612</v>
      </c>
      <c r="K23" s="270">
        <v>4338</v>
      </c>
      <c r="L23" s="732"/>
      <c r="N23" s="199" t="s">
        <v>276</v>
      </c>
      <c r="O23" s="174"/>
      <c r="P23" s="288"/>
      <c r="Q23" s="288"/>
      <c r="R23" s="175">
        <v>99</v>
      </c>
      <c r="S23" s="175">
        <v>374</v>
      </c>
      <c r="T23" s="175">
        <v>461</v>
      </c>
      <c r="U23" s="175">
        <v>621</v>
      </c>
      <c r="V23" s="176">
        <v>812</v>
      </c>
      <c r="W23" s="303">
        <v>2367</v>
      </c>
      <c r="Y23" s="462" t="s">
        <v>277</v>
      </c>
      <c r="Z23" s="467">
        <v>6</v>
      </c>
      <c r="AA23" s="467"/>
      <c r="AB23" s="467">
        <v>19</v>
      </c>
      <c r="AC23" s="467">
        <v>161</v>
      </c>
      <c r="AD23" s="469">
        <v>97</v>
      </c>
      <c r="AE23" s="470">
        <v>283</v>
      </c>
      <c r="AG23" s="177" t="s">
        <v>275</v>
      </c>
      <c r="AH23" s="241"/>
      <c r="AI23" s="241"/>
      <c r="AJ23" s="241">
        <v>1</v>
      </c>
      <c r="AK23" s="242"/>
      <c r="AL23" s="271">
        <v>1</v>
      </c>
      <c r="AN23" s="174" t="s">
        <v>230</v>
      </c>
      <c r="AO23" s="175"/>
      <c r="AP23" s="175"/>
      <c r="AQ23" s="175">
        <v>22</v>
      </c>
      <c r="AR23" s="175">
        <v>30</v>
      </c>
      <c r="AS23" s="175">
        <v>20</v>
      </c>
      <c r="AT23" s="176">
        <v>72</v>
      </c>
    </row>
    <row r="24" spans="2:46" ht="16.5" thickTop="1" thickBot="1" x14ac:dyDescent="0.3">
      <c r="B24" s="199" t="s">
        <v>277</v>
      </c>
      <c r="C24" s="267"/>
      <c r="D24" s="268"/>
      <c r="E24" s="268"/>
      <c r="F24" s="268">
        <v>52</v>
      </c>
      <c r="G24" s="268">
        <v>468</v>
      </c>
      <c r="H24" s="268">
        <v>614</v>
      </c>
      <c r="I24" s="268">
        <v>687</v>
      </c>
      <c r="J24" s="269">
        <v>656</v>
      </c>
      <c r="K24" s="270">
        <v>2477</v>
      </c>
      <c r="L24" s="732"/>
      <c r="N24" s="461" t="s">
        <v>277</v>
      </c>
      <c r="O24" s="462"/>
      <c r="P24" s="463"/>
      <c r="Q24" s="463"/>
      <c r="R24" s="464">
        <v>46</v>
      </c>
      <c r="S24" s="464">
        <v>377</v>
      </c>
      <c r="T24" s="464">
        <v>435</v>
      </c>
      <c r="U24" s="464">
        <v>405</v>
      </c>
      <c r="V24" s="465">
        <v>343</v>
      </c>
      <c r="W24" s="466">
        <v>1606</v>
      </c>
      <c r="Y24" s="174" t="s">
        <v>276</v>
      </c>
      <c r="Z24" s="216"/>
      <c r="AA24" s="216"/>
      <c r="AB24" s="216"/>
      <c r="AC24" s="216"/>
      <c r="AD24" s="217">
        <v>20</v>
      </c>
      <c r="AE24" s="270">
        <v>20</v>
      </c>
      <c r="AG24" s="565" t="s">
        <v>83</v>
      </c>
      <c r="AH24" s="566">
        <v>1</v>
      </c>
      <c r="AI24" s="566">
        <v>25</v>
      </c>
      <c r="AJ24" s="566">
        <v>32</v>
      </c>
      <c r="AK24" s="567">
        <v>17</v>
      </c>
      <c r="AL24" s="531">
        <v>75</v>
      </c>
      <c r="AN24" s="174" t="s">
        <v>226</v>
      </c>
      <c r="AO24" s="175"/>
      <c r="AP24" s="175">
        <v>1</v>
      </c>
      <c r="AQ24" s="175">
        <v>1</v>
      </c>
      <c r="AR24" s="175">
        <v>28</v>
      </c>
      <c r="AS24" s="175">
        <v>28</v>
      </c>
      <c r="AT24" s="176">
        <v>58</v>
      </c>
    </row>
    <row r="25" spans="2:46" ht="16.5" thickTop="1" thickBot="1" x14ac:dyDescent="0.3">
      <c r="B25" s="199" t="s">
        <v>278</v>
      </c>
      <c r="C25" s="267"/>
      <c r="D25" s="268"/>
      <c r="E25" s="268"/>
      <c r="F25" s="268">
        <v>130</v>
      </c>
      <c r="G25" s="268">
        <v>186</v>
      </c>
      <c r="H25" s="268">
        <v>390</v>
      </c>
      <c r="I25" s="268">
        <v>523</v>
      </c>
      <c r="J25" s="269">
        <v>761</v>
      </c>
      <c r="K25" s="270">
        <v>1990</v>
      </c>
      <c r="L25" s="732"/>
      <c r="N25" s="199" t="s">
        <v>278</v>
      </c>
      <c r="O25" s="174"/>
      <c r="P25" s="288"/>
      <c r="Q25" s="288"/>
      <c r="R25" s="175">
        <v>129</v>
      </c>
      <c r="S25" s="175">
        <v>165</v>
      </c>
      <c r="T25" s="175">
        <v>357</v>
      </c>
      <c r="U25" s="175">
        <v>238</v>
      </c>
      <c r="V25" s="176">
        <v>286</v>
      </c>
      <c r="W25" s="303">
        <v>1175</v>
      </c>
      <c r="Y25" s="565" t="s">
        <v>83</v>
      </c>
      <c r="Z25" s="566">
        <v>15</v>
      </c>
      <c r="AA25" s="566">
        <v>119</v>
      </c>
      <c r="AB25" s="566">
        <v>193</v>
      </c>
      <c r="AC25" s="566">
        <v>435</v>
      </c>
      <c r="AD25" s="567">
        <v>703</v>
      </c>
      <c r="AE25" s="531">
        <v>1465</v>
      </c>
      <c r="AG25" s="568" t="s">
        <v>282</v>
      </c>
      <c r="AH25" s="569">
        <v>0</v>
      </c>
      <c r="AI25" s="569">
        <v>0</v>
      </c>
      <c r="AJ25" s="569">
        <v>0</v>
      </c>
      <c r="AK25" s="570">
        <v>0</v>
      </c>
      <c r="AL25" s="571">
        <v>0</v>
      </c>
      <c r="AN25" s="174" t="s">
        <v>217</v>
      </c>
      <c r="AO25" s="175"/>
      <c r="AP25" s="175"/>
      <c r="AQ25" s="175"/>
      <c r="AR25" s="175">
        <v>22</v>
      </c>
      <c r="AS25" s="175">
        <v>31</v>
      </c>
      <c r="AT25" s="176">
        <v>53</v>
      </c>
    </row>
    <row r="26" spans="2:46" ht="16.5" thickTop="1" thickBot="1" x14ac:dyDescent="0.3">
      <c r="B26" s="451" t="s">
        <v>279</v>
      </c>
      <c r="C26" s="452"/>
      <c r="D26" s="453"/>
      <c r="E26" s="453"/>
      <c r="F26" s="453">
        <v>1</v>
      </c>
      <c r="G26" s="453">
        <v>41</v>
      </c>
      <c r="H26" s="453">
        <v>210</v>
      </c>
      <c r="I26" s="453">
        <v>363</v>
      </c>
      <c r="J26" s="454">
        <v>446</v>
      </c>
      <c r="K26" s="455">
        <v>1061</v>
      </c>
      <c r="L26" s="732"/>
      <c r="N26" s="199" t="s">
        <v>279</v>
      </c>
      <c r="O26" s="174"/>
      <c r="P26" s="288"/>
      <c r="Q26" s="288"/>
      <c r="R26" s="175"/>
      <c r="S26" s="175">
        <v>4</v>
      </c>
      <c r="T26" s="175">
        <v>14</v>
      </c>
      <c r="U26" s="175">
        <v>20</v>
      </c>
      <c r="V26" s="176">
        <v>88</v>
      </c>
      <c r="W26" s="303">
        <v>126</v>
      </c>
      <c r="Y26" s="568" t="s">
        <v>282</v>
      </c>
      <c r="Z26" s="569">
        <f>Z22</f>
        <v>0</v>
      </c>
      <c r="AA26" s="569">
        <f t="shared" ref="AA26:AE26" si="0">AA22</f>
        <v>26</v>
      </c>
      <c r="AB26" s="569">
        <f t="shared" si="0"/>
        <v>33</v>
      </c>
      <c r="AC26" s="569">
        <f t="shared" si="0"/>
        <v>82</v>
      </c>
      <c r="AD26" s="570">
        <f t="shared" si="0"/>
        <v>286</v>
      </c>
      <c r="AE26" s="571">
        <f t="shared" si="0"/>
        <v>427</v>
      </c>
      <c r="AF26" s="395"/>
      <c r="AG26" s="572" t="s">
        <v>283</v>
      </c>
      <c r="AH26" s="573">
        <f>AH24-AH25</f>
        <v>1</v>
      </c>
      <c r="AI26" s="573">
        <f>AI24-AI25</f>
        <v>25</v>
      </c>
      <c r="AJ26" s="573">
        <f>AJ24-AJ25</f>
        <v>32</v>
      </c>
      <c r="AK26" s="574">
        <f>AK24-AK25</f>
        <v>17</v>
      </c>
      <c r="AL26" s="575">
        <f>AL24-AL25</f>
        <v>75</v>
      </c>
      <c r="AN26" s="174" t="s">
        <v>218</v>
      </c>
      <c r="AO26" s="175"/>
      <c r="AP26" s="175">
        <v>3</v>
      </c>
      <c r="AQ26" s="175"/>
      <c r="AR26" s="175"/>
      <c r="AS26" s="175">
        <v>44</v>
      </c>
      <c r="AT26" s="176">
        <v>47</v>
      </c>
    </row>
    <row r="27" spans="2:46" ht="16.5" thickTop="1" thickBot="1" x14ac:dyDescent="0.3">
      <c r="B27" s="199" t="s">
        <v>280</v>
      </c>
      <c r="C27" s="267"/>
      <c r="D27" s="268"/>
      <c r="E27" s="268"/>
      <c r="F27" s="268"/>
      <c r="G27" s="268">
        <v>2</v>
      </c>
      <c r="H27" s="268">
        <v>2</v>
      </c>
      <c r="I27" s="268">
        <v>19</v>
      </c>
      <c r="J27" s="269">
        <v>134</v>
      </c>
      <c r="K27" s="270">
        <v>157</v>
      </c>
      <c r="L27" s="732"/>
      <c r="N27" s="537" t="s">
        <v>236</v>
      </c>
      <c r="O27" s="538">
        <v>11</v>
      </c>
      <c r="P27" s="539">
        <v>236</v>
      </c>
      <c r="Q27" s="539">
        <v>296</v>
      </c>
      <c r="R27" s="540">
        <v>316</v>
      </c>
      <c r="S27" s="540">
        <v>486</v>
      </c>
      <c r="T27" s="540">
        <v>836</v>
      </c>
      <c r="U27" s="540">
        <v>1051</v>
      </c>
      <c r="V27" s="541">
        <v>1271</v>
      </c>
      <c r="W27" s="542">
        <v>4503</v>
      </c>
      <c r="Y27" s="572" t="s">
        <v>283</v>
      </c>
      <c r="Z27" s="573">
        <f>Z25-Z26</f>
        <v>15</v>
      </c>
      <c r="AA27" s="573">
        <f t="shared" ref="AA27:AE27" si="1">AA25-AA26</f>
        <v>93</v>
      </c>
      <c r="AB27" s="573">
        <f t="shared" si="1"/>
        <v>160</v>
      </c>
      <c r="AC27" s="573">
        <f t="shared" si="1"/>
        <v>353</v>
      </c>
      <c r="AD27" s="574">
        <f t="shared" si="1"/>
        <v>417</v>
      </c>
      <c r="AE27" s="575">
        <f t="shared" si="1"/>
        <v>1038</v>
      </c>
      <c r="AG27" s="306"/>
      <c r="AH27" s="283"/>
      <c r="AI27" s="283"/>
      <c r="AJ27" s="283"/>
      <c r="AK27" s="283"/>
      <c r="AL27" s="283"/>
      <c r="AN27" s="174" t="s">
        <v>223</v>
      </c>
      <c r="AO27" s="175"/>
      <c r="AP27" s="175"/>
      <c r="AQ27" s="175">
        <v>28</v>
      </c>
      <c r="AR27" s="175"/>
      <c r="AS27" s="175"/>
      <c r="AT27" s="176">
        <v>28</v>
      </c>
    </row>
    <row r="28" spans="2:46" ht="15.75" thickTop="1" x14ac:dyDescent="0.25">
      <c r="B28" s="199" t="s">
        <v>281</v>
      </c>
      <c r="C28" s="267"/>
      <c r="D28" s="268"/>
      <c r="E28" s="268"/>
      <c r="F28" s="268"/>
      <c r="G28" s="268"/>
      <c r="H28" s="268"/>
      <c r="I28" s="268">
        <v>11</v>
      </c>
      <c r="J28" s="269"/>
      <c r="K28" s="270">
        <v>11</v>
      </c>
      <c r="L28" s="732"/>
      <c r="N28" s="255" t="s">
        <v>282</v>
      </c>
      <c r="O28" s="299">
        <v>11</v>
      </c>
      <c r="P28" s="300">
        <v>236</v>
      </c>
      <c r="Q28" s="300">
        <v>296</v>
      </c>
      <c r="R28" s="301">
        <v>289</v>
      </c>
      <c r="S28" s="301">
        <v>306</v>
      </c>
      <c r="T28" s="301">
        <v>305</v>
      </c>
      <c r="U28" s="301">
        <v>291</v>
      </c>
      <c r="V28" s="302">
        <v>198</v>
      </c>
      <c r="W28" s="304">
        <v>1932</v>
      </c>
      <c r="AG28" s="282"/>
      <c r="AH28" s="283"/>
      <c r="AI28" s="283"/>
      <c r="AJ28" s="283"/>
      <c r="AK28" s="283"/>
      <c r="AL28" s="283"/>
      <c r="AN28" s="174" t="s">
        <v>220</v>
      </c>
      <c r="AO28" s="175"/>
      <c r="AP28" s="175"/>
      <c r="AQ28" s="175">
        <v>7</v>
      </c>
      <c r="AR28" s="175"/>
      <c r="AS28" s="175"/>
      <c r="AT28" s="176">
        <v>7</v>
      </c>
    </row>
    <row r="29" spans="2:46" ht="19.5" customHeight="1" thickBot="1" x14ac:dyDescent="0.3">
      <c r="B29" s="199" t="s">
        <v>393</v>
      </c>
      <c r="C29" s="267"/>
      <c r="D29" s="268"/>
      <c r="E29" s="268"/>
      <c r="F29" s="268"/>
      <c r="G29" s="268"/>
      <c r="H29" s="268">
        <v>1</v>
      </c>
      <c r="I29" s="268">
        <v>1</v>
      </c>
      <c r="J29" s="269">
        <v>5</v>
      </c>
      <c r="K29" s="270">
        <v>7</v>
      </c>
      <c r="L29" s="733"/>
      <c r="N29" s="199" t="s">
        <v>276</v>
      </c>
      <c r="O29" s="174"/>
      <c r="P29" s="288"/>
      <c r="Q29" s="288"/>
      <c r="R29" s="175">
        <v>20</v>
      </c>
      <c r="S29" s="175">
        <v>72</v>
      </c>
      <c r="T29" s="175">
        <v>251</v>
      </c>
      <c r="U29" s="175">
        <v>362</v>
      </c>
      <c r="V29" s="176">
        <v>392</v>
      </c>
      <c r="W29" s="303">
        <v>1097</v>
      </c>
      <c r="AG29" s="306"/>
      <c r="AH29" s="283"/>
      <c r="AI29" s="283"/>
      <c r="AJ29" s="283"/>
      <c r="AK29" s="283"/>
      <c r="AL29" s="283"/>
      <c r="AN29" s="174" t="s">
        <v>221</v>
      </c>
      <c r="AO29" s="175"/>
      <c r="AP29" s="175"/>
      <c r="AQ29" s="175"/>
      <c r="AR29" s="175">
        <v>1</v>
      </c>
      <c r="AS29" s="175"/>
      <c r="AT29" s="176">
        <v>1</v>
      </c>
    </row>
    <row r="30" spans="2:46" ht="16.5" thickTop="1" thickBot="1" x14ac:dyDescent="0.3">
      <c r="B30" s="254" t="s">
        <v>234</v>
      </c>
      <c r="C30" s="263"/>
      <c r="D30" s="264"/>
      <c r="E30" s="264"/>
      <c r="F30" s="264">
        <v>45</v>
      </c>
      <c r="G30" s="264">
        <v>125</v>
      </c>
      <c r="H30" s="264">
        <v>268</v>
      </c>
      <c r="I30" s="264">
        <v>676</v>
      </c>
      <c r="J30" s="265">
        <v>683</v>
      </c>
      <c r="K30" s="266">
        <v>1797</v>
      </c>
      <c r="N30" s="199" t="s">
        <v>277</v>
      </c>
      <c r="O30" s="174"/>
      <c r="P30" s="288"/>
      <c r="Q30" s="288"/>
      <c r="R30" s="175">
        <v>6</v>
      </c>
      <c r="S30" s="175">
        <v>81</v>
      </c>
      <c r="T30" s="175">
        <v>159</v>
      </c>
      <c r="U30" s="175">
        <v>148</v>
      </c>
      <c r="V30" s="176">
        <v>139</v>
      </c>
      <c r="W30" s="303">
        <v>533</v>
      </c>
      <c r="AG30" s="282"/>
      <c r="AH30" s="283"/>
      <c r="AI30" s="283"/>
      <c r="AJ30" s="283"/>
      <c r="AK30" s="283"/>
      <c r="AL30" s="283"/>
      <c r="AN30" s="581" t="s">
        <v>276</v>
      </c>
      <c r="AO30" s="582">
        <v>35</v>
      </c>
      <c r="AP30" s="582">
        <v>59</v>
      </c>
      <c r="AQ30" s="582">
        <v>140</v>
      </c>
      <c r="AR30" s="582">
        <v>251</v>
      </c>
      <c r="AS30" s="582">
        <v>287</v>
      </c>
      <c r="AT30" s="583">
        <v>772</v>
      </c>
    </row>
    <row r="31" spans="2:46" ht="15.75" thickTop="1" x14ac:dyDescent="0.25">
      <c r="B31" s="199" t="s">
        <v>275</v>
      </c>
      <c r="C31" s="267"/>
      <c r="D31" s="268"/>
      <c r="E31" s="268"/>
      <c r="F31" s="268">
        <v>1</v>
      </c>
      <c r="G31" s="268">
        <v>64</v>
      </c>
      <c r="H31" s="268">
        <v>127</v>
      </c>
      <c r="I31" s="268">
        <v>425</v>
      </c>
      <c r="J31" s="269">
        <v>396</v>
      </c>
      <c r="K31" s="270">
        <v>1013</v>
      </c>
      <c r="L31" s="728">
        <f>K30/K43</f>
        <v>7.6111817026683612E-2</v>
      </c>
      <c r="N31" s="199" t="s">
        <v>279</v>
      </c>
      <c r="O31" s="174"/>
      <c r="P31" s="288"/>
      <c r="Q31" s="288"/>
      <c r="R31" s="175">
        <v>1</v>
      </c>
      <c r="S31" s="175">
        <v>22</v>
      </c>
      <c r="T31" s="175">
        <v>111</v>
      </c>
      <c r="U31" s="175">
        <v>195</v>
      </c>
      <c r="V31" s="176">
        <v>202</v>
      </c>
      <c r="W31" s="303">
        <v>531</v>
      </c>
      <c r="AG31" s="306"/>
      <c r="AH31" s="283"/>
      <c r="AI31" s="283"/>
      <c r="AJ31" s="283"/>
      <c r="AK31" s="283"/>
      <c r="AL31" s="283"/>
      <c r="AN31" s="174" t="s">
        <v>217</v>
      </c>
      <c r="AO31" s="175">
        <v>22</v>
      </c>
      <c r="AP31" s="175">
        <v>14</v>
      </c>
      <c r="AQ31" s="175">
        <v>19</v>
      </c>
      <c r="AR31" s="175">
        <v>63</v>
      </c>
      <c r="AS31" s="175">
        <v>127</v>
      </c>
      <c r="AT31" s="176">
        <v>245</v>
      </c>
    </row>
    <row r="32" spans="2:46" x14ac:dyDescent="0.25">
      <c r="B32" s="199" t="s">
        <v>276</v>
      </c>
      <c r="C32" s="267"/>
      <c r="D32" s="268"/>
      <c r="E32" s="268"/>
      <c r="F32" s="268">
        <v>35</v>
      </c>
      <c r="G32" s="268">
        <v>59</v>
      </c>
      <c r="H32" s="268">
        <v>140</v>
      </c>
      <c r="I32" s="268">
        <v>251</v>
      </c>
      <c r="J32" s="269">
        <v>287</v>
      </c>
      <c r="K32" s="270">
        <v>772</v>
      </c>
      <c r="L32" s="729"/>
      <c r="N32" s="461" t="s">
        <v>275</v>
      </c>
      <c r="O32" s="462"/>
      <c r="P32" s="463"/>
      <c r="Q32" s="463"/>
      <c r="R32" s="464"/>
      <c r="S32" s="464">
        <v>2</v>
      </c>
      <c r="T32" s="464">
        <v>3</v>
      </c>
      <c r="U32" s="464">
        <v>29</v>
      </c>
      <c r="V32" s="465">
        <v>184</v>
      </c>
      <c r="W32" s="466">
        <v>218</v>
      </c>
      <c r="AN32" s="174" t="s">
        <v>219</v>
      </c>
      <c r="AO32" s="175">
        <v>1</v>
      </c>
      <c r="AP32" s="175">
        <v>17</v>
      </c>
      <c r="AQ32" s="175">
        <v>21</v>
      </c>
      <c r="AR32" s="175">
        <v>45</v>
      </c>
      <c r="AS32" s="175">
        <v>33</v>
      </c>
      <c r="AT32" s="176">
        <v>117</v>
      </c>
    </row>
    <row r="33" spans="2:46" x14ac:dyDescent="0.25">
      <c r="B33" s="199" t="s">
        <v>277</v>
      </c>
      <c r="C33" s="267"/>
      <c r="D33" s="268"/>
      <c r="E33" s="268"/>
      <c r="F33" s="268">
        <v>3</v>
      </c>
      <c r="G33" s="268">
        <v>2</v>
      </c>
      <c r="H33" s="268">
        <v>1</v>
      </c>
      <c r="I33" s="268"/>
      <c r="J33" s="269"/>
      <c r="K33" s="270">
        <v>6</v>
      </c>
      <c r="L33" s="729"/>
      <c r="N33" s="199" t="s">
        <v>280</v>
      </c>
      <c r="O33" s="174"/>
      <c r="P33" s="288"/>
      <c r="Q33" s="288"/>
      <c r="R33" s="175"/>
      <c r="S33" s="175"/>
      <c r="T33" s="175"/>
      <c r="U33" s="175">
        <v>7</v>
      </c>
      <c r="V33" s="176">
        <v>101</v>
      </c>
      <c r="W33" s="303">
        <v>108</v>
      </c>
      <c r="AN33" s="174" t="s">
        <v>222</v>
      </c>
      <c r="AO33" s="175"/>
      <c r="AP33" s="175">
        <v>8</v>
      </c>
      <c r="AQ33" s="175">
        <v>31</v>
      </c>
      <c r="AR33" s="175">
        <v>63</v>
      </c>
      <c r="AS33" s="175">
        <v>10</v>
      </c>
      <c r="AT33" s="176">
        <v>112</v>
      </c>
    </row>
    <row r="34" spans="2:46" ht="15.75" thickBot="1" x14ac:dyDescent="0.3">
      <c r="B34" s="199" t="s">
        <v>279</v>
      </c>
      <c r="C34" s="267"/>
      <c r="D34" s="268"/>
      <c r="E34" s="268"/>
      <c r="F34" s="268">
        <v>6</v>
      </c>
      <c r="G34" s="268"/>
      <c r="H34" s="268"/>
      <c r="I34" s="268"/>
      <c r="J34" s="269"/>
      <c r="K34" s="270">
        <v>6</v>
      </c>
      <c r="L34" s="730"/>
      <c r="N34" s="199" t="s">
        <v>278</v>
      </c>
      <c r="O34" s="174"/>
      <c r="P34" s="288"/>
      <c r="Q34" s="288"/>
      <c r="R34" s="175"/>
      <c r="S34" s="175">
        <v>3</v>
      </c>
      <c r="T34" s="175">
        <v>7</v>
      </c>
      <c r="U34" s="175">
        <v>18</v>
      </c>
      <c r="V34" s="176">
        <v>53</v>
      </c>
      <c r="W34" s="303">
        <v>81</v>
      </c>
      <c r="AN34" s="174" t="s">
        <v>221</v>
      </c>
      <c r="AO34" s="175"/>
      <c r="AP34" s="175"/>
      <c r="AQ34" s="175">
        <v>14</v>
      </c>
      <c r="AR34" s="175">
        <v>18</v>
      </c>
      <c r="AS34" s="175">
        <v>39</v>
      </c>
      <c r="AT34" s="176">
        <v>71</v>
      </c>
    </row>
    <row r="35" spans="2:46" ht="16.5" thickTop="1" thickBot="1" x14ac:dyDescent="0.3">
      <c r="B35" s="254" t="s">
        <v>235</v>
      </c>
      <c r="C35" s="263"/>
      <c r="D35" s="264"/>
      <c r="E35" s="264"/>
      <c r="F35" s="264">
        <v>15</v>
      </c>
      <c r="G35" s="264">
        <v>119</v>
      </c>
      <c r="H35" s="264">
        <v>193</v>
      </c>
      <c r="I35" s="264">
        <v>435</v>
      </c>
      <c r="J35" s="265">
        <v>703</v>
      </c>
      <c r="K35" s="266">
        <v>1465</v>
      </c>
      <c r="N35" s="199" t="s">
        <v>393</v>
      </c>
      <c r="O35" s="174"/>
      <c r="P35" s="288"/>
      <c r="Q35" s="288"/>
      <c r="R35" s="175"/>
      <c r="S35" s="175"/>
      <c r="T35" s="175"/>
      <c r="U35" s="175">
        <v>1</v>
      </c>
      <c r="V35" s="176">
        <v>2</v>
      </c>
      <c r="W35" s="303">
        <v>3</v>
      </c>
      <c r="AN35" s="174" t="s">
        <v>226</v>
      </c>
      <c r="AO35" s="175"/>
      <c r="AP35" s="175">
        <v>5</v>
      </c>
      <c r="AQ35" s="175">
        <v>29</v>
      </c>
      <c r="AR35" s="175">
        <v>21</v>
      </c>
      <c r="AS35" s="175">
        <v>1</v>
      </c>
      <c r="AT35" s="176">
        <v>56</v>
      </c>
    </row>
    <row r="36" spans="2:46" ht="15.75" thickTop="1" x14ac:dyDescent="0.25">
      <c r="B36" s="199" t="s">
        <v>275</v>
      </c>
      <c r="C36" s="267"/>
      <c r="D36" s="268"/>
      <c r="E36" s="268"/>
      <c r="F36" s="268">
        <v>9</v>
      </c>
      <c r="G36" s="268">
        <v>93</v>
      </c>
      <c r="H36" s="268">
        <v>141</v>
      </c>
      <c r="I36" s="268">
        <v>192</v>
      </c>
      <c r="J36" s="269">
        <v>300</v>
      </c>
      <c r="K36" s="270">
        <v>735</v>
      </c>
      <c r="L36" s="731">
        <f>K35/K43</f>
        <v>6.2049978822532825E-2</v>
      </c>
      <c r="N36" s="537" t="s">
        <v>233</v>
      </c>
      <c r="O36" s="538"/>
      <c r="P36" s="539"/>
      <c r="Q36" s="539"/>
      <c r="R36" s="540">
        <v>15</v>
      </c>
      <c r="S36" s="540">
        <v>90</v>
      </c>
      <c r="T36" s="540">
        <v>264</v>
      </c>
      <c r="U36" s="540">
        <v>1375</v>
      </c>
      <c r="V36" s="541">
        <v>2313</v>
      </c>
      <c r="W36" s="542">
        <v>4057</v>
      </c>
      <c r="AN36" s="174" t="s">
        <v>218</v>
      </c>
      <c r="AO36" s="175"/>
      <c r="AP36" s="175"/>
      <c r="AQ36" s="175"/>
      <c r="AR36" s="175"/>
      <c r="AS36" s="175">
        <v>52</v>
      </c>
      <c r="AT36" s="176">
        <v>52</v>
      </c>
    </row>
    <row r="37" spans="2:46" x14ac:dyDescent="0.25">
      <c r="B37" s="255" t="s">
        <v>282</v>
      </c>
      <c r="C37" s="456"/>
      <c r="D37" s="457"/>
      <c r="E37" s="457"/>
      <c r="F37" s="457"/>
      <c r="G37" s="457">
        <v>26</v>
      </c>
      <c r="H37" s="457">
        <v>33</v>
      </c>
      <c r="I37" s="457">
        <v>82</v>
      </c>
      <c r="J37" s="458">
        <v>286</v>
      </c>
      <c r="K37" s="459">
        <v>427</v>
      </c>
      <c r="L37" s="732"/>
      <c r="N37" s="199" t="s">
        <v>276</v>
      </c>
      <c r="O37" s="174"/>
      <c r="P37" s="288"/>
      <c r="Q37" s="288"/>
      <c r="R37" s="175">
        <v>13</v>
      </c>
      <c r="S37" s="175">
        <v>11</v>
      </c>
      <c r="T37" s="175">
        <v>71</v>
      </c>
      <c r="U37" s="175">
        <v>371</v>
      </c>
      <c r="V37" s="176">
        <v>408</v>
      </c>
      <c r="W37" s="303">
        <v>874</v>
      </c>
      <c r="AN37" s="174" t="s">
        <v>230</v>
      </c>
      <c r="AO37" s="175"/>
      <c r="AP37" s="175">
        <v>5</v>
      </c>
      <c r="AQ37" s="175">
        <v>11</v>
      </c>
      <c r="AR37" s="175">
        <v>21</v>
      </c>
      <c r="AS37" s="175">
        <v>6</v>
      </c>
      <c r="AT37" s="176">
        <v>43</v>
      </c>
    </row>
    <row r="38" spans="2:46" x14ac:dyDescent="0.25">
      <c r="B38" s="451" t="s">
        <v>277</v>
      </c>
      <c r="C38" s="452"/>
      <c r="D38" s="453"/>
      <c r="E38" s="453"/>
      <c r="F38" s="453">
        <v>6</v>
      </c>
      <c r="G38" s="453"/>
      <c r="H38" s="453">
        <v>19</v>
      </c>
      <c r="I38" s="453">
        <v>161</v>
      </c>
      <c r="J38" s="454">
        <v>97</v>
      </c>
      <c r="K38" s="455">
        <v>283</v>
      </c>
      <c r="L38" s="732"/>
      <c r="N38" s="255" t="s">
        <v>282</v>
      </c>
      <c r="O38" s="299"/>
      <c r="P38" s="300"/>
      <c r="Q38" s="300"/>
      <c r="R38" s="301">
        <v>1</v>
      </c>
      <c r="S38" s="301">
        <v>29</v>
      </c>
      <c r="T38" s="301">
        <v>52</v>
      </c>
      <c r="U38" s="301">
        <v>216</v>
      </c>
      <c r="V38" s="302">
        <v>547</v>
      </c>
      <c r="W38" s="304">
        <v>845</v>
      </c>
      <c r="AN38" s="174" t="s">
        <v>220</v>
      </c>
      <c r="AO38" s="175"/>
      <c r="AP38" s="175">
        <v>2</v>
      </c>
      <c r="AQ38" s="175">
        <v>9</v>
      </c>
      <c r="AR38" s="175">
        <v>12</v>
      </c>
      <c r="AS38" s="175">
        <v>19</v>
      </c>
      <c r="AT38" s="176">
        <v>42</v>
      </c>
    </row>
    <row r="39" spans="2:46" ht="15.75" thickBot="1" x14ac:dyDescent="0.3">
      <c r="B39" s="199" t="s">
        <v>276</v>
      </c>
      <c r="C39" s="267"/>
      <c r="D39" s="268"/>
      <c r="E39" s="268"/>
      <c r="F39" s="268"/>
      <c r="G39" s="268"/>
      <c r="H39" s="268"/>
      <c r="I39" s="268"/>
      <c r="J39" s="269">
        <v>20</v>
      </c>
      <c r="K39" s="270">
        <v>20</v>
      </c>
      <c r="L39" s="733"/>
      <c r="N39" s="199" t="s">
        <v>275</v>
      </c>
      <c r="O39" s="174"/>
      <c r="P39" s="288"/>
      <c r="Q39" s="288"/>
      <c r="R39" s="175"/>
      <c r="S39" s="175">
        <v>5</v>
      </c>
      <c r="T39" s="175">
        <v>7</v>
      </c>
      <c r="U39" s="175">
        <v>216</v>
      </c>
      <c r="V39" s="176">
        <v>570</v>
      </c>
      <c r="W39" s="303">
        <v>798</v>
      </c>
      <c r="AN39" s="174" t="s">
        <v>227</v>
      </c>
      <c r="AO39" s="175"/>
      <c r="AP39" s="175">
        <v>5</v>
      </c>
      <c r="AQ39" s="175">
        <v>1</v>
      </c>
      <c r="AR39" s="175">
        <v>8</v>
      </c>
      <c r="AS39" s="175"/>
      <c r="AT39" s="176">
        <v>14</v>
      </c>
    </row>
    <row r="40" spans="2:46" ht="16.5" thickTop="1" thickBot="1" x14ac:dyDescent="0.3">
      <c r="B40" s="254" t="s">
        <v>237</v>
      </c>
      <c r="C40" s="263"/>
      <c r="D40" s="264"/>
      <c r="E40" s="264"/>
      <c r="F40" s="264"/>
      <c r="G40" s="264">
        <v>1</v>
      </c>
      <c r="H40" s="264">
        <v>25</v>
      </c>
      <c r="I40" s="264">
        <v>32</v>
      </c>
      <c r="J40" s="265">
        <v>17</v>
      </c>
      <c r="K40" s="266">
        <v>75</v>
      </c>
      <c r="L40" s="395"/>
      <c r="N40" s="199" t="s">
        <v>278</v>
      </c>
      <c r="O40" s="174"/>
      <c r="P40" s="288"/>
      <c r="Q40" s="288"/>
      <c r="R40" s="175">
        <v>1</v>
      </c>
      <c r="S40" s="175">
        <v>18</v>
      </c>
      <c r="T40" s="175">
        <v>26</v>
      </c>
      <c r="U40" s="175">
        <v>267</v>
      </c>
      <c r="V40" s="176">
        <v>422</v>
      </c>
      <c r="W40" s="303">
        <v>734</v>
      </c>
      <c r="AN40" s="174" t="s">
        <v>224</v>
      </c>
      <c r="AO40" s="175">
        <v>10</v>
      </c>
      <c r="AP40" s="175">
        <v>1</v>
      </c>
      <c r="AQ40" s="175">
        <v>1</v>
      </c>
      <c r="AR40" s="175"/>
      <c r="AS40" s="175"/>
      <c r="AT40" s="176">
        <v>12</v>
      </c>
    </row>
    <row r="41" spans="2:46" ht="16.5" thickTop="1" thickBot="1" x14ac:dyDescent="0.3">
      <c r="B41" s="199" t="s">
        <v>276</v>
      </c>
      <c r="C41" s="267"/>
      <c r="D41" s="268"/>
      <c r="E41" s="268"/>
      <c r="F41" s="268"/>
      <c r="G41" s="268">
        <v>1</v>
      </c>
      <c r="H41" s="268">
        <v>25</v>
      </c>
      <c r="I41" s="268">
        <v>31</v>
      </c>
      <c r="J41" s="269">
        <v>17</v>
      </c>
      <c r="K41" s="270">
        <v>74</v>
      </c>
      <c r="L41" s="734">
        <f>K40/K43</f>
        <v>3.1766200762388818E-3</v>
      </c>
      <c r="N41" s="199" t="s">
        <v>279</v>
      </c>
      <c r="O41" s="174"/>
      <c r="P41" s="288"/>
      <c r="Q41" s="288"/>
      <c r="R41" s="175"/>
      <c r="S41" s="175">
        <v>15</v>
      </c>
      <c r="T41" s="175">
        <v>85</v>
      </c>
      <c r="U41" s="175">
        <v>148</v>
      </c>
      <c r="V41" s="176">
        <v>156</v>
      </c>
      <c r="W41" s="303">
        <v>404</v>
      </c>
      <c r="AN41" s="174" t="s">
        <v>229</v>
      </c>
      <c r="AO41" s="175">
        <v>2</v>
      </c>
      <c r="AP41" s="175">
        <v>2</v>
      </c>
      <c r="AQ41" s="175">
        <v>4</v>
      </c>
      <c r="AR41" s="175"/>
      <c r="AS41" s="175"/>
      <c r="AT41" s="176">
        <v>8</v>
      </c>
    </row>
    <row r="42" spans="2:46" ht="16.5" thickTop="1" thickBot="1" x14ac:dyDescent="0.3">
      <c r="B42" s="199" t="s">
        <v>275</v>
      </c>
      <c r="C42" s="267"/>
      <c r="D42" s="268"/>
      <c r="E42" s="268"/>
      <c r="F42" s="268"/>
      <c r="G42" s="268"/>
      <c r="H42" s="268"/>
      <c r="I42" s="268">
        <v>1</v>
      </c>
      <c r="J42" s="269"/>
      <c r="K42" s="270">
        <v>1</v>
      </c>
      <c r="L42" s="735"/>
      <c r="N42" s="461" t="s">
        <v>277</v>
      </c>
      <c r="O42" s="462"/>
      <c r="P42" s="463"/>
      <c r="Q42" s="463"/>
      <c r="R42" s="464"/>
      <c r="S42" s="464">
        <v>10</v>
      </c>
      <c r="T42" s="464">
        <v>20</v>
      </c>
      <c r="U42" s="464">
        <v>134</v>
      </c>
      <c r="V42" s="465">
        <v>174</v>
      </c>
      <c r="W42" s="466">
        <v>338</v>
      </c>
      <c r="AN42" s="581" t="s">
        <v>277</v>
      </c>
      <c r="AO42" s="582">
        <v>3</v>
      </c>
      <c r="AP42" s="582">
        <v>2</v>
      </c>
      <c r="AQ42" s="582">
        <v>1</v>
      </c>
      <c r="AR42" s="582"/>
      <c r="AS42" s="582"/>
      <c r="AT42" s="583">
        <v>6</v>
      </c>
    </row>
    <row r="43" spans="2:46" ht="15.75" thickTop="1" x14ac:dyDescent="0.25">
      <c r="B43" s="260" t="s">
        <v>83</v>
      </c>
      <c r="C43" s="272">
        <v>11</v>
      </c>
      <c r="D43" s="264">
        <v>356</v>
      </c>
      <c r="E43" s="264">
        <v>779</v>
      </c>
      <c r="F43" s="264">
        <v>980</v>
      </c>
      <c r="G43" s="264">
        <v>2415</v>
      </c>
      <c r="H43" s="264">
        <v>4294</v>
      </c>
      <c r="I43" s="264">
        <v>6648</v>
      </c>
      <c r="J43" s="273">
        <v>8127</v>
      </c>
      <c r="K43" s="266">
        <v>23610</v>
      </c>
      <c r="N43" s="199" t="s">
        <v>280</v>
      </c>
      <c r="O43" s="174"/>
      <c r="P43" s="288"/>
      <c r="Q43" s="288"/>
      <c r="R43" s="175"/>
      <c r="S43" s="175">
        <v>2</v>
      </c>
      <c r="T43" s="175">
        <v>2</v>
      </c>
      <c r="U43" s="175">
        <v>12</v>
      </c>
      <c r="V43" s="176">
        <v>33</v>
      </c>
      <c r="W43" s="303">
        <v>49</v>
      </c>
      <c r="AN43" s="174" t="s">
        <v>223</v>
      </c>
      <c r="AO43" s="175">
        <v>2</v>
      </c>
      <c r="AP43" s="175">
        <v>2</v>
      </c>
      <c r="AQ43" s="175"/>
      <c r="AR43" s="175"/>
      <c r="AS43" s="175"/>
      <c r="AT43" s="176">
        <v>4</v>
      </c>
    </row>
    <row r="44" spans="2:46" ht="15.75" thickBot="1" x14ac:dyDescent="0.3">
      <c r="B44" s="261" t="s">
        <v>282</v>
      </c>
      <c r="C44" s="274">
        <f>C21+C37</f>
        <v>11</v>
      </c>
      <c r="D44" s="275">
        <f t="shared" ref="D44:K44" si="2">D21+D37</f>
        <v>356</v>
      </c>
      <c r="E44" s="275">
        <f t="shared" si="2"/>
        <v>779</v>
      </c>
      <c r="F44" s="275">
        <f t="shared" si="2"/>
        <v>605</v>
      </c>
      <c r="G44" s="275">
        <f t="shared" si="2"/>
        <v>758</v>
      </c>
      <c r="H44" s="275">
        <f t="shared" si="2"/>
        <v>857</v>
      </c>
      <c r="I44" s="275">
        <f t="shared" si="2"/>
        <v>1276</v>
      </c>
      <c r="J44" s="276">
        <f t="shared" si="2"/>
        <v>1642</v>
      </c>
      <c r="K44" s="277">
        <f t="shared" si="2"/>
        <v>6284</v>
      </c>
      <c r="N44" s="199" t="s">
        <v>281</v>
      </c>
      <c r="O44" s="174"/>
      <c r="P44" s="288"/>
      <c r="Q44" s="288"/>
      <c r="R44" s="175"/>
      <c r="S44" s="175"/>
      <c r="T44" s="175"/>
      <c r="U44" s="175">
        <v>11</v>
      </c>
      <c r="V44" s="176"/>
      <c r="W44" s="303">
        <v>11</v>
      </c>
      <c r="AN44" s="174" t="s">
        <v>222</v>
      </c>
      <c r="AO44" s="175">
        <v>1</v>
      </c>
      <c r="AP44" s="175"/>
      <c r="AQ44" s="175">
        <v>1</v>
      </c>
      <c r="AR44" s="175"/>
      <c r="AS44" s="175"/>
      <c r="AT44" s="176">
        <v>2</v>
      </c>
    </row>
    <row r="45" spans="2:46" ht="16.5" thickTop="1" thickBot="1" x14ac:dyDescent="0.3">
      <c r="B45" s="262" t="s">
        <v>283</v>
      </c>
      <c r="C45" s="278">
        <f>C43-C44</f>
        <v>0</v>
      </c>
      <c r="D45" s="279">
        <f t="shared" ref="D45:K45" si="3">D43-D44</f>
        <v>0</v>
      </c>
      <c r="E45" s="279">
        <f t="shared" si="3"/>
        <v>0</v>
      </c>
      <c r="F45" s="279">
        <f t="shared" si="3"/>
        <v>375</v>
      </c>
      <c r="G45" s="279">
        <f t="shared" si="3"/>
        <v>1657</v>
      </c>
      <c r="H45" s="279">
        <f t="shared" si="3"/>
        <v>3437</v>
      </c>
      <c r="I45" s="279">
        <f t="shared" si="3"/>
        <v>5372</v>
      </c>
      <c r="J45" s="280">
        <f t="shared" si="3"/>
        <v>6485</v>
      </c>
      <c r="K45" s="281">
        <f t="shared" si="3"/>
        <v>17326</v>
      </c>
      <c r="N45" s="199" t="s">
        <v>393</v>
      </c>
      <c r="O45" s="174"/>
      <c r="P45" s="288"/>
      <c r="Q45" s="288"/>
      <c r="R45" s="175"/>
      <c r="S45" s="175"/>
      <c r="T45" s="175">
        <v>1</v>
      </c>
      <c r="U45" s="175"/>
      <c r="V45" s="176">
        <v>3</v>
      </c>
      <c r="W45" s="303">
        <v>4</v>
      </c>
      <c r="AN45" s="581" t="s">
        <v>279</v>
      </c>
      <c r="AO45" s="582">
        <v>6</v>
      </c>
      <c r="AP45" s="582"/>
      <c r="AQ45" s="582"/>
      <c r="AR45" s="582"/>
      <c r="AS45" s="582"/>
      <c r="AT45" s="583">
        <v>6</v>
      </c>
    </row>
    <row r="46" spans="2:46" ht="16.5" thickTop="1" thickBot="1" x14ac:dyDescent="0.3">
      <c r="N46" s="543" t="s">
        <v>83</v>
      </c>
      <c r="O46" s="544">
        <v>11</v>
      </c>
      <c r="P46" s="545">
        <v>356</v>
      </c>
      <c r="Q46" s="545">
        <v>779</v>
      </c>
      <c r="R46" s="546">
        <v>920</v>
      </c>
      <c r="S46" s="546">
        <v>2170</v>
      </c>
      <c r="T46" s="546">
        <v>3808</v>
      </c>
      <c r="U46" s="546">
        <v>5505</v>
      </c>
      <c r="V46" s="547">
        <v>6724</v>
      </c>
      <c r="W46" s="548">
        <v>20273</v>
      </c>
      <c r="AN46" s="174" t="s">
        <v>222</v>
      </c>
      <c r="AO46" s="175">
        <v>2</v>
      </c>
      <c r="AP46" s="175"/>
      <c r="AQ46" s="175"/>
      <c r="AR46" s="175"/>
      <c r="AS46" s="175"/>
      <c r="AT46" s="176">
        <v>2</v>
      </c>
    </row>
    <row r="47" spans="2:46" ht="15.75" thickTop="1" x14ac:dyDescent="0.25">
      <c r="N47" s="549" t="s">
        <v>282</v>
      </c>
      <c r="O47" s="550">
        <f>+O22+O28+O38</f>
        <v>11</v>
      </c>
      <c r="P47" s="551">
        <f t="shared" ref="P47:W47" si="4">+P22+P28+P38</f>
        <v>356</v>
      </c>
      <c r="Q47" s="551">
        <f t="shared" si="4"/>
        <v>779</v>
      </c>
      <c r="R47" s="551">
        <f t="shared" si="4"/>
        <v>605</v>
      </c>
      <c r="S47" s="551">
        <f t="shared" si="4"/>
        <v>732</v>
      </c>
      <c r="T47" s="551">
        <f t="shared" si="4"/>
        <v>824</v>
      </c>
      <c r="U47" s="551">
        <f t="shared" si="4"/>
        <v>1194</v>
      </c>
      <c r="V47" s="552">
        <f t="shared" si="4"/>
        <v>1356</v>
      </c>
      <c r="W47" s="553">
        <f t="shared" si="4"/>
        <v>5857</v>
      </c>
      <c r="AN47" s="174" t="s">
        <v>219</v>
      </c>
      <c r="AO47" s="175">
        <v>2</v>
      </c>
      <c r="AP47" s="175"/>
      <c r="AQ47" s="175"/>
      <c r="AR47" s="175"/>
      <c r="AS47" s="175"/>
      <c r="AT47" s="176">
        <v>2</v>
      </c>
    </row>
    <row r="48" spans="2:46" ht="21" customHeight="1" thickBot="1" x14ac:dyDescent="0.3">
      <c r="B48" s="395"/>
      <c r="C48" s="395"/>
      <c r="D48" s="395"/>
      <c r="E48" s="395"/>
      <c r="F48" s="395"/>
      <c r="G48" s="395"/>
      <c r="H48" s="395"/>
      <c r="I48" s="395"/>
      <c r="J48" s="395"/>
      <c r="K48" s="395"/>
      <c r="L48" s="395"/>
      <c r="N48" s="554" t="s">
        <v>283</v>
      </c>
      <c r="O48" s="555">
        <f>O46-O47</f>
        <v>0</v>
      </c>
      <c r="P48" s="556">
        <f t="shared" ref="P48:W48" si="5">P46-P47</f>
        <v>0</v>
      </c>
      <c r="Q48" s="556">
        <f t="shared" si="5"/>
        <v>0</v>
      </c>
      <c r="R48" s="556">
        <f t="shared" si="5"/>
        <v>315</v>
      </c>
      <c r="S48" s="556">
        <f t="shared" si="5"/>
        <v>1438</v>
      </c>
      <c r="T48" s="556">
        <f t="shared" si="5"/>
        <v>2984</v>
      </c>
      <c r="U48" s="556">
        <f t="shared" si="5"/>
        <v>4311</v>
      </c>
      <c r="V48" s="557">
        <f t="shared" si="5"/>
        <v>5368</v>
      </c>
      <c r="W48" s="558">
        <f t="shared" si="5"/>
        <v>14416</v>
      </c>
      <c r="AN48" s="174" t="s">
        <v>229</v>
      </c>
      <c r="AO48" s="175">
        <v>1</v>
      </c>
      <c r="AP48" s="175"/>
      <c r="AQ48" s="175"/>
      <c r="AR48" s="175"/>
      <c r="AS48" s="175"/>
      <c r="AT48" s="176">
        <v>1</v>
      </c>
    </row>
    <row r="49" spans="2:46" ht="16.5" thickTop="1" thickBot="1" x14ac:dyDescent="0.3">
      <c r="B49" s="395"/>
      <c r="C49" s="395"/>
      <c r="D49" s="395"/>
      <c r="E49" s="395"/>
      <c r="F49" s="395"/>
      <c r="G49" s="395"/>
      <c r="H49" s="395"/>
      <c r="I49" s="395"/>
      <c r="J49" s="395"/>
      <c r="K49" s="395"/>
      <c r="L49" s="395"/>
      <c r="AN49" s="174" t="s">
        <v>228</v>
      </c>
      <c r="AO49" s="175">
        <v>1</v>
      </c>
      <c r="AP49" s="175"/>
      <c r="AQ49" s="175"/>
      <c r="AR49" s="175"/>
      <c r="AS49" s="175"/>
      <c r="AT49" s="176">
        <v>1</v>
      </c>
    </row>
    <row r="50" spans="2:46" ht="16.5" thickTop="1" thickBot="1" x14ac:dyDescent="0.3">
      <c r="B50" s="395"/>
      <c r="C50" s="395"/>
      <c r="D50" s="395"/>
      <c r="E50" s="395"/>
      <c r="F50" s="395"/>
      <c r="G50" s="395"/>
      <c r="H50" s="395"/>
      <c r="I50" s="395"/>
      <c r="J50" s="395"/>
      <c r="K50" s="395"/>
      <c r="L50" s="395"/>
      <c r="N50" s="395"/>
      <c r="O50" s="395"/>
      <c r="P50" s="395"/>
      <c r="Q50" s="395"/>
      <c r="R50" s="395"/>
      <c r="S50" s="395"/>
      <c r="T50" s="395"/>
      <c r="U50" s="395"/>
      <c r="V50" s="395"/>
      <c r="W50" s="395"/>
      <c r="X50" s="395"/>
      <c r="AN50" s="584" t="s">
        <v>83</v>
      </c>
      <c r="AO50" s="585">
        <v>45</v>
      </c>
      <c r="AP50" s="585">
        <v>125</v>
      </c>
      <c r="AQ50" s="585">
        <v>268</v>
      </c>
      <c r="AR50" s="585">
        <v>676</v>
      </c>
      <c r="AS50" s="585">
        <v>683</v>
      </c>
      <c r="AT50" s="586">
        <v>1797</v>
      </c>
    </row>
    <row r="51" spans="2:46" ht="15.75" thickTop="1" x14ac:dyDescent="0.25">
      <c r="B51" s="395"/>
      <c r="C51" s="395"/>
      <c r="D51" s="395"/>
      <c r="E51" s="395"/>
      <c r="F51" s="395"/>
      <c r="G51" s="395"/>
      <c r="H51" s="395"/>
      <c r="I51" s="395"/>
      <c r="J51" s="395"/>
      <c r="K51" s="395"/>
      <c r="L51" s="395"/>
      <c r="M51" s="395"/>
      <c r="N51" s="395"/>
      <c r="O51" s="395"/>
      <c r="P51" s="395"/>
      <c r="Q51" s="395"/>
      <c r="R51" s="395"/>
      <c r="S51" s="395"/>
      <c r="T51" s="395"/>
      <c r="U51" s="395"/>
      <c r="V51" s="395"/>
      <c r="W51" s="395"/>
      <c r="X51" s="395"/>
      <c r="AN51" s="568" t="s">
        <v>282</v>
      </c>
      <c r="AO51" s="569">
        <v>0</v>
      </c>
      <c r="AP51" s="569">
        <v>0</v>
      </c>
      <c r="AQ51" s="569">
        <v>0</v>
      </c>
      <c r="AR51" s="569">
        <v>0</v>
      </c>
      <c r="AS51" s="570">
        <v>0</v>
      </c>
      <c r="AT51" s="571">
        <v>0</v>
      </c>
    </row>
    <row r="52" spans="2:46" ht="15.75" thickBot="1" x14ac:dyDescent="0.3">
      <c r="B52" s="395"/>
      <c r="C52" s="395"/>
      <c r="D52" s="395"/>
      <c r="E52" s="395"/>
      <c r="F52" s="395"/>
      <c r="G52" s="395"/>
      <c r="H52" s="395"/>
      <c r="I52" s="395"/>
      <c r="J52" s="395"/>
      <c r="K52" s="395"/>
      <c r="L52" s="395"/>
      <c r="M52" s="395"/>
      <c r="N52" s="395"/>
      <c r="O52" s="395"/>
      <c r="P52" s="395"/>
      <c r="Q52" s="395"/>
      <c r="R52" s="395"/>
      <c r="S52" s="395"/>
      <c r="T52" s="395"/>
      <c r="U52" s="395"/>
      <c r="V52" s="395"/>
      <c r="W52" s="395"/>
      <c r="X52" s="395"/>
      <c r="AN52" s="572" t="s">
        <v>283</v>
      </c>
      <c r="AO52" s="573">
        <f>AO50-AO51</f>
        <v>45</v>
      </c>
      <c r="AP52" s="573">
        <f t="shared" ref="AP52:AT52" si="6">AP50-AP51</f>
        <v>125</v>
      </c>
      <c r="AQ52" s="573">
        <f t="shared" si="6"/>
        <v>268</v>
      </c>
      <c r="AR52" s="573">
        <f t="shared" si="6"/>
        <v>676</v>
      </c>
      <c r="AS52" s="574">
        <f t="shared" si="6"/>
        <v>683</v>
      </c>
      <c r="AT52" s="575">
        <f t="shared" si="6"/>
        <v>1797</v>
      </c>
    </row>
    <row r="53" spans="2:46" ht="15.75" thickTop="1" x14ac:dyDescent="0.25">
      <c r="B53" s="395"/>
      <c r="C53" s="395"/>
      <c r="D53" s="395"/>
      <c r="E53" s="395"/>
      <c r="F53" s="395"/>
      <c r="G53" s="395"/>
      <c r="H53" s="395"/>
      <c r="I53" s="395"/>
      <c r="J53" s="395"/>
      <c r="K53" s="395"/>
      <c r="L53" s="395"/>
      <c r="M53" s="395"/>
      <c r="N53" s="395"/>
      <c r="O53" s="395"/>
      <c r="P53" s="395"/>
      <c r="Q53" s="395"/>
      <c r="R53" s="395"/>
      <c r="S53" s="395"/>
      <c r="T53" s="395"/>
      <c r="U53" s="395"/>
      <c r="V53" s="395"/>
      <c r="W53" s="395"/>
      <c r="X53" s="395"/>
    </row>
    <row r="54" spans="2:46" x14ac:dyDescent="0.25">
      <c r="B54" s="395"/>
      <c r="C54" s="395"/>
      <c r="D54" s="395"/>
      <c r="E54" s="395"/>
      <c r="F54" s="395"/>
      <c r="G54" s="395"/>
      <c r="H54" s="395"/>
      <c r="I54" s="395"/>
      <c r="J54" s="395"/>
      <c r="K54" s="395"/>
      <c r="L54" s="395"/>
      <c r="M54" s="395"/>
      <c r="N54" s="395"/>
      <c r="O54" s="395"/>
      <c r="P54" s="395"/>
      <c r="Q54" s="395"/>
      <c r="R54" s="395"/>
      <c r="S54" s="395"/>
      <c r="T54" s="395"/>
      <c r="U54" s="395"/>
      <c r="V54" s="395"/>
      <c r="W54" s="395"/>
      <c r="X54" s="395"/>
    </row>
    <row r="55" spans="2:46" x14ac:dyDescent="0.25">
      <c r="B55" s="395"/>
      <c r="C55" s="395"/>
      <c r="D55" s="395"/>
      <c r="E55" s="395"/>
      <c r="F55" s="395"/>
      <c r="G55" s="395"/>
      <c r="H55" s="395"/>
      <c r="I55" s="395"/>
      <c r="J55" s="395"/>
      <c r="K55" s="395"/>
      <c r="L55" s="395"/>
      <c r="M55" s="395"/>
      <c r="N55" s="395"/>
      <c r="O55" s="395"/>
      <c r="P55" s="395"/>
      <c r="Q55" s="395"/>
      <c r="R55" s="395"/>
      <c r="S55" s="395"/>
      <c r="T55" s="395"/>
      <c r="U55" s="395"/>
      <c r="V55" s="395"/>
      <c r="W55" s="395"/>
      <c r="X55" s="395"/>
    </row>
    <row r="56" spans="2:46" x14ac:dyDescent="0.25">
      <c r="B56" s="395"/>
      <c r="C56" s="395"/>
      <c r="D56" s="395"/>
      <c r="E56" s="395"/>
      <c r="F56" s="395"/>
      <c r="G56" s="395"/>
      <c r="H56" s="395"/>
      <c r="I56" s="395"/>
      <c r="J56" s="395"/>
      <c r="K56" s="395"/>
      <c r="L56" s="395"/>
      <c r="M56" s="395"/>
      <c r="N56" s="395"/>
      <c r="O56" s="395"/>
      <c r="P56" s="395"/>
      <c r="Q56" s="395"/>
      <c r="R56" s="395"/>
      <c r="S56" s="395"/>
      <c r="T56" s="395"/>
      <c r="U56" s="395"/>
      <c r="V56" s="395"/>
      <c r="W56" s="395"/>
      <c r="X56" s="395"/>
    </row>
    <row r="57" spans="2:46" x14ac:dyDescent="0.25">
      <c r="B57" s="395"/>
      <c r="C57" s="395"/>
      <c r="D57" s="395"/>
      <c r="E57" s="395"/>
      <c r="F57" s="395"/>
      <c r="G57" s="395"/>
      <c r="H57" s="395"/>
      <c r="I57" s="395"/>
      <c r="J57" s="395"/>
      <c r="K57" s="395"/>
      <c r="L57" s="395"/>
      <c r="M57" s="395"/>
      <c r="N57" s="395"/>
      <c r="O57" s="395"/>
      <c r="P57" s="395"/>
      <c r="Q57" s="395"/>
      <c r="R57" s="395"/>
      <c r="S57" s="395"/>
      <c r="T57" s="395"/>
      <c r="U57" s="395"/>
      <c r="V57" s="395"/>
      <c r="W57" s="395"/>
      <c r="X57" s="395"/>
    </row>
    <row r="58" spans="2:46" x14ac:dyDescent="0.25">
      <c r="B58" s="395"/>
      <c r="C58" s="395"/>
      <c r="D58" s="395"/>
      <c r="E58" s="395"/>
      <c r="F58" s="395"/>
      <c r="G58" s="395"/>
      <c r="H58" s="395"/>
      <c r="I58" s="395"/>
      <c r="J58" s="395"/>
      <c r="K58" s="395"/>
      <c r="L58" s="395"/>
      <c r="M58" s="395"/>
      <c r="N58" s="395"/>
      <c r="O58" s="395"/>
      <c r="P58" s="395"/>
      <c r="Q58" s="395"/>
      <c r="R58" s="395"/>
      <c r="S58" s="395"/>
      <c r="T58" s="395"/>
      <c r="U58" s="395"/>
      <c r="V58" s="395"/>
      <c r="W58" s="395"/>
      <c r="X58" s="395"/>
    </row>
    <row r="59" spans="2:46" x14ac:dyDescent="0.25">
      <c r="B59" s="395"/>
      <c r="C59" s="395"/>
      <c r="D59" s="395"/>
      <c r="E59" s="395"/>
      <c r="F59" s="395"/>
      <c r="G59" s="395"/>
      <c r="H59" s="395"/>
      <c r="I59" s="395"/>
      <c r="J59" s="395"/>
      <c r="K59" s="395"/>
      <c r="L59" s="395"/>
      <c r="M59" s="395"/>
      <c r="N59" s="395"/>
      <c r="O59" s="395"/>
      <c r="P59" s="395"/>
      <c r="Q59" s="395"/>
      <c r="R59" s="395"/>
      <c r="S59" s="395"/>
      <c r="T59" s="395"/>
      <c r="U59" s="395"/>
      <c r="V59" s="395"/>
      <c r="W59" s="395"/>
      <c r="X59" s="395"/>
    </row>
    <row r="60" spans="2:46" x14ac:dyDescent="0.25">
      <c r="B60" s="395"/>
      <c r="C60" s="395"/>
      <c r="D60" s="395"/>
      <c r="E60" s="395"/>
      <c r="F60" s="395"/>
      <c r="G60" s="395"/>
      <c r="H60" s="395"/>
      <c r="I60" s="395"/>
      <c r="J60" s="395"/>
      <c r="K60" s="395"/>
      <c r="L60" s="395"/>
      <c r="M60" s="395"/>
      <c r="N60" s="395"/>
      <c r="O60" s="395"/>
      <c r="P60" s="395"/>
      <c r="Q60" s="395"/>
      <c r="R60" s="395"/>
      <c r="S60" s="395"/>
      <c r="T60" s="395"/>
      <c r="U60" s="395"/>
      <c r="V60" s="395"/>
      <c r="W60" s="395"/>
      <c r="X60" s="395"/>
    </row>
    <row r="61" spans="2:46" x14ac:dyDescent="0.25">
      <c r="B61" s="395"/>
      <c r="C61" s="395"/>
      <c r="D61" s="395"/>
      <c r="E61" s="395"/>
      <c r="F61" s="395"/>
      <c r="G61" s="395"/>
      <c r="H61" s="395"/>
      <c r="I61" s="395"/>
      <c r="J61" s="395"/>
      <c r="K61" s="395"/>
      <c r="L61" s="395"/>
      <c r="M61" s="395"/>
      <c r="N61" s="395"/>
      <c r="O61" s="395"/>
      <c r="P61" s="395"/>
      <c r="Q61" s="395"/>
      <c r="R61" s="395"/>
      <c r="S61" s="395"/>
      <c r="T61" s="395"/>
      <c r="U61" s="395"/>
      <c r="V61" s="395"/>
      <c r="W61" s="395"/>
      <c r="X61" s="395"/>
    </row>
    <row r="62" spans="2:46" x14ac:dyDescent="0.25">
      <c r="B62" s="395"/>
      <c r="C62" s="395"/>
      <c r="D62" s="395"/>
      <c r="E62" s="395"/>
      <c r="F62" s="395"/>
      <c r="G62" s="395"/>
      <c r="H62" s="395"/>
      <c r="I62" s="395"/>
      <c r="J62" s="395"/>
      <c r="K62" s="395"/>
      <c r="L62" s="395"/>
      <c r="M62" s="395"/>
      <c r="N62" s="395"/>
      <c r="O62" s="395"/>
      <c r="P62" s="395"/>
      <c r="Q62" s="395"/>
      <c r="R62" s="395"/>
      <c r="S62" s="395"/>
      <c r="T62" s="395"/>
      <c r="U62" s="395"/>
      <c r="V62" s="395"/>
      <c r="W62" s="395"/>
      <c r="X62" s="395"/>
    </row>
    <row r="63" spans="2:46" x14ac:dyDescent="0.25">
      <c r="B63" s="395"/>
      <c r="C63" s="395"/>
      <c r="D63" s="395"/>
      <c r="E63" s="395"/>
      <c r="F63" s="395"/>
      <c r="G63" s="395"/>
      <c r="H63" s="395"/>
      <c r="I63" s="395"/>
      <c r="J63" s="395"/>
      <c r="K63" s="395"/>
      <c r="L63" s="395"/>
      <c r="M63" s="395"/>
      <c r="N63" s="395"/>
      <c r="O63" s="395"/>
      <c r="P63" s="395"/>
      <c r="Q63" s="395"/>
      <c r="R63" s="395"/>
      <c r="S63" s="395"/>
      <c r="T63" s="395"/>
      <c r="U63" s="395"/>
      <c r="V63" s="395"/>
      <c r="W63" s="395"/>
      <c r="X63" s="395"/>
    </row>
    <row r="64" spans="2:46" x14ac:dyDescent="0.25">
      <c r="B64" s="395"/>
      <c r="C64" s="395"/>
      <c r="D64" s="395"/>
      <c r="E64" s="395"/>
      <c r="F64" s="395"/>
      <c r="G64" s="395"/>
      <c r="H64" s="395"/>
      <c r="I64" s="395"/>
      <c r="J64" s="395"/>
      <c r="K64" s="395"/>
      <c r="L64" s="395"/>
      <c r="M64" s="395"/>
      <c r="N64" s="395"/>
      <c r="O64" s="395"/>
      <c r="P64" s="395"/>
      <c r="Q64" s="395"/>
      <c r="R64" s="395"/>
      <c r="S64" s="395"/>
      <c r="T64" s="395"/>
      <c r="U64" s="395"/>
      <c r="V64" s="395"/>
      <c r="W64" s="395"/>
      <c r="X64" s="395"/>
    </row>
    <row r="65" spans="2:24" x14ac:dyDescent="0.25">
      <c r="B65" s="395"/>
      <c r="C65" s="395"/>
      <c r="D65" s="395"/>
      <c r="E65" s="395"/>
      <c r="F65" s="395"/>
      <c r="G65" s="395"/>
      <c r="H65" s="395"/>
      <c r="I65" s="395"/>
      <c r="J65" s="395"/>
      <c r="K65" s="395"/>
      <c r="L65" s="395"/>
      <c r="M65" s="395"/>
      <c r="N65" s="395"/>
      <c r="O65" s="395"/>
      <c r="P65" s="395"/>
      <c r="Q65" s="395"/>
      <c r="R65" s="395"/>
      <c r="S65" s="395"/>
      <c r="T65" s="395"/>
      <c r="U65" s="395"/>
      <c r="V65" s="395"/>
      <c r="W65" s="395"/>
      <c r="X65" s="395"/>
    </row>
    <row r="66" spans="2:24" x14ac:dyDescent="0.25">
      <c r="B66" s="395"/>
      <c r="C66" s="395"/>
      <c r="D66" s="395"/>
      <c r="E66" s="395"/>
      <c r="F66" s="395"/>
      <c r="G66" s="395"/>
      <c r="H66" s="395"/>
      <c r="I66" s="395"/>
      <c r="J66" s="395"/>
      <c r="K66" s="395"/>
      <c r="L66" s="395"/>
      <c r="M66" s="395"/>
      <c r="N66" s="395"/>
      <c r="O66" s="395"/>
      <c r="P66" s="395"/>
      <c r="Q66" s="395"/>
      <c r="R66" s="395"/>
      <c r="S66" s="395"/>
      <c r="T66" s="395"/>
      <c r="U66" s="395"/>
      <c r="V66" s="395"/>
      <c r="W66" s="395"/>
      <c r="X66" s="395"/>
    </row>
    <row r="67" spans="2:24" x14ac:dyDescent="0.25">
      <c r="B67" s="395"/>
      <c r="C67" s="395"/>
      <c r="D67" s="395"/>
      <c r="E67" s="395"/>
      <c r="F67" s="395"/>
      <c r="G67" s="395"/>
      <c r="H67" s="395"/>
      <c r="I67" s="395"/>
      <c r="J67" s="395"/>
      <c r="K67" s="395"/>
      <c r="L67" s="395"/>
      <c r="M67" s="395"/>
      <c r="N67" s="395"/>
      <c r="O67" s="395"/>
      <c r="P67" s="395"/>
      <c r="Q67" s="395"/>
      <c r="R67" s="395"/>
      <c r="S67" s="395"/>
      <c r="T67" s="395"/>
      <c r="U67" s="395"/>
      <c r="V67" s="395"/>
      <c r="W67" s="395"/>
      <c r="X67" s="395"/>
    </row>
    <row r="68" spans="2:24" x14ac:dyDescent="0.25">
      <c r="B68" s="395"/>
      <c r="C68" s="395"/>
      <c r="D68" s="395"/>
      <c r="E68" s="395"/>
      <c r="F68" s="395"/>
      <c r="G68" s="395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5"/>
      <c r="S68" s="395"/>
      <c r="T68" s="395"/>
      <c r="U68" s="395"/>
      <c r="V68" s="395"/>
      <c r="W68" s="395"/>
      <c r="X68" s="395"/>
    </row>
    <row r="69" spans="2:24" x14ac:dyDescent="0.25">
      <c r="B69" s="395"/>
      <c r="C69" s="395"/>
      <c r="D69" s="395"/>
      <c r="E69" s="395"/>
      <c r="F69" s="395"/>
      <c r="G69" s="395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5"/>
      <c r="S69" s="395"/>
      <c r="T69" s="395"/>
      <c r="U69" s="395"/>
      <c r="V69" s="395"/>
      <c r="W69" s="395"/>
      <c r="X69" s="395"/>
    </row>
    <row r="70" spans="2:24" x14ac:dyDescent="0.25">
      <c r="B70" s="395"/>
      <c r="C70" s="395"/>
      <c r="D70" s="395"/>
      <c r="E70" s="395"/>
      <c r="F70" s="395"/>
      <c r="G70" s="395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5"/>
      <c r="S70" s="395"/>
      <c r="T70" s="395"/>
      <c r="U70" s="395"/>
      <c r="V70" s="395"/>
      <c r="W70" s="395"/>
      <c r="X70" s="395"/>
    </row>
    <row r="71" spans="2:24" x14ac:dyDescent="0.25">
      <c r="B71" s="395"/>
      <c r="C71" s="395"/>
      <c r="D71" s="395"/>
      <c r="E71" s="395"/>
      <c r="F71" s="395"/>
      <c r="G71" s="395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5"/>
      <c r="S71" s="395"/>
      <c r="T71" s="395"/>
      <c r="U71" s="395"/>
      <c r="V71" s="395"/>
      <c r="W71" s="395"/>
      <c r="X71" s="395"/>
    </row>
    <row r="72" spans="2:24" x14ac:dyDescent="0.25">
      <c r="B72" s="395"/>
      <c r="C72" s="395"/>
      <c r="D72" s="395"/>
      <c r="E72" s="395"/>
      <c r="F72" s="395"/>
      <c r="G72" s="395"/>
      <c r="H72" s="395"/>
      <c r="I72" s="395"/>
      <c r="J72" s="395"/>
      <c r="K72" s="395"/>
      <c r="L72" s="395"/>
      <c r="M72" s="395"/>
      <c r="N72" s="395"/>
      <c r="O72" s="395"/>
      <c r="P72" s="395"/>
      <c r="Q72" s="395"/>
      <c r="R72" s="395"/>
      <c r="S72" s="395"/>
      <c r="T72" s="395"/>
      <c r="U72" s="395"/>
      <c r="V72" s="395"/>
      <c r="W72" s="395"/>
      <c r="X72" s="395"/>
    </row>
    <row r="73" spans="2:24" x14ac:dyDescent="0.25">
      <c r="M73" s="395"/>
      <c r="N73" s="395"/>
      <c r="O73" s="395"/>
      <c r="P73" s="395"/>
      <c r="Q73" s="395"/>
      <c r="R73" s="395"/>
      <c r="S73" s="395"/>
      <c r="T73" s="395"/>
      <c r="U73" s="395"/>
      <c r="V73" s="395"/>
      <c r="W73" s="395"/>
      <c r="X73" s="395"/>
    </row>
    <row r="74" spans="2:24" x14ac:dyDescent="0.25">
      <c r="M74" s="395"/>
      <c r="N74" s="395"/>
      <c r="O74" s="395"/>
      <c r="P74" s="395"/>
      <c r="Q74" s="395"/>
      <c r="R74" s="395"/>
      <c r="S74" s="395"/>
      <c r="T74" s="395"/>
      <c r="U74" s="395"/>
      <c r="V74" s="395"/>
      <c r="W74" s="395"/>
      <c r="X74" s="395"/>
    </row>
    <row r="75" spans="2:24" x14ac:dyDescent="0.25">
      <c r="M75" s="395"/>
      <c r="N75" s="395"/>
      <c r="O75" s="395"/>
      <c r="P75" s="395"/>
      <c r="Q75" s="395"/>
      <c r="R75" s="395"/>
      <c r="S75" s="395"/>
      <c r="T75" s="395"/>
      <c r="U75" s="395"/>
      <c r="V75" s="395"/>
      <c r="W75" s="395"/>
      <c r="X75" s="395"/>
    </row>
    <row r="76" spans="2:24" x14ac:dyDescent="0.25">
      <c r="M76" s="395"/>
      <c r="N76" s="395"/>
      <c r="O76" s="395"/>
      <c r="P76" s="395"/>
      <c r="Q76" s="395"/>
      <c r="R76" s="395"/>
      <c r="S76" s="395"/>
      <c r="T76" s="395"/>
      <c r="U76" s="395"/>
      <c r="V76" s="395"/>
      <c r="W76" s="395"/>
      <c r="X76" s="395"/>
    </row>
    <row r="77" spans="2:24" x14ac:dyDescent="0.25">
      <c r="M77" s="395"/>
      <c r="N77" s="395"/>
      <c r="O77" s="395"/>
      <c r="P77" s="395"/>
      <c r="Q77" s="395"/>
      <c r="R77" s="395"/>
      <c r="S77" s="395"/>
      <c r="T77" s="395"/>
      <c r="U77" s="395"/>
      <c r="V77" s="395"/>
      <c r="W77" s="395"/>
      <c r="X77" s="395"/>
    </row>
    <row r="78" spans="2:24" x14ac:dyDescent="0.25">
      <c r="M78" s="395"/>
      <c r="N78" s="395"/>
      <c r="O78" s="395"/>
      <c r="P78" s="395"/>
      <c r="Q78" s="395"/>
      <c r="R78" s="395"/>
      <c r="S78" s="395"/>
      <c r="T78" s="395"/>
      <c r="U78" s="395"/>
      <c r="V78" s="395"/>
      <c r="W78" s="395"/>
      <c r="X78" s="395"/>
    </row>
    <row r="79" spans="2:24" x14ac:dyDescent="0.25">
      <c r="M79" s="395"/>
      <c r="N79" s="395"/>
      <c r="O79" s="395"/>
      <c r="P79" s="395"/>
      <c r="Q79" s="395"/>
      <c r="R79" s="395"/>
      <c r="S79" s="395"/>
      <c r="T79" s="395"/>
      <c r="U79" s="395"/>
      <c r="V79" s="395"/>
      <c r="W79" s="395"/>
      <c r="X79" s="395"/>
    </row>
    <row r="80" spans="2:24" x14ac:dyDescent="0.25">
      <c r="M80" s="395"/>
      <c r="N80" s="395"/>
      <c r="O80" s="395"/>
      <c r="P80" s="395"/>
      <c r="Q80" s="395"/>
      <c r="R80" s="395"/>
      <c r="S80" s="395"/>
      <c r="T80" s="395"/>
      <c r="U80" s="395"/>
      <c r="V80" s="395"/>
      <c r="W80" s="395"/>
      <c r="X80" s="395"/>
    </row>
    <row r="81" spans="13:24" x14ac:dyDescent="0.25">
      <c r="M81" s="395"/>
      <c r="N81" s="395"/>
      <c r="O81" s="395"/>
      <c r="P81" s="395"/>
      <c r="Q81" s="395"/>
      <c r="R81" s="395"/>
      <c r="S81" s="395"/>
      <c r="T81" s="395"/>
      <c r="U81" s="395"/>
      <c r="V81" s="395"/>
      <c r="W81" s="395"/>
      <c r="X81" s="395"/>
    </row>
    <row r="82" spans="13:24" x14ac:dyDescent="0.25">
      <c r="M82" s="395"/>
      <c r="N82" s="395"/>
      <c r="O82" s="395"/>
      <c r="P82" s="395"/>
      <c r="Q82" s="395"/>
      <c r="R82" s="395"/>
      <c r="S82" s="395"/>
      <c r="T82" s="395"/>
      <c r="U82" s="395"/>
      <c r="V82" s="395"/>
      <c r="W82" s="395"/>
      <c r="X82" s="395"/>
    </row>
    <row r="83" spans="13:24" x14ac:dyDescent="0.25">
      <c r="M83" s="395"/>
      <c r="N83" s="395"/>
      <c r="O83" s="395"/>
      <c r="P83" s="395"/>
      <c r="Q83" s="395"/>
      <c r="R83" s="395"/>
      <c r="S83" s="395"/>
      <c r="T83" s="395"/>
      <c r="U83" s="395"/>
      <c r="V83" s="395"/>
      <c r="W83" s="395"/>
      <c r="X83" s="395"/>
    </row>
    <row r="84" spans="13:24" x14ac:dyDescent="0.25">
      <c r="M84" s="395"/>
      <c r="N84" s="395"/>
      <c r="O84" s="395"/>
      <c r="P84" s="395"/>
      <c r="Q84" s="395"/>
      <c r="R84" s="395"/>
      <c r="S84" s="395"/>
      <c r="T84" s="395"/>
      <c r="U84" s="395"/>
      <c r="V84" s="395"/>
      <c r="W84" s="395"/>
      <c r="X84" s="395"/>
    </row>
    <row r="85" spans="13:24" x14ac:dyDescent="0.25">
      <c r="M85" s="395"/>
      <c r="N85" s="395"/>
      <c r="O85" s="395"/>
      <c r="P85" s="395"/>
      <c r="Q85" s="395"/>
      <c r="R85" s="395"/>
      <c r="S85" s="395"/>
      <c r="T85" s="395"/>
      <c r="U85" s="395"/>
      <c r="V85" s="395"/>
      <c r="W85" s="395"/>
      <c r="X85" s="395"/>
    </row>
    <row r="86" spans="13:24" x14ac:dyDescent="0.25">
      <c r="M86" s="395"/>
      <c r="N86" s="395"/>
      <c r="O86" s="395"/>
      <c r="P86" s="395"/>
      <c r="Q86" s="395"/>
      <c r="R86" s="395"/>
      <c r="S86" s="395"/>
      <c r="T86" s="395"/>
      <c r="U86" s="395"/>
      <c r="V86" s="395"/>
      <c r="W86" s="395"/>
      <c r="X86" s="395"/>
    </row>
    <row r="87" spans="13:24" x14ac:dyDescent="0.25">
      <c r="M87" s="395"/>
      <c r="N87" s="395"/>
      <c r="O87" s="395"/>
      <c r="P87" s="395"/>
      <c r="Q87" s="395"/>
      <c r="R87" s="395"/>
      <c r="S87" s="395"/>
      <c r="T87" s="395"/>
      <c r="U87" s="395"/>
      <c r="V87" s="395"/>
      <c r="W87" s="395"/>
      <c r="X87" s="395"/>
    </row>
    <row r="88" spans="13:24" x14ac:dyDescent="0.25">
      <c r="M88" s="395"/>
      <c r="N88" s="395"/>
      <c r="O88" s="395"/>
      <c r="P88" s="395"/>
      <c r="Q88" s="395"/>
      <c r="R88" s="395"/>
      <c r="S88" s="395"/>
      <c r="T88" s="395"/>
      <c r="U88" s="395"/>
      <c r="V88" s="395"/>
      <c r="W88" s="395"/>
      <c r="X88" s="395"/>
    </row>
    <row r="89" spans="13:24" x14ac:dyDescent="0.25">
      <c r="M89" s="395"/>
      <c r="N89" s="395"/>
      <c r="O89" s="395"/>
      <c r="P89" s="395"/>
      <c r="Q89" s="395"/>
      <c r="R89" s="395"/>
      <c r="S89" s="395"/>
      <c r="T89" s="395"/>
      <c r="U89" s="395"/>
      <c r="V89" s="395"/>
      <c r="W89" s="395"/>
      <c r="X89" s="395"/>
    </row>
    <row r="90" spans="13:24" x14ac:dyDescent="0.25">
      <c r="M90" s="395"/>
      <c r="N90" s="395"/>
      <c r="O90" s="395"/>
      <c r="P90" s="395"/>
      <c r="Q90" s="395"/>
      <c r="R90" s="395"/>
      <c r="S90" s="395"/>
      <c r="T90" s="395"/>
      <c r="U90" s="395"/>
      <c r="V90" s="395"/>
      <c r="W90" s="395"/>
      <c r="X90" s="395"/>
    </row>
    <row r="91" spans="13:24" x14ac:dyDescent="0.25">
      <c r="M91" s="395"/>
      <c r="N91" s="395"/>
      <c r="O91" s="395"/>
      <c r="P91" s="395"/>
      <c r="Q91" s="395"/>
      <c r="R91" s="395"/>
      <c r="S91" s="395"/>
      <c r="T91" s="395"/>
      <c r="U91" s="395"/>
      <c r="V91" s="395"/>
      <c r="W91" s="395"/>
      <c r="X91" s="395"/>
    </row>
  </sheetData>
  <mergeCells count="9">
    <mergeCell ref="B6:J6"/>
    <mergeCell ref="N6:W6"/>
    <mergeCell ref="Y6:AE6"/>
    <mergeCell ref="AG6:AL6"/>
    <mergeCell ref="AN6:AT6"/>
    <mergeCell ref="L31:L34"/>
    <mergeCell ref="L20:L29"/>
    <mergeCell ref="L41:L42"/>
    <mergeCell ref="L36:L39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Introduccion</vt:lpstr>
      <vt:lpstr>1</vt:lpstr>
      <vt:lpstr>1.1</vt:lpstr>
      <vt:lpstr>1.2</vt:lpstr>
      <vt:lpstr>3.1</vt:lpstr>
      <vt:lpstr>3.1.1</vt:lpstr>
      <vt:lpstr>3.2 y Compromiso Ministerial</vt:lpstr>
      <vt:lpstr>3.2.1</vt:lpstr>
      <vt:lpstr>3.3</vt:lpstr>
      <vt:lpstr>3.3.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2018-05-23T13:10:06Z</dcterms:created>
  <dcterms:modified xsi:type="dcterms:W3CDTF">2018-10-22T14:23:17Z</dcterms:modified>
</cp:coreProperties>
</file>