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uriciolazcano\Documents\MLS\REM\SERIES REM 2017\SERIE A\1.5\"/>
    </mc:Choice>
  </mc:AlternateContent>
  <workbookProtection workbookAlgorithmName="SHA-512" workbookHashValue="7jsdG3gl4G0uYOu4alL7VcBXMRohRnUl46HGEmtq8eEMQjnNFWp31aSwnrgX1VM8HRgsddiZbcFqvM2NAouJIA==" workbookSaltValue="VztvLvPYftk0EgWgPwPQxw==" workbookSpinCount="100000" lockStructure="1"/>
  <bookViews>
    <workbookView xWindow="0" yWindow="0" windowWidth="25200" windowHeight="11310" tabRatio="816"/>
  </bookViews>
  <sheets>
    <sheet name="NOMBRE" sheetId="27" r:id="rId1"/>
    <sheet name="A01" sheetId="1" r:id="rId2"/>
    <sheet name="A02" sheetId="3" r:id="rId3"/>
    <sheet name="A03" sheetId="4" r:id="rId4"/>
    <sheet name="A04" sheetId="5" r:id="rId5"/>
    <sheet name="A05" sheetId="6" r:id="rId6"/>
    <sheet name="A06" sheetId="7" r:id="rId7"/>
    <sheet name="A07" sheetId="8" r:id="rId8"/>
    <sheet name="A08" sheetId="10" r:id="rId9"/>
    <sheet name="A09" sheetId="11" r:id="rId10"/>
    <sheet name="A11" sheetId="12" r:id="rId11"/>
    <sheet name="A19a" sheetId="13" r:id="rId12"/>
    <sheet name="A19b" sheetId="14" r:id="rId13"/>
    <sheet name="A21" sheetId="2" r:id="rId14"/>
    <sheet name="A23" sheetId="15" r:id="rId15"/>
    <sheet name="A24" sheetId="16" r:id="rId16"/>
    <sheet name="A25" sheetId="17" r:id="rId17"/>
    <sheet name="A26" sheetId="18" r:id="rId18"/>
    <sheet name="A27" sheetId="19" r:id="rId19"/>
    <sheet name="A28" sheetId="20" r:id="rId20"/>
    <sheet name="A29" sheetId="21" r:id="rId21"/>
    <sheet name="A30" sheetId="24" r:id="rId22"/>
    <sheet name="Contro" sheetId="28" r:id="rId23"/>
    <sheet name="MACROS" sheetId="29" r:id="rId24"/>
  </sheets>
  <functionGroups builtInGroupCount="18"/>
  <definedNames>
    <definedName name="_xlnm.Print_Area" localSheetId="22">Contro!$A$1:$H$31</definedName>
  </definedNames>
  <calcPr calcId="162913"/>
</workbook>
</file>

<file path=xl/calcChain.xml><?xml version="1.0" encoding="utf-8"?>
<calcChain xmlns="http://schemas.openxmlformats.org/spreadsheetml/2006/main">
  <c r="CF21" i="1" l="1"/>
  <c r="CF20" i="1"/>
  <c r="CF19" i="1"/>
  <c r="CF18" i="1"/>
  <c r="U25" i="1" l="1"/>
  <c r="U24" i="1"/>
  <c r="U23" i="1"/>
  <c r="U22" i="1"/>
  <c r="U21" i="1"/>
  <c r="U20" i="1"/>
  <c r="U19" i="1"/>
  <c r="U18" i="1"/>
  <c r="U17" i="1"/>
  <c r="U16" i="1"/>
  <c r="U15" i="1"/>
  <c r="U14" i="1"/>
  <c r="CG124" i="20" l="1"/>
  <c r="CA124" i="20"/>
  <c r="CG123" i="20"/>
  <c r="CA123" i="20"/>
  <c r="CG122" i="20"/>
  <c r="CA122" i="20"/>
  <c r="N133" i="11" l="1"/>
  <c r="M133" i="11"/>
  <c r="K133" i="11"/>
  <c r="I133" i="11"/>
  <c r="N126" i="11"/>
  <c r="M126" i="11"/>
  <c r="L126" i="11"/>
  <c r="J126" i="11"/>
  <c r="E94" i="8" l="1"/>
  <c r="C94" i="8" s="1"/>
  <c r="AB12" i="8"/>
  <c r="X12" i="8"/>
  <c r="D44" i="1"/>
  <c r="D43" i="1"/>
  <c r="CL51" i="2" l="1"/>
  <c r="CK51" i="2"/>
  <c r="CJ51" i="2"/>
  <c r="CI51" i="2"/>
  <c r="CH51" i="2"/>
  <c r="CG51" i="2"/>
  <c r="CF51" i="2"/>
  <c r="CE51" i="2"/>
  <c r="CD51" i="2"/>
  <c r="CC51" i="2"/>
  <c r="CB51" i="2"/>
  <c r="CA51" i="2"/>
  <c r="CA17" i="16" l="1"/>
  <c r="CJ16" i="16"/>
  <c r="CG16" i="16"/>
  <c r="CD16" i="16"/>
  <c r="CC16" i="16"/>
  <c r="CJ15" i="16"/>
  <c r="CI15" i="16"/>
  <c r="CH15" i="16"/>
  <c r="CG15" i="16"/>
  <c r="CD15" i="16"/>
  <c r="CC15" i="16"/>
  <c r="CB15" i="16"/>
  <c r="CA15" i="16"/>
  <c r="CJ14" i="16"/>
  <c r="CI14" i="16"/>
  <c r="CH14" i="16"/>
  <c r="CG14" i="16"/>
  <c r="CD14" i="16"/>
  <c r="CC14" i="16"/>
  <c r="CB14" i="16"/>
  <c r="CA14" i="16"/>
  <c r="CJ13" i="16"/>
  <c r="CI13" i="16"/>
  <c r="CH13" i="16"/>
  <c r="CG13" i="16"/>
  <c r="CD13" i="16"/>
  <c r="CC13" i="16"/>
  <c r="CB13" i="16"/>
  <c r="CA13" i="16"/>
  <c r="CJ12" i="16"/>
  <c r="CI12" i="16"/>
  <c r="CH12" i="16"/>
  <c r="CG12" i="16"/>
  <c r="CD12" i="16"/>
  <c r="CC12" i="16"/>
  <c r="CB12" i="16"/>
  <c r="CA12" i="16"/>
  <c r="D22" i="28"/>
  <c r="CJ178" i="10"/>
  <c r="CD178" i="10"/>
  <c r="CH178" i="10"/>
  <c r="CG178" i="10"/>
  <c r="CB178" i="10"/>
  <c r="CA178" i="10"/>
  <c r="CJ177" i="10"/>
  <c r="CD177" i="10"/>
  <c r="CH177" i="10"/>
  <c r="CG177" i="10"/>
  <c r="CB177" i="10"/>
  <c r="CA177" i="10"/>
  <c r="CJ176" i="10"/>
  <c r="CD176" i="10"/>
  <c r="CH176" i="10"/>
  <c r="CG176" i="10"/>
  <c r="CB176" i="10"/>
  <c r="CA176" i="10"/>
  <c r="CJ175" i="10"/>
  <c r="CD175" i="10"/>
  <c r="CH175" i="10"/>
  <c r="CG175" i="10"/>
  <c r="CB175" i="10"/>
  <c r="CA175" i="10"/>
  <c r="CJ174" i="10"/>
  <c r="CD174" i="10"/>
  <c r="CH174" i="10"/>
  <c r="CG174" i="10"/>
  <c r="CB174" i="10"/>
  <c r="CA174" i="10"/>
  <c r="CJ173" i="10"/>
  <c r="CD173" i="10"/>
  <c r="CH173" i="10"/>
  <c r="CG173" i="10"/>
  <c r="CB173" i="10"/>
  <c r="CA173" i="10"/>
  <c r="AP69" i="8" l="1"/>
  <c r="AO69" i="8"/>
  <c r="CI114" i="10" l="1"/>
  <c r="CC114" i="10"/>
  <c r="CG114" i="10"/>
  <c r="CA114" i="10"/>
  <c r="CI113" i="10"/>
  <c r="CC113" i="10"/>
  <c r="CG113" i="10"/>
  <c r="CA113" i="10"/>
  <c r="CH183" i="20" l="1"/>
  <c r="CG183" i="20"/>
  <c r="CB183" i="20"/>
  <c r="CA183" i="20"/>
  <c r="CH182" i="20"/>
  <c r="CG182" i="20"/>
  <c r="CB182" i="20"/>
  <c r="CA182" i="20"/>
  <c r="CH181" i="20"/>
  <c r="CG181" i="20"/>
  <c r="CB181" i="20"/>
  <c r="CA181" i="20"/>
  <c r="CH180" i="20"/>
  <c r="CG180" i="20"/>
  <c r="CB180" i="20"/>
  <c r="CA180" i="20"/>
  <c r="CH179" i="20"/>
  <c r="CG179" i="20"/>
  <c r="CB179" i="20"/>
  <c r="CA179" i="20"/>
  <c r="CG168" i="20"/>
  <c r="CA168" i="20"/>
  <c r="CG167" i="20"/>
  <c r="CA167" i="20"/>
  <c r="CG166" i="20"/>
  <c r="CA166" i="20"/>
  <c r="CG165" i="20"/>
  <c r="CA165" i="20"/>
  <c r="CG164" i="20"/>
  <c r="CA164" i="20"/>
  <c r="CG163" i="20"/>
  <c r="CA163" i="20"/>
  <c r="CG162" i="20"/>
  <c r="CA162" i="20"/>
  <c r="CG161" i="20"/>
  <c r="CA161" i="20"/>
  <c r="CG160" i="20"/>
  <c r="CA160" i="20"/>
  <c r="CG159" i="20"/>
  <c r="CA159" i="20"/>
  <c r="CG158" i="20"/>
  <c r="CA158" i="20"/>
  <c r="CG157" i="20"/>
  <c r="CA157" i="20"/>
  <c r="CG156" i="20"/>
  <c r="CA156" i="20"/>
  <c r="CG155" i="20"/>
  <c r="CA155" i="20"/>
  <c r="CG154" i="20"/>
  <c r="CA154" i="20"/>
  <c r="CG153" i="20"/>
  <c r="CA153" i="20"/>
  <c r="CG152" i="20"/>
  <c r="CA152" i="20"/>
  <c r="CG151" i="20"/>
  <c r="CA151" i="20"/>
  <c r="CB150" i="20"/>
  <c r="CG150" i="20"/>
  <c r="CA150" i="20"/>
  <c r="CH59" i="20"/>
  <c r="CG59" i="20"/>
  <c r="CB59" i="20"/>
  <c r="CA59" i="20"/>
  <c r="CH58" i="20"/>
  <c r="CG58" i="20"/>
  <c r="CB58" i="20"/>
  <c r="CA58" i="20"/>
  <c r="CH57" i="20"/>
  <c r="CG57" i="20"/>
  <c r="CB57" i="20"/>
  <c r="CA57" i="20"/>
  <c r="CH56" i="20"/>
  <c r="CG56" i="20"/>
  <c r="CB56" i="20"/>
  <c r="CA56" i="20"/>
  <c r="CH55" i="20"/>
  <c r="CG55" i="20"/>
  <c r="CB55" i="20"/>
  <c r="CA55" i="20"/>
  <c r="CG31" i="20"/>
  <c r="CA31" i="20"/>
  <c r="CJ30" i="20"/>
  <c r="CI30" i="20"/>
  <c r="CH30" i="20"/>
  <c r="CG30" i="20"/>
  <c r="CD30" i="20"/>
  <c r="CC30" i="20"/>
  <c r="CB30" i="20"/>
  <c r="CA30" i="20"/>
  <c r="CG71" i="19"/>
  <c r="CA71" i="19"/>
  <c r="CG70" i="19"/>
  <c r="CA70" i="19"/>
  <c r="CG69" i="19"/>
  <c r="CA69" i="19"/>
  <c r="CG68" i="19"/>
  <c r="CA68" i="19"/>
  <c r="CG67" i="19"/>
  <c r="CA67" i="19"/>
  <c r="CG66" i="19"/>
  <c r="CA66" i="19"/>
  <c r="CG65" i="19"/>
  <c r="CA65" i="19"/>
  <c r="CG64" i="19"/>
  <c r="CA64" i="19"/>
  <c r="CG63" i="19"/>
  <c r="CA63" i="19"/>
  <c r="CG62" i="19"/>
  <c r="CA62" i="19"/>
  <c r="CG61" i="19"/>
  <c r="CA61" i="19"/>
  <c r="CG60" i="19"/>
  <c r="CA60" i="19"/>
  <c r="CG59" i="19"/>
  <c r="CA59" i="19"/>
  <c r="CG58" i="19"/>
  <c r="CA58" i="19"/>
  <c r="CG57" i="19"/>
  <c r="CA57" i="19"/>
  <c r="CG56" i="19"/>
  <c r="CA56" i="19"/>
  <c r="CG55" i="19"/>
  <c r="CA55" i="19"/>
  <c r="CG54" i="19"/>
  <c r="CA54" i="19"/>
  <c r="CG53" i="19"/>
  <c r="CA53" i="19"/>
  <c r="CG52" i="19"/>
  <c r="CA52" i="19"/>
  <c r="CG51" i="19"/>
  <c r="CA51" i="19"/>
  <c r="CG50" i="19"/>
  <c r="CA50" i="19"/>
  <c r="CG49" i="19"/>
  <c r="CA49" i="19"/>
  <c r="CG48" i="19"/>
  <c r="CA48" i="19"/>
  <c r="CG47" i="19"/>
  <c r="CA47" i="19"/>
  <c r="CG46" i="19"/>
  <c r="CA46" i="19"/>
  <c r="CG45" i="19"/>
  <c r="CA45" i="19"/>
  <c r="CG44" i="19"/>
  <c r="CA44" i="19"/>
  <c r="CG43" i="19"/>
  <c r="CA43" i="19"/>
  <c r="CG35" i="19"/>
  <c r="CA35" i="19"/>
  <c r="CG34" i="19"/>
  <c r="CA34" i="19"/>
  <c r="CG33" i="19"/>
  <c r="CA33" i="19"/>
  <c r="CG32" i="19"/>
  <c r="CA32" i="19"/>
  <c r="CG31" i="19"/>
  <c r="CA31" i="19"/>
  <c r="CG30" i="19"/>
  <c r="CA30" i="19"/>
  <c r="CG29" i="19"/>
  <c r="CA29" i="19"/>
  <c r="CG28" i="19"/>
  <c r="CA28" i="19"/>
  <c r="CG27" i="19"/>
  <c r="CA27" i="19"/>
  <c r="CG26" i="19"/>
  <c r="CA26" i="19"/>
  <c r="CG25" i="19"/>
  <c r="CA25" i="19"/>
  <c r="CG24" i="19"/>
  <c r="CA24" i="19"/>
  <c r="CG23" i="19"/>
  <c r="CA23" i="19"/>
  <c r="CG22" i="19"/>
  <c r="CA22" i="19"/>
  <c r="CG21" i="19"/>
  <c r="CA21" i="19"/>
  <c r="CG20" i="19"/>
  <c r="CA20" i="19"/>
  <c r="CG19" i="19"/>
  <c r="CA19" i="19"/>
  <c r="CG18" i="19"/>
  <c r="CA18" i="19"/>
  <c r="CG17" i="19"/>
  <c r="CA17" i="19"/>
  <c r="CG16" i="19"/>
  <c r="CA16" i="19"/>
  <c r="CG15" i="19"/>
  <c r="CA15" i="19"/>
  <c r="CG14" i="19"/>
  <c r="CA14" i="19"/>
  <c r="CG13" i="19"/>
  <c r="CA13" i="19"/>
  <c r="CG12" i="19"/>
  <c r="CA12" i="19"/>
  <c r="CB56" i="18"/>
  <c r="CA56" i="18"/>
  <c r="CB55" i="18"/>
  <c r="CA55" i="18"/>
  <c r="CB53" i="18"/>
  <c r="CA53" i="18"/>
  <c r="CB52" i="18"/>
  <c r="CA52" i="18"/>
  <c r="CH32" i="18"/>
  <c r="CB32" i="18"/>
  <c r="CG32" i="18"/>
  <c r="CA32" i="18"/>
  <c r="CB31" i="18"/>
  <c r="CH31" i="18"/>
  <c r="CG31" i="18"/>
  <c r="CA31" i="18"/>
  <c r="CH30" i="18"/>
  <c r="CB30" i="18"/>
  <c r="CG30" i="18"/>
  <c r="CA30" i="18"/>
  <c r="CG29" i="18"/>
  <c r="CA29" i="18"/>
  <c r="CG28" i="18"/>
  <c r="CA28" i="18"/>
  <c r="CG27" i="18"/>
  <c r="CA27" i="18"/>
  <c r="CG26" i="18"/>
  <c r="CA26" i="18"/>
  <c r="CG25" i="18"/>
  <c r="CA25" i="18"/>
  <c r="CG24" i="18"/>
  <c r="CA24" i="18"/>
  <c r="CG23" i="18"/>
  <c r="CA23" i="18"/>
  <c r="CG22" i="18"/>
  <c r="CB22" i="18"/>
  <c r="CA22" i="18"/>
  <c r="CG21" i="18"/>
  <c r="CA21" i="18"/>
  <c r="CG20" i="18"/>
  <c r="CA20" i="18"/>
  <c r="CG19" i="18"/>
  <c r="CA19" i="18"/>
  <c r="CG18" i="18"/>
  <c r="CA18" i="18"/>
  <c r="CG17" i="18"/>
  <c r="CA17" i="18"/>
  <c r="CG16" i="18"/>
  <c r="CA16" i="18"/>
  <c r="CG15" i="18"/>
  <c r="CA15" i="18"/>
  <c r="CG14" i="18"/>
  <c r="CA14" i="18"/>
  <c r="CG13" i="18"/>
  <c r="CA13" i="18"/>
  <c r="CG12" i="18"/>
  <c r="CA12" i="18"/>
  <c r="CG11" i="18"/>
  <c r="CA11" i="18"/>
  <c r="CG10" i="18"/>
  <c r="CA10" i="18"/>
  <c r="CH48" i="16"/>
  <c r="CG48" i="16"/>
  <c r="CB48" i="16"/>
  <c r="CA47" i="16"/>
  <c r="CB35" i="16"/>
  <c r="CA35" i="16"/>
  <c r="CB25" i="16"/>
  <c r="CA25" i="16"/>
  <c r="CH24" i="16"/>
  <c r="CG24" i="16"/>
  <c r="CB24" i="16"/>
  <c r="CA24" i="16"/>
  <c r="CH47" i="2"/>
  <c r="CG47" i="2"/>
  <c r="CB47" i="2"/>
  <c r="CA47" i="2"/>
  <c r="CH42" i="2"/>
  <c r="CG42" i="2"/>
  <c r="CB42" i="2"/>
  <c r="CA42" i="2"/>
  <c r="CH41" i="2"/>
  <c r="CG41" i="2"/>
  <c r="CB41" i="2"/>
  <c r="CA41" i="2"/>
  <c r="CH40" i="2"/>
  <c r="CG40" i="2"/>
  <c r="CB40" i="2"/>
  <c r="CA40" i="2"/>
  <c r="CG121" i="13"/>
  <c r="CG120" i="13"/>
  <c r="CG119" i="13"/>
  <c r="CG116" i="13"/>
  <c r="CG115" i="13"/>
  <c r="CG114" i="13"/>
  <c r="CA121" i="13"/>
  <c r="CA120" i="13"/>
  <c r="CA119" i="13"/>
  <c r="CA116" i="13"/>
  <c r="CA115" i="13"/>
  <c r="CA114" i="13"/>
  <c r="CR121" i="12"/>
  <c r="CQ121" i="12"/>
  <c r="CP121" i="12"/>
  <c r="CO121" i="12"/>
  <c r="CN121" i="12"/>
  <c r="CM121" i="12"/>
  <c r="CL121" i="12"/>
  <c r="CK121" i="12"/>
  <c r="CJ121" i="12"/>
  <c r="CI121" i="12"/>
  <c r="CH121" i="12"/>
  <c r="CG121" i="12"/>
  <c r="CF121" i="12"/>
  <c r="CE121" i="12"/>
  <c r="CD121" i="12"/>
  <c r="CC121" i="12"/>
  <c r="CB121" i="12"/>
  <c r="CA121" i="12"/>
  <c r="CR120" i="12"/>
  <c r="CQ120" i="12"/>
  <c r="CP120" i="12"/>
  <c r="CO120" i="12"/>
  <c r="CN120" i="12"/>
  <c r="CM120" i="12"/>
  <c r="CL120" i="12"/>
  <c r="CK120" i="12"/>
  <c r="CJ120" i="12"/>
  <c r="CI120" i="12"/>
  <c r="CH120" i="12"/>
  <c r="CG120" i="12"/>
  <c r="CF120" i="12"/>
  <c r="CE120" i="12"/>
  <c r="CD120" i="12"/>
  <c r="CC120" i="12"/>
  <c r="CB120" i="12"/>
  <c r="CA120" i="12"/>
  <c r="CR119" i="12"/>
  <c r="CQ119" i="12"/>
  <c r="CP119" i="12"/>
  <c r="CO119" i="12"/>
  <c r="CN119" i="12"/>
  <c r="CM119" i="12"/>
  <c r="CL119" i="12"/>
  <c r="CK119" i="12"/>
  <c r="CJ119" i="12"/>
  <c r="CI119" i="12"/>
  <c r="CH119" i="12"/>
  <c r="CG119" i="12"/>
  <c r="CF119" i="12"/>
  <c r="CE119" i="12"/>
  <c r="CD119" i="12"/>
  <c r="CC119" i="12"/>
  <c r="CB119" i="12"/>
  <c r="CA119" i="12"/>
  <c r="CR118" i="12"/>
  <c r="CQ118" i="12"/>
  <c r="CP118" i="12"/>
  <c r="CO118" i="12"/>
  <c r="CN118" i="12"/>
  <c r="CM118" i="12"/>
  <c r="CL118" i="12"/>
  <c r="CK118" i="12"/>
  <c r="CJ118" i="12"/>
  <c r="CI118" i="12"/>
  <c r="CH118" i="12"/>
  <c r="CG118" i="12"/>
  <c r="CF118" i="12"/>
  <c r="CE118" i="12"/>
  <c r="CD118" i="12"/>
  <c r="CC118" i="12"/>
  <c r="CB118" i="12"/>
  <c r="CA118" i="12"/>
  <c r="CR117" i="12"/>
  <c r="CQ117" i="12"/>
  <c r="CP117" i="12"/>
  <c r="CO117" i="12"/>
  <c r="CN117" i="12"/>
  <c r="CM117" i="12"/>
  <c r="CL117" i="12"/>
  <c r="CK117" i="12"/>
  <c r="CJ117" i="12"/>
  <c r="CI117" i="12"/>
  <c r="CH117" i="12"/>
  <c r="CG117" i="12"/>
  <c r="CF117" i="12"/>
  <c r="CE117" i="12"/>
  <c r="CD117" i="12"/>
  <c r="CC117" i="12"/>
  <c r="CB117" i="12"/>
  <c r="CA117" i="12"/>
  <c r="CR116" i="12"/>
  <c r="CQ116" i="12"/>
  <c r="CP116" i="12"/>
  <c r="CO116" i="12"/>
  <c r="CN116" i="12"/>
  <c r="CM116" i="12"/>
  <c r="CL116" i="12"/>
  <c r="CK116" i="12"/>
  <c r="CJ116" i="12"/>
  <c r="CI116" i="12"/>
  <c r="CH116" i="12"/>
  <c r="CG116" i="12"/>
  <c r="CF116" i="12"/>
  <c r="CE116" i="12"/>
  <c r="CD116" i="12"/>
  <c r="CC116" i="12"/>
  <c r="CB116" i="12"/>
  <c r="CA116" i="12"/>
  <c r="CR115" i="12"/>
  <c r="CQ115" i="12"/>
  <c r="CP115" i="12"/>
  <c r="CO115" i="12"/>
  <c r="CN115" i="12"/>
  <c r="CM115" i="12"/>
  <c r="CL115" i="12"/>
  <c r="CK115" i="12"/>
  <c r="CJ115" i="12"/>
  <c r="CI115" i="12"/>
  <c r="CH115" i="12"/>
  <c r="CG115" i="12"/>
  <c r="CF115" i="12"/>
  <c r="CE115" i="12"/>
  <c r="CD115" i="12"/>
  <c r="CC115" i="12"/>
  <c r="CB115" i="12"/>
  <c r="CA115" i="12"/>
  <c r="CR114" i="12"/>
  <c r="CQ114" i="12"/>
  <c r="CP114" i="12"/>
  <c r="CO114" i="12"/>
  <c r="CN114" i="12"/>
  <c r="CM114" i="12"/>
  <c r="CL114" i="12"/>
  <c r="CK114" i="12"/>
  <c r="CJ114" i="12"/>
  <c r="CI114" i="12"/>
  <c r="CH114" i="12"/>
  <c r="CG114" i="12"/>
  <c r="CF114" i="12"/>
  <c r="CE114" i="12"/>
  <c r="CD114" i="12"/>
  <c r="CC114" i="12"/>
  <c r="CB114" i="12"/>
  <c r="CA114" i="12"/>
  <c r="CR113" i="12"/>
  <c r="CQ113" i="12"/>
  <c r="CP113" i="12"/>
  <c r="CO113" i="12"/>
  <c r="CN113" i="12"/>
  <c r="CM113" i="12"/>
  <c r="CL113" i="12"/>
  <c r="CK113" i="12"/>
  <c r="CJ113" i="12"/>
  <c r="CI113" i="12"/>
  <c r="CH113" i="12"/>
  <c r="CG113" i="12"/>
  <c r="CF113" i="12"/>
  <c r="CE113" i="12"/>
  <c r="CD113" i="12"/>
  <c r="CC113" i="12"/>
  <c r="CB113" i="12"/>
  <c r="CA113" i="12"/>
  <c r="CR112" i="12"/>
  <c r="CQ112" i="12"/>
  <c r="CP112" i="12"/>
  <c r="CO112" i="12"/>
  <c r="CN112" i="12"/>
  <c r="CM112" i="12"/>
  <c r="CL112" i="12"/>
  <c r="CK112" i="12"/>
  <c r="CJ112" i="12"/>
  <c r="CI112" i="12"/>
  <c r="CH112" i="12"/>
  <c r="CG112" i="12"/>
  <c r="CF112" i="12"/>
  <c r="CE112" i="12"/>
  <c r="CD112" i="12"/>
  <c r="CC112" i="12"/>
  <c r="CB112" i="12"/>
  <c r="CA112" i="12"/>
  <c r="CR111" i="12"/>
  <c r="CQ111" i="12"/>
  <c r="CP111" i="12"/>
  <c r="CO111" i="12"/>
  <c r="CN111" i="12"/>
  <c r="CM111" i="12"/>
  <c r="CL111" i="12"/>
  <c r="CK111" i="12"/>
  <c r="CJ111" i="12"/>
  <c r="CI111" i="12"/>
  <c r="CH111" i="12"/>
  <c r="CG111" i="12"/>
  <c r="CF111" i="12"/>
  <c r="CE111" i="12"/>
  <c r="CD111" i="12"/>
  <c r="CC111" i="12"/>
  <c r="CB111" i="12"/>
  <c r="CA111" i="12"/>
  <c r="CR110" i="12"/>
  <c r="CQ110" i="12"/>
  <c r="CP110" i="12"/>
  <c r="CO110" i="12"/>
  <c r="CN110" i="12"/>
  <c r="CM110" i="12"/>
  <c r="CL110" i="12"/>
  <c r="CK110" i="12"/>
  <c r="CJ110" i="12"/>
  <c r="CI110" i="12"/>
  <c r="CH110" i="12"/>
  <c r="CG110" i="12"/>
  <c r="CF110" i="12"/>
  <c r="CE110" i="12"/>
  <c r="CD110" i="12"/>
  <c r="CC110" i="12"/>
  <c r="CB110" i="12"/>
  <c r="CA110" i="12"/>
  <c r="CR109" i="12"/>
  <c r="CQ109" i="12"/>
  <c r="CP109" i="12"/>
  <c r="CO109" i="12"/>
  <c r="CN109" i="12"/>
  <c r="CM109" i="12"/>
  <c r="CL109" i="12"/>
  <c r="CK109" i="12"/>
  <c r="CJ109" i="12"/>
  <c r="CI109" i="12"/>
  <c r="CH109" i="12"/>
  <c r="CG109" i="12"/>
  <c r="CF109" i="12"/>
  <c r="CE109" i="12"/>
  <c r="CD109" i="12"/>
  <c r="CC109" i="12"/>
  <c r="CB109" i="12"/>
  <c r="CA109" i="12"/>
  <c r="CR108" i="12"/>
  <c r="CQ108" i="12"/>
  <c r="CP108" i="12"/>
  <c r="CO108" i="12"/>
  <c r="CN108" i="12"/>
  <c r="CM108" i="12"/>
  <c r="CL108" i="12"/>
  <c r="CK108" i="12"/>
  <c r="CJ108" i="12"/>
  <c r="CI108" i="12"/>
  <c r="CH108" i="12"/>
  <c r="CG108" i="12"/>
  <c r="CF108" i="12"/>
  <c r="CE108" i="12"/>
  <c r="CD108" i="12"/>
  <c r="CC108" i="12"/>
  <c r="CB108" i="12"/>
  <c r="CA108" i="12"/>
  <c r="CR107" i="12"/>
  <c r="CQ107" i="12"/>
  <c r="CP107" i="12"/>
  <c r="CO107" i="12"/>
  <c r="CN107" i="12"/>
  <c r="CM107" i="12"/>
  <c r="CL107" i="12"/>
  <c r="CK107" i="12"/>
  <c r="CJ107" i="12"/>
  <c r="CI107" i="12"/>
  <c r="CH107" i="12"/>
  <c r="CG107" i="12"/>
  <c r="CF107" i="12"/>
  <c r="CE107" i="12"/>
  <c r="CD107" i="12"/>
  <c r="CC107" i="12"/>
  <c r="CB107" i="12"/>
  <c r="CA107" i="12"/>
  <c r="CR106" i="12"/>
  <c r="CQ106" i="12"/>
  <c r="CP106" i="12"/>
  <c r="CO106" i="12"/>
  <c r="CN106" i="12"/>
  <c r="CM106" i="12"/>
  <c r="CL106" i="12"/>
  <c r="CK106" i="12"/>
  <c r="CJ106" i="12"/>
  <c r="CI106" i="12"/>
  <c r="CH106" i="12"/>
  <c r="CG106" i="12"/>
  <c r="CF106" i="12"/>
  <c r="CE106" i="12"/>
  <c r="CD106" i="12"/>
  <c r="CC106" i="12"/>
  <c r="CB106" i="12"/>
  <c r="CA106" i="12"/>
  <c r="CR105" i="12"/>
  <c r="CQ105" i="12"/>
  <c r="CP105" i="12"/>
  <c r="CO105" i="12"/>
  <c r="CN105" i="12"/>
  <c r="CM105" i="12"/>
  <c r="CL105" i="12"/>
  <c r="CK105" i="12"/>
  <c r="CJ105" i="12"/>
  <c r="CI105" i="12"/>
  <c r="CH105" i="12"/>
  <c r="CG105" i="12"/>
  <c r="CF105" i="12"/>
  <c r="CE105" i="12"/>
  <c r="CD105" i="12"/>
  <c r="CC105" i="12"/>
  <c r="CB105" i="12"/>
  <c r="CA105" i="12"/>
  <c r="CR104" i="12"/>
  <c r="CQ104" i="12"/>
  <c r="CP104" i="12"/>
  <c r="CO104" i="12"/>
  <c r="CN104" i="12"/>
  <c r="CM104" i="12"/>
  <c r="CL104" i="12"/>
  <c r="CK104" i="12"/>
  <c r="CJ104" i="12"/>
  <c r="CI104" i="12"/>
  <c r="CH104" i="12"/>
  <c r="CG104" i="12"/>
  <c r="CF104" i="12"/>
  <c r="CE104" i="12"/>
  <c r="CD104" i="12"/>
  <c r="CC104" i="12"/>
  <c r="CB104" i="12"/>
  <c r="CA104" i="12"/>
  <c r="CR103" i="12"/>
  <c r="CQ103" i="12"/>
  <c r="CP103" i="12"/>
  <c r="CO103" i="12"/>
  <c r="CN103" i="12"/>
  <c r="CM103" i="12"/>
  <c r="CL103" i="12"/>
  <c r="CK103" i="12"/>
  <c r="CJ103" i="12"/>
  <c r="CI103" i="12"/>
  <c r="CH103" i="12"/>
  <c r="CG103" i="12"/>
  <c r="CF103" i="12"/>
  <c r="CE103" i="12"/>
  <c r="CD103" i="12"/>
  <c r="CC103" i="12"/>
  <c r="CB103" i="12"/>
  <c r="CA103" i="12"/>
  <c r="CR102" i="12"/>
  <c r="CQ102" i="12"/>
  <c r="CP102" i="12"/>
  <c r="CO102" i="12"/>
  <c r="CN102" i="12"/>
  <c r="CM102" i="12"/>
  <c r="CL102" i="12"/>
  <c r="CK102" i="12"/>
  <c r="CJ102" i="12"/>
  <c r="CI102" i="12"/>
  <c r="CH102" i="12"/>
  <c r="CG102" i="12"/>
  <c r="CF102" i="12"/>
  <c r="CE102" i="12"/>
  <c r="CD102" i="12"/>
  <c r="CC102" i="12"/>
  <c r="CB102" i="12"/>
  <c r="CA102" i="12"/>
  <c r="CR101" i="12"/>
  <c r="CQ101" i="12"/>
  <c r="CP101" i="12"/>
  <c r="CO101" i="12"/>
  <c r="CN101" i="12"/>
  <c r="CM101" i="12"/>
  <c r="CL101" i="12"/>
  <c r="CK101" i="12"/>
  <c r="CJ101" i="12"/>
  <c r="CI101" i="12"/>
  <c r="CH101" i="12"/>
  <c r="CG101" i="12"/>
  <c r="CF101" i="12"/>
  <c r="CE101" i="12"/>
  <c r="CD101" i="12"/>
  <c r="CC101" i="12"/>
  <c r="CB101" i="12"/>
  <c r="CA101" i="12"/>
  <c r="CR100" i="12"/>
  <c r="CQ100" i="12"/>
  <c r="CP100" i="12"/>
  <c r="CO100" i="12"/>
  <c r="CN100" i="12"/>
  <c r="CM100" i="12"/>
  <c r="CL100" i="12"/>
  <c r="CK100" i="12"/>
  <c r="CJ100" i="12"/>
  <c r="CI100" i="12"/>
  <c r="CH100" i="12"/>
  <c r="CG100" i="12"/>
  <c r="CF100" i="12"/>
  <c r="CE100" i="12"/>
  <c r="CD100" i="12"/>
  <c r="CC100" i="12"/>
  <c r="CB100" i="12"/>
  <c r="CA100" i="12"/>
  <c r="CR99" i="12"/>
  <c r="CQ99" i="12"/>
  <c r="CP99" i="12"/>
  <c r="CO99" i="12"/>
  <c r="CN99" i="12"/>
  <c r="CM99" i="12"/>
  <c r="CL99" i="12"/>
  <c r="CK99" i="12"/>
  <c r="CJ99" i="12"/>
  <c r="CI99" i="12"/>
  <c r="CH99" i="12"/>
  <c r="CG99" i="12"/>
  <c r="CF99" i="12"/>
  <c r="CE99" i="12"/>
  <c r="CD99" i="12"/>
  <c r="CC99" i="12"/>
  <c r="CB99" i="12"/>
  <c r="CA99" i="12"/>
  <c r="CR94" i="12"/>
  <c r="CQ94" i="12"/>
  <c r="CP94" i="12"/>
  <c r="CO94" i="12"/>
  <c r="CN94" i="12"/>
  <c r="CM94" i="12"/>
  <c r="CL94" i="12"/>
  <c r="CK94" i="12"/>
  <c r="CJ94" i="12"/>
  <c r="CI94" i="12"/>
  <c r="CH94" i="12"/>
  <c r="CG94" i="12"/>
  <c r="CF94" i="12"/>
  <c r="CE94" i="12"/>
  <c r="CD94" i="12"/>
  <c r="CC94" i="12"/>
  <c r="CB94" i="12"/>
  <c r="CA94" i="12"/>
  <c r="CR93" i="12"/>
  <c r="CQ93" i="12"/>
  <c r="CP93" i="12"/>
  <c r="CO93" i="12"/>
  <c r="CN93" i="12"/>
  <c r="CM93" i="12"/>
  <c r="CL93" i="12"/>
  <c r="CK93" i="12"/>
  <c r="CJ93" i="12"/>
  <c r="CI93" i="12"/>
  <c r="CH93" i="12"/>
  <c r="CG93" i="12"/>
  <c r="CF93" i="12"/>
  <c r="CE93" i="12"/>
  <c r="CD93" i="12"/>
  <c r="CC93" i="12"/>
  <c r="CB93" i="12"/>
  <c r="CA93" i="12"/>
  <c r="CR92" i="12"/>
  <c r="CQ92" i="12"/>
  <c r="CP92" i="12"/>
  <c r="CO92" i="12"/>
  <c r="CN92" i="12"/>
  <c r="CM92" i="12"/>
  <c r="CL92" i="12"/>
  <c r="CK92" i="12"/>
  <c r="CJ92" i="12"/>
  <c r="CI92" i="12"/>
  <c r="CH92" i="12"/>
  <c r="CG92" i="12"/>
  <c r="CF92" i="12"/>
  <c r="CE92" i="12"/>
  <c r="CD92" i="12"/>
  <c r="CC92" i="12"/>
  <c r="CB92" i="12"/>
  <c r="CA92" i="12"/>
  <c r="CR91" i="12"/>
  <c r="CQ91" i="12"/>
  <c r="CP91" i="12"/>
  <c r="CO91" i="12"/>
  <c r="CN91" i="12"/>
  <c r="CM91" i="12"/>
  <c r="CL91" i="12"/>
  <c r="CK91" i="12"/>
  <c r="CJ91" i="12"/>
  <c r="CI91" i="12"/>
  <c r="CH91" i="12"/>
  <c r="CG91" i="12"/>
  <c r="CF91" i="12"/>
  <c r="CE91" i="12"/>
  <c r="CD91" i="12"/>
  <c r="CC91" i="12"/>
  <c r="CB91" i="12"/>
  <c r="CA91" i="12"/>
  <c r="CR90" i="12"/>
  <c r="CQ90" i="12"/>
  <c r="CP90" i="12"/>
  <c r="CO90" i="12"/>
  <c r="CN90" i="12"/>
  <c r="CM90" i="12"/>
  <c r="CL90" i="12"/>
  <c r="CK90" i="12"/>
  <c r="CJ90" i="12"/>
  <c r="CI90" i="12"/>
  <c r="CH90" i="12"/>
  <c r="CG90" i="12"/>
  <c r="CF90" i="12"/>
  <c r="CE90" i="12"/>
  <c r="CD90" i="12"/>
  <c r="CC90" i="12"/>
  <c r="CB90" i="12"/>
  <c r="CA90" i="12"/>
  <c r="CR89" i="12"/>
  <c r="CQ89" i="12"/>
  <c r="CP89" i="12"/>
  <c r="CO89" i="12"/>
  <c r="CN89" i="12"/>
  <c r="CM89" i="12"/>
  <c r="CL89" i="12"/>
  <c r="CK89" i="12"/>
  <c r="CJ89" i="12"/>
  <c r="CI89" i="12"/>
  <c r="CH89" i="12"/>
  <c r="CG89" i="12"/>
  <c r="CF89" i="12"/>
  <c r="CE89" i="12"/>
  <c r="CD89" i="12"/>
  <c r="CC89" i="12"/>
  <c r="CB89" i="12"/>
  <c r="CA89" i="12"/>
  <c r="CR88" i="12"/>
  <c r="CQ88" i="12"/>
  <c r="CP88" i="12"/>
  <c r="CO88" i="12"/>
  <c r="CN88" i="12"/>
  <c r="CM88" i="12"/>
  <c r="CL88" i="12"/>
  <c r="CK88" i="12"/>
  <c r="CJ88" i="12"/>
  <c r="CI88" i="12"/>
  <c r="CH88" i="12"/>
  <c r="CG88" i="12"/>
  <c r="CF88" i="12"/>
  <c r="CE88" i="12"/>
  <c r="CD88" i="12"/>
  <c r="CC88" i="12"/>
  <c r="CB88" i="12"/>
  <c r="CA88" i="12"/>
  <c r="CR87" i="12"/>
  <c r="CQ87" i="12"/>
  <c r="CP87" i="12"/>
  <c r="CO87" i="12"/>
  <c r="CN87" i="12"/>
  <c r="CM87" i="12"/>
  <c r="CL87" i="12"/>
  <c r="CK87" i="12"/>
  <c r="CJ87" i="12"/>
  <c r="CI87" i="12"/>
  <c r="CH87" i="12"/>
  <c r="CG87" i="12"/>
  <c r="CF87" i="12"/>
  <c r="CE87" i="12"/>
  <c r="CD87" i="12"/>
  <c r="CC87" i="12"/>
  <c r="CB87" i="12"/>
  <c r="CA87" i="12"/>
  <c r="CR86" i="12"/>
  <c r="CQ86" i="12"/>
  <c r="CP86" i="12"/>
  <c r="CO86" i="12"/>
  <c r="CN86" i="12"/>
  <c r="CM86" i="12"/>
  <c r="CL86" i="12"/>
  <c r="CK86" i="12"/>
  <c r="CJ86" i="12"/>
  <c r="CI86" i="12"/>
  <c r="CH86" i="12"/>
  <c r="CG86" i="12"/>
  <c r="CF86" i="12"/>
  <c r="CE86" i="12"/>
  <c r="CD86" i="12"/>
  <c r="CC86" i="12"/>
  <c r="CB86" i="12"/>
  <c r="CA86" i="12"/>
  <c r="CR85" i="12"/>
  <c r="CQ85" i="12"/>
  <c r="CP85" i="12"/>
  <c r="CO85" i="12"/>
  <c r="CN85" i="12"/>
  <c r="CM85" i="12"/>
  <c r="CL85" i="12"/>
  <c r="CK85" i="12"/>
  <c r="CJ85" i="12"/>
  <c r="CI85" i="12"/>
  <c r="CH85" i="12"/>
  <c r="CG85" i="12"/>
  <c r="CF85" i="12"/>
  <c r="CE85" i="12"/>
  <c r="CD85" i="12"/>
  <c r="CC85" i="12"/>
  <c r="CB85" i="12"/>
  <c r="CA85" i="12"/>
  <c r="CR84" i="12"/>
  <c r="CQ84" i="12"/>
  <c r="CP84" i="12"/>
  <c r="CO84" i="12"/>
  <c r="CN84" i="12"/>
  <c r="CM84" i="12"/>
  <c r="CL84" i="12"/>
  <c r="CK84" i="12"/>
  <c r="CJ84" i="12"/>
  <c r="CI84" i="12"/>
  <c r="CH84" i="12"/>
  <c r="CG84" i="12"/>
  <c r="CF84" i="12"/>
  <c r="CE84" i="12"/>
  <c r="CD84" i="12"/>
  <c r="CC84" i="12"/>
  <c r="CB84" i="12"/>
  <c r="CA84" i="12"/>
  <c r="CR83" i="12"/>
  <c r="CQ83" i="12"/>
  <c r="CP83" i="12"/>
  <c r="CO83" i="12"/>
  <c r="CN83" i="12"/>
  <c r="CM83" i="12"/>
  <c r="CL83" i="12"/>
  <c r="CK83" i="12"/>
  <c r="CJ83" i="12"/>
  <c r="CI83" i="12"/>
  <c r="CH83" i="12"/>
  <c r="CG83" i="12"/>
  <c r="CF83" i="12"/>
  <c r="CE83" i="12"/>
  <c r="CD83" i="12"/>
  <c r="CC83" i="12"/>
  <c r="CB83" i="12"/>
  <c r="CA83" i="12"/>
  <c r="CR82" i="12"/>
  <c r="CQ82" i="12"/>
  <c r="CP82" i="12"/>
  <c r="CO82" i="12"/>
  <c r="CN82" i="12"/>
  <c r="CM82" i="12"/>
  <c r="CL82" i="12"/>
  <c r="CK82" i="12"/>
  <c r="CJ82" i="12"/>
  <c r="CI82" i="12"/>
  <c r="CH82" i="12"/>
  <c r="CG82" i="12"/>
  <c r="CF82" i="12"/>
  <c r="CE82" i="12"/>
  <c r="CD82" i="12"/>
  <c r="CC82" i="12"/>
  <c r="CB82" i="12"/>
  <c r="CA82" i="12"/>
  <c r="CR81" i="12"/>
  <c r="CQ81" i="12"/>
  <c r="CP81" i="12"/>
  <c r="CO81" i="12"/>
  <c r="CN81" i="12"/>
  <c r="CM81" i="12"/>
  <c r="CL81" i="12"/>
  <c r="CK81" i="12"/>
  <c r="CJ81" i="12"/>
  <c r="CI81" i="12"/>
  <c r="CH81" i="12"/>
  <c r="CG81" i="12"/>
  <c r="CF81" i="12"/>
  <c r="CE81" i="12"/>
  <c r="CD81" i="12"/>
  <c r="CC81" i="12"/>
  <c r="CB81" i="12"/>
  <c r="CA81" i="12"/>
  <c r="CR80" i="12"/>
  <c r="CQ80" i="12"/>
  <c r="CP80" i="12"/>
  <c r="CO80" i="12"/>
  <c r="CN80" i="12"/>
  <c r="CM80" i="12"/>
  <c r="CL80" i="12"/>
  <c r="CK80" i="12"/>
  <c r="CJ80" i="12"/>
  <c r="CI80" i="12"/>
  <c r="CH80" i="12"/>
  <c r="CG80" i="12"/>
  <c r="CF80" i="12"/>
  <c r="CE80" i="12"/>
  <c r="CD80" i="12"/>
  <c r="CC80" i="12"/>
  <c r="CB80" i="12"/>
  <c r="CA80" i="12"/>
  <c r="CR79" i="12"/>
  <c r="CQ79" i="12"/>
  <c r="CP79" i="12"/>
  <c r="CO79" i="12"/>
  <c r="CN79" i="12"/>
  <c r="CM79" i="12"/>
  <c r="CL79" i="12"/>
  <c r="CK79" i="12"/>
  <c r="CJ79" i="12"/>
  <c r="CI79" i="12"/>
  <c r="CH79" i="12"/>
  <c r="CG79" i="12"/>
  <c r="CF79" i="12"/>
  <c r="CE79" i="12"/>
  <c r="CD79" i="12"/>
  <c r="CC79" i="12"/>
  <c r="CB79" i="12"/>
  <c r="CA79" i="12"/>
  <c r="CR78" i="12"/>
  <c r="CQ78" i="12"/>
  <c r="CP78" i="12"/>
  <c r="CO78" i="12"/>
  <c r="CN78" i="12"/>
  <c r="CM78" i="12"/>
  <c r="CL78" i="12"/>
  <c r="CK78" i="12"/>
  <c r="CJ78" i="12"/>
  <c r="CI78" i="12"/>
  <c r="CH78" i="12"/>
  <c r="CG78" i="12"/>
  <c r="CF78" i="12"/>
  <c r="CE78" i="12"/>
  <c r="CD78" i="12"/>
  <c r="CC78" i="12"/>
  <c r="CB78" i="12"/>
  <c r="CA78" i="12"/>
  <c r="CR77" i="12"/>
  <c r="CQ77" i="12"/>
  <c r="CP77" i="12"/>
  <c r="CO77" i="12"/>
  <c r="CN77" i="12"/>
  <c r="CM77" i="12"/>
  <c r="CL77" i="12"/>
  <c r="CK77" i="12"/>
  <c r="CJ77" i="12"/>
  <c r="CI77" i="12"/>
  <c r="CH77" i="12"/>
  <c r="CG77" i="12"/>
  <c r="CF77" i="12"/>
  <c r="CE77" i="12"/>
  <c r="CD77" i="12"/>
  <c r="CC77" i="12"/>
  <c r="CB77" i="12"/>
  <c r="CA77" i="12"/>
  <c r="CR76" i="12"/>
  <c r="CQ76" i="12"/>
  <c r="CP76" i="12"/>
  <c r="CO76" i="12"/>
  <c r="CN76" i="12"/>
  <c r="CM76" i="12"/>
  <c r="CL76" i="12"/>
  <c r="CK76" i="12"/>
  <c r="CJ76" i="12"/>
  <c r="CI76" i="12"/>
  <c r="CH76" i="12"/>
  <c r="CG76" i="12"/>
  <c r="CF76" i="12"/>
  <c r="CE76" i="12"/>
  <c r="CD76" i="12"/>
  <c r="CC76" i="12"/>
  <c r="CB76" i="12"/>
  <c r="CA76" i="12"/>
  <c r="CR75" i="12"/>
  <c r="CQ75" i="12"/>
  <c r="CP75" i="12"/>
  <c r="CO75" i="12"/>
  <c r="CN75" i="12"/>
  <c r="CM75" i="12"/>
  <c r="CL75" i="12"/>
  <c r="CK75" i="12"/>
  <c r="CJ75" i="12"/>
  <c r="CI75" i="12"/>
  <c r="CH75" i="12"/>
  <c r="CG75" i="12"/>
  <c r="CF75" i="12"/>
  <c r="CE75" i="12"/>
  <c r="CD75" i="12"/>
  <c r="CC75" i="12"/>
  <c r="CB75" i="12"/>
  <c r="CA75" i="12"/>
  <c r="CR74" i="12"/>
  <c r="CQ74" i="12"/>
  <c r="CP74" i="12"/>
  <c r="CO74" i="12"/>
  <c r="CN74" i="12"/>
  <c r="CM74" i="12"/>
  <c r="CL74" i="12"/>
  <c r="CK74" i="12"/>
  <c r="CJ74" i="12"/>
  <c r="CI74" i="12"/>
  <c r="CH74" i="12"/>
  <c r="CG74" i="12"/>
  <c r="CF74" i="12"/>
  <c r="CE74" i="12"/>
  <c r="CD74" i="12"/>
  <c r="CC74" i="12"/>
  <c r="CB74" i="12"/>
  <c r="CA74" i="12"/>
  <c r="CR73" i="12"/>
  <c r="CQ73" i="12"/>
  <c r="CP73" i="12"/>
  <c r="CO73" i="12"/>
  <c r="CN73" i="12"/>
  <c r="CM73" i="12"/>
  <c r="CL73" i="12"/>
  <c r="CK73" i="12"/>
  <c r="CJ73" i="12"/>
  <c r="CI73" i="12"/>
  <c r="CH73" i="12"/>
  <c r="CG73" i="12"/>
  <c r="CF73" i="12"/>
  <c r="CE73" i="12"/>
  <c r="CD73" i="12"/>
  <c r="CC73" i="12"/>
  <c r="CB73" i="12"/>
  <c r="CA73" i="12"/>
  <c r="CR72" i="12"/>
  <c r="CQ72" i="12"/>
  <c r="CP72" i="12"/>
  <c r="CO72" i="12"/>
  <c r="CN72" i="12"/>
  <c r="CM72" i="12"/>
  <c r="CL72" i="12"/>
  <c r="CK72" i="12"/>
  <c r="CJ72" i="12"/>
  <c r="CI72" i="12"/>
  <c r="CH72" i="12"/>
  <c r="CG72" i="12"/>
  <c r="CF72" i="12"/>
  <c r="CE72" i="12"/>
  <c r="CD72" i="12"/>
  <c r="CC72" i="12"/>
  <c r="CB72" i="12"/>
  <c r="CA72" i="12"/>
  <c r="CR67" i="12"/>
  <c r="CQ67" i="12"/>
  <c r="CP67" i="12"/>
  <c r="CO67" i="12"/>
  <c r="CN67" i="12"/>
  <c r="CM67" i="12"/>
  <c r="CL67" i="12"/>
  <c r="CK67" i="12"/>
  <c r="CJ67" i="12"/>
  <c r="CE67" i="12"/>
  <c r="CI67" i="12"/>
  <c r="CD67" i="12"/>
  <c r="CH67" i="12"/>
  <c r="CC67" i="12"/>
  <c r="CG67" i="12"/>
  <c r="CB67" i="12"/>
  <c r="CF67" i="12"/>
  <c r="CA67" i="12"/>
  <c r="CR66" i="12"/>
  <c r="CQ66" i="12"/>
  <c r="CP66" i="12"/>
  <c r="CO66" i="12"/>
  <c r="CN66" i="12"/>
  <c r="CM66" i="12"/>
  <c r="CL66" i="12"/>
  <c r="CK66" i="12"/>
  <c r="CJ66" i="12"/>
  <c r="CE66" i="12"/>
  <c r="CI66" i="12"/>
  <c r="CD66" i="12"/>
  <c r="CH66" i="12"/>
  <c r="CC66" i="12"/>
  <c r="CG66" i="12"/>
  <c r="CB66" i="12"/>
  <c r="CF66" i="12"/>
  <c r="CA66" i="12"/>
  <c r="CR65" i="12"/>
  <c r="CQ65" i="12"/>
  <c r="CP65" i="12"/>
  <c r="CO65" i="12"/>
  <c r="CN65" i="12"/>
  <c r="CM65" i="12"/>
  <c r="CL65" i="12"/>
  <c r="CK65" i="12"/>
  <c r="CJ65" i="12"/>
  <c r="CE65" i="12"/>
  <c r="CI65" i="12"/>
  <c r="CD65" i="12"/>
  <c r="CH65" i="12"/>
  <c r="CC65" i="12"/>
  <c r="CG65" i="12"/>
  <c r="CB65" i="12"/>
  <c r="CF65" i="12"/>
  <c r="CA65" i="12"/>
  <c r="CR64" i="12"/>
  <c r="CQ64" i="12"/>
  <c r="CP64" i="12"/>
  <c r="CO64" i="12"/>
  <c r="CN64" i="12"/>
  <c r="CM64" i="12"/>
  <c r="CL64" i="12"/>
  <c r="CK64" i="12"/>
  <c r="CJ64" i="12"/>
  <c r="CE64" i="12"/>
  <c r="CI64" i="12"/>
  <c r="CD64" i="12"/>
  <c r="CH64" i="12"/>
  <c r="CC64" i="12"/>
  <c r="CG64" i="12"/>
  <c r="CB64" i="12"/>
  <c r="CF64" i="12"/>
  <c r="CA64" i="12"/>
  <c r="CR63" i="12"/>
  <c r="CQ63" i="12"/>
  <c r="CP63" i="12"/>
  <c r="CO63" i="12"/>
  <c r="CN63" i="12"/>
  <c r="CM63" i="12"/>
  <c r="CL63" i="12"/>
  <c r="CK63" i="12"/>
  <c r="CJ63" i="12"/>
  <c r="CE63" i="12"/>
  <c r="CI63" i="12"/>
  <c r="CD63" i="12"/>
  <c r="CH63" i="12"/>
  <c r="CC63" i="12"/>
  <c r="CG63" i="12"/>
  <c r="CB63" i="12"/>
  <c r="CF63" i="12"/>
  <c r="CA63" i="12"/>
  <c r="CR59" i="12"/>
  <c r="CQ59" i="12"/>
  <c r="CP59" i="12"/>
  <c r="CO59" i="12"/>
  <c r="CN59" i="12"/>
  <c r="CM59" i="12"/>
  <c r="CL59" i="12"/>
  <c r="CK59" i="12"/>
  <c r="CJ59" i="12"/>
  <c r="CE59" i="12"/>
  <c r="CI59" i="12"/>
  <c r="CD59" i="12"/>
  <c r="CH59" i="12"/>
  <c r="CC59" i="12"/>
  <c r="CG59" i="12"/>
  <c r="CB59" i="12"/>
  <c r="CF59" i="12"/>
  <c r="CA59" i="12"/>
  <c r="CR58" i="12"/>
  <c r="CQ58" i="12"/>
  <c r="CP58" i="12"/>
  <c r="CO58" i="12"/>
  <c r="CN58" i="12"/>
  <c r="CM58" i="12"/>
  <c r="CL58" i="12"/>
  <c r="CK58" i="12"/>
  <c r="CJ58" i="12"/>
  <c r="CE58" i="12"/>
  <c r="CI58" i="12"/>
  <c r="CD58" i="12"/>
  <c r="CH58" i="12"/>
  <c r="CC58" i="12"/>
  <c r="CG58" i="12"/>
  <c r="CB58" i="12"/>
  <c r="CF58" i="12"/>
  <c r="CA58" i="12"/>
  <c r="CR57" i="12"/>
  <c r="CQ57" i="12"/>
  <c r="CP57" i="12"/>
  <c r="CO57" i="12"/>
  <c r="CN57" i="12"/>
  <c r="CM57" i="12"/>
  <c r="CL57" i="12"/>
  <c r="CK57" i="12"/>
  <c r="CJ57" i="12"/>
  <c r="CE57" i="12"/>
  <c r="CI57" i="12"/>
  <c r="CD57" i="12"/>
  <c r="CH57" i="12"/>
  <c r="CC57" i="12"/>
  <c r="CG57" i="12"/>
  <c r="CB57" i="12"/>
  <c r="CF57" i="12"/>
  <c r="CA57" i="12"/>
  <c r="CR56" i="12"/>
  <c r="CQ56" i="12"/>
  <c r="CP56" i="12"/>
  <c r="CO56" i="12"/>
  <c r="CN56" i="12"/>
  <c r="CM56" i="12"/>
  <c r="CL56" i="12"/>
  <c r="CK56" i="12"/>
  <c r="CJ56" i="12"/>
  <c r="CE56" i="12"/>
  <c r="CI56" i="12"/>
  <c r="CD56" i="12"/>
  <c r="CH56" i="12"/>
  <c r="CC56" i="12"/>
  <c r="CG56" i="12"/>
  <c r="CB56" i="12"/>
  <c r="CF56" i="12"/>
  <c r="CA56" i="12"/>
  <c r="CR55" i="12"/>
  <c r="CE55" i="12"/>
  <c r="CQ55" i="12"/>
  <c r="CI55" i="12"/>
  <c r="CP55" i="12"/>
  <c r="CD55" i="12"/>
  <c r="CO55" i="12"/>
  <c r="CH55" i="12"/>
  <c r="CN55" i="12"/>
  <c r="CC55" i="12"/>
  <c r="CM55" i="12"/>
  <c r="CG55" i="12"/>
  <c r="CL55" i="12"/>
  <c r="CB55" i="12"/>
  <c r="CK55" i="12"/>
  <c r="CF55" i="12"/>
  <c r="CJ55" i="12"/>
  <c r="CA55" i="12"/>
  <c r="CI51" i="12"/>
  <c r="CH51" i="12"/>
  <c r="CG51" i="12"/>
  <c r="CC51" i="12"/>
  <c r="CB51" i="12"/>
  <c r="CA51" i="12"/>
  <c r="CI50" i="12"/>
  <c r="CH50" i="12"/>
  <c r="CG50" i="12"/>
  <c r="CC50" i="12"/>
  <c r="CB50" i="12"/>
  <c r="CA50" i="12"/>
  <c r="CI49" i="12"/>
  <c r="CH49" i="12"/>
  <c r="CG49" i="12"/>
  <c r="CC49" i="12"/>
  <c r="CB49" i="12"/>
  <c r="CA49" i="12"/>
  <c r="CI48" i="12"/>
  <c r="CH48" i="12"/>
  <c r="CG48" i="12"/>
  <c r="CC48" i="12"/>
  <c r="CB48" i="12"/>
  <c r="CA48" i="12"/>
  <c r="CI47" i="12"/>
  <c r="CH47" i="12"/>
  <c r="CG47" i="12"/>
  <c r="CC47" i="12"/>
  <c r="CB47" i="12"/>
  <c r="CA47" i="12"/>
  <c r="CI46" i="12"/>
  <c r="CH46" i="12"/>
  <c r="CG46" i="12"/>
  <c r="CC46" i="12"/>
  <c r="CB46" i="12"/>
  <c r="CA46" i="12"/>
  <c r="CI45" i="12"/>
  <c r="CH45" i="12"/>
  <c r="CG45" i="12"/>
  <c r="CC45" i="12"/>
  <c r="CB45" i="12"/>
  <c r="CA45" i="12"/>
  <c r="CI44" i="12"/>
  <c r="CH44" i="12"/>
  <c r="CG44" i="12"/>
  <c r="CC44" i="12"/>
  <c r="CB44" i="12"/>
  <c r="CA44" i="12"/>
  <c r="CI43" i="12"/>
  <c r="CH43" i="12"/>
  <c r="CG43" i="12"/>
  <c r="CC43" i="12"/>
  <c r="CB43" i="12"/>
  <c r="CA43" i="12"/>
  <c r="CI42" i="12"/>
  <c r="CH42" i="12"/>
  <c r="CG42" i="12"/>
  <c r="CC42" i="12"/>
  <c r="CB42" i="12"/>
  <c r="CA42" i="12"/>
  <c r="CI41" i="12"/>
  <c r="CH41" i="12"/>
  <c r="CG41" i="12"/>
  <c r="CC41" i="12"/>
  <c r="CB41" i="12"/>
  <c r="CA41" i="12"/>
  <c r="CI40" i="12"/>
  <c r="CH40" i="12"/>
  <c r="CG40" i="12"/>
  <c r="CC40" i="12"/>
  <c r="CB40" i="12"/>
  <c r="CA40" i="12"/>
  <c r="CI39" i="12"/>
  <c r="CH39" i="12"/>
  <c r="CG39" i="12"/>
  <c r="CC39" i="12"/>
  <c r="CB39" i="12"/>
  <c r="CA39" i="12"/>
  <c r="CI38" i="12"/>
  <c r="CH38" i="12"/>
  <c r="CG38" i="12"/>
  <c r="CC38" i="12"/>
  <c r="CB38" i="12"/>
  <c r="CA38" i="12"/>
  <c r="CI37" i="12"/>
  <c r="CH37" i="12"/>
  <c r="CG37" i="12"/>
  <c r="CC37" i="12"/>
  <c r="CB37" i="12"/>
  <c r="CA37" i="12"/>
  <c r="CI36" i="12"/>
  <c r="CH36" i="12"/>
  <c r="CG36" i="12"/>
  <c r="CC36" i="12"/>
  <c r="CB36" i="12"/>
  <c r="CA36" i="12"/>
  <c r="CI35" i="12"/>
  <c r="CH35" i="12"/>
  <c r="CG35" i="12"/>
  <c r="CC35" i="12"/>
  <c r="CB35" i="12"/>
  <c r="CA35" i="12"/>
  <c r="CI34" i="12"/>
  <c r="CH34" i="12"/>
  <c r="CG34" i="12"/>
  <c r="CC34" i="12"/>
  <c r="CB34" i="12"/>
  <c r="CA34" i="12"/>
  <c r="CI29" i="12"/>
  <c r="CH29" i="12"/>
  <c r="CG29" i="12"/>
  <c r="CC29" i="12"/>
  <c r="CB29" i="12"/>
  <c r="CA29" i="12"/>
  <c r="CI28" i="12"/>
  <c r="CH28" i="12"/>
  <c r="CG28" i="12"/>
  <c r="CC28" i="12"/>
  <c r="CB28" i="12"/>
  <c r="CA28" i="12"/>
  <c r="CI27" i="12"/>
  <c r="CH27" i="12"/>
  <c r="CG27" i="12"/>
  <c r="CC27" i="12"/>
  <c r="CB27" i="12"/>
  <c r="CA27" i="12"/>
  <c r="CI26" i="12"/>
  <c r="CH26" i="12"/>
  <c r="CG26" i="12"/>
  <c r="CC26" i="12"/>
  <c r="CB26" i="12"/>
  <c r="CA26" i="12"/>
  <c r="CI25" i="12"/>
  <c r="CH25" i="12"/>
  <c r="CG25" i="12"/>
  <c r="CC25" i="12"/>
  <c r="CB25" i="12"/>
  <c r="CA25" i="12"/>
  <c r="CI24" i="12"/>
  <c r="CH24" i="12"/>
  <c r="CG24" i="12"/>
  <c r="CC24" i="12"/>
  <c r="CB24" i="12"/>
  <c r="CA24" i="12"/>
  <c r="CI23" i="12"/>
  <c r="CH23" i="12"/>
  <c r="CG23" i="12"/>
  <c r="CC23" i="12"/>
  <c r="CB23" i="12"/>
  <c r="CA23" i="12"/>
  <c r="CI22" i="12"/>
  <c r="CH22" i="12"/>
  <c r="CG22" i="12"/>
  <c r="CC22" i="12"/>
  <c r="CB22" i="12"/>
  <c r="CA22" i="12"/>
  <c r="CI21" i="12"/>
  <c r="CH21" i="12"/>
  <c r="CG21" i="12"/>
  <c r="CC21" i="12"/>
  <c r="CB21" i="12"/>
  <c r="CA21" i="12"/>
  <c r="CI20" i="12"/>
  <c r="CH20" i="12"/>
  <c r="CG20" i="12"/>
  <c r="CC20" i="12"/>
  <c r="CB20" i="12"/>
  <c r="CA20" i="12"/>
  <c r="CI19" i="12"/>
  <c r="CH19" i="12"/>
  <c r="CG19" i="12"/>
  <c r="CC19" i="12"/>
  <c r="CB19" i="12"/>
  <c r="CA19" i="12"/>
  <c r="CI18" i="12"/>
  <c r="CH18" i="12"/>
  <c r="CG18" i="12"/>
  <c r="CC18" i="12"/>
  <c r="CB18" i="12"/>
  <c r="CA18" i="12"/>
  <c r="CI17" i="12"/>
  <c r="CH17" i="12"/>
  <c r="CG17" i="12"/>
  <c r="CC17" i="12"/>
  <c r="CB17" i="12"/>
  <c r="CA17" i="12"/>
  <c r="CI16" i="12"/>
  <c r="CH16" i="12"/>
  <c r="CG16" i="12"/>
  <c r="CC16" i="12"/>
  <c r="CB16" i="12"/>
  <c r="CA16" i="12"/>
  <c r="CI15" i="12"/>
  <c r="CH15" i="12"/>
  <c r="CG15" i="12"/>
  <c r="CC15" i="12"/>
  <c r="CB15" i="12"/>
  <c r="CA15" i="12"/>
  <c r="CI14" i="12"/>
  <c r="CH14" i="12"/>
  <c r="CG14" i="12"/>
  <c r="CC14" i="12"/>
  <c r="CB14" i="12"/>
  <c r="CA14" i="12"/>
  <c r="CI13" i="12"/>
  <c r="CH13" i="12"/>
  <c r="CG13" i="12"/>
  <c r="CC13" i="12"/>
  <c r="CB13" i="12"/>
  <c r="CA13" i="12"/>
  <c r="CI12" i="12"/>
  <c r="CH12" i="12"/>
  <c r="CG12" i="12"/>
  <c r="CC12" i="12"/>
  <c r="CB12" i="12"/>
  <c r="CA12" i="12"/>
  <c r="CG138" i="10"/>
  <c r="CA138" i="10"/>
  <c r="CI119" i="10"/>
  <c r="CH119" i="10"/>
  <c r="CG119" i="10"/>
  <c r="CC119" i="10"/>
  <c r="CB119" i="10"/>
  <c r="CA119" i="10"/>
  <c r="CI118" i="10"/>
  <c r="CH118" i="10"/>
  <c r="CG118" i="10"/>
  <c r="CC118" i="10"/>
  <c r="CB118" i="10"/>
  <c r="CA118" i="10"/>
  <c r="CH109" i="10"/>
  <c r="CG109" i="10"/>
  <c r="CB109" i="10"/>
  <c r="CA109" i="10"/>
  <c r="CH108" i="10"/>
  <c r="CG108" i="10"/>
  <c r="CB108" i="10"/>
  <c r="CA108" i="10"/>
  <c r="CH107" i="10"/>
  <c r="CG107" i="10"/>
  <c r="CB107" i="10"/>
  <c r="CH97" i="10"/>
  <c r="CG97" i="10"/>
  <c r="CB97" i="10"/>
  <c r="CA97" i="10"/>
  <c r="CH96" i="10"/>
  <c r="CG96" i="10"/>
  <c r="CB96" i="10"/>
  <c r="CA96" i="10"/>
  <c r="CH95" i="10"/>
  <c r="CG95" i="10"/>
  <c r="CB95" i="10"/>
  <c r="CA95" i="10"/>
  <c r="CH94" i="10"/>
  <c r="CG94" i="10"/>
  <c r="CB94" i="10"/>
  <c r="CA94" i="10"/>
  <c r="CH93" i="10"/>
  <c r="CG93" i="10"/>
  <c r="CB93" i="10"/>
  <c r="CA93" i="10"/>
  <c r="CH92" i="10"/>
  <c r="CG92" i="10"/>
  <c r="CB92" i="10"/>
  <c r="CH91" i="10"/>
  <c r="CG91" i="10"/>
  <c r="CB91" i="10"/>
  <c r="CA91" i="10"/>
  <c r="CA93" i="6"/>
  <c r="CD20" i="6"/>
  <c r="CD15" i="6"/>
  <c r="CD14" i="6"/>
  <c r="CD13" i="6"/>
  <c r="CD12" i="6"/>
  <c r="CD11" i="6"/>
  <c r="CI60" i="5"/>
  <c r="CH60" i="5"/>
  <c r="CG60" i="5"/>
  <c r="CC60" i="5"/>
  <c r="CB60" i="5"/>
  <c r="CA60" i="5"/>
  <c r="CI59" i="5"/>
  <c r="CH59" i="5"/>
  <c r="CG59" i="5"/>
  <c r="CC59" i="5"/>
  <c r="CB59" i="5"/>
  <c r="CA59" i="5"/>
  <c r="CI34" i="1"/>
  <c r="CC34" i="1"/>
  <c r="CI33" i="1"/>
  <c r="CC33" i="1"/>
  <c r="CI32" i="1"/>
  <c r="CC32" i="1"/>
  <c r="CI31" i="1"/>
  <c r="CC31" i="1"/>
  <c r="D42" i="1" l="1"/>
  <c r="D41" i="1"/>
  <c r="D40" i="1"/>
  <c r="D39" i="1"/>
  <c r="E42" i="1"/>
  <c r="E41" i="1"/>
  <c r="E40" i="1"/>
  <c r="E39" i="1"/>
  <c r="I72" i="19" l="1"/>
  <c r="F21" i="11" l="1"/>
  <c r="E95" i="15" l="1"/>
  <c r="D95" i="15"/>
  <c r="C94" i="15"/>
  <c r="C93" i="15"/>
  <c r="C92" i="15"/>
  <c r="C95" i="15" l="1"/>
  <c r="D100" i="5"/>
  <c r="D79" i="1"/>
  <c r="D80" i="1"/>
  <c r="D81" i="1"/>
  <c r="D82" i="1"/>
  <c r="D78" i="1"/>
  <c r="C74" i="1"/>
  <c r="C75" i="1"/>
  <c r="C76" i="1"/>
  <c r="C77" i="1"/>
  <c r="C73" i="1"/>
  <c r="F68" i="1"/>
  <c r="F67" i="1"/>
  <c r="F66" i="1"/>
  <c r="F65" i="1"/>
  <c r="U13" i="1"/>
  <c r="U12" i="1"/>
  <c r="C31" i="1" l="1"/>
  <c r="H69" i="1" l="1"/>
  <c r="G69" i="1"/>
  <c r="E69" i="1"/>
  <c r="D69" i="1"/>
  <c r="C68" i="1"/>
  <c r="C67" i="1"/>
  <c r="C66" i="1"/>
  <c r="C65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C44" i="1" s="1"/>
  <c r="E43" i="1"/>
  <c r="C34" i="1"/>
  <c r="C33" i="1"/>
  <c r="C32" i="1"/>
  <c r="C26" i="1"/>
  <c r="C60" i="1" l="1"/>
  <c r="C55" i="1"/>
  <c r="C54" i="1"/>
  <c r="C49" i="1"/>
  <c r="C43" i="1"/>
  <c r="C41" i="1"/>
  <c r="C39" i="1"/>
  <c r="C40" i="1"/>
  <c r="C51" i="1"/>
  <c r="C53" i="1"/>
  <c r="C52" i="1"/>
  <c r="F69" i="1"/>
  <c r="C69" i="1"/>
  <c r="C59" i="1"/>
  <c r="C61" i="1"/>
  <c r="C57" i="1"/>
  <c r="C47" i="1"/>
  <c r="C46" i="1"/>
  <c r="C45" i="1"/>
  <c r="C48" i="1"/>
  <c r="C58" i="1"/>
  <c r="C56" i="1"/>
  <c r="C50" i="1"/>
  <c r="C42" i="1"/>
  <c r="C27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A50" i="6" l="1"/>
  <c r="D27" i="20"/>
  <c r="C27" i="20"/>
  <c r="B27" i="20"/>
  <c r="D26" i="20"/>
  <c r="C26" i="20"/>
  <c r="D25" i="20"/>
  <c r="C25" i="20"/>
  <c r="B25" i="20" s="1"/>
  <c r="D24" i="20"/>
  <c r="C24" i="20"/>
  <c r="B24" i="20"/>
  <c r="D23" i="20"/>
  <c r="D21" i="20" s="1"/>
  <c r="C23" i="20"/>
  <c r="D22" i="20"/>
  <c r="C22" i="20"/>
  <c r="B22" i="20"/>
  <c r="AT21" i="20"/>
  <c r="AS21" i="20"/>
  <c r="AR21" i="20"/>
  <c r="AQ21" i="20"/>
  <c r="AP21" i="20"/>
  <c r="AO21" i="20"/>
  <c r="AN21" i="20"/>
  <c r="AM21" i="20"/>
  <c r="AL21" i="20"/>
  <c r="AK21" i="20"/>
  <c r="AJ21" i="20"/>
  <c r="AI21" i="20"/>
  <c r="AH21" i="20"/>
  <c r="AG21" i="20"/>
  <c r="AF21" i="20"/>
  <c r="AE21" i="20"/>
  <c r="AD21" i="20"/>
  <c r="AC21" i="20"/>
  <c r="AB21" i="20"/>
  <c r="AA21" i="20"/>
  <c r="Z21" i="20"/>
  <c r="Y21" i="20"/>
  <c r="X21" i="20"/>
  <c r="W21" i="20"/>
  <c r="V21" i="20"/>
  <c r="U21" i="20"/>
  <c r="T21" i="20"/>
  <c r="S21" i="20"/>
  <c r="R21" i="20"/>
  <c r="Q21" i="20"/>
  <c r="P21" i="20"/>
  <c r="O21" i="20"/>
  <c r="N21" i="20"/>
  <c r="M21" i="20"/>
  <c r="L21" i="20"/>
  <c r="K21" i="20"/>
  <c r="J21" i="20"/>
  <c r="I21" i="20"/>
  <c r="H21" i="20"/>
  <c r="G21" i="20"/>
  <c r="F21" i="20"/>
  <c r="E21" i="20"/>
  <c r="D20" i="20"/>
  <c r="C20" i="20"/>
  <c r="B20" i="20"/>
  <c r="D19" i="20"/>
  <c r="C19" i="20"/>
  <c r="B19" i="20" s="1"/>
  <c r="D18" i="20"/>
  <c r="C18" i="20"/>
  <c r="B18" i="20" s="1"/>
  <c r="D17" i="20"/>
  <c r="C17" i="20"/>
  <c r="D16" i="20"/>
  <c r="C16" i="20"/>
  <c r="B16" i="20" s="1"/>
  <c r="D15" i="20"/>
  <c r="C15" i="20"/>
  <c r="D14" i="20"/>
  <c r="C14" i="20"/>
  <c r="B14" i="20" s="1"/>
  <c r="D13" i="20"/>
  <c r="C13" i="20"/>
  <c r="B26" i="20" l="1"/>
  <c r="B15" i="20"/>
  <c r="B17" i="20"/>
  <c r="B23" i="20"/>
  <c r="B13" i="20"/>
  <c r="C21" i="20"/>
  <c r="B21" i="20" s="1"/>
  <c r="AW69" i="8"/>
  <c r="AV69" i="8"/>
  <c r="AU69" i="8"/>
  <c r="AT69" i="8"/>
  <c r="AS69" i="8"/>
  <c r="AR69" i="8"/>
  <c r="AQ69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A69" i="8"/>
  <c r="Z69" i="8"/>
  <c r="Y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AB38" i="8"/>
  <c r="B38" i="8"/>
  <c r="AB37" i="8"/>
  <c r="X37" i="8"/>
  <c r="B37" i="8"/>
  <c r="AB36" i="8"/>
  <c r="X36" i="8"/>
  <c r="B36" i="8"/>
  <c r="AB35" i="8"/>
  <c r="X35" i="8"/>
  <c r="B35" i="8"/>
  <c r="AB34" i="8"/>
  <c r="X34" i="8"/>
  <c r="B34" i="8"/>
  <c r="AB33" i="8"/>
  <c r="X33" i="8"/>
  <c r="B33" i="8"/>
  <c r="AB32" i="8"/>
  <c r="X32" i="8"/>
  <c r="B32" i="8"/>
  <c r="AB31" i="8"/>
  <c r="X31" i="8"/>
  <c r="B31" i="8"/>
  <c r="AB30" i="8"/>
  <c r="X30" i="8"/>
  <c r="B30" i="8"/>
  <c r="AB29" i="8"/>
  <c r="X29" i="8"/>
  <c r="B29" i="8"/>
  <c r="AB28" i="8"/>
  <c r="X28" i="8"/>
  <c r="B28" i="8"/>
  <c r="AB27" i="8"/>
  <c r="X27" i="8"/>
  <c r="B27" i="8"/>
  <c r="AB26" i="8"/>
  <c r="X26" i="8"/>
  <c r="B26" i="8"/>
  <c r="AB25" i="8"/>
  <c r="X25" i="8"/>
  <c r="B25" i="8"/>
  <c r="AB24" i="8"/>
  <c r="X24" i="8"/>
  <c r="B24" i="8"/>
  <c r="AB23" i="8"/>
  <c r="X23" i="8"/>
  <c r="B23" i="8"/>
  <c r="AB22" i="8"/>
  <c r="X22" i="8"/>
  <c r="B22" i="8"/>
  <c r="AB21" i="8"/>
  <c r="X21" i="8"/>
  <c r="B21" i="8"/>
  <c r="AB20" i="8"/>
  <c r="X20" i="8"/>
  <c r="B20" i="8"/>
  <c r="AB19" i="8"/>
  <c r="X19" i="8"/>
  <c r="B19" i="8"/>
  <c r="AB18" i="8"/>
  <c r="X18" i="8"/>
  <c r="B18" i="8"/>
  <c r="AB17" i="8"/>
  <c r="X17" i="8"/>
  <c r="B17" i="8"/>
  <c r="AB16" i="8"/>
  <c r="X16" i="8"/>
  <c r="B16" i="8"/>
  <c r="AB15" i="8"/>
  <c r="X15" i="8"/>
  <c r="B15" i="8"/>
  <c r="AB14" i="8"/>
  <c r="X14" i="8"/>
  <c r="B14" i="8"/>
  <c r="AB13" i="8"/>
  <c r="X13" i="8"/>
  <c r="B13" i="8"/>
  <c r="B12" i="8"/>
  <c r="F149" i="11"/>
  <c r="E149" i="11"/>
  <c r="D149" i="11"/>
  <c r="F148" i="11"/>
  <c r="E148" i="11"/>
  <c r="F147" i="11"/>
  <c r="E147" i="11"/>
  <c r="F146" i="11"/>
  <c r="D146" i="11" s="1"/>
  <c r="E146" i="11"/>
  <c r="F145" i="11"/>
  <c r="E145" i="11"/>
  <c r="F144" i="11"/>
  <c r="E144" i="11"/>
  <c r="D144" i="11" s="1"/>
  <c r="F143" i="11"/>
  <c r="E143" i="11"/>
  <c r="D143" i="11" s="1"/>
  <c r="F142" i="11"/>
  <c r="E142" i="11"/>
  <c r="D142" i="11" s="1"/>
  <c r="F141" i="11"/>
  <c r="E141" i="11"/>
  <c r="F140" i="11"/>
  <c r="E140" i="11"/>
  <c r="F139" i="11"/>
  <c r="E139" i="11"/>
  <c r="F138" i="11"/>
  <c r="E138" i="11"/>
  <c r="D138" i="11" s="1"/>
  <c r="F137" i="11"/>
  <c r="E137" i="11"/>
  <c r="F136" i="11"/>
  <c r="E136" i="11"/>
  <c r="H72" i="19"/>
  <c r="G72" i="19"/>
  <c r="F72" i="19"/>
  <c r="E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AG48" i="11"/>
  <c r="AF48" i="11"/>
  <c r="AE48" i="11"/>
  <c r="Z48" i="11"/>
  <c r="Y48" i="11"/>
  <c r="X48" i="11"/>
  <c r="W48" i="11"/>
  <c r="V48" i="11"/>
  <c r="U48" i="11"/>
  <c r="T48" i="11"/>
  <c r="S48" i="11"/>
  <c r="R48" i="11"/>
  <c r="Q48" i="11"/>
  <c r="P48" i="11"/>
  <c r="O48" i="11"/>
  <c r="N48" i="11"/>
  <c r="M48" i="11"/>
  <c r="L48" i="11"/>
  <c r="K48" i="11"/>
  <c r="J48" i="11"/>
  <c r="I48" i="11"/>
  <c r="H48" i="11"/>
  <c r="G48" i="11"/>
  <c r="F47" i="11"/>
  <c r="E47" i="11"/>
  <c r="F46" i="11"/>
  <c r="E46" i="11"/>
  <c r="F45" i="11"/>
  <c r="D45" i="11" s="1"/>
  <c r="E45" i="11"/>
  <c r="F44" i="11"/>
  <c r="E44" i="11"/>
  <c r="F43" i="11"/>
  <c r="E43" i="11"/>
  <c r="Z220" i="11"/>
  <c r="Y222" i="11"/>
  <c r="Y221" i="11"/>
  <c r="Y220" i="11"/>
  <c r="Y219" i="11"/>
  <c r="X222" i="11"/>
  <c r="X221" i="11"/>
  <c r="X220" i="11"/>
  <c r="X219" i="11"/>
  <c r="W222" i="11"/>
  <c r="W221" i="11"/>
  <c r="W220" i="11"/>
  <c r="W219" i="11"/>
  <c r="V222" i="11"/>
  <c r="V221" i="11"/>
  <c r="V220" i="11"/>
  <c r="V219" i="11"/>
  <c r="U222" i="11"/>
  <c r="U221" i="11"/>
  <c r="U220" i="11"/>
  <c r="U219" i="11"/>
  <c r="T222" i="11"/>
  <c r="T221" i="11"/>
  <c r="T220" i="11"/>
  <c r="T219" i="11"/>
  <c r="S222" i="11"/>
  <c r="S221" i="11"/>
  <c r="S220" i="11"/>
  <c r="S219" i="11"/>
  <c r="R222" i="11"/>
  <c r="R221" i="11"/>
  <c r="R220" i="11"/>
  <c r="R219" i="11"/>
  <c r="Q222" i="11"/>
  <c r="Q221" i="11"/>
  <c r="Q220" i="11"/>
  <c r="Q219" i="11"/>
  <c r="P222" i="11"/>
  <c r="P221" i="11"/>
  <c r="P220" i="11"/>
  <c r="P219" i="11"/>
  <c r="O222" i="11"/>
  <c r="O221" i="11"/>
  <c r="O220" i="11"/>
  <c r="O219" i="11"/>
  <c r="N222" i="11"/>
  <c r="N221" i="11"/>
  <c r="N220" i="11"/>
  <c r="N219" i="11"/>
  <c r="M222" i="11"/>
  <c r="M221" i="11"/>
  <c r="M220" i="11"/>
  <c r="M219" i="11"/>
  <c r="L222" i="11"/>
  <c r="L221" i="11"/>
  <c r="L220" i="11"/>
  <c r="L219" i="11"/>
  <c r="K222" i="11"/>
  <c r="K221" i="11"/>
  <c r="K220" i="11"/>
  <c r="K219" i="11"/>
  <c r="J222" i="11"/>
  <c r="J221" i="11"/>
  <c r="J220" i="11"/>
  <c r="J219" i="11"/>
  <c r="I222" i="11"/>
  <c r="I221" i="11"/>
  <c r="I220" i="11"/>
  <c r="I219" i="11"/>
  <c r="H222" i="11"/>
  <c r="H221" i="11"/>
  <c r="H220" i="11"/>
  <c r="H219" i="11"/>
  <c r="G222" i="11"/>
  <c r="G221" i="11"/>
  <c r="E221" i="11" s="1"/>
  <c r="G220" i="11"/>
  <c r="E220" i="11" s="1"/>
  <c r="G219" i="11"/>
  <c r="F199" i="11"/>
  <c r="E199" i="11"/>
  <c r="D199" i="11" s="1"/>
  <c r="F198" i="11"/>
  <c r="E198" i="11"/>
  <c r="F197" i="11"/>
  <c r="E197" i="11"/>
  <c r="F196" i="11"/>
  <c r="E196" i="11"/>
  <c r="F195" i="11"/>
  <c r="E195" i="11"/>
  <c r="F194" i="11"/>
  <c r="E194" i="11"/>
  <c r="D194" i="11" s="1"/>
  <c r="F193" i="11"/>
  <c r="E193" i="11"/>
  <c r="F192" i="11"/>
  <c r="E192" i="11"/>
  <c r="F191" i="11"/>
  <c r="E191" i="11"/>
  <c r="D191" i="11" s="1"/>
  <c r="F190" i="11"/>
  <c r="E190" i="11"/>
  <c r="F189" i="11"/>
  <c r="E189" i="11"/>
  <c r="F188" i="11"/>
  <c r="E188" i="11"/>
  <c r="F187" i="11"/>
  <c r="E187" i="11"/>
  <c r="D187" i="11" s="1"/>
  <c r="F186" i="11"/>
  <c r="E186" i="11"/>
  <c r="F185" i="11"/>
  <c r="D185" i="11" s="1"/>
  <c r="E185" i="11"/>
  <c r="F184" i="11"/>
  <c r="E184" i="11"/>
  <c r="F183" i="11"/>
  <c r="E183" i="11"/>
  <c r="D183" i="11" s="1"/>
  <c r="F182" i="11"/>
  <c r="E182" i="11"/>
  <c r="F181" i="11"/>
  <c r="E181" i="11"/>
  <c r="F180" i="11"/>
  <c r="E180" i="11"/>
  <c r="D180" i="11" s="1"/>
  <c r="F179" i="11"/>
  <c r="E179" i="11"/>
  <c r="F178" i="11"/>
  <c r="E178" i="11"/>
  <c r="F177" i="11"/>
  <c r="D177" i="11" s="1"/>
  <c r="E177" i="11"/>
  <c r="F176" i="11"/>
  <c r="E176" i="11"/>
  <c r="F175" i="11"/>
  <c r="E175" i="11"/>
  <c r="D175" i="11" s="1"/>
  <c r="F174" i="11"/>
  <c r="E174" i="11"/>
  <c r="D174" i="11" s="1"/>
  <c r="F173" i="11"/>
  <c r="E173" i="11"/>
  <c r="F172" i="11"/>
  <c r="E172" i="11"/>
  <c r="D172" i="11" s="1"/>
  <c r="F171" i="11"/>
  <c r="E171" i="11"/>
  <c r="F170" i="11"/>
  <c r="E170" i="11"/>
  <c r="F169" i="11"/>
  <c r="E169" i="11"/>
  <c r="D169" i="11" l="1"/>
  <c r="D171" i="11"/>
  <c r="D182" i="11"/>
  <c r="D179" i="11"/>
  <c r="F220" i="11"/>
  <c r="D220" i="11" s="1"/>
  <c r="D170" i="11"/>
  <c r="D184" i="11"/>
  <c r="F219" i="11"/>
  <c r="D193" i="11"/>
  <c r="D197" i="11"/>
  <c r="D43" i="11"/>
  <c r="D47" i="11"/>
  <c r="D72" i="19"/>
  <c r="D44" i="11"/>
  <c r="D139" i="11"/>
  <c r="D145" i="11"/>
  <c r="D195" i="11"/>
  <c r="D178" i="11"/>
  <c r="D181" i="11"/>
  <c r="D188" i="11"/>
  <c r="D196" i="11"/>
  <c r="F222" i="11"/>
  <c r="E219" i="11"/>
  <c r="D219" i="11" s="1"/>
  <c r="E222" i="11"/>
  <c r="F221" i="11"/>
  <c r="D198" i="11"/>
  <c r="D190" i="11"/>
  <c r="D186" i="11"/>
  <c r="D189" i="11"/>
  <c r="D192" i="11"/>
  <c r="D173" i="11"/>
  <c r="D176" i="11"/>
  <c r="D136" i="11"/>
  <c r="D140" i="11"/>
  <c r="D147" i="11"/>
  <c r="D141" i="11"/>
  <c r="D148" i="11"/>
  <c r="D137" i="11"/>
  <c r="D46" i="11"/>
  <c r="D221" i="11"/>
  <c r="S107" i="11"/>
  <c r="R107" i="11"/>
  <c r="Q107" i="11"/>
  <c r="P107" i="11"/>
  <c r="O107" i="11"/>
  <c r="N107" i="11"/>
  <c r="M107" i="11"/>
  <c r="L107" i="11"/>
  <c r="K107" i="11"/>
  <c r="J107" i="11"/>
  <c r="I107" i="11"/>
  <c r="H107" i="11"/>
  <c r="G107" i="11"/>
  <c r="F107" i="11"/>
  <c r="E107" i="11"/>
  <c r="D93" i="11"/>
  <c r="D92" i="11"/>
  <c r="D91" i="11"/>
  <c r="D90" i="11"/>
  <c r="D89" i="11"/>
  <c r="D88" i="11"/>
  <c r="D87" i="11"/>
  <c r="D86" i="11"/>
  <c r="D85" i="11"/>
  <c r="D84" i="11"/>
  <c r="D83" i="11"/>
  <c r="D82" i="11"/>
  <c r="D81" i="11"/>
  <c r="D80" i="11"/>
  <c r="D79" i="11"/>
  <c r="D78" i="11"/>
  <c r="F34" i="11"/>
  <c r="AI38" i="11"/>
  <c r="AH38" i="11"/>
  <c r="AG38" i="11"/>
  <c r="AF38" i="11"/>
  <c r="AE38" i="11"/>
  <c r="AD38" i="11"/>
  <c r="AC38" i="11"/>
  <c r="AB38" i="11"/>
  <c r="AA38" i="11"/>
  <c r="Z38" i="11"/>
  <c r="Y38" i="11"/>
  <c r="X38" i="11"/>
  <c r="W38" i="11"/>
  <c r="V38" i="11"/>
  <c r="U38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29" i="11"/>
  <c r="E29" i="11"/>
  <c r="F28" i="11"/>
  <c r="E28" i="11"/>
  <c r="F27" i="11"/>
  <c r="E27" i="11"/>
  <c r="F26" i="11"/>
  <c r="D26" i="11" s="1"/>
  <c r="E26" i="11"/>
  <c r="F25" i="11"/>
  <c r="E25" i="11"/>
  <c r="F24" i="11"/>
  <c r="E24" i="11"/>
  <c r="F23" i="11"/>
  <c r="E23" i="11"/>
  <c r="D23" i="11" s="1"/>
  <c r="F22" i="11"/>
  <c r="E22" i="11"/>
  <c r="E21" i="11"/>
  <c r="D21" i="11" s="1"/>
  <c r="F20" i="11"/>
  <c r="E20" i="11"/>
  <c r="F19" i="11"/>
  <c r="E19" i="11"/>
  <c r="D22" i="11" l="1"/>
  <c r="D222" i="11"/>
  <c r="D29" i="11"/>
  <c r="D20" i="11"/>
  <c r="D25" i="11"/>
  <c r="D19" i="11"/>
  <c r="D24" i="11"/>
  <c r="D28" i="11"/>
  <c r="D27" i="11"/>
  <c r="F218" i="11" l="1"/>
  <c r="D218" i="11" s="1"/>
  <c r="E218" i="11"/>
  <c r="F217" i="11"/>
  <c r="E217" i="11"/>
  <c r="F216" i="11"/>
  <c r="E216" i="11"/>
  <c r="D216" i="11" s="1"/>
  <c r="F215" i="11"/>
  <c r="E215" i="11"/>
  <c r="F214" i="11"/>
  <c r="E214" i="11"/>
  <c r="D214" i="11"/>
  <c r="F213" i="11"/>
  <c r="E213" i="11"/>
  <c r="F212" i="11"/>
  <c r="E212" i="11"/>
  <c r="F211" i="11"/>
  <c r="E211" i="11"/>
  <c r="F210" i="11"/>
  <c r="E210" i="11"/>
  <c r="D210" i="11" s="1"/>
  <c r="F209" i="11"/>
  <c r="E209" i="11"/>
  <c r="F208" i="11"/>
  <c r="E208" i="11"/>
  <c r="F207" i="11"/>
  <c r="D207" i="11" s="1"/>
  <c r="E207" i="11"/>
  <c r="F206" i="11"/>
  <c r="E206" i="11"/>
  <c r="F205" i="11"/>
  <c r="E205" i="11"/>
  <c r="F204" i="11"/>
  <c r="E204" i="11"/>
  <c r="F203" i="11"/>
  <c r="E203" i="11"/>
  <c r="F202" i="11"/>
  <c r="E202" i="11"/>
  <c r="D202" i="11" s="1"/>
  <c r="F201" i="11"/>
  <c r="E201" i="11"/>
  <c r="F200" i="11"/>
  <c r="E200" i="11"/>
  <c r="D215" i="11" l="1"/>
  <c r="D201" i="11"/>
  <c r="D205" i="11"/>
  <c r="D213" i="11"/>
  <c r="D206" i="11"/>
  <c r="D200" i="11"/>
  <c r="D204" i="11"/>
  <c r="D211" i="11"/>
  <c r="D209" i="11"/>
  <c r="D203" i="11"/>
  <c r="D208" i="11"/>
  <c r="D212" i="11"/>
  <c r="D217" i="11"/>
  <c r="E26" i="7"/>
  <c r="D26" i="7"/>
  <c r="E25" i="7"/>
  <c r="D25" i="7"/>
  <c r="E24" i="7"/>
  <c r="D24" i="7"/>
  <c r="C24" i="7" s="1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2" i="7"/>
  <c r="C22" i="7" s="1"/>
  <c r="D22" i="7"/>
  <c r="E21" i="7"/>
  <c r="D21" i="7"/>
  <c r="E20" i="7"/>
  <c r="D20" i="7"/>
  <c r="E19" i="7"/>
  <c r="D19" i="7"/>
  <c r="C19" i="7" s="1"/>
  <c r="E18" i="7"/>
  <c r="D18" i="7"/>
  <c r="E17" i="7"/>
  <c r="D17" i="7"/>
  <c r="E16" i="7"/>
  <c r="D16" i="7"/>
  <c r="C16" i="7" s="1"/>
  <c r="E15" i="7"/>
  <c r="D15" i="7"/>
  <c r="C15" i="7" s="1"/>
  <c r="E14" i="7"/>
  <c r="D14" i="7"/>
  <c r="E13" i="7"/>
  <c r="D13" i="7"/>
  <c r="E254" i="6"/>
  <c r="D254" i="6"/>
  <c r="E253" i="6"/>
  <c r="D253" i="6"/>
  <c r="E252" i="6"/>
  <c r="D252" i="6"/>
  <c r="C252" i="6" s="1"/>
  <c r="E247" i="6"/>
  <c r="C247" i="6" s="1"/>
  <c r="D247" i="6"/>
  <c r="E246" i="6"/>
  <c r="C246" i="6" s="1"/>
  <c r="D246" i="6"/>
  <c r="E245" i="6"/>
  <c r="D245" i="6"/>
  <c r="C245" i="6" s="1"/>
  <c r="E244" i="6"/>
  <c r="D244" i="6"/>
  <c r="E243" i="6"/>
  <c r="D243" i="6"/>
  <c r="C243" i="6" s="1"/>
  <c r="E242" i="6"/>
  <c r="D242" i="6"/>
  <c r="E241" i="6"/>
  <c r="D241" i="6"/>
  <c r="E236" i="6"/>
  <c r="D236" i="6"/>
  <c r="E235" i="6"/>
  <c r="D235" i="6"/>
  <c r="C235" i="6" s="1"/>
  <c r="E234" i="6"/>
  <c r="D234" i="6"/>
  <c r="C234" i="6" s="1"/>
  <c r="E233" i="6"/>
  <c r="D233" i="6"/>
  <c r="C233" i="6" s="1"/>
  <c r="E232" i="6"/>
  <c r="D232" i="6"/>
  <c r="E231" i="6"/>
  <c r="D231" i="6"/>
  <c r="E230" i="6"/>
  <c r="D230" i="6"/>
  <c r="E229" i="6"/>
  <c r="D229" i="6"/>
  <c r="E228" i="6"/>
  <c r="D228" i="6"/>
  <c r="E227" i="6"/>
  <c r="C227" i="6" s="1"/>
  <c r="E226" i="6"/>
  <c r="C226" i="6" s="1"/>
  <c r="E225" i="6"/>
  <c r="C225" i="6" s="1"/>
  <c r="E224" i="6"/>
  <c r="C224" i="6" s="1"/>
  <c r="E223" i="6"/>
  <c r="C223" i="6" s="1"/>
  <c r="E222" i="6"/>
  <c r="C222" i="6" s="1"/>
  <c r="E221" i="6"/>
  <c r="C221" i="6" s="1"/>
  <c r="E220" i="6"/>
  <c r="C220" i="6" s="1"/>
  <c r="E219" i="6"/>
  <c r="C219" i="6" s="1"/>
  <c r="AS218" i="6"/>
  <c r="AR218" i="6"/>
  <c r="AQ218" i="6"/>
  <c r="AP218" i="6"/>
  <c r="AO218" i="6"/>
  <c r="AN218" i="6"/>
  <c r="AM218" i="6"/>
  <c r="AL218" i="6"/>
  <c r="AK218" i="6"/>
  <c r="AJ218" i="6"/>
  <c r="AI218" i="6"/>
  <c r="AH218" i="6"/>
  <c r="AG218" i="6"/>
  <c r="AF218" i="6"/>
  <c r="AE218" i="6"/>
  <c r="AD218" i="6"/>
  <c r="AC218" i="6"/>
  <c r="AB218" i="6"/>
  <c r="AA218" i="6"/>
  <c r="Z218" i="6"/>
  <c r="Y218" i="6"/>
  <c r="X218" i="6"/>
  <c r="W218" i="6"/>
  <c r="V218" i="6"/>
  <c r="U218" i="6"/>
  <c r="T218" i="6"/>
  <c r="S218" i="6"/>
  <c r="R218" i="6"/>
  <c r="Q218" i="6"/>
  <c r="P218" i="6"/>
  <c r="O218" i="6"/>
  <c r="N218" i="6"/>
  <c r="M218" i="6"/>
  <c r="L218" i="6"/>
  <c r="K218" i="6"/>
  <c r="J218" i="6"/>
  <c r="I218" i="6"/>
  <c r="H218" i="6"/>
  <c r="G218" i="6"/>
  <c r="F218" i="6"/>
  <c r="C25" i="7" l="1"/>
  <c r="C26" i="7"/>
  <c r="C17" i="7"/>
  <c r="C14" i="7"/>
  <c r="C253" i="6"/>
  <c r="C254" i="6"/>
  <c r="C244" i="6"/>
  <c r="C241" i="6"/>
  <c r="C229" i="6"/>
  <c r="C21" i="7"/>
  <c r="C18" i="7"/>
  <c r="C20" i="7"/>
  <c r="C13" i="7"/>
  <c r="E23" i="7"/>
  <c r="D23" i="7"/>
  <c r="C242" i="6"/>
  <c r="C228" i="6"/>
  <c r="C236" i="6"/>
  <c r="C230" i="6"/>
  <c r="D218" i="6"/>
  <c r="E218" i="6"/>
  <c r="C218" i="6" s="1"/>
  <c r="C231" i="6"/>
  <c r="C232" i="6"/>
  <c r="F200" i="6"/>
  <c r="E200" i="6"/>
  <c r="F199" i="6"/>
  <c r="E199" i="6"/>
  <c r="F198" i="6"/>
  <c r="E198" i="6"/>
  <c r="D198" i="6" s="1"/>
  <c r="F197" i="6"/>
  <c r="E197" i="6"/>
  <c r="F196" i="6"/>
  <c r="E196" i="6"/>
  <c r="D196" i="6" s="1"/>
  <c r="F195" i="6"/>
  <c r="D195" i="6" s="1"/>
  <c r="E195" i="6"/>
  <c r="F194" i="6"/>
  <c r="E194" i="6"/>
  <c r="D194" i="6" s="1"/>
  <c r="F193" i="6"/>
  <c r="E193" i="6"/>
  <c r="D193" i="6" s="1"/>
  <c r="F192" i="6"/>
  <c r="E192" i="6"/>
  <c r="F191" i="6"/>
  <c r="E191" i="6"/>
  <c r="F190" i="6"/>
  <c r="E190" i="6"/>
  <c r="D190" i="6" s="1"/>
  <c r="F189" i="6"/>
  <c r="E189" i="6"/>
  <c r="F188" i="6"/>
  <c r="E188" i="6"/>
  <c r="F187" i="6"/>
  <c r="E187" i="6"/>
  <c r="D187" i="6"/>
  <c r="F186" i="6"/>
  <c r="E186" i="6"/>
  <c r="D186" i="6" s="1"/>
  <c r="F185" i="6"/>
  <c r="E185" i="6"/>
  <c r="F184" i="6"/>
  <c r="E184" i="6"/>
  <c r="D184" i="6" s="1"/>
  <c r="F183" i="6"/>
  <c r="E183" i="6"/>
  <c r="F182" i="6"/>
  <c r="E182" i="6"/>
  <c r="F181" i="6"/>
  <c r="E181" i="6"/>
  <c r="F180" i="6"/>
  <c r="E180" i="6"/>
  <c r="F179" i="6"/>
  <c r="F178" i="6"/>
  <c r="E178" i="6"/>
  <c r="D178" i="6"/>
  <c r="F177" i="6"/>
  <c r="E177" i="6"/>
  <c r="F176" i="6"/>
  <c r="E176" i="6"/>
  <c r="D176" i="6" s="1"/>
  <c r="F175" i="6"/>
  <c r="E175" i="6"/>
  <c r="F174" i="6"/>
  <c r="E174" i="6"/>
  <c r="F173" i="6"/>
  <c r="E173" i="6"/>
  <c r="F172" i="6"/>
  <c r="E172" i="6"/>
  <c r="D172" i="6" s="1"/>
  <c r="F170" i="6"/>
  <c r="E170" i="6"/>
  <c r="D173" i="6" l="1"/>
  <c r="D191" i="6"/>
  <c r="D181" i="6"/>
  <c r="C23" i="7"/>
  <c r="D192" i="6"/>
  <c r="D188" i="6"/>
  <c r="D197" i="6"/>
  <c r="D177" i="6"/>
  <c r="D174" i="6"/>
  <c r="D175" i="6"/>
  <c r="D189" i="6"/>
  <c r="D182" i="6"/>
  <c r="D183" i="6"/>
  <c r="D180" i="6"/>
  <c r="D199" i="6"/>
  <c r="D200" i="6"/>
  <c r="D170" i="6"/>
  <c r="D185" i="6"/>
  <c r="F166" i="6" l="1"/>
  <c r="E166" i="6"/>
  <c r="D166" i="6"/>
  <c r="F165" i="6"/>
  <c r="E165" i="6"/>
  <c r="D165" i="6"/>
  <c r="F164" i="6"/>
  <c r="E164" i="6"/>
  <c r="D164" i="6" s="1"/>
  <c r="F163" i="6"/>
  <c r="E163" i="6"/>
  <c r="D163" i="6"/>
  <c r="F162" i="6"/>
  <c r="E162" i="6"/>
  <c r="F161" i="6"/>
  <c r="E161" i="6"/>
  <c r="F160" i="6"/>
  <c r="D160" i="6" s="1"/>
  <c r="E160" i="6"/>
  <c r="F159" i="6"/>
  <c r="E159" i="6"/>
  <c r="F158" i="6"/>
  <c r="E158" i="6"/>
  <c r="F157" i="6"/>
  <c r="E157" i="6"/>
  <c r="D157" i="6" s="1"/>
  <c r="F156" i="6"/>
  <c r="E156" i="6"/>
  <c r="F155" i="6"/>
  <c r="E155" i="6"/>
  <c r="D155" i="6" s="1"/>
  <c r="F154" i="6"/>
  <c r="E154" i="6"/>
  <c r="F153" i="6"/>
  <c r="E153" i="6"/>
  <c r="F152" i="6"/>
  <c r="E152" i="6"/>
  <c r="F151" i="6"/>
  <c r="E151" i="6"/>
  <c r="F138" i="6"/>
  <c r="E138" i="6"/>
  <c r="F136" i="6"/>
  <c r="E136" i="6"/>
  <c r="F139" i="6"/>
  <c r="E139" i="6"/>
  <c r="F140" i="6"/>
  <c r="E140" i="6"/>
  <c r="D140" i="6" s="1"/>
  <c r="F149" i="6"/>
  <c r="E149" i="6"/>
  <c r="F148" i="6"/>
  <c r="E148" i="6"/>
  <c r="F147" i="6"/>
  <c r="E147" i="6"/>
  <c r="F146" i="6"/>
  <c r="E146" i="6"/>
  <c r="F145" i="6"/>
  <c r="F144" i="6"/>
  <c r="E144" i="6"/>
  <c r="D144" i="6" s="1"/>
  <c r="F143" i="6"/>
  <c r="E143" i="6"/>
  <c r="F142" i="6"/>
  <c r="E142" i="6"/>
  <c r="D142" i="6" s="1"/>
  <c r="F141" i="6"/>
  <c r="E141" i="6"/>
  <c r="F150" i="6"/>
  <c r="E150" i="6"/>
  <c r="D150" i="6" s="1"/>
  <c r="AA150" i="4"/>
  <c r="Z150" i="4"/>
  <c r="Y150" i="4"/>
  <c r="X150" i="4"/>
  <c r="W150" i="4"/>
  <c r="V150" i="4"/>
  <c r="U150" i="4"/>
  <c r="T150" i="4"/>
  <c r="S150" i="4"/>
  <c r="R150" i="4"/>
  <c r="Q150" i="4"/>
  <c r="P150" i="4"/>
  <c r="O150" i="4"/>
  <c r="N150" i="4"/>
  <c r="M150" i="4"/>
  <c r="L150" i="4"/>
  <c r="K150" i="4"/>
  <c r="J150" i="4"/>
  <c r="I150" i="4"/>
  <c r="H150" i="4"/>
  <c r="G150" i="4"/>
  <c r="F150" i="4"/>
  <c r="E149" i="4"/>
  <c r="D149" i="4"/>
  <c r="E148" i="4"/>
  <c r="D148" i="4"/>
  <c r="E147" i="4"/>
  <c r="D147" i="4"/>
  <c r="C147" i="4" s="1"/>
  <c r="E146" i="4"/>
  <c r="D146" i="4"/>
  <c r="E145" i="4"/>
  <c r="D145" i="4"/>
  <c r="E144" i="4"/>
  <c r="D144" i="4"/>
  <c r="C144" i="4" s="1"/>
  <c r="E143" i="4"/>
  <c r="D143" i="4"/>
  <c r="C143" i="4"/>
  <c r="E142" i="4"/>
  <c r="D142" i="4"/>
  <c r="C142" i="4" s="1"/>
  <c r="E141" i="4"/>
  <c r="D141" i="4"/>
  <c r="C141" i="4" s="1"/>
  <c r="E140" i="4"/>
  <c r="D140" i="4"/>
  <c r="C140" i="4"/>
  <c r="E139" i="4"/>
  <c r="D139" i="4"/>
  <c r="C139" i="4" s="1"/>
  <c r="AA138" i="4"/>
  <c r="Z138" i="4"/>
  <c r="Y138" i="4"/>
  <c r="X138" i="4"/>
  <c r="W138" i="4"/>
  <c r="V138" i="4"/>
  <c r="U138" i="4"/>
  <c r="T138" i="4"/>
  <c r="S138" i="4"/>
  <c r="R138" i="4"/>
  <c r="Q138" i="4"/>
  <c r="P138" i="4"/>
  <c r="O138" i="4"/>
  <c r="N138" i="4"/>
  <c r="M138" i="4"/>
  <c r="L138" i="4"/>
  <c r="K138" i="4"/>
  <c r="J138" i="4"/>
  <c r="I138" i="4"/>
  <c r="H138" i="4"/>
  <c r="G138" i="4"/>
  <c r="F138" i="4"/>
  <c r="E137" i="4"/>
  <c r="D137" i="4"/>
  <c r="C137" i="4"/>
  <c r="E136" i="4"/>
  <c r="D136" i="4"/>
  <c r="E135" i="4"/>
  <c r="D135" i="4"/>
  <c r="C135" i="4" s="1"/>
  <c r="E134" i="4"/>
  <c r="D134" i="4"/>
  <c r="C134" i="4"/>
  <c r="E133" i="4"/>
  <c r="D133" i="4"/>
  <c r="E132" i="4"/>
  <c r="D132" i="4"/>
  <c r="C132" i="4" s="1"/>
  <c r="E131" i="4"/>
  <c r="D131" i="4"/>
  <c r="C131" i="4"/>
  <c r="E130" i="4"/>
  <c r="D130" i="4"/>
  <c r="E129" i="4"/>
  <c r="D129" i="4"/>
  <c r="C129" i="4" s="1"/>
  <c r="E128" i="4"/>
  <c r="D128" i="4"/>
  <c r="C128" i="4" s="1"/>
  <c r="E127" i="4"/>
  <c r="D127" i="4"/>
  <c r="C127" i="4" s="1"/>
  <c r="E126" i="4"/>
  <c r="D126" i="4"/>
  <c r="C126" i="4" s="1"/>
  <c r="E125" i="4"/>
  <c r="D125" i="4"/>
  <c r="C125" i="4" s="1"/>
  <c r="E124" i="4"/>
  <c r="D124" i="4"/>
  <c r="C124" i="4" s="1"/>
  <c r="E123" i="4"/>
  <c r="D123" i="4"/>
  <c r="C123" i="4" s="1"/>
  <c r="E122" i="4"/>
  <c r="D122" i="4"/>
  <c r="E121" i="4"/>
  <c r="D121" i="4"/>
  <c r="C121" i="4" s="1"/>
  <c r="E120" i="4"/>
  <c r="D120" i="4"/>
  <c r="C120" i="4" s="1"/>
  <c r="E119" i="4"/>
  <c r="D119" i="4"/>
  <c r="E118" i="4"/>
  <c r="D118" i="4"/>
  <c r="C118" i="4"/>
  <c r="E117" i="4"/>
  <c r="D117" i="4"/>
  <c r="C117" i="4" s="1"/>
  <c r="E116" i="4"/>
  <c r="C116" i="4" s="1"/>
  <c r="D116" i="4"/>
  <c r="E115" i="4"/>
  <c r="D115" i="4"/>
  <c r="E114" i="4"/>
  <c r="D114" i="4"/>
  <c r="E113" i="4"/>
  <c r="D113" i="4"/>
  <c r="E112" i="4"/>
  <c r="D112" i="4"/>
  <c r="E111" i="4"/>
  <c r="D111" i="4"/>
  <c r="E110" i="4"/>
  <c r="D110" i="4"/>
  <c r="E109" i="4"/>
  <c r="D109" i="4"/>
  <c r="C109" i="4" s="1"/>
  <c r="E108" i="4"/>
  <c r="D108" i="4"/>
  <c r="D141" i="6" l="1"/>
  <c r="D147" i="6"/>
  <c r="C148" i="4"/>
  <c r="C145" i="4"/>
  <c r="C149" i="4"/>
  <c r="C146" i="4"/>
  <c r="C150" i="4" s="1"/>
  <c r="C110" i="4"/>
  <c r="C111" i="4"/>
  <c r="C115" i="4"/>
  <c r="C112" i="4"/>
  <c r="C119" i="4"/>
  <c r="C113" i="4"/>
  <c r="C133" i="4"/>
  <c r="C136" i="4"/>
  <c r="E138" i="4"/>
  <c r="D159" i="6"/>
  <c r="D156" i="6"/>
  <c r="D148" i="6"/>
  <c r="E150" i="4"/>
  <c r="C122" i="4"/>
  <c r="C130" i="4"/>
  <c r="D138" i="4"/>
  <c r="C114" i="4"/>
  <c r="C108" i="4"/>
  <c r="D162" i="6"/>
  <c r="D151" i="6"/>
  <c r="D158" i="6"/>
  <c r="D152" i="6"/>
  <c r="D153" i="6"/>
  <c r="D146" i="6"/>
  <c r="D154" i="6"/>
  <c r="D161" i="6"/>
  <c r="D139" i="6"/>
  <c r="D138" i="6"/>
  <c r="D149" i="6"/>
  <c r="D143" i="6"/>
  <c r="D136" i="6"/>
  <c r="D150" i="4"/>
  <c r="D174" i="20"/>
  <c r="C174" i="20"/>
  <c r="B174" i="20" s="1"/>
  <c r="D173" i="20"/>
  <c r="C173" i="20"/>
  <c r="D172" i="20"/>
  <c r="C172" i="20"/>
  <c r="B172" i="20" s="1"/>
  <c r="D171" i="20"/>
  <c r="C171" i="20"/>
  <c r="B171" i="20"/>
  <c r="D170" i="20"/>
  <c r="C170" i="20"/>
  <c r="AS169" i="20"/>
  <c r="AR169" i="20"/>
  <c r="AQ169" i="20"/>
  <c r="AP169" i="20"/>
  <c r="AO169" i="20"/>
  <c r="AN169" i="20"/>
  <c r="AM169" i="20"/>
  <c r="AL169" i="20"/>
  <c r="AK169" i="20"/>
  <c r="AJ169" i="20"/>
  <c r="AI169" i="20"/>
  <c r="AH169" i="20"/>
  <c r="AG169" i="20"/>
  <c r="AF169" i="20"/>
  <c r="AE169" i="20"/>
  <c r="AD169" i="20"/>
  <c r="AC169" i="20"/>
  <c r="AB169" i="20"/>
  <c r="AA169" i="20"/>
  <c r="Z169" i="20"/>
  <c r="Y169" i="20"/>
  <c r="X169" i="20"/>
  <c r="W169" i="20"/>
  <c r="V169" i="20"/>
  <c r="U169" i="20"/>
  <c r="T169" i="20"/>
  <c r="S169" i="20"/>
  <c r="R169" i="20"/>
  <c r="Q169" i="20"/>
  <c r="P169" i="20"/>
  <c r="O169" i="20"/>
  <c r="N169" i="20"/>
  <c r="M169" i="20"/>
  <c r="L169" i="20"/>
  <c r="K169" i="20"/>
  <c r="J169" i="20"/>
  <c r="I169" i="20"/>
  <c r="H169" i="20"/>
  <c r="G169" i="20"/>
  <c r="F169" i="20"/>
  <c r="E169" i="20"/>
  <c r="D168" i="20"/>
  <c r="C168" i="20"/>
  <c r="D167" i="20"/>
  <c r="C167" i="20"/>
  <c r="B167" i="20"/>
  <c r="D166" i="20"/>
  <c r="C166" i="20"/>
  <c r="B166" i="20"/>
  <c r="D165" i="20"/>
  <c r="C165" i="20"/>
  <c r="B165" i="20" s="1"/>
  <c r="D164" i="20"/>
  <c r="C164" i="20"/>
  <c r="B164" i="20" s="1"/>
  <c r="D163" i="20"/>
  <c r="C163" i="20"/>
  <c r="D162" i="20"/>
  <c r="C162" i="20"/>
  <c r="B162" i="20" s="1"/>
  <c r="D161" i="20"/>
  <c r="C161" i="20"/>
  <c r="B161" i="20" s="1"/>
  <c r="D160" i="20"/>
  <c r="C160" i="20"/>
  <c r="B160" i="20" s="1"/>
  <c r="D159" i="20"/>
  <c r="C159" i="20"/>
  <c r="D158" i="20"/>
  <c r="C158" i="20"/>
  <c r="B158" i="20" s="1"/>
  <c r="D157" i="20"/>
  <c r="C157" i="20"/>
  <c r="B157" i="20"/>
  <c r="D156" i="20"/>
  <c r="C156" i="20"/>
  <c r="B156" i="20" s="1"/>
  <c r="D155" i="20"/>
  <c r="C155" i="20"/>
  <c r="D154" i="20"/>
  <c r="C154" i="20"/>
  <c r="B154" i="20"/>
  <c r="D153" i="20"/>
  <c r="C153" i="20"/>
  <c r="B153" i="20" s="1"/>
  <c r="D152" i="20"/>
  <c r="C152" i="20"/>
  <c r="D151" i="20"/>
  <c r="C151" i="20"/>
  <c r="B151" i="20"/>
  <c r="D150" i="20"/>
  <c r="C150" i="20"/>
  <c r="B150" i="20" s="1"/>
  <c r="AR184" i="20"/>
  <c r="AQ184" i="20"/>
  <c r="AP184" i="20"/>
  <c r="AO184" i="20"/>
  <c r="AN184" i="20"/>
  <c r="AM184" i="20"/>
  <c r="AL184" i="20"/>
  <c r="AK184" i="20"/>
  <c r="AJ184" i="20"/>
  <c r="AI184" i="20"/>
  <c r="AH184" i="20"/>
  <c r="AG184" i="20"/>
  <c r="AF184" i="20"/>
  <c r="AE184" i="20"/>
  <c r="AD184" i="20"/>
  <c r="AC184" i="20"/>
  <c r="AB184" i="20"/>
  <c r="AA184" i="20"/>
  <c r="Z184" i="20"/>
  <c r="Y184" i="20"/>
  <c r="X184" i="20"/>
  <c r="W184" i="20"/>
  <c r="V184" i="20"/>
  <c r="U184" i="20"/>
  <c r="T184" i="20"/>
  <c r="S184" i="20"/>
  <c r="R184" i="20"/>
  <c r="Q184" i="20"/>
  <c r="P184" i="20"/>
  <c r="O184" i="20"/>
  <c r="N184" i="20"/>
  <c r="M184" i="20"/>
  <c r="L184" i="20"/>
  <c r="K184" i="20"/>
  <c r="J184" i="20"/>
  <c r="I184" i="20"/>
  <c r="H184" i="20"/>
  <c r="G184" i="20"/>
  <c r="F184" i="20"/>
  <c r="E184" i="20"/>
  <c r="D183" i="20"/>
  <c r="C183" i="20"/>
  <c r="B183" i="20" s="1"/>
  <c r="D182" i="20"/>
  <c r="C182" i="20"/>
  <c r="D181" i="20"/>
  <c r="C181" i="20"/>
  <c r="B181" i="20" s="1"/>
  <c r="D180" i="20"/>
  <c r="C180" i="20"/>
  <c r="B180" i="20"/>
  <c r="D179" i="20"/>
  <c r="C179" i="20"/>
  <c r="B179" i="20" s="1"/>
  <c r="D94" i="12"/>
  <c r="C94" i="12"/>
  <c r="D93" i="12"/>
  <c r="C93" i="12"/>
  <c r="D92" i="12"/>
  <c r="C92" i="12"/>
  <c r="D91" i="12"/>
  <c r="C91" i="12"/>
  <c r="D90" i="12"/>
  <c r="C90" i="12"/>
  <c r="D89" i="12"/>
  <c r="C89" i="12"/>
  <c r="D88" i="12"/>
  <c r="C88" i="12"/>
  <c r="D87" i="12"/>
  <c r="C87" i="12"/>
  <c r="D86" i="12"/>
  <c r="C86" i="12"/>
  <c r="D85" i="12"/>
  <c r="C85" i="12"/>
  <c r="D84" i="12"/>
  <c r="C84" i="12"/>
  <c r="B182" i="20" l="1"/>
  <c r="B173" i="20"/>
  <c r="D169" i="20"/>
  <c r="B159" i="20"/>
  <c r="B163" i="20"/>
  <c r="D184" i="20"/>
  <c r="C184" i="20"/>
  <c r="B170" i="20"/>
  <c r="B169" i="20" s="1"/>
  <c r="C169" i="20"/>
  <c r="B152" i="20"/>
  <c r="B155" i="20"/>
  <c r="B168" i="20"/>
  <c r="C138" i="4"/>
  <c r="B184" i="20"/>
  <c r="F135" i="11"/>
  <c r="E135" i="11"/>
  <c r="F134" i="11"/>
  <c r="E134" i="11"/>
  <c r="D134" i="11" s="1"/>
  <c r="AC48" i="11"/>
  <c r="AA48" i="11"/>
  <c r="E48" i="11" s="1"/>
  <c r="F133" i="11"/>
  <c r="F132" i="11"/>
  <c r="E132" i="11"/>
  <c r="D132" i="11" s="1"/>
  <c r="F131" i="11"/>
  <c r="D131" i="11" s="1"/>
  <c r="E131" i="11"/>
  <c r="F130" i="11"/>
  <c r="E130" i="11"/>
  <c r="D130" i="11"/>
  <c r="F129" i="11"/>
  <c r="E129" i="11"/>
  <c r="F128" i="11"/>
  <c r="E128" i="11"/>
  <c r="D128" i="11" s="1"/>
  <c r="F127" i="11"/>
  <c r="E127" i="11"/>
  <c r="D127" i="11"/>
  <c r="AD48" i="11"/>
  <c r="AB48" i="11"/>
  <c r="F125" i="11"/>
  <c r="E125" i="11"/>
  <c r="F124" i="11"/>
  <c r="E124" i="11"/>
  <c r="F123" i="11"/>
  <c r="E123" i="11"/>
  <c r="F48" i="11" l="1"/>
  <c r="D48" i="11" s="1"/>
  <c r="D123" i="11"/>
  <c r="E126" i="11"/>
  <c r="D129" i="11"/>
  <c r="D126" i="11" s="1"/>
  <c r="E133" i="11"/>
  <c r="D135" i="11"/>
  <c r="D133" i="11" s="1"/>
  <c r="F126" i="11"/>
  <c r="D125" i="11"/>
  <c r="D124" i="11"/>
  <c r="D25" i="5"/>
  <c r="B25" i="5" s="1"/>
  <c r="C25" i="5"/>
  <c r="D24" i="5"/>
  <c r="B24" i="5" s="1"/>
  <c r="C24" i="5"/>
  <c r="D23" i="5"/>
  <c r="C23" i="5"/>
  <c r="B23" i="5" s="1"/>
  <c r="D22" i="5"/>
  <c r="C22" i="5"/>
  <c r="D21" i="5"/>
  <c r="C21" i="5"/>
  <c r="D20" i="5"/>
  <c r="B20" i="5" s="1"/>
  <c r="D19" i="5"/>
  <c r="B19" i="5" s="1"/>
  <c r="D18" i="5"/>
  <c r="C18" i="5"/>
  <c r="B18" i="5"/>
  <c r="D17" i="5"/>
  <c r="C17" i="5"/>
  <c r="B17" i="5" s="1"/>
  <c r="D16" i="5"/>
  <c r="C16" i="5"/>
  <c r="D15" i="5"/>
  <c r="C15" i="5"/>
  <c r="B15" i="5" s="1"/>
  <c r="D14" i="5"/>
  <c r="C14" i="5"/>
  <c r="D13" i="5"/>
  <c r="C13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B21" i="5" l="1"/>
  <c r="B16" i="5"/>
  <c r="B14" i="5"/>
  <c r="B22" i="5"/>
  <c r="B13" i="5"/>
  <c r="D12" i="5"/>
  <c r="C12" i="5"/>
  <c r="E43" i="4"/>
  <c r="D43" i="4"/>
  <c r="C43" i="4"/>
  <c r="E42" i="4"/>
  <c r="D42" i="4"/>
  <c r="C42" i="4" s="1"/>
  <c r="E41" i="4"/>
  <c r="D41" i="4"/>
  <c r="C41" i="4" s="1"/>
  <c r="E40" i="4"/>
  <c r="D40" i="4"/>
  <c r="C40" i="4" s="1"/>
  <c r="B12" i="5" l="1"/>
  <c r="D110" i="12"/>
  <c r="C110" i="12"/>
  <c r="D109" i="12"/>
  <c r="C109" i="12"/>
  <c r="D108" i="12"/>
  <c r="C108" i="12"/>
  <c r="D107" i="12"/>
  <c r="C107" i="12"/>
  <c r="D106" i="12"/>
  <c r="C106" i="12"/>
  <c r="D105" i="12"/>
  <c r="C105" i="12"/>
  <c r="D104" i="12"/>
  <c r="C104" i="12"/>
  <c r="D103" i="12"/>
  <c r="C103" i="12"/>
  <c r="D102" i="12"/>
  <c r="C102" i="12"/>
  <c r="D101" i="12"/>
  <c r="C101" i="12"/>
  <c r="D100" i="12"/>
  <c r="C100" i="12"/>
  <c r="D99" i="12"/>
  <c r="C99" i="12"/>
  <c r="D232" i="11"/>
  <c r="D231" i="11"/>
  <c r="D229" i="11"/>
  <c r="D227" i="11"/>
  <c r="C54" i="2" l="1"/>
  <c r="C53" i="2"/>
  <c r="C52" i="2"/>
  <c r="C51" i="2"/>
  <c r="C50" i="2"/>
  <c r="E111" i="13"/>
  <c r="D111" i="13"/>
  <c r="C111" i="13" s="1"/>
  <c r="E110" i="13"/>
  <c r="D110" i="13"/>
  <c r="C110" i="13" s="1"/>
  <c r="E109" i="13"/>
  <c r="D109" i="13"/>
  <c r="E108" i="13"/>
  <c r="D108" i="13"/>
  <c r="C108" i="13" s="1"/>
  <c r="E107" i="13"/>
  <c r="D107" i="13"/>
  <c r="C107" i="13" s="1"/>
  <c r="E106" i="13"/>
  <c r="D106" i="13"/>
  <c r="E105" i="13"/>
  <c r="C105" i="13" s="1"/>
  <c r="D105" i="13"/>
  <c r="E104" i="13"/>
  <c r="D104" i="13"/>
  <c r="C104" i="13" s="1"/>
  <c r="E103" i="13"/>
  <c r="D103" i="13"/>
  <c r="C103" i="13"/>
  <c r="E102" i="13"/>
  <c r="D102" i="13"/>
  <c r="C102" i="13" s="1"/>
  <c r="E101" i="13"/>
  <c r="D101" i="13"/>
  <c r="E100" i="13"/>
  <c r="D100" i="13"/>
  <c r="C100" i="13" s="1"/>
  <c r="E39" i="13"/>
  <c r="D39" i="13"/>
  <c r="E38" i="13"/>
  <c r="D38" i="13"/>
  <c r="E37" i="13"/>
  <c r="D37" i="13"/>
  <c r="E36" i="13"/>
  <c r="D36" i="13"/>
  <c r="C36" i="13"/>
  <c r="E35" i="13"/>
  <c r="D35" i="13"/>
  <c r="C35" i="13"/>
  <c r="E34" i="13"/>
  <c r="D34" i="13"/>
  <c r="E33" i="13"/>
  <c r="D33" i="13"/>
  <c r="C33" i="13" s="1"/>
  <c r="E32" i="13"/>
  <c r="C32" i="13" s="1"/>
  <c r="D32" i="13"/>
  <c r="E31" i="13"/>
  <c r="D31" i="13"/>
  <c r="C31" i="13" s="1"/>
  <c r="E30" i="13"/>
  <c r="D30" i="13"/>
  <c r="C30" i="13" s="1"/>
  <c r="E29" i="13"/>
  <c r="D29" i="13"/>
  <c r="C29" i="13" s="1"/>
  <c r="E28" i="13"/>
  <c r="C28" i="13" s="1"/>
  <c r="D28" i="13"/>
  <c r="E27" i="13"/>
  <c r="C27" i="13" s="1"/>
  <c r="D27" i="13"/>
  <c r="E26" i="13"/>
  <c r="D26" i="13"/>
  <c r="E25" i="13"/>
  <c r="D25" i="13"/>
  <c r="C25" i="13" s="1"/>
  <c r="E24" i="13"/>
  <c r="D24" i="13"/>
  <c r="E23" i="13"/>
  <c r="D23" i="13"/>
  <c r="C23" i="13" s="1"/>
  <c r="E22" i="13"/>
  <c r="D22" i="13"/>
  <c r="C22" i="13" s="1"/>
  <c r="E21" i="13"/>
  <c r="D21" i="13"/>
  <c r="E20" i="13"/>
  <c r="D20" i="13"/>
  <c r="C20" i="13" s="1"/>
  <c r="E19" i="13"/>
  <c r="C19" i="13" s="1"/>
  <c r="D19" i="13"/>
  <c r="E18" i="13"/>
  <c r="D18" i="13"/>
  <c r="C18" i="13" s="1"/>
  <c r="E17" i="13"/>
  <c r="D17" i="13"/>
  <c r="C17" i="13" s="1"/>
  <c r="E16" i="13"/>
  <c r="D16" i="13"/>
  <c r="E15" i="13"/>
  <c r="D15" i="13"/>
  <c r="E14" i="13"/>
  <c r="D14" i="13"/>
  <c r="D83" i="12"/>
  <c r="C83" i="12"/>
  <c r="D82" i="12"/>
  <c r="C82" i="12"/>
  <c r="D81" i="12"/>
  <c r="C81" i="12"/>
  <c r="D80" i="12"/>
  <c r="C80" i="12"/>
  <c r="D79" i="12"/>
  <c r="C79" i="12"/>
  <c r="D78" i="12"/>
  <c r="C78" i="12"/>
  <c r="D77" i="12"/>
  <c r="C77" i="12"/>
  <c r="D76" i="12"/>
  <c r="C76" i="12"/>
  <c r="D75" i="12"/>
  <c r="C75" i="12"/>
  <c r="D74" i="12"/>
  <c r="C74" i="12"/>
  <c r="D73" i="12"/>
  <c r="C73" i="12"/>
  <c r="D72" i="12"/>
  <c r="C72" i="12"/>
  <c r="AL63" i="10"/>
  <c r="AK63" i="10"/>
  <c r="AJ63" i="10"/>
  <c r="AI63" i="10"/>
  <c r="AH63" i="10"/>
  <c r="AG63" i="10"/>
  <c r="AF63" i="10"/>
  <c r="AE63" i="10"/>
  <c r="AD63" i="10"/>
  <c r="AC63" i="10"/>
  <c r="AB63" i="10"/>
  <c r="AA63" i="10"/>
  <c r="Z63" i="10"/>
  <c r="Y63" i="10"/>
  <c r="X63" i="10"/>
  <c r="W63" i="10"/>
  <c r="V63" i="10"/>
  <c r="U63" i="10"/>
  <c r="T63" i="10"/>
  <c r="S63" i="10"/>
  <c r="R63" i="10"/>
  <c r="Q63" i="10"/>
  <c r="P63" i="10"/>
  <c r="O63" i="10"/>
  <c r="N63" i="10"/>
  <c r="M63" i="10"/>
  <c r="L63" i="10"/>
  <c r="K63" i="10"/>
  <c r="J63" i="10"/>
  <c r="I63" i="10"/>
  <c r="H63" i="10"/>
  <c r="G63" i="10"/>
  <c r="F63" i="10"/>
  <c r="E63" i="10"/>
  <c r="D62" i="10"/>
  <c r="C62" i="10"/>
  <c r="D61" i="10"/>
  <c r="C61" i="10"/>
  <c r="B61" i="10" s="1"/>
  <c r="D60" i="10"/>
  <c r="C60" i="10"/>
  <c r="B60" i="10" s="1"/>
  <c r="D59" i="10"/>
  <c r="C59" i="10"/>
  <c r="B59" i="10" s="1"/>
  <c r="D58" i="10"/>
  <c r="C58" i="10"/>
  <c r="D57" i="10"/>
  <c r="C57" i="10"/>
  <c r="D14" i="10"/>
  <c r="C14" i="10"/>
  <c r="D13" i="10"/>
  <c r="C13" i="10"/>
  <c r="B13" i="10"/>
  <c r="D12" i="10"/>
  <c r="C12" i="10"/>
  <c r="D22" i="10"/>
  <c r="C22" i="10"/>
  <c r="B22" i="10" s="1"/>
  <c r="D21" i="10"/>
  <c r="C21" i="10"/>
  <c r="D20" i="10"/>
  <c r="C20" i="10"/>
  <c r="B20" i="10" s="1"/>
  <c r="D19" i="10"/>
  <c r="C19" i="10"/>
  <c r="E119" i="8"/>
  <c r="D119" i="8"/>
  <c r="C119" i="8" s="1"/>
  <c r="E118" i="8"/>
  <c r="D118" i="8"/>
  <c r="E117" i="8"/>
  <c r="D117" i="8"/>
  <c r="E116" i="8"/>
  <c r="D116" i="8"/>
  <c r="C116" i="8" s="1"/>
  <c r="E115" i="8"/>
  <c r="D115" i="8"/>
  <c r="E114" i="8"/>
  <c r="D114" i="8"/>
  <c r="C114" i="8" s="1"/>
  <c r="E113" i="8"/>
  <c r="D113" i="8"/>
  <c r="E112" i="8"/>
  <c r="D112" i="8"/>
  <c r="E111" i="8"/>
  <c r="D111" i="8"/>
  <c r="E110" i="8"/>
  <c r="D110" i="8"/>
  <c r="E109" i="8"/>
  <c r="D109" i="8"/>
  <c r="AQ104" i="8"/>
  <c r="AP104" i="8"/>
  <c r="AO104" i="8"/>
  <c r="AN104" i="8"/>
  <c r="AM104" i="8"/>
  <c r="AL104" i="8"/>
  <c r="AK104" i="8"/>
  <c r="AJ104" i="8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E103" i="8"/>
  <c r="D103" i="8"/>
  <c r="C103" i="8" s="1"/>
  <c r="E102" i="8"/>
  <c r="D102" i="8"/>
  <c r="E101" i="8"/>
  <c r="D101" i="8"/>
  <c r="C101" i="8" s="1"/>
  <c r="E100" i="8"/>
  <c r="D100" i="8"/>
  <c r="C100" i="8" s="1"/>
  <c r="E99" i="8"/>
  <c r="D99" i="8"/>
  <c r="E98" i="8"/>
  <c r="D98" i="8"/>
  <c r="E97" i="8"/>
  <c r="C97" i="8" s="1"/>
  <c r="D97" i="8"/>
  <c r="E96" i="8"/>
  <c r="D96" i="8"/>
  <c r="E95" i="8"/>
  <c r="D95" i="8"/>
  <c r="E93" i="8"/>
  <c r="D93" i="8"/>
  <c r="C93" i="8" s="1"/>
  <c r="C16" i="6"/>
  <c r="C15" i="6"/>
  <c r="C14" i="6"/>
  <c r="C13" i="6"/>
  <c r="C12" i="6"/>
  <c r="C11" i="6"/>
  <c r="E76" i="5"/>
  <c r="D76" i="5"/>
  <c r="C76" i="5" s="1"/>
  <c r="E75" i="5"/>
  <c r="D75" i="5"/>
  <c r="E74" i="5"/>
  <c r="D74" i="5"/>
  <c r="E73" i="5"/>
  <c r="D73" i="5"/>
  <c r="C73" i="5" s="1"/>
  <c r="B193" i="4"/>
  <c r="E182" i="4"/>
  <c r="D182" i="4"/>
  <c r="C182" i="4" s="1"/>
  <c r="E181" i="4"/>
  <c r="D181" i="4"/>
  <c r="C181" i="4"/>
  <c r="E180" i="4"/>
  <c r="D180" i="4"/>
  <c r="C180" i="4" s="1"/>
  <c r="B17" i="3"/>
  <c r="B16" i="3"/>
  <c r="B15" i="3"/>
  <c r="B14" i="3"/>
  <c r="B13" i="3"/>
  <c r="B12" i="3"/>
  <c r="D11" i="3"/>
  <c r="C11" i="3"/>
  <c r="D35" i="3"/>
  <c r="C35" i="3"/>
  <c r="B35" i="3"/>
  <c r="D34" i="3"/>
  <c r="C34" i="3"/>
  <c r="B34" i="3" s="1"/>
  <c r="K16" i="16"/>
  <c r="F16" i="16"/>
  <c r="K15" i="16"/>
  <c r="K14" i="16"/>
  <c r="K13" i="16"/>
  <c r="K12" i="16"/>
  <c r="F15" i="16"/>
  <c r="F14" i="16"/>
  <c r="F13" i="16"/>
  <c r="F12" i="16"/>
  <c r="Q11" i="16"/>
  <c r="P11" i="16"/>
  <c r="O11" i="16"/>
  <c r="N11" i="16"/>
  <c r="M11" i="16"/>
  <c r="L11" i="16"/>
  <c r="J11" i="16"/>
  <c r="I11" i="16"/>
  <c r="H11" i="16"/>
  <c r="G11" i="16"/>
  <c r="E11" i="16"/>
  <c r="D11" i="16"/>
  <c r="C11" i="16"/>
  <c r="B11" i="16"/>
  <c r="C102" i="8" l="1"/>
  <c r="CG30" i="16"/>
  <c r="CA30" i="16"/>
  <c r="CH30" i="16"/>
  <c r="CB30" i="16"/>
  <c r="C109" i="13"/>
  <c r="C15" i="13"/>
  <c r="C26" i="13"/>
  <c r="C16" i="13"/>
  <c r="C24" i="13"/>
  <c r="C21" i="13"/>
  <c r="B58" i="10"/>
  <c r="B19" i="10"/>
  <c r="B12" i="10"/>
  <c r="B14" i="10"/>
  <c r="C112" i="8"/>
  <c r="C109" i="8"/>
  <c r="C117" i="8"/>
  <c r="D104" i="8"/>
  <c r="CC77" i="4"/>
  <c r="C75" i="5"/>
  <c r="C96" i="8"/>
  <c r="C99" i="8"/>
  <c r="C113" i="8"/>
  <c r="C111" i="8"/>
  <c r="C95" i="8"/>
  <c r="C98" i="8"/>
  <c r="C115" i="8"/>
  <c r="K11" i="16"/>
  <c r="F11" i="16"/>
  <c r="C106" i="13"/>
  <c r="C101" i="13"/>
  <c r="C39" i="13"/>
  <c r="C38" i="13"/>
  <c r="C37" i="13"/>
  <c r="C34" i="13"/>
  <c r="C14" i="13"/>
  <c r="C63" i="10"/>
  <c r="D63" i="10"/>
  <c r="B62" i="10"/>
  <c r="B21" i="10"/>
  <c r="C118" i="8"/>
  <c r="C110" i="8"/>
  <c r="E104" i="8"/>
  <c r="C74" i="5"/>
  <c r="B11" i="3"/>
  <c r="B57" i="10"/>
  <c r="B63" i="10" l="1"/>
  <c r="D50" i="20"/>
  <c r="D49" i="20"/>
  <c r="D48" i="20"/>
  <c r="D47" i="20"/>
  <c r="D46" i="20"/>
  <c r="D45" i="20"/>
  <c r="D44" i="20"/>
  <c r="D43" i="20"/>
  <c r="D42" i="20"/>
  <c r="D41" i="20"/>
  <c r="D40" i="20"/>
  <c r="D39" i="20"/>
  <c r="D38" i="20"/>
  <c r="D37" i="20"/>
  <c r="D36" i="20"/>
  <c r="D35" i="20"/>
  <c r="D34" i="20"/>
  <c r="D33" i="20"/>
  <c r="D32" i="20"/>
  <c r="D31" i="20"/>
  <c r="D30" i="20"/>
  <c r="B68" i="5" l="1"/>
  <c r="B55" i="5"/>
  <c r="B54" i="5"/>
  <c r="B53" i="5" s="1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2" i="5"/>
  <c r="B51" i="5"/>
  <c r="B50" i="5" s="1"/>
  <c r="W50" i="5"/>
  <c r="V50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K174" i="4" l="1"/>
  <c r="J174" i="4"/>
  <c r="I174" i="4"/>
  <c r="H174" i="4"/>
  <c r="G174" i="4"/>
  <c r="F174" i="4"/>
  <c r="E173" i="4"/>
  <c r="D173" i="4"/>
  <c r="C173" i="4" s="1"/>
  <c r="E172" i="4"/>
  <c r="D172" i="4"/>
  <c r="E171" i="4"/>
  <c r="D171" i="4"/>
  <c r="C172" i="4" l="1"/>
  <c r="C171" i="4"/>
  <c r="C174" i="4"/>
  <c r="E174" i="4"/>
  <c r="D174" i="4"/>
  <c r="D121" i="12"/>
  <c r="C121" i="12"/>
  <c r="D120" i="12"/>
  <c r="C120" i="12"/>
  <c r="D119" i="12"/>
  <c r="C119" i="12"/>
  <c r="D118" i="12"/>
  <c r="C118" i="12"/>
  <c r="D117" i="12"/>
  <c r="C117" i="12"/>
  <c r="D116" i="12"/>
  <c r="C116" i="12"/>
  <c r="D115" i="12"/>
  <c r="C115" i="12"/>
  <c r="D114" i="12"/>
  <c r="C114" i="12"/>
  <c r="D113" i="12"/>
  <c r="C113" i="12"/>
  <c r="D112" i="12"/>
  <c r="C112" i="12"/>
  <c r="D111" i="12"/>
  <c r="C111" i="12"/>
  <c r="S88" i="8" l="1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E88" i="8"/>
  <c r="D88" i="8"/>
  <c r="C88" i="8"/>
  <c r="AB68" i="8"/>
  <c r="X68" i="8"/>
  <c r="B68" i="8"/>
  <c r="AB67" i="8"/>
  <c r="X67" i="8"/>
  <c r="B67" i="8"/>
  <c r="AB66" i="8"/>
  <c r="X66" i="8"/>
  <c r="B66" i="8"/>
  <c r="AB65" i="8"/>
  <c r="X65" i="8"/>
  <c r="B65" i="8"/>
  <c r="AB64" i="8"/>
  <c r="X64" i="8"/>
  <c r="B64" i="8"/>
  <c r="AB63" i="8"/>
  <c r="X63" i="8"/>
  <c r="B63" i="8"/>
  <c r="AB62" i="8"/>
  <c r="X62" i="8"/>
  <c r="B62" i="8"/>
  <c r="AB61" i="8"/>
  <c r="X61" i="8"/>
  <c r="B61" i="8"/>
  <c r="AB60" i="8"/>
  <c r="X60" i="8"/>
  <c r="B60" i="8"/>
  <c r="AB59" i="8"/>
  <c r="X59" i="8"/>
  <c r="B59" i="8"/>
  <c r="AB58" i="8"/>
  <c r="X58" i="8"/>
  <c r="B58" i="8"/>
  <c r="AB57" i="8"/>
  <c r="X57" i="8"/>
  <c r="B57" i="8"/>
  <c r="AB56" i="8"/>
  <c r="X56" i="8"/>
  <c r="B56" i="8"/>
  <c r="AB55" i="8"/>
  <c r="X55" i="8"/>
  <c r="B55" i="8"/>
  <c r="AB54" i="8"/>
  <c r="X54" i="8"/>
  <c r="B54" i="8"/>
  <c r="AB53" i="8"/>
  <c r="X53" i="8"/>
  <c r="B53" i="8"/>
  <c r="AB52" i="8"/>
  <c r="X52" i="8"/>
  <c r="B52" i="8"/>
  <c r="AB51" i="8"/>
  <c r="X51" i="8"/>
  <c r="B51" i="8"/>
  <c r="AB50" i="8"/>
  <c r="X50" i="8"/>
  <c r="B50" i="8"/>
  <c r="AB49" i="8"/>
  <c r="X49" i="8"/>
  <c r="B49" i="8"/>
  <c r="AB48" i="8"/>
  <c r="X48" i="8"/>
  <c r="B48" i="8"/>
  <c r="AB47" i="8"/>
  <c r="X47" i="8"/>
  <c r="B47" i="8"/>
  <c r="AB46" i="8"/>
  <c r="X46" i="8"/>
  <c r="B46" i="8"/>
  <c r="AB45" i="8"/>
  <c r="X45" i="8"/>
  <c r="B45" i="8"/>
  <c r="AB44" i="8"/>
  <c r="X44" i="8"/>
  <c r="B44" i="8"/>
  <c r="AB43" i="8"/>
  <c r="X43" i="8"/>
  <c r="B43" i="8"/>
  <c r="AB42" i="8"/>
  <c r="B42" i="8"/>
  <c r="AB41" i="8"/>
  <c r="X41" i="8"/>
  <c r="B41" i="8"/>
  <c r="AB40" i="8"/>
  <c r="X40" i="8"/>
  <c r="B40" i="8"/>
  <c r="AB39" i="8"/>
  <c r="B39" i="8"/>
  <c r="AB69" i="8" l="1"/>
  <c r="B69" i="8"/>
  <c r="C104" i="8"/>
  <c r="E35" i="4" l="1"/>
  <c r="D35" i="4"/>
  <c r="E34" i="4"/>
  <c r="D34" i="4"/>
  <c r="C34" i="4"/>
  <c r="E33" i="4"/>
  <c r="D33" i="4"/>
  <c r="C33" i="4" s="1"/>
  <c r="E32" i="4"/>
  <c r="C32" i="4" s="1"/>
  <c r="D32" i="4"/>
  <c r="E31" i="4"/>
  <c r="C31" i="4" s="1"/>
  <c r="D31" i="4"/>
  <c r="E30" i="4"/>
  <c r="D30" i="4"/>
  <c r="C30" i="4" s="1"/>
  <c r="E29" i="4"/>
  <c r="D29" i="4"/>
  <c r="E28" i="4"/>
  <c r="D28" i="4"/>
  <c r="C28" i="4" s="1"/>
  <c r="E27" i="4"/>
  <c r="D27" i="4"/>
  <c r="E26" i="4"/>
  <c r="D26" i="4"/>
  <c r="C26" i="4" s="1"/>
  <c r="E25" i="4"/>
  <c r="D25" i="4"/>
  <c r="E24" i="4"/>
  <c r="C24" i="4" s="1"/>
  <c r="D24" i="4"/>
  <c r="E23" i="4"/>
  <c r="D23" i="4"/>
  <c r="C23" i="4" s="1"/>
  <c r="E22" i="4"/>
  <c r="D22" i="4"/>
  <c r="C22" i="4" s="1"/>
  <c r="E21" i="4"/>
  <c r="D21" i="4"/>
  <c r="E20" i="4"/>
  <c r="D20" i="4"/>
  <c r="C20" i="4"/>
  <c r="C21" i="4" l="1"/>
  <c r="C25" i="4"/>
  <c r="C27" i="4"/>
  <c r="C29" i="4"/>
  <c r="C35" i="4"/>
  <c r="Q189" i="4"/>
  <c r="P189" i="4"/>
  <c r="O189" i="4"/>
  <c r="N189" i="4"/>
  <c r="M189" i="4"/>
  <c r="L189" i="4"/>
  <c r="K189" i="4"/>
  <c r="J189" i="4"/>
  <c r="I189" i="4"/>
  <c r="H189" i="4"/>
  <c r="G189" i="4"/>
  <c r="F189" i="4"/>
  <c r="E188" i="4"/>
  <c r="E189" i="4" s="1"/>
  <c r="D188" i="4"/>
  <c r="C188" i="4" s="1"/>
  <c r="C189" i="4" s="1"/>
  <c r="E187" i="4"/>
  <c r="D187" i="4"/>
  <c r="C187" i="4"/>
  <c r="D189" i="4" l="1"/>
  <c r="D107" i="19"/>
  <c r="D106" i="19"/>
  <c r="D105" i="19"/>
  <c r="D104" i="19"/>
  <c r="D103" i="19"/>
  <c r="D102" i="19"/>
  <c r="D101" i="19"/>
  <c r="D100" i="19"/>
  <c r="D99" i="19"/>
  <c r="K16" i="2"/>
  <c r="K15" i="2"/>
  <c r="K14" i="2"/>
  <c r="K13" i="2"/>
  <c r="G16" i="2"/>
  <c r="G15" i="2"/>
  <c r="G14" i="2"/>
  <c r="G13" i="2"/>
  <c r="O12" i="2"/>
  <c r="N12" i="2"/>
  <c r="M12" i="2"/>
  <c r="L12" i="2"/>
  <c r="J12" i="2"/>
  <c r="I12" i="2"/>
  <c r="H12" i="2"/>
  <c r="E12" i="2"/>
  <c r="D12" i="2"/>
  <c r="C12" i="2"/>
  <c r="B12" i="2"/>
  <c r="F12" i="2"/>
  <c r="K12" i="2" l="1"/>
  <c r="G12" i="2"/>
  <c r="D228" i="11"/>
  <c r="Q174" i="4" l="1"/>
  <c r="P174" i="4"/>
  <c r="O174" i="4"/>
  <c r="N174" i="4"/>
  <c r="M174" i="4"/>
  <c r="L174" i="4"/>
  <c r="E51" i="4" l="1"/>
  <c r="D51" i="4"/>
  <c r="C51" i="4"/>
  <c r="E50" i="4"/>
  <c r="D50" i="4"/>
  <c r="C50" i="4"/>
  <c r="E49" i="4"/>
  <c r="D49" i="4"/>
  <c r="C49" i="4" s="1"/>
  <c r="I48" i="4"/>
  <c r="H48" i="4"/>
  <c r="D48" i="4" s="1"/>
  <c r="G48" i="4"/>
  <c r="F48" i="4"/>
  <c r="E48" i="4" l="1"/>
  <c r="C48" i="4" s="1"/>
  <c r="E21" i="21"/>
  <c r="D21" i="21"/>
  <c r="E19" i="21"/>
  <c r="D19" i="21"/>
  <c r="C19" i="21" s="1"/>
  <c r="E18" i="21"/>
  <c r="D18" i="21"/>
  <c r="E16" i="21"/>
  <c r="D16" i="21"/>
  <c r="C16" i="21" s="1"/>
  <c r="E15" i="21"/>
  <c r="D15" i="21"/>
  <c r="E13" i="21"/>
  <c r="D13" i="21"/>
  <c r="C13" i="21"/>
  <c r="E12" i="21"/>
  <c r="D12" i="21"/>
  <c r="C18" i="21" l="1"/>
  <c r="C15" i="21"/>
  <c r="C12" i="21"/>
  <c r="C21" i="21"/>
  <c r="E30" i="7"/>
  <c r="D30" i="7"/>
  <c r="C30" i="7" l="1"/>
  <c r="C47" i="21"/>
  <c r="C46" i="21"/>
  <c r="C45" i="21"/>
  <c r="C44" i="21"/>
  <c r="C43" i="21"/>
  <c r="C42" i="21"/>
  <c r="C41" i="21"/>
  <c r="C40" i="21"/>
  <c r="C39" i="21"/>
  <c r="C38" i="21"/>
  <c r="C37" i="21"/>
  <c r="C36" i="21"/>
  <c r="C35" i="21"/>
  <c r="C34" i="21"/>
  <c r="C33" i="21"/>
  <c r="C32" i="21"/>
  <c r="C31" i="21"/>
  <c r="C30" i="21"/>
  <c r="C29" i="21"/>
  <c r="C28" i="21"/>
  <c r="C27" i="21"/>
  <c r="L26" i="21"/>
  <c r="K26" i="21"/>
  <c r="J26" i="21"/>
  <c r="I26" i="21"/>
  <c r="H26" i="21"/>
  <c r="G26" i="21"/>
  <c r="F26" i="21"/>
  <c r="E26" i="21"/>
  <c r="D26" i="21"/>
  <c r="C25" i="21"/>
  <c r="D164" i="11"/>
  <c r="D163" i="11"/>
  <c r="D162" i="11"/>
  <c r="C26" i="21" l="1"/>
  <c r="E238" i="11"/>
  <c r="D238" i="11"/>
  <c r="E70" i="7" l="1"/>
  <c r="D70" i="7"/>
  <c r="E69" i="7"/>
  <c r="D69" i="7"/>
  <c r="C69" i="7"/>
  <c r="E68" i="7"/>
  <c r="D68" i="7"/>
  <c r="C68" i="7" s="1"/>
  <c r="E67" i="7"/>
  <c r="D67" i="7"/>
  <c r="E66" i="7"/>
  <c r="D66" i="7"/>
  <c r="E65" i="7"/>
  <c r="D65" i="7"/>
  <c r="E64" i="7"/>
  <c r="D64" i="7"/>
  <c r="C64" i="7" s="1"/>
  <c r="E63" i="7"/>
  <c r="C63" i="7" s="1"/>
  <c r="D63" i="7"/>
  <c r="E62" i="7"/>
  <c r="D62" i="7"/>
  <c r="E61" i="7"/>
  <c r="D61" i="7"/>
  <c r="C61" i="7" s="1"/>
  <c r="E60" i="7"/>
  <c r="D60" i="7"/>
  <c r="C60" i="7" s="1"/>
  <c r="E59" i="7"/>
  <c r="D59" i="7"/>
  <c r="E58" i="7"/>
  <c r="D58" i="7"/>
  <c r="C58" i="7"/>
  <c r="E57" i="7"/>
  <c r="D57" i="7"/>
  <c r="E56" i="7"/>
  <c r="D56" i="7"/>
  <c r="C56" i="7" s="1"/>
  <c r="E55" i="7"/>
  <c r="D55" i="7"/>
  <c r="C55" i="7" s="1"/>
  <c r="E54" i="7"/>
  <c r="D54" i="7"/>
  <c r="C54" i="7" s="1"/>
  <c r="E53" i="7"/>
  <c r="D53" i="7"/>
  <c r="C53" i="7" s="1"/>
  <c r="E52" i="7"/>
  <c r="D52" i="7"/>
  <c r="E51" i="7"/>
  <c r="D51" i="7"/>
  <c r="E50" i="7"/>
  <c r="D50" i="7"/>
  <c r="E49" i="7"/>
  <c r="D49" i="7"/>
  <c r="D98" i="7"/>
  <c r="C98" i="7"/>
  <c r="B98" i="7"/>
  <c r="D104" i="7"/>
  <c r="C104" i="7"/>
  <c r="D103" i="7"/>
  <c r="C103" i="7"/>
  <c r="E44" i="7"/>
  <c r="D44" i="7"/>
  <c r="E43" i="7"/>
  <c r="D43" i="7"/>
  <c r="C43" i="7" s="1"/>
  <c r="B231" i="20"/>
  <c r="C66" i="7" l="1"/>
  <c r="C50" i="7"/>
  <c r="B104" i="7"/>
  <c r="C52" i="7"/>
  <c r="C62" i="7"/>
  <c r="C59" i="7"/>
  <c r="B103" i="7"/>
  <c r="C70" i="7"/>
  <c r="C65" i="7"/>
  <c r="C57" i="7"/>
  <c r="C67" i="7"/>
  <c r="C49" i="7"/>
  <c r="C51" i="7"/>
  <c r="C44" i="7"/>
  <c r="E60" i="4"/>
  <c r="D60" i="4"/>
  <c r="E59" i="4"/>
  <c r="D59" i="4"/>
  <c r="C59" i="4" s="1"/>
  <c r="E58" i="4"/>
  <c r="D58" i="4"/>
  <c r="C58" i="4" s="1"/>
  <c r="E57" i="4"/>
  <c r="D57" i="4"/>
  <c r="E56" i="4"/>
  <c r="D56" i="4"/>
  <c r="C56" i="4" l="1"/>
  <c r="C60" i="4"/>
  <c r="C57" i="4"/>
  <c r="B87" i="8" l="1"/>
  <c r="B86" i="8"/>
  <c r="B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88" i="8" l="1"/>
  <c r="X42" i="8"/>
  <c r="X39" i="8"/>
  <c r="X69" i="8" s="1"/>
  <c r="A195" i="8" s="1"/>
  <c r="D160" i="10" l="1"/>
  <c r="D159" i="10"/>
  <c r="D158" i="10"/>
  <c r="D157" i="10"/>
  <c r="D156" i="10"/>
  <c r="D155" i="10"/>
  <c r="E114" i="10" l="1"/>
  <c r="D114" i="10"/>
  <c r="E113" i="10"/>
  <c r="D113" i="10"/>
  <c r="D101" i="5"/>
  <c r="C101" i="5"/>
  <c r="B101" i="5" s="1"/>
  <c r="C100" i="5"/>
  <c r="D99" i="5"/>
  <c r="C99" i="5"/>
  <c r="C58" i="21"/>
  <c r="C57" i="21"/>
  <c r="CA115" i="10" l="1"/>
  <c r="B99" i="5"/>
  <c r="C113" i="10"/>
  <c r="C114" i="10"/>
  <c r="B100" i="5"/>
  <c r="E101" i="4" l="1"/>
  <c r="D101" i="4"/>
  <c r="E100" i="4"/>
  <c r="D100" i="4"/>
  <c r="E99" i="4"/>
  <c r="D99" i="4"/>
  <c r="E98" i="4"/>
  <c r="D98" i="4"/>
  <c r="E92" i="4"/>
  <c r="D92" i="4"/>
  <c r="E91" i="4"/>
  <c r="D91" i="4"/>
  <c r="E90" i="4"/>
  <c r="D90" i="4"/>
  <c r="E89" i="4"/>
  <c r="D89" i="4"/>
  <c r="E88" i="4"/>
  <c r="D88" i="4"/>
  <c r="I87" i="4"/>
  <c r="H87" i="4"/>
  <c r="G87" i="4"/>
  <c r="F87" i="4"/>
  <c r="E56" i="16"/>
  <c r="D56" i="16"/>
  <c r="C56" i="16" s="1"/>
  <c r="E55" i="16"/>
  <c r="D55" i="16"/>
  <c r="E54" i="16"/>
  <c r="D54" i="16"/>
  <c r="E53" i="16"/>
  <c r="D53" i="16"/>
  <c r="B44" i="16"/>
  <c r="B43" i="16"/>
  <c r="F37" i="11"/>
  <c r="E37" i="11"/>
  <c r="F36" i="11"/>
  <c r="E36" i="11"/>
  <c r="F35" i="11"/>
  <c r="E35" i="11"/>
  <c r="E34" i="11"/>
  <c r="F33" i="11"/>
  <c r="E33" i="11"/>
  <c r="F32" i="11"/>
  <c r="E32" i="11"/>
  <c r="F31" i="11"/>
  <c r="E31" i="11"/>
  <c r="F30" i="11"/>
  <c r="E30" i="11"/>
  <c r="F15" i="11"/>
  <c r="E15" i="11"/>
  <c r="F14" i="11"/>
  <c r="E14" i="11"/>
  <c r="F13" i="11"/>
  <c r="E13" i="11"/>
  <c r="F12" i="11"/>
  <c r="E12" i="11"/>
  <c r="C53" i="16" l="1"/>
  <c r="D13" i="11"/>
  <c r="C98" i="4"/>
  <c r="D35" i="11"/>
  <c r="F38" i="11"/>
  <c r="D31" i="11"/>
  <c r="E38" i="11"/>
  <c r="D15" i="11"/>
  <c r="D33" i="11"/>
  <c r="D14" i="11"/>
  <c r="D32" i="11"/>
  <c r="D36" i="11"/>
  <c r="D12" i="11"/>
  <c r="D34" i="11"/>
  <c r="D30" i="11"/>
  <c r="C91" i="4"/>
  <c r="C88" i="4"/>
  <c r="C92" i="4"/>
  <c r="C99" i="4"/>
  <c r="E87" i="4"/>
  <c r="C54" i="16"/>
  <c r="C90" i="4"/>
  <c r="C101" i="4"/>
  <c r="D87" i="4"/>
  <c r="D37" i="11"/>
  <c r="C100" i="4"/>
  <c r="C55" i="16"/>
  <c r="C89" i="4"/>
  <c r="D260" i="6"/>
  <c r="C260" i="6"/>
  <c r="D259" i="6"/>
  <c r="C259" i="6"/>
  <c r="B259" i="6" s="1"/>
  <c r="E84" i="6"/>
  <c r="D84" i="6"/>
  <c r="E83" i="6"/>
  <c r="D83" i="6"/>
  <c r="E82" i="6"/>
  <c r="D82" i="6"/>
  <c r="E81" i="6"/>
  <c r="D81" i="6"/>
  <c r="C81" i="6" s="1"/>
  <c r="E80" i="6"/>
  <c r="D80" i="6"/>
  <c r="E79" i="6"/>
  <c r="D79" i="6"/>
  <c r="C44" i="6"/>
  <c r="C43" i="6"/>
  <c r="C42" i="6"/>
  <c r="C41" i="6"/>
  <c r="C40" i="6"/>
  <c r="C39" i="6"/>
  <c r="C38" i="6"/>
  <c r="C37" i="6"/>
  <c r="C36" i="6"/>
  <c r="C35" i="6"/>
  <c r="L34" i="6"/>
  <c r="K34" i="6"/>
  <c r="J34" i="6"/>
  <c r="I34" i="6"/>
  <c r="H34" i="6"/>
  <c r="G34" i="6"/>
  <c r="F34" i="6"/>
  <c r="E34" i="6"/>
  <c r="D34" i="6"/>
  <c r="E14" i="4"/>
  <c r="D14" i="4"/>
  <c r="C14" i="4" s="1"/>
  <c r="E13" i="4"/>
  <c r="D13" i="4"/>
  <c r="E12" i="4"/>
  <c r="D12" i="4"/>
  <c r="D30" i="3"/>
  <c r="C30" i="3"/>
  <c r="B30" i="3" s="1"/>
  <c r="D29" i="3"/>
  <c r="C29" i="3"/>
  <c r="D25" i="3"/>
  <c r="C25" i="3"/>
  <c r="B25" i="3" s="1"/>
  <c r="D24" i="3"/>
  <c r="C24" i="3"/>
  <c r="D23" i="3"/>
  <c r="C23" i="3"/>
  <c r="D22" i="3"/>
  <c r="C22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C82" i="6" l="1"/>
  <c r="C84" i="6"/>
  <c r="B29" i="3"/>
  <c r="B24" i="3"/>
  <c r="D38" i="11"/>
  <c r="C12" i="4"/>
  <c r="C87" i="4"/>
  <c r="B22" i="3"/>
  <c r="C83" i="6"/>
  <c r="B260" i="6"/>
  <c r="C80" i="6"/>
  <c r="C34" i="6"/>
  <c r="D21" i="3"/>
  <c r="B23" i="3"/>
  <c r="C79" i="6"/>
  <c r="C13" i="4"/>
  <c r="C21" i="3"/>
  <c r="B21" i="3" l="1"/>
  <c r="M74" i="24"/>
  <c r="L74" i="24"/>
  <c r="K74" i="24"/>
  <c r="J74" i="24"/>
  <c r="M73" i="24"/>
  <c r="L73" i="24"/>
  <c r="K73" i="24"/>
  <c r="J73" i="24"/>
  <c r="M72" i="24"/>
  <c r="L72" i="24"/>
  <c r="K72" i="24"/>
  <c r="J72" i="24"/>
  <c r="M71" i="24"/>
  <c r="L71" i="24"/>
  <c r="K71" i="24"/>
  <c r="J71" i="24"/>
  <c r="M70" i="24"/>
  <c r="L70" i="24"/>
  <c r="K70" i="24"/>
  <c r="J70" i="24"/>
  <c r="M69" i="24"/>
  <c r="L69" i="24"/>
  <c r="K69" i="24"/>
  <c r="J69" i="24"/>
  <c r="M68" i="24"/>
  <c r="L68" i="24"/>
  <c r="K68" i="24"/>
  <c r="J68" i="24"/>
  <c r="M67" i="24"/>
  <c r="L67" i="24"/>
  <c r="K67" i="24"/>
  <c r="J67" i="24"/>
  <c r="M66" i="24"/>
  <c r="L66" i="24"/>
  <c r="K66" i="24"/>
  <c r="J66" i="24"/>
  <c r="M65" i="24"/>
  <c r="L65" i="24"/>
  <c r="K65" i="24"/>
  <c r="J65" i="24"/>
  <c r="M64" i="24"/>
  <c r="L64" i="24"/>
  <c r="K64" i="24"/>
  <c r="J64" i="24"/>
  <c r="M63" i="24"/>
  <c r="L63" i="24"/>
  <c r="K63" i="24"/>
  <c r="J63" i="24"/>
  <c r="M62" i="24"/>
  <c r="L62" i="24"/>
  <c r="K62" i="24"/>
  <c r="J62" i="24"/>
  <c r="M61" i="24"/>
  <c r="L61" i="24"/>
  <c r="K61" i="24"/>
  <c r="J61" i="24"/>
  <c r="M60" i="24"/>
  <c r="L60" i="24"/>
  <c r="K60" i="24"/>
  <c r="J60" i="24"/>
  <c r="M59" i="24"/>
  <c r="L59" i="24"/>
  <c r="K59" i="24"/>
  <c r="J59" i="24"/>
  <c r="M58" i="24"/>
  <c r="L58" i="24"/>
  <c r="K58" i="24"/>
  <c r="J58" i="24"/>
  <c r="M57" i="24"/>
  <c r="L57" i="24"/>
  <c r="K57" i="24"/>
  <c r="J57" i="24"/>
  <c r="M56" i="24"/>
  <c r="L56" i="24"/>
  <c r="K56" i="24"/>
  <c r="J56" i="24"/>
  <c r="M55" i="24"/>
  <c r="L55" i="24"/>
  <c r="K55" i="24"/>
  <c r="J55" i="24"/>
  <c r="M54" i="24"/>
  <c r="L54" i="24"/>
  <c r="K54" i="24"/>
  <c r="J54" i="24"/>
  <c r="M53" i="24"/>
  <c r="L53" i="24"/>
  <c r="K53" i="24"/>
  <c r="J53" i="24"/>
  <c r="M52" i="24"/>
  <c r="L52" i="24"/>
  <c r="K52" i="24"/>
  <c r="J52" i="24"/>
  <c r="M51" i="24"/>
  <c r="L51" i="24"/>
  <c r="K51" i="24"/>
  <c r="J51" i="24"/>
  <c r="M50" i="24"/>
  <c r="L50" i="24"/>
  <c r="K50" i="24"/>
  <c r="J50" i="24"/>
  <c r="M49" i="24"/>
  <c r="L49" i="24"/>
  <c r="K49" i="24"/>
  <c r="J49" i="24"/>
  <c r="M48" i="24"/>
  <c r="L48" i="24"/>
  <c r="K48" i="24"/>
  <c r="J48" i="24"/>
  <c r="M47" i="24"/>
  <c r="L47" i="24"/>
  <c r="K47" i="24"/>
  <c r="J47" i="24"/>
  <c r="M46" i="24"/>
  <c r="L46" i="24"/>
  <c r="K46" i="24"/>
  <c r="J46" i="24"/>
  <c r="M45" i="24"/>
  <c r="L45" i="24"/>
  <c r="K45" i="24"/>
  <c r="J45" i="24"/>
  <c r="M44" i="24"/>
  <c r="L44" i="24"/>
  <c r="K44" i="24"/>
  <c r="J44" i="24"/>
  <c r="M43" i="24"/>
  <c r="L43" i="24"/>
  <c r="K43" i="24"/>
  <c r="J43" i="24"/>
  <c r="M42" i="24"/>
  <c r="L42" i="24"/>
  <c r="K42" i="24"/>
  <c r="J42" i="24"/>
  <c r="M41" i="24"/>
  <c r="L41" i="24"/>
  <c r="K41" i="24"/>
  <c r="J41" i="24"/>
  <c r="M40" i="24"/>
  <c r="L40" i="24"/>
  <c r="K40" i="24"/>
  <c r="J40" i="24"/>
  <c r="M39" i="24"/>
  <c r="L39" i="24"/>
  <c r="K39" i="24"/>
  <c r="J39" i="24"/>
  <c r="M38" i="24"/>
  <c r="L38" i="24"/>
  <c r="K38" i="24"/>
  <c r="J38" i="24"/>
  <c r="M37" i="24"/>
  <c r="L37" i="24"/>
  <c r="K37" i="24"/>
  <c r="J37" i="24"/>
  <c r="M36" i="24"/>
  <c r="L36" i="24"/>
  <c r="K36" i="24"/>
  <c r="J36" i="24"/>
  <c r="M35" i="24"/>
  <c r="L35" i="24"/>
  <c r="K35" i="24"/>
  <c r="J35" i="24"/>
  <c r="M34" i="24"/>
  <c r="L34" i="24"/>
  <c r="K34" i="24"/>
  <c r="J34" i="24"/>
  <c r="M33" i="24"/>
  <c r="L33" i="24"/>
  <c r="K33" i="24"/>
  <c r="J33" i="24"/>
  <c r="M32" i="24"/>
  <c r="L32" i="24"/>
  <c r="K32" i="24"/>
  <c r="J32" i="24"/>
  <c r="M31" i="24"/>
  <c r="L31" i="24"/>
  <c r="K31" i="24"/>
  <c r="J31" i="24"/>
  <c r="M30" i="24"/>
  <c r="L30" i="24"/>
  <c r="K30" i="24"/>
  <c r="J30" i="24"/>
  <c r="M29" i="24"/>
  <c r="L29" i="24"/>
  <c r="K29" i="24"/>
  <c r="J29" i="24"/>
  <c r="M28" i="24"/>
  <c r="L28" i="24"/>
  <c r="K28" i="24"/>
  <c r="J28" i="24"/>
  <c r="M27" i="24"/>
  <c r="L27" i="24"/>
  <c r="K27" i="24"/>
  <c r="J27" i="24"/>
  <c r="M26" i="24"/>
  <c r="L26" i="24"/>
  <c r="K26" i="24"/>
  <c r="J26" i="24"/>
  <c r="M25" i="24"/>
  <c r="L25" i="24"/>
  <c r="K25" i="24"/>
  <c r="J25" i="24"/>
  <c r="M24" i="24"/>
  <c r="L24" i="24"/>
  <c r="K24" i="24"/>
  <c r="J24" i="24"/>
  <c r="M23" i="24"/>
  <c r="L23" i="24"/>
  <c r="K23" i="24"/>
  <c r="J23" i="24"/>
  <c r="M22" i="24"/>
  <c r="L22" i="24"/>
  <c r="K22" i="24"/>
  <c r="J22" i="24"/>
  <c r="M21" i="24"/>
  <c r="L21" i="24"/>
  <c r="K21" i="24"/>
  <c r="J21" i="24"/>
  <c r="M20" i="24"/>
  <c r="L20" i="24"/>
  <c r="K20" i="24"/>
  <c r="J20" i="24"/>
  <c r="M19" i="24"/>
  <c r="L19" i="24"/>
  <c r="K19" i="24"/>
  <c r="J19" i="24"/>
  <c r="M18" i="24"/>
  <c r="L18" i="24"/>
  <c r="K18" i="24"/>
  <c r="J18" i="24"/>
  <c r="W17" i="24"/>
  <c r="V17" i="24"/>
  <c r="U17" i="24"/>
  <c r="T17" i="24"/>
  <c r="S17" i="24"/>
  <c r="R17" i="24"/>
  <c r="Q17" i="24"/>
  <c r="P17" i="24"/>
  <c r="O17" i="24"/>
  <c r="N17" i="24"/>
  <c r="I17" i="24"/>
  <c r="H17" i="24"/>
  <c r="G17" i="24"/>
  <c r="F17" i="24"/>
  <c r="E17" i="24"/>
  <c r="D17" i="24"/>
  <c r="C17" i="24"/>
  <c r="B17" i="24"/>
  <c r="AC40" i="19"/>
  <c r="AB40" i="19"/>
  <c r="AA40" i="19"/>
  <c r="Z40" i="19"/>
  <c r="Y40" i="19"/>
  <c r="X40" i="19"/>
  <c r="W40" i="19"/>
  <c r="V40" i="19"/>
  <c r="U40" i="19"/>
  <c r="T40" i="19"/>
  <c r="S40" i="19"/>
  <c r="R40" i="19"/>
  <c r="Q40" i="19"/>
  <c r="P40" i="19"/>
  <c r="O40" i="19"/>
  <c r="N40" i="19"/>
  <c r="M40" i="19"/>
  <c r="L40" i="19"/>
  <c r="K40" i="19"/>
  <c r="J40" i="19"/>
  <c r="I40" i="19"/>
  <c r="H40" i="19"/>
  <c r="G40" i="19"/>
  <c r="F40" i="19"/>
  <c r="E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Z15" i="17"/>
  <c r="Y15" i="17"/>
  <c r="X15" i="17"/>
  <c r="W15" i="17"/>
  <c r="V15" i="17"/>
  <c r="U15" i="17"/>
  <c r="T15" i="17"/>
  <c r="S15" i="17"/>
  <c r="R15" i="17"/>
  <c r="Q15" i="17"/>
  <c r="P15" i="17"/>
  <c r="O15" i="17"/>
  <c r="N15" i="17"/>
  <c r="M15" i="17"/>
  <c r="L15" i="17"/>
  <c r="K15" i="17"/>
  <c r="J15" i="17"/>
  <c r="I15" i="17"/>
  <c r="H15" i="17"/>
  <c r="G15" i="17"/>
  <c r="F14" i="17"/>
  <c r="E14" i="17"/>
  <c r="F13" i="17"/>
  <c r="E13" i="17"/>
  <c r="F12" i="17"/>
  <c r="E12" i="17"/>
  <c r="AL24" i="15"/>
  <c r="AK24" i="15"/>
  <c r="AJ24" i="15"/>
  <c r="AI24" i="15"/>
  <c r="AH24" i="15"/>
  <c r="AG24" i="15"/>
  <c r="AF24" i="15"/>
  <c r="AE24" i="15"/>
  <c r="AD24" i="15"/>
  <c r="AC24" i="15"/>
  <c r="AB24" i="15"/>
  <c r="AA24" i="15"/>
  <c r="Z24" i="15"/>
  <c r="Y24" i="15"/>
  <c r="X24" i="15"/>
  <c r="W24" i="15"/>
  <c r="V24" i="15"/>
  <c r="U24" i="15"/>
  <c r="T24" i="15"/>
  <c r="S24" i="15"/>
  <c r="R24" i="15"/>
  <c r="Q24" i="15"/>
  <c r="P24" i="15"/>
  <c r="O24" i="15"/>
  <c r="N24" i="15"/>
  <c r="M24" i="15"/>
  <c r="L24" i="15"/>
  <c r="K24" i="15"/>
  <c r="J24" i="15"/>
  <c r="I24" i="15"/>
  <c r="H24" i="15"/>
  <c r="G24" i="15"/>
  <c r="F24" i="15"/>
  <c r="E23" i="15"/>
  <c r="D23" i="15"/>
  <c r="C23" i="15" s="1"/>
  <c r="E22" i="15"/>
  <c r="D22" i="15"/>
  <c r="C22" i="15" s="1"/>
  <c r="E21" i="15"/>
  <c r="D21" i="15"/>
  <c r="E20" i="15"/>
  <c r="D20" i="15"/>
  <c r="E19" i="15"/>
  <c r="D19" i="15"/>
  <c r="C19" i="15" s="1"/>
  <c r="E18" i="15"/>
  <c r="D18" i="15"/>
  <c r="E17" i="15"/>
  <c r="D17" i="15"/>
  <c r="E16" i="15"/>
  <c r="D16" i="15"/>
  <c r="E15" i="15"/>
  <c r="D15" i="15"/>
  <c r="E14" i="15"/>
  <c r="D14" i="15"/>
  <c r="E13" i="15"/>
  <c r="D13" i="15"/>
  <c r="I11" i="14"/>
  <c r="H11" i="14"/>
  <c r="G11" i="14"/>
  <c r="F11" i="14"/>
  <c r="E11" i="14"/>
  <c r="D11" i="14"/>
  <c r="C11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B14" i="14"/>
  <c r="B13" i="14"/>
  <c r="B12" i="14"/>
  <c r="C20" i="15" l="1"/>
  <c r="D12" i="17"/>
  <c r="B11" i="14"/>
  <c r="C17" i="15"/>
  <c r="L17" i="24"/>
  <c r="C21" i="15"/>
  <c r="C16" i="15"/>
  <c r="C14" i="15"/>
  <c r="C18" i="15"/>
  <c r="D13" i="17"/>
  <c r="M17" i="24"/>
  <c r="C15" i="15"/>
  <c r="K17" i="24"/>
  <c r="D14" i="17"/>
  <c r="D40" i="19"/>
  <c r="E24" i="15"/>
  <c r="F15" i="17"/>
  <c r="E15" i="17"/>
  <c r="J17" i="24"/>
  <c r="C13" i="15"/>
  <c r="D24" i="15"/>
  <c r="C24" i="15" l="1"/>
  <c r="D15" i="17"/>
  <c r="A186" i="7" l="1"/>
  <c r="E168" i="10" l="1"/>
  <c r="D168" i="10"/>
  <c r="E167" i="10"/>
  <c r="D167" i="10"/>
  <c r="E166" i="10"/>
  <c r="D166" i="10"/>
  <c r="E165" i="10"/>
  <c r="D165" i="10"/>
  <c r="C165" i="10" s="1"/>
  <c r="C166" i="10" l="1"/>
  <c r="C167" i="10"/>
  <c r="C168" i="10"/>
  <c r="E95" i="13" l="1"/>
  <c r="D95" i="13"/>
  <c r="E94" i="13"/>
  <c r="D94" i="13"/>
  <c r="E93" i="13"/>
  <c r="D93" i="13"/>
  <c r="E92" i="13"/>
  <c r="D92" i="13"/>
  <c r="E91" i="13"/>
  <c r="D91" i="13"/>
  <c r="E90" i="13"/>
  <c r="D90" i="13"/>
  <c r="E89" i="13"/>
  <c r="D89" i="13"/>
  <c r="E88" i="13"/>
  <c r="D88" i="13"/>
  <c r="E87" i="13"/>
  <c r="D87" i="13"/>
  <c r="E86" i="13"/>
  <c r="D86" i="13"/>
  <c r="E85" i="13"/>
  <c r="D85" i="13"/>
  <c r="E84" i="13"/>
  <c r="D84" i="13"/>
  <c r="E83" i="13"/>
  <c r="D83" i="13"/>
  <c r="E82" i="13"/>
  <c r="D82" i="13"/>
  <c r="C82" i="13" s="1"/>
  <c r="E81" i="13"/>
  <c r="D81" i="13"/>
  <c r="E80" i="13"/>
  <c r="D80" i="13"/>
  <c r="E79" i="13"/>
  <c r="D79" i="13"/>
  <c r="E78" i="13"/>
  <c r="D78" i="13"/>
  <c r="C78" i="13" s="1"/>
  <c r="E77" i="13"/>
  <c r="D77" i="13"/>
  <c r="E76" i="13"/>
  <c r="D76" i="13"/>
  <c r="E75" i="13"/>
  <c r="D75" i="13"/>
  <c r="E74" i="13"/>
  <c r="D74" i="13"/>
  <c r="C74" i="13" s="1"/>
  <c r="E73" i="13"/>
  <c r="D73" i="13"/>
  <c r="E72" i="13"/>
  <c r="D72" i="13"/>
  <c r="E71" i="13"/>
  <c r="D71" i="13"/>
  <c r="C71" i="13" s="1"/>
  <c r="E70" i="13"/>
  <c r="D70" i="13"/>
  <c r="C70" i="13" s="1"/>
  <c r="E69" i="13"/>
  <c r="D69" i="13"/>
  <c r="E68" i="13"/>
  <c r="D68" i="13"/>
  <c r="E67" i="13"/>
  <c r="D67" i="13"/>
  <c r="E66" i="13"/>
  <c r="D66" i="13"/>
  <c r="E65" i="13"/>
  <c r="D65" i="13"/>
  <c r="C87" i="13" l="1"/>
  <c r="C95" i="13"/>
  <c r="C93" i="13"/>
  <c r="C67" i="13"/>
  <c r="C66" i="13"/>
  <c r="C75" i="13"/>
  <c r="C91" i="13"/>
  <c r="C88" i="13"/>
  <c r="C92" i="13"/>
  <c r="C65" i="13"/>
  <c r="C76" i="13"/>
  <c r="C80" i="13"/>
  <c r="C84" i="13"/>
  <c r="C79" i="13"/>
  <c r="C83" i="13"/>
  <c r="C94" i="13"/>
  <c r="C73" i="13"/>
  <c r="C77" i="13"/>
  <c r="C81" i="13"/>
  <c r="C68" i="13"/>
  <c r="C86" i="13"/>
  <c r="C89" i="13"/>
  <c r="C69" i="13"/>
  <c r="C85" i="13"/>
  <c r="C72" i="13"/>
  <c r="C90" i="13"/>
  <c r="C50" i="6" l="1"/>
  <c r="M105" i="6"/>
  <c r="L105" i="6"/>
  <c r="K105" i="6"/>
  <c r="J105" i="6"/>
  <c r="I105" i="6"/>
  <c r="H105" i="6"/>
  <c r="G105" i="6"/>
  <c r="F105" i="6"/>
  <c r="E104" i="6"/>
  <c r="D104" i="6"/>
  <c r="E103" i="6"/>
  <c r="D103" i="6"/>
  <c r="E102" i="6"/>
  <c r="D102" i="6"/>
  <c r="E101" i="6"/>
  <c r="D101" i="6"/>
  <c r="M100" i="6"/>
  <c r="L100" i="6"/>
  <c r="L106" i="6" s="1"/>
  <c r="K100" i="6"/>
  <c r="J100" i="6"/>
  <c r="J106" i="6" s="1"/>
  <c r="I100" i="6"/>
  <c r="H100" i="6"/>
  <c r="G100" i="6"/>
  <c r="F100" i="6"/>
  <c r="F106" i="6" s="1"/>
  <c r="E99" i="6"/>
  <c r="D99" i="6"/>
  <c r="E98" i="6"/>
  <c r="D98" i="6"/>
  <c r="E97" i="6"/>
  <c r="D97" i="6"/>
  <c r="D40" i="5"/>
  <c r="C40" i="5"/>
  <c r="D39" i="5"/>
  <c r="C39" i="5"/>
  <c r="D38" i="5"/>
  <c r="C38" i="5"/>
  <c r="D37" i="5"/>
  <c r="C37" i="5"/>
  <c r="D36" i="5"/>
  <c r="C36" i="5"/>
  <c r="D35" i="5"/>
  <c r="C35" i="5"/>
  <c r="D34" i="5"/>
  <c r="C34" i="5"/>
  <c r="D33" i="5"/>
  <c r="C33" i="5"/>
  <c r="D32" i="5"/>
  <c r="C32" i="5"/>
  <c r="D31" i="5"/>
  <c r="C31" i="5"/>
  <c r="D30" i="5"/>
  <c r="C30" i="5"/>
  <c r="E113" i="5"/>
  <c r="D113" i="5"/>
  <c r="E112" i="5"/>
  <c r="D112" i="5"/>
  <c r="E111" i="5"/>
  <c r="D111" i="5"/>
  <c r="E110" i="5"/>
  <c r="D110" i="5"/>
  <c r="E109" i="5"/>
  <c r="D109" i="5"/>
  <c r="E108" i="5"/>
  <c r="D108" i="5"/>
  <c r="E107" i="5"/>
  <c r="D107" i="5"/>
  <c r="F88" i="5"/>
  <c r="E88" i="5"/>
  <c r="D88" i="5"/>
  <c r="C88" i="5"/>
  <c r="B88" i="5"/>
  <c r="D188" i="10"/>
  <c r="C188" i="10"/>
  <c r="F178" i="10"/>
  <c r="E178" i="10"/>
  <c r="F177" i="10"/>
  <c r="E177" i="10"/>
  <c r="F176" i="10"/>
  <c r="E176" i="10"/>
  <c r="F175" i="10"/>
  <c r="E175" i="10"/>
  <c r="F174" i="10"/>
  <c r="E174" i="10"/>
  <c r="F173" i="10"/>
  <c r="E173" i="10"/>
  <c r="D143" i="10"/>
  <c r="D142" i="10"/>
  <c r="B135" i="10"/>
  <c r="C119" i="10"/>
  <c r="C118" i="10"/>
  <c r="E109" i="10"/>
  <c r="D109" i="10"/>
  <c r="E108" i="10"/>
  <c r="D108" i="10"/>
  <c r="E107" i="10"/>
  <c r="D107" i="10"/>
  <c r="E97" i="10"/>
  <c r="D97" i="10"/>
  <c r="E96" i="10"/>
  <c r="D96" i="10"/>
  <c r="E95" i="10"/>
  <c r="D95" i="10"/>
  <c r="E94" i="10"/>
  <c r="D94" i="10"/>
  <c r="E93" i="10"/>
  <c r="D93" i="10"/>
  <c r="E92" i="10"/>
  <c r="D92" i="10"/>
  <c r="C92" i="10" s="1"/>
  <c r="E91" i="10"/>
  <c r="D91" i="10"/>
  <c r="AN90" i="10"/>
  <c r="AM90" i="10"/>
  <c r="AL90" i="10"/>
  <c r="AK90" i="10"/>
  <c r="AJ90" i="10"/>
  <c r="AI90" i="10"/>
  <c r="AH90" i="10"/>
  <c r="AG90" i="10"/>
  <c r="AF90" i="10"/>
  <c r="AE90" i="10"/>
  <c r="AD90" i="10"/>
  <c r="AC90" i="10"/>
  <c r="AB90" i="10"/>
  <c r="AA90" i="10"/>
  <c r="Z90" i="10"/>
  <c r="Y90" i="10"/>
  <c r="X90" i="10"/>
  <c r="W90" i="10"/>
  <c r="V90" i="10"/>
  <c r="U90" i="10"/>
  <c r="T90" i="10"/>
  <c r="S90" i="10"/>
  <c r="R90" i="10"/>
  <c r="Q90" i="10"/>
  <c r="P90" i="10"/>
  <c r="O90" i="10"/>
  <c r="N90" i="10"/>
  <c r="M90" i="10"/>
  <c r="L90" i="10"/>
  <c r="K90" i="10"/>
  <c r="J90" i="10"/>
  <c r="I90" i="10"/>
  <c r="H90" i="10"/>
  <c r="G90" i="10"/>
  <c r="F90" i="10"/>
  <c r="E85" i="10"/>
  <c r="D85" i="10"/>
  <c r="C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D52" i="10"/>
  <c r="C52" i="10"/>
  <c r="D51" i="10"/>
  <c r="C51" i="10"/>
  <c r="D50" i="10"/>
  <c r="C50" i="10"/>
  <c r="D49" i="10"/>
  <c r="C49" i="10"/>
  <c r="D48" i="10"/>
  <c r="C48" i="10"/>
  <c r="D47" i="10"/>
  <c r="C47" i="10"/>
  <c r="D42" i="10"/>
  <c r="C42" i="10"/>
  <c r="D41" i="10"/>
  <c r="C41" i="10"/>
  <c r="D40" i="10"/>
  <c r="C40" i="10"/>
  <c r="D39" i="10"/>
  <c r="C39" i="10"/>
  <c r="D38" i="10"/>
  <c r="C38" i="10"/>
  <c r="D37" i="10"/>
  <c r="C37" i="10"/>
  <c r="D32" i="10"/>
  <c r="C32" i="10"/>
  <c r="D31" i="10"/>
  <c r="C31" i="10"/>
  <c r="D30" i="10"/>
  <c r="C30" i="10"/>
  <c r="D29" i="10"/>
  <c r="C29" i="10"/>
  <c r="D28" i="10"/>
  <c r="C28" i="10"/>
  <c r="D27" i="10"/>
  <c r="C27" i="10"/>
  <c r="CD32" i="1" l="1"/>
  <c r="CD31" i="1"/>
  <c r="CD33" i="1"/>
  <c r="B33" i="5"/>
  <c r="H106" i="6"/>
  <c r="B38" i="5"/>
  <c r="C113" i="5"/>
  <c r="C94" i="10"/>
  <c r="C108" i="5"/>
  <c r="C112" i="5"/>
  <c r="B32" i="5"/>
  <c r="B39" i="5"/>
  <c r="B29" i="10"/>
  <c r="B39" i="10"/>
  <c r="D177" i="10"/>
  <c r="C107" i="5"/>
  <c r="B49" i="10"/>
  <c r="B42" i="10"/>
  <c r="C110" i="5"/>
  <c r="B52" i="10"/>
  <c r="C99" i="6"/>
  <c r="C102" i="6"/>
  <c r="C103" i="6"/>
  <c r="B36" i="5"/>
  <c r="D105" i="6"/>
  <c r="B47" i="10"/>
  <c r="B30" i="5"/>
  <c r="E100" i="6"/>
  <c r="B48" i="10"/>
  <c r="C108" i="10"/>
  <c r="B35" i="5"/>
  <c r="B28" i="10"/>
  <c r="B30" i="10"/>
  <c r="B31" i="10"/>
  <c r="B32" i="10"/>
  <c r="B37" i="10"/>
  <c r="B41" i="10"/>
  <c r="B85" i="10"/>
  <c r="E90" i="10"/>
  <c r="C97" i="10"/>
  <c r="C107" i="10"/>
  <c r="C109" i="10"/>
  <c r="D174" i="10"/>
  <c r="D176" i="10"/>
  <c r="D178" i="10"/>
  <c r="B188" i="10"/>
  <c r="C109" i="5"/>
  <c r="C111" i="5"/>
  <c r="B31" i="5"/>
  <c r="B34" i="5"/>
  <c r="B37" i="5"/>
  <c r="B40" i="5"/>
  <c r="D100" i="6"/>
  <c r="G106" i="6"/>
  <c r="I106" i="6"/>
  <c r="K106" i="6"/>
  <c r="M106" i="6"/>
  <c r="E105" i="6"/>
  <c r="C104" i="6"/>
  <c r="C97" i="6"/>
  <c r="C101" i="6"/>
  <c r="C98" i="6"/>
  <c r="B27" i="10"/>
  <c r="C91" i="10"/>
  <c r="C96" i="10"/>
  <c r="D173" i="10"/>
  <c r="D175" i="10"/>
  <c r="B40" i="10"/>
  <c r="B50" i="10"/>
  <c r="B38" i="10"/>
  <c r="B51" i="10"/>
  <c r="D90" i="10"/>
  <c r="C93" i="10"/>
  <c r="C95" i="10"/>
  <c r="CA92" i="10"/>
  <c r="B215" i="10" l="1"/>
  <c r="E106" i="6"/>
  <c r="CA107" i="10"/>
  <c r="C90" i="10"/>
  <c r="A215" i="10" s="1"/>
  <c r="C105" i="6"/>
  <c r="D106" i="6"/>
  <c r="C100" i="6"/>
  <c r="C106" i="6" l="1"/>
  <c r="F157" i="11"/>
  <c r="E157" i="11"/>
  <c r="F156" i="11"/>
  <c r="E156" i="11"/>
  <c r="F155" i="11"/>
  <c r="E155" i="11"/>
  <c r="F154" i="11"/>
  <c r="E154" i="11"/>
  <c r="E107" i="15"/>
  <c r="D107" i="15"/>
  <c r="E106" i="15"/>
  <c r="D106" i="15"/>
  <c r="E105" i="15"/>
  <c r="D105" i="15"/>
  <c r="E104" i="15"/>
  <c r="D104" i="15"/>
  <c r="E103" i="15"/>
  <c r="D103" i="15"/>
  <c r="E102" i="15"/>
  <c r="D102" i="15"/>
  <c r="E101" i="15"/>
  <c r="D101" i="15"/>
  <c r="E100" i="15"/>
  <c r="D100" i="15"/>
  <c r="B31" i="16"/>
  <c r="B30" i="16"/>
  <c r="B194" i="16"/>
  <c r="A194" i="16" l="1"/>
  <c r="C101" i="15"/>
  <c r="C105" i="15"/>
  <c r="C102" i="15"/>
  <c r="D156" i="11"/>
  <c r="C106" i="15"/>
  <c r="D155" i="11"/>
  <c r="D157" i="11"/>
  <c r="D154" i="11"/>
  <c r="C100" i="15"/>
  <c r="C103" i="15"/>
  <c r="C104" i="15"/>
  <c r="C107" i="15"/>
  <c r="I71" i="2"/>
  <c r="H71" i="2"/>
  <c r="G71" i="2"/>
  <c r="F71" i="2"/>
  <c r="E71" i="2"/>
  <c r="D71" i="2"/>
  <c r="C71" i="2"/>
  <c r="B71" i="2"/>
  <c r="G83" i="2"/>
  <c r="F83" i="2"/>
  <c r="E83" i="2"/>
  <c r="D83" i="2"/>
  <c r="C83" i="2"/>
  <c r="B82" i="2"/>
  <c r="B81" i="2"/>
  <c r="B80" i="2"/>
  <c r="B79" i="2"/>
  <c r="B78" i="2"/>
  <c r="B77" i="2"/>
  <c r="B76" i="2"/>
  <c r="B75" i="2"/>
  <c r="B83" i="2" l="1"/>
  <c r="CL53" i="2"/>
  <c r="CK53" i="2"/>
  <c r="CJ53" i="2"/>
  <c r="CI53" i="2"/>
  <c r="CH53" i="2"/>
  <c r="CG53" i="2"/>
  <c r="CF53" i="2"/>
  <c r="CE53" i="2"/>
  <c r="CD53" i="2"/>
  <c r="CC53" i="2"/>
  <c r="CB53" i="2"/>
  <c r="CA53" i="2"/>
  <c r="CL52" i="2"/>
  <c r="CK52" i="2"/>
  <c r="CJ52" i="2"/>
  <c r="CI52" i="2"/>
  <c r="CH52" i="2"/>
  <c r="CG52" i="2"/>
  <c r="CF52" i="2"/>
  <c r="CE52" i="2"/>
  <c r="CD52" i="2"/>
  <c r="CC52" i="2"/>
  <c r="CB52" i="2"/>
  <c r="CA52" i="2"/>
  <c r="CA48" i="14"/>
  <c r="J45" i="14"/>
  <c r="L44" i="14"/>
  <c r="K44" i="14"/>
  <c r="J43" i="14"/>
  <c r="J41" i="14"/>
  <c r="J36" i="14"/>
  <c r="J35" i="14"/>
  <c r="J34" i="14"/>
  <c r="J33" i="14"/>
  <c r="I44" i="14"/>
  <c r="H44" i="14"/>
  <c r="G44" i="14"/>
  <c r="F44" i="14"/>
  <c r="E44" i="14"/>
  <c r="D44" i="14"/>
  <c r="C44" i="14"/>
  <c r="E64" i="13"/>
  <c r="D64" i="13"/>
  <c r="E63" i="13"/>
  <c r="D63" i="13"/>
  <c r="E62" i="13"/>
  <c r="D62" i="13"/>
  <c r="E61" i="13"/>
  <c r="D61" i="13"/>
  <c r="E60" i="13"/>
  <c r="D60" i="13"/>
  <c r="E59" i="13"/>
  <c r="D59" i="13"/>
  <c r="E58" i="13"/>
  <c r="D58" i="13"/>
  <c r="E57" i="13"/>
  <c r="D57" i="13"/>
  <c r="E56" i="13"/>
  <c r="D56" i="13"/>
  <c r="E55" i="13"/>
  <c r="D55" i="13"/>
  <c r="E54" i="13"/>
  <c r="D54" i="13"/>
  <c r="E53" i="13"/>
  <c r="D53" i="13"/>
  <c r="E52" i="13"/>
  <c r="D52" i="13"/>
  <c r="E51" i="13"/>
  <c r="D51" i="13"/>
  <c r="E50" i="13"/>
  <c r="D50" i="13"/>
  <c r="E49" i="13"/>
  <c r="D49" i="13"/>
  <c r="E48" i="13"/>
  <c r="D48" i="13"/>
  <c r="E47" i="13"/>
  <c r="D47" i="13"/>
  <c r="E46" i="13"/>
  <c r="D46" i="13"/>
  <c r="E45" i="13"/>
  <c r="D45" i="13"/>
  <c r="E44" i="13"/>
  <c r="D44" i="13"/>
  <c r="E43" i="13"/>
  <c r="D43" i="13"/>
  <c r="E42" i="13"/>
  <c r="D42" i="13"/>
  <c r="E41" i="13"/>
  <c r="D41" i="13"/>
  <c r="E40" i="13"/>
  <c r="D40" i="13"/>
  <c r="C40" i="13" s="1"/>
  <c r="C62" i="13" l="1"/>
  <c r="C41" i="13"/>
  <c r="C58" i="13"/>
  <c r="C49" i="13"/>
  <c r="C60" i="13"/>
  <c r="C45" i="13"/>
  <c r="C46" i="13"/>
  <c r="C47" i="13"/>
  <c r="C48" i="13"/>
  <c r="C57" i="13"/>
  <c r="C52" i="13"/>
  <c r="C54" i="13"/>
  <c r="C56" i="13"/>
  <c r="C59" i="13"/>
  <c r="C44" i="13"/>
  <c r="C51" i="13"/>
  <c r="C53" i="13"/>
  <c r="C55" i="13"/>
  <c r="C61" i="13"/>
  <c r="J44" i="14"/>
  <c r="C42" i="13"/>
  <c r="C63" i="13"/>
  <c r="C43" i="13"/>
  <c r="C50" i="13"/>
  <c r="C64" i="13"/>
  <c r="R118" i="11" l="1"/>
  <c r="Q118" i="11"/>
  <c r="P118" i="11"/>
  <c r="O118" i="11"/>
  <c r="N118" i="11"/>
  <c r="M118" i="11"/>
  <c r="L118" i="11"/>
  <c r="K118" i="11"/>
  <c r="J118" i="11"/>
  <c r="I118" i="11"/>
  <c r="H118" i="11"/>
  <c r="G118" i="11"/>
  <c r="F118" i="11"/>
  <c r="E118" i="11"/>
  <c r="D117" i="11"/>
  <c r="D116" i="11"/>
  <c r="D115" i="11"/>
  <c r="D114" i="11"/>
  <c r="D113" i="11"/>
  <c r="D112" i="11"/>
  <c r="D118" i="11" l="1"/>
  <c r="E130" i="6" l="1"/>
  <c r="D130" i="6"/>
  <c r="E129" i="6"/>
  <c r="D129" i="6"/>
  <c r="E128" i="6"/>
  <c r="D128" i="6"/>
  <c r="E127" i="6"/>
  <c r="D127" i="6"/>
  <c r="O126" i="6"/>
  <c r="N126" i="6"/>
  <c r="M126" i="6"/>
  <c r="L126" i="6"/>
  <c r="K126" i="6"/>
  <c r="J126" i="6"/>
  <c r="I126" i="6"/>
  <c r="H126" i="6"/>
  <c r="G126" i="6"/>
  <c r="F126" i="6"/>
  <c r="E125" i="6"/>
  <c r="D125" i="6"/>
  <c r="E124" i="6"/>
  <c r="D124" i="6"/>
  <c r="E123" i="6"/>
  <c r="D123" i="6"/>
  <c r="D126" i="6" l="1"/>
  <c r="C129" i="6"/>
  <c r="C130" i="6"/>
  <c r="C124" i="6"/>
  <c r="C125" i="6"/>
  <c r="C127" i="6"/>
  <c r="C128" i="6"/>
  <c r="C123" i="6"/>
  <c r="E126" i="6"/>
  <c r="C126" i="6" l="1"/>
  <c r="Z28" i="17" l="1"/>
  <c r="Y28" i="17"/>
  <c r="X28" i="17"/>
  <c r="W28" i="17"/>
  <c r="V28" i="17"/>
  <c r="U28" i="17"/>
  <c r="T28" i="17"/>
  <c r="S28" i="17"/>
  <c r="R28" i="17"/>
  <c r="Q28" i="17"/>
  <c r="P28" i="17"/>
  <c r="O28" i="17"/>
  <c r="N28" i="17"/>
  <c r="M28" i="17"/>
  <c r="L28" i="17"/>
  <c r="K28" i="17"/>
  <c r="J28" i="17"/>
  <c r="I28" i="17"/>
  <c r="H28" i="17"/>
  <c r="G28" i="17"/>
  <c r="F27" i="17"/>
  <c r="E27" i="17"/>
  <c r="F26" i="17"/>
  <c r="E26" i="17"/>
  <c r="F25" i="17"/>
  <c r="E25" i="17"/>
  <c r="F24" i="17"/>
  <c r="E24" i="17"/>
  <c r="F23" i="17"/>
  <c r="E23" i="17"/>
  <c r="F22" i="17"/>
  <c r="E22" i="17"/>
  <c r="B23" i="2"/>
  <c r="B22" i="2"/>
  <c r="B21" i="2"/>
  <c r="B20" i="2"/>
  <c r="B19" i="2"/>
  <c r="D22" i="17" l="1"/>
  <c r="D23" i="17"/>
  <c r="D25" i="17"/>
  <c r="D26" i="17"/>
  <c r="F28" i="17"/>
  <c r="D27" i="17"/>
  <c r="D24" i="17"/>
  <c r="E28" i="17"/>
  <c r="D28" i="17" l="1"/>
  <c r="E213" i="6"/>
  <c r="D213" i="6"/>
  <c r="E212" i="6"/>
  <c r="D212" i="6"/>
  <c r="E211" i="6"/>
  <c r="D211" i="6"/>
  <c r="E210" i="6"/>
  <c r="D210" i="6"/>
  <c r="E205" i="6"/>
  <c r="D205" i="6"/>
  <c r="E204" i="6"/>
  <c r="D204" i="6"/>
  <c r="E93" i="6"/>
  <c r="D93" i="6"/>
  <c r="E92" i="6"/>
  <c r="D92" i="6"/>
  <c r="E91" i="6"/>
  <c r="D91" i="6"/>
  <c r="E90" i="6"/>
  <c r="D90" i="6"/>
  <c r="E89" i="6"/>
  <c r="D89" i="6"/>
  <c r="E74" i="6"/>
  <c r="D74" i="6"/>
  <c r="E73" i="6"/>
  <c r="D73" i="6"/>
  <c r="E72" i="6"/>
  <c r="D72" i="6"/>
  <c r="E71" i="6"/>
  <c r="D71" i="6"/>
  <c r="E70" i="6"/>
  <c r="D70" i="6"/>
  <c r="E69" i="6"/>
  <c r="D69" i="6"/>
  <c r="E64" i="6"/>
  <c r="D64" i="6"/>
  <c r="E59" i="6"/>
  <c r="D59" i="6"/>
  <c r="E58" i="6"/>
  <c r="D58" i="6"/>
  <c r="E57" i="6"/>
  <c r="D57" i="6"/>
  <c r="E56" i="6"/>
  <c r="D56" i="6"/>
  <c r="E55" i="6"/>
  <c r="D55" i="6"/>
  <c r="C204" i="6" l="1"/>
  <c r="C56" i="6"/>
  <c r="CA41" i="4" s="1"/>
  <c r="C210" i="6"/>
  <c r="C55" i="6"/>
  <c r="CA40" i="4" s="1"/>
  <c r="C57" i="6"/>
  <c r="CA42" i="4" s="1"/>
  <c r="C59" i="6"/>
  <c r="CA43" i="4" s="1"/>
  <c r="C73" i="6"/>
  <c r="C71" i="6"/>
  <c r="C92" i="6"/>
  <c r="C58" i="6"/>
  <c r="C64" i="6"/>
  <c r="C74" i="6"/>
  <c r="C205" i="6"/>
  <c r="C72" i="6"/>
  <c r="C212" i="6"/>
  <c r="C91" i="6"/>
  <c r="C70" i="6"/>
  <c r="C89" i="6"/>
  <c r="C213" i="6"/>
  <c r="C90" i="6"/>
  <c r="C211" i="6"/>
  <c r="C69" i="6"/>
  <c r="C93" i="6"/>
  <c r="C57" i="18"/>
  <c r="C56" i="18"/>
  <c r="C55" i="18"/>
  <c r="C54" i="18"/>
  <c r="C53" i="18"/>
  <c r="C52" i="18"/>
  <c r="C51" i="18"/>
  <c r="C50" i="18"/>
  <c r="P118" i="6" l="1"/>
  <c r="O118" i="6"/>
  <c r="N118" i="6"/>
  <c r="M118" i="6"/>
  <c r="L118" i="6"/>
  <c r="K118" i="6"/>
  <c r="J118" i="6"/>
  <c r="I118" i="6"/>
  <c r="H118" i="6"/>
  <c r="G118" i="6"/>
  <c r="F118" i="6"/>
  <c r="E117" i="6"/>
  <c r="D117" i="6"/>
  <c r="E116" i="6"/>
  <c r="D116" i="6"/>
  <c r="E115" i="6"/>
  <c r="D115" i="6"/>
  <c r="E114" i="6"/>
  <c r="D114" i="6"/>
  <c r="P113" i="6"/>
  <c r="O113" i="6"/>
  <c r="N113" i="6"/>
  <c r="M113" i="6"/>
  <c r="L113" i="6"/>
  <c r="K113" i="6"/>
  <c r="J113" i="6"/>
  <c r="I113" i="6"/>
  <c r="H113" i="6"/>
  <c r="G113" i="6"/>
  <c r="F113" i="6"/>
  <c r="E112" i="6"/>
  <c r="D112" i="6"/>
  <c r="E111" i="6"/>
  <c r="D111" i="6"/>
  <c r="E110" i="6"/>
  <c r="D110" i="6"/>
  <c r="H119" i="6" l="1"/>
  <c r="C115" i="6"/>
  <c r="P119" i="6"/>
  <c r="C110" i="6"/>
  <c r="C112" i="6"/>
  <c r="C111" i="6"/>
  <c r="L119" i="6"/>
  <c r="F119" i="6"/>
  <c r="N119" i="6"/>
  <c r="D113" i="6"/>
  <c r="D118" i="6"/>
  <c r="C117" i="6"/>
  <c r="J119" i="6"/>
  <c r="G119" i="6"/>
  <c r="I119" i="6"/>
  <c r="K119" i="6"/>
  <c r="M119" i="6"/>
  <c r="O119" i="6"/>
  <c r="C114" i="6"/>
  <c r="E118" i="6"/>
  <c r="C116" i="6"/>
  <c r="E113" i="6"/>
  <c r="CA103" i="4"/>
  <c r="E103" i="4"/>
  <c r="D103" i="4"/>
  <c r="CA102" i="4"/>
  <c r="E102" i="4"/>
  <c r="D102" i="4"/>
  <c r="CA101" i="4"/>
  <c r="C113" i="6" l="1"/>
  <c r="C102" i="4"/>
  <c r="E119" i="6"/>
  <c r="C103" i="4"/>
  <c r="D119" i="6"/>
  <c r="C118" i="6"/>
  <c r="C119" i="6" l="1"/>
  <c r="A287" i="6" s="1"/>
  <c r="F12" i="28" s="1"/>
  <c r="AL70" i="15"/>
  <c r="AK70" i="15"/>
  <c r="AJ70" i="15"/>
  <c r="AI70" i="15"/>
  <c r="AH70" i="15"/>
  <c r="AG70" i="15"/>
  <c r="AF70" i="15"/>
  <c r="AE70" i="15"/>
  <c r="AD70" i="15"/>
  <c r="AC70" i="15"/>
  <c r="AB70" i="15"/>
  <c r="AA70" i="15"/>
  <c r="Z70" i="15"/>
  <c r="Y70" i="15"/>
  <c r="X70" i="15"/>
  <c r="W70" i="15"/>
  <c r="V70" i="15"/>
  <c r="U70" i="15"/>
  <c r="T70" i="15"/>
  <c r="S70" i="15"/>
  <c r="R70" i="15"/>
  <c r="Q70" i="15"/>
  <c r="P70" i="15"/>
  <c r="O70" i="15"/>
  <c r="N70" i="15"/>
  <c r="M70" i="15"/>
  <c r="L70" i="15"/>
  <c r="K70" i="15"/>
  <c r="J70" i="15"/>
  <c r="I70" i="15"/>
  <c r="H70" i="15"/>
  <c r="G70" i="15"/>
  <c r="F70" i="15"/>
  <c r="E69" i="15"/>
  <c r="D69" i="15"/>
  <c r="E68" i="15"/>
  <c r="D68" i="15"/>
  <c r="E67" i="15"/>
  <c r="D67" i="15"/>
  <c r="AL77" i="15"/>
  <c r="AK77" i="15"/>
  <c r="AJ77" i="15"/>
  <c r="AI77" i="15"/>
  <c r="AH77" i="15"/>
  <c r="AG77" i="15"/>
  <c r="AF77" i="15"/>
  <c r="AE77" i="15"/>
  <c r="AD77" i="15"/>
  <c r="AC77" i="15"/>
  <c r="AB77" i="15"/>
  <c r="AA77" i="15"/>
  <c r="Z77" i="15"/>
  <c r="Y77" i="15"/>
  <c r="X77" i="15"/>
  <c r="W77" i="15"/>
  <c r="V77" i="15"/>
  <c r="U77" i="15"/>
  <c r="T77" i="15"/>
  <c r="S77" i="15"/>
  <c r="R77" i="15"/>
  <c r="Q77" i="15"/>
  <c r="P77" i="15"/>
  <c r="O77" i="15"/>
  <c r="N77" i="15"/>
  <c r="M77" i="15"/>
  <c r="L77" i="15"/>
  <c r="K77" i="15"/>
  <c r="J77" i="15"/>
  <c r="I77" i="15"/>
  <c r="H77" i="15"/>
  <c r="G77" i="15"/>
  <c r="F77" i="15"/>
  <c r="E76" i="15"/>
  <c r="D76" i="15"/>
  <c r="E75" i="15"/>
  <c r="D75" i="15"/>
  <c r="E62" i="15"/>
  <c r="D62" i="15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B195" i="5"/>
  <c r="D107" i="11" l="1"/>
  <c r="C68" i="15"/>
  <c r="C62" i="15"/>
  <c r="D77" i="15"/>
  <c r="E77" i="15"/>
  <c r="C69" i="15"/>
  <c r="C76" i="15"/>
  <c r="E70" i="15"/>
  <c r="D70" i="15"/>
  <c r="C67" i="15"/>
  <c r="C75" i="15"/>
  <c r="D10" i="28"/>
  <c r="D27" i="28"/>
  <c r="B74" i="20"/>
  <c r="B67" i="20"/>
  <c r="H46" i="18"/>
  <c r="G46" i="18"/>
  <c r="F46" i="18"/>
  <c r="E46" i="18"/>
  <c r="D46" i="18"/>
  <c r="C45" i="18"/>
  <c r="C44" i="18"/>
  <c r="C43" i="18"/>
  <c r="C42" i="18"/>
  <c r="C41" i="18"/>
  <c r="C40" i="18"/>
  <c r="C39" i="18"/>
  <c r="C38" i="18"/>
  <c r="C37" i="18"/>
  <c r="B195" i="17"/>
  <c r="D23" i="28" s="1"/>
  <c r="B195" i="15"/>
  <c r="D21" i="28" s="1"/>
  <c r="B195" i="2"/>
  <c r="D20" i="28" s="1"/>
  <c r="B195" i="14"/>
  <c r="D19" i="28" s="1"/>
  <c r="B195" i="13"/>
  <c r="D18" i="28" s="1"/>
  <c r="B293" i="11"/>
  <c r="D16" i="28" s="1"/>
  <c r="B195" i="8"/>
  <c r="D14" i="28" s="1"/>
  <c r="B186" i="7"/>
  <c r="D13" i="28" s="1"/>
  <c r="B287" i="6"/>
  <c r="D12" i="28" s="1"/>
  <c r="D11" i="28"/>
  <c r="B195" i="3"/>
  <c r="D9" i="28" s="1"/>
  <c r="B195" i="1"/>
  <c r="D8" i="28" s="1"/>
  <c r="B35" i="2"/>
  <c r="A195" i="2" s="1"/>
  <c r="AK88" i="15"/>
  <c r="AJ88" i="15"/>
  <c r="AI88" i="15"/>
  <c r="AH88" i="15"/>
  <c r="AG88" i="15"/>
  <c r="AF88" i="15"/>
  <c r="AE88" i="15"/>
  <c r="AD88" i="15"/>
  <c r="AC88" i="15"/>
  <c r="AB88" i="15"/>
  <c r="AA88" i="15"/>
  <c r="Z88" i="15"/>
  <c r="Y88" i="15"/>
  <c r="X88" i="15"/>
  <c r="W88" i="15"/>
  <c r="V88" i="15"/>
  <c r="U88" i="15"/>
  <c r="T88" i="15"/>
  <c r="S88" i="15"/>
  <c r="R88" i="15"/>
  <c r="Q88" i="15"/>
  <c r="P88" i="15"/>
  <c r="O88" i="15"/>
  <c r="N88" i="15"/>
  <c r="M88" i="15"/>
  <c r="L88" i="15"/>
  <c r="K88" i="15"/>
  <c r="J88" i="15"/>
  <c r="I88" i="15"/>
  <c r="H88" i="15"/>
  <c r="G88" i="15"/>
  <c r="F88" i="15"/>
  <c r="E87" i="15"/>
  <c r="D87" i="15"/>
  <c r="E86" i="15"/>
  <c r="D86" i="15"/>
  <c r="E85" i="15"/>
  <c r="D85" i="15"/>
  <c r="E84" i="15"/>
  <c r="D84" i="15"/>
  <c r="E83" i="15"/>
  <c r="D83" i="15"/>
  <c r="E82" i="15"/>
  <c r="D82" i="15"/>
  <c r="C119" i="15"/>
  <c r="C118" i="15"/>
  <c r="C117" i="15"/>
  <c r="C116" i="15"/>
  <c r="C115" i="15"/>
  <c r="C112" i="15"/>
  <c r="C111" i="15"/>
  <c r="C110" i="15"/>
  <c r="F140" i="15"/>
  <c r="E140" i="15"/>
  <c r="D139" i="15"/>
  <c r="D138" i="15"/>
  <c r="D137" i="15"/>
  <c r="D136" i="15"/>
  <c r="D135" i="15"/>
  <c r="D134" i="15"/>
  <c r="G152" i="15"/>
  <c r="F152" i="15"/>
  <c r="E152" i="15"/>
  <c r="D152" i="15"/>
  <c r="C158" i="15"/>
  <c r="C157" i="15"/>
  <c r="C156" i="15"/>
  <c r="C155" i="15"/>
  <c r="C167" i="15"/>
  <c r="B198" i="20"/>
  <c r="B191" i="20"/>
  <c r="E100" i="20"/>
  <c r="D100" i="20"/>
  <c r="C100" i="20"/>
  <c r="B100" i="20"/>
  <c r="C52" i="21"/>
  <c r="C51" i="21"/>
  <c r="M84" i="24"/>
  <c r="L84" i="24"/>
  <c r="K84" i="24"/>
  <c r="J84" i="24"/>
  <c r="I84" i="24"/>
  <c r="H84" i="24"/>
  <c r="G84" i="24"/>
  <c r="F84" i="24"/>
  <c r="E84" i="24"/>
  <c r="D84" i="24"/>
  <c r="C84" i="24"/>
  <c r="B84" i="24"/>
  <c r="B124" i="20"/>
  <c r="B123" i="20"/>
  <c r="B122" i="20"/>
  <c r="D118" i="20"/>
  <c r="D117" i="20"/>
  <c r="C113" i="20"/>
  <c r="C112" i="20"/>
  <c r="E108" i="20"/>
  <c r="D108" i="20"/>
  <c r="C108" i="20"/>
  <c r="B108" i="20"/>
  <c r="E92" i="20"/>
  <c r="D92" i="20"/>
  <c r="C92" i="20"/>
  <c r="B92" i="20"/>
  <c r="AU60" i="20"/>
  <c r="AT60" i="20"/>
  <c r="AS60" i="20"/>
  <c r="AR60" i="20"/>
  <c r="AQ60" i="20"/>
  <c r="AP60" i="20"/>
  <c r="AO60" i="20"/>
  <c r="AN60" i="20"/>
  <c r="AM60" i="20"/>
  <c r="AL60" i="20"/>
  <c r="AK60" i="20"/>
  <c r="AJ60" i="20"/>
  <c r="AI60" i="20"/>
  <c r="AH60" i="20"/>
  <c r="AG60" i="20"/>
  <c r="AF60" i="20"/>
  <c r="AE60" i="20"/>
  <c r="AD60" i="20"/>
  <c r="AC60" i="20"/>
  <c r="AB60" i="20"/>
  <c r="AA60" i="20"/>
  <c r="Z60" i="20"/>
  <c r="Y60" i="20"/>
  <c r="X60" i="20"/>
  <c r="W60" i="20"/>
  <c r="V60" i="20"/>
  <c r="U60" i="20"/>
  <c r="T60" i="20"/>
  <c r="S60" i="20"/>
  <c r="R60" i="20"/>
  <c r="Q60" i="20"/>
  <c r="P60" i="20"/>
  <c r="O60" i="20"/>
  <c r="N60" i="20"/>
  <c r="M60" i="20"/>
  <c r="L60" i="20"/>
  <c r="K60" i="20"/>
  <c r="J60" i="20"/>
  <c r="I60" i="20"/>
  <c r="H60" i="20"/>
  <c r="G60" i="20"/>
  <c r="F60" i="20"/>
  <c r="E60" i="20"/>
  <c r="D59" i="20"/>
  <c r="C59" i="20"/>
  <c r="D58" i="20"/>
  <c r="C58" i="20"/>
  <c r="D57" i="20"/>
  <c r="C57" i="20"/>
  <c r="D56" i="20"/>
  <c r="C56" i="20"/>
  <c r="D55" i="20"/>
  <c r="C55" i="20"/>
  <c r="H79" i="19"/>
  <c r="G79" i="19"/>
  <c r="F79" i="19"/>
  <c r="E79" i="19"/>
  <c r="D78" i="19"/>
  <c r="D77" i="19"/>
  <c r="D76" i="19"/>
  <c r="D75" i="19"/>
  <c r="B77" i="18"/>
  <c r="B73" i="18"/>
  <c r="B72" i="18"/>
  <c r="C67" i="18"/>
  <c r="C66" i="18"/>
  <c r="C65" i="18"/>
  <c r="C64" i="18"/>
  <c r="C63" i="18"/>
  <c r="C62" i="18"/>
  <c r="B195" i="18"/>
  <c r="D24" i="28" s="1"/>
  <c r="B150" i="17"/>
  <c r="B149" i="17"/>
  <c r="B148" i="17"/>
  <c r="B147" i="17"/>
  <c r="B146" i="17"/>
  <c r="B145" i="17"/>
  <c r="B144" i="17"/>
  <c r="B143" i="17"/>
  <c r="B142" i="17"/>
  <c r="B141" i="17"/>
  <c r="G133" i="17"/>
  <c r="F133" i="17"/>
  <c r="E133" i="17"/>
  <c r="D133" i="17"/>
  <c r="C132" i="17"/>
  <c r="C131" i="17"/>
  <c r="C130" i="17"/>
  <c r="C129" i="17"/>
  <c r="C128" i="17"/>
  <c r="C127" i="17"/>
  <c r="C121" i="17"/>
  <c r="C120" i="17"/>
  <c r="C119" i="17"/>
  <c r="C118" i="17"/>
  <c r="C117" i="17"/>
  <c r="C116" i="17"/>
  <c r="H79" i="17"/>
  <c r="G79" i="17"/>
  <c r="F79" i="17"/>
  <c r="E79" i="17"/>
  <c r="D79" i="17"/>
  <c r="C79" i="17"/>
  <c r="H69" i="17"/>
  <c r="G69" i="17"/>
  <c r="F69" i="17"/>
  <c r="E69" i="17"/>
  <c r="D69" i="17"/>
  <c r="C69" i="17"/>
  <c r="B49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AK130" i="15"/>
  <c r="AJ130" i="15"/>
  <c r="AI130" i="15"/>
  <c r="AH130" i="15"/>
  <c r="AG130" i="15"/>
  <c r="AF130" i="15"/>
  <c r="AE130" i="15"/>
  <c r="AD130" i="15"/>
  <c r="AC130" i="15"/>
  <c r="AB130" i="15"/>
  <c r="AA130" i="15"/>
  <c r="Z130" i="15"/>
  <c r="Y130" i="15"/>
  <c r="X130" i="15"/>
  <c r="W130" i="15"/>
  <c r="V130" i="15"/>
  <c r="U130" i="15"/>
  <c r="T130" i="15"/>
  <c r="S130" i="15"/>
  <c r="R130" i="15"/>
  <c r="Q130" i="15"/>
  <c r="P130" i="15"/>
  <c r="O130" i="15"/>
  <c r="N130" i="15"/>
  <c r="M130" i="15"/>
  <c r="L130" i="15"/>
  <c r="K130" i="15"/>
  <c r="J130" i="15"/>
  <c r="I130" i="15"/>
  <c r="H130" i="15"/>
  <c r="G130" i="15"/>
  <c r="F130" i="15"/>
  <c r="E129" i="15"/>
  <c r="D129" i="15"/>
  <c r="E128" i="15"/>
  <c r="D128" i="15"/>
  <c r="E127" i="15"/>
  <c r="D127" i="15"/>
  <c r="E126" i="15"/>
  <c r="D126" i="15"/>
  <c r="E125" i="15"/>
  <c r="D125" i="15"/>
  <c r="E124" i="15"/>
  <c r="D124" i="15"/>
  <c r="E56" i="15"/>
  <c r="D56" i="15"/>
  <c r="E55" i="15"/>
  <c r="D55" i="15"/>
  <c r="E54" i="15"/>
  <c r="D54" i="15"/>
  <c r="E53" i="15"/>
  <c r="D53" i="15"/>
  <c r="E52" i="15"/>
  <c r="D52" i="15"/>
  <c r="E51" i="15"/>
  <c r="D51" i="15"/>
  <c r="E50" i="15"/>
  <c r="D50" i="15"/>
  <c r="E49" i="15"/>
  <c r="D49" i="15"/>
  <c r="AL43" i="15"/>
  <c r="AK43" i="15"/>
  <c r="AJ43" i="15"/>
  <c r="AI43" i="15"/>
  <c r="AH43" i="15"/>
  <c r="AG43" i="15"/>
  <c r="AF43" i="15"/>
  <c r="AE43" i="15"/>
  <c r="AD43" i="15"/>
  <c r="AC43" i="15"/>
  <c r="AB43" i="15"/>
  <c r="AA43" i="15"/>
  <c r="Z43" i="15"/>
  <c r="Y43" i="15"/>
  <c r="X43" i="15"/>
  <c r="W43" i="15"/>
  <c r="V43" i="15"/>
  <c r="U43" i="15"/>
  <c r="T43" i="15"/>
  <c r="S43" i="15"/>
  <c r="R43" i="15"/>
  <c r="Q43" i="15"/>
  <c r="P43" i="15"/>
  <c r="O43" i="15"/>
  <c r="N43" i="15"/>
  <c r="M43" i="15"/>
  <c r="L43" i="15"/>
  <c r="K43" i="15"/>
  <c r="J43" i="15"/>
  <c r="I43" i="15"/>
  <c r="H43" i="15"/>
  <c r="G43" i="15"/>
  <c r="F43" i="15"/>
  <c r="E42" i="15"/>
  <c r="D42" i="15"/>
  <c r="E41" i="15"/>
  <c r="D41" i="15"/>
  <c r="E40" i="15"/>
  <c r="D40" i="15"/>
  <c r="E39" i="15"/>
  <c r="D39" i="15"/>
  <c r="E38" i="15"/>
  <c r="D38" i="15"/>
  <c r="E37" i="15"/>
  <c r="D37" i="15"/>
  <c r="E36" i="15"/>
  <c r="D36" i="15"/>
  <c r="E35" i="15"/>
  <c r="D35" i="15"/>
  <c r="E34" i="15"/>
  <c r="D34" i="15"/>
  <c r="E33" i="15"/>
  <c r="D33" i="15"/>
  <c r="E32" i="15"/>
  <c r="D32" i="15"/>
  <c r="E31" i="15"/>
  <c r="D31" i="15"/>
  <c r="E30" i="15"/>
  <c r="D30" i="15"/>
  <c r="B155" i="13"/>
  <c r="B154" i="13"/>
  <c r="B153" i="13"/>
  <c r="B152" i="13"/>
  <c r="B151" i="13"/>
  <c r="B150" i="13"/>
  <c r="B147" i="13"/>
  <c r="B146" i="13"/>
  <c r="B145" i="13"/>
  <c r="B144" i="13"/>
  <c r="C141" i="13"/>
  <c r="C140" i="13"/>
  <c r="C139" i="13"/>
  <c r="C138" i="13"/>
  <c r="C137" i="13"/>
  <c r="C136" i="13"/>
  <c r="C135" i="13"/>
  <c r="C134" i="13"/>
  <c r="C133" i="13"/>
  <c r="C132" i="13"/>
  <c r="C131" i="13"/>
  <c r="C130" i="13"/>
  <c r="C129" i="13"/>
  <c r="C128" i="13"/>
  <c r="C127" i="13"/>
  <c r="C126" i="13"/>
  <c r="A195" i="12"/>
  <c r="F17" i="28" s="1"/>
  <c r="AG56" i="11"/>
  <c r="AF56" i="11"/>
  <c r="AE56" i="11"/>
  <c r="AD56" i="11"/>
  <c r="AC56" i="11"/>
  <c r="AB56" i="11"/>
  <c r="AA56" i="11"/>
  <c r="Z56" i="11"/>
  <c r="Y56" i="11"/>
  <c r="X56" i="11"/>
  <c r="W56" i="11"/>
  <c r="V56" i="11"/>
  <c r="U56" i="11"/>
  <c r="T56" i="11"/>
  <c r="S56" i="11"/>
  <c r="R56" i="11"/>
  <c r="Q56" i="11"/>
  <c r="P56" i="11"/>
  <c r="O56" i="11"/>
  <c r="N56" i="11"/>
  <c r="M56" i="11"/>
  <c r="L56" i="11"/>
  <c r="K56" i="11"/>
  <c r="J56" i="11"/>
  <c r="I56" i="11"/>
  <c r="H56" i="11"/>
  <c r="G56" i="11"/>
  <c r="F55" i="11"/>
  <c r="E55" i="11"/>
  <c r="F54" i="11"/>
  <c r="E54" i="11"/>
  <c r="F53" i="11"/>
  <c r="E53" i="11"/>
  <c r="F52" i="11"/>
  <c r="E52" i="11"/>
  <c r="F51" i="11"/>
  <c r="E51" i="11"/>
  <c r="F50" i="11"/>
  <c r="E50" i="11"/>
  <c r="F49" i="11"/>
  <c r="E49" i="11"/>
  <c r="D74" i="11"/>
  <c r="D73" i="11"/>
  <c r="A195" i="13" l="1"/>
  <c r="F18" i="28" s="1"/>
  <c r="C53" i="15"/>
  <c r="C128" i="15"/>
  <c r="A236" i="24"/>
  <c r="A230" i="21"/>
  <c r="C77" i="15"/>
  <c r="C70" i="15"/>
  <c r="C133" i="17"/>
  <c r="D50" i="11"/>
  <c r="D54" i="11"/>
  <c r="C33" i="15"/>
  <c r="C41" i="15"/>
  <c r="C125" i="15"/>
  <c r="C129" i="15"/>
  <c r="B58" i="20"/>
  <c r="D49" i="11"/>
  <c r="C30" i="15"/>
  <c r="C38" i="15"/>
  <c r="D53" i="11"/>
  <c r="C50" i="15"/>
  <c r="C39" i="15"/>
  <c r="D140" i="15"/>
  <c r="E88" i="15"/>
  <c r="C31" i="15"/>
  <c r="C49" i="15"/>
  <c r="C56" i="15"/>
  <c r="B59" i="20"/>
  <c r="C87" i="15"/>
  <c r="F56" i="11"/>
  <c r="E130" i="15"/>
  <c r="D51" i="11"/>
  <c r="D55" i="11"/>
  <c r="C37" i="15"/>
  <c r="B57" i="20"/>
  <c r="C83" i="15"/>
  <c r="C42" i="15"/>
  <c r="D130" i="15"/>
  <c r="C35" i="15"/>
  <c r="B55" i="20"/>
  <c r="C85" i="15"/>
  <c r="A195" i="14"/>
  <c r="F19" i="28" s="1"/>
  <c r="C127" i="15"/>
  <c r="C82" i="15"/>
  <c r="C34" i="15"/>
  <c r="C84" i="15"/>
  <c r="C32" i="15"/>
  <c r="C36" i="15"/>
  <c r="C40" i="15"/>
  <c r="B56" i="20"/>
  <c r="C86" i="15"/>
  <c r="F20" i="28"/>
  <c r="E56" i="11"/>
  <c r="D52" i="11"/>
  <c r="E43" i="15"/>
  <c r="D43" i="15"/>
  <c r="C51" i="15"/>
  <c r="C52" i="15"/>
  <c r="C54" i="15"/>
  <c r="C55" i="15"/>
  <c r="C126" i="15"/>
  <c r="D79" i="19"/>
  <c r="D60" i="20"/>
  <c r="D88" i="15"/>
  <c r="C46" i="18"/>
  <c r="C124" i="15"/>
  <c r="D15" i="28"/>
  <c r="C60" i="20"/>
  <c r="B295" i="20" l="1"/>
  <c r="D26" i="28" s="1"/>
  <c r="F22" i="28"/>
  <c r="C130" i="15"/>
  <c r="C43" i="15"/>
  <c r="B60" i="20"/>
  <c r="A295" i="20" s="1"/>
  <c r="D56" i="11"/>
  <c r="A293" i="11" s="1"/>
  <c r="C88" i="15"/>
  <c r="A195" i="17"/>
  <c r="F23" i="28" s="1"/>
  <c r="A195" i="19"/>
  <c r="F25" i="28" s="1"/>
  <c r="B81" i="5"/>
  <c r="B80" i="5"/>
  <c r="B45" i="5"/>
  <c r="B44" i="5"/>
  <c r="E166" i="4"/>
  <c r="D166" i="4"/>
  <c r="E165" i="4"/>
  <c r="D165" i="4"/>
  <c r="E164" i="4"/>
  <c r="D164" i="4"/>
  <c r="E163" i="4"/>
  <c r="D163" i="4"/>
  <c r="E162" i="4"/>
  <c r="D162" i="4"/>
  <c r="E161" i="4"/>
  <c r="D161" i="4"/>
  <c r="E156" i="4"/>
  <c r="D156" i="4"/>
  <c r="E155" i="4"/>
  <c r="D155" i="4"/>
  <c r="C70" i="4"/>
  <c r="D65" i="4"/>
  <c r="C65" i="4"/>
  <c r="D64" i="4"/>
  <c r="C64" i="4"/>
  <c r="A195" i="1"/>
  <c r="A195" i="5" l="1"/>
  <c r="F16" i="28"/>
  <c r="C163" i="4"/>
  <c r="C155" i="4"/>
  <c r="A195" i="15"/>
  <c r="F21" i="28" s="1"/>
  <c r="B64" i="4"/>
  <c r="F13" i="28"/>
  <c r="C161" i="4"/>
  <c r="C165" i="4"/>
  <c r="C162" i="4"/>
  <c r="C166" i="4"/>
  <c r="B65" i="4"/>
  <c r="C156" i="4"/>
  <c r="C164" i="4"/>
  <c r="F14" i="28"/>
  <c r="A193" i="4" l="1"/>
  <c r="F10" i="28" s="1"/>
  <c r="F15" i="28"/>
  <c r="F11" i="28"/>
  <c r="A195" i="3"/>
  <c r="F9" i="28" s="1"/>
  <c r="A2" i="24"/>
  <c r="A3" i="24"/>
  <c r="A4" i="24"/>
  <c r="A5" i="24"/>
  <c r="A2" i="21"/>
  <c r="A3" i="21"/>
  <c r="A4" i="21"/>
  <c r="A5" i="21"/>
  <c r="A2" i="20"/>
  <c r="A3" i="20"/>
  <c r="A4" i="20"/>
  <c r="A5" i="20"/>
  <c r="A2" i="19"/>
  <c r="A3" i="19"/>
  <c r="A4" i="19"/>
  <c r="A5" i="19"/>
  <c r="A2" i="18"/>
  <c r="A3" i="18"/>
  <c r="A4" i="18"/>
  <c r="A5" i="18"/>
  <c r="A2" i="17"/>
  <c r="A3" i="17"/>
  <c r="A4" i="17"/>
  <c r="A5" i="17"/>
  <c r="A2" i="16"/>
  <c r="A3" i="16"/>
  <c r="A4" i="16"/>
  <c r="A5" i="16"/>
  <c r="A2" i="15"/>
  <c r="A3" i="15"/>
  <c r="A4" i="15"/>
  <c r="A5" i="15"/>
  <c r="A2" i="2"/>
  <c r="A3" i="2"/>
  <c r="A4" i="2"/>
  <c r="A5" i="2"/>
  <c r="A2" i="14"/>
  <c r="A3" i="14"/>
  <c r="A4" i="14"/>
  <c r="A5" i="14"/>
  <c r="A2" i="13"/>
  <c r="A3" i="13"/>
  <c r="A4" i="13"/>
  <c r="A5" i="13"/>
  <c r="A2" i="12"/>
  <c r="A3" i="12"/>
  <c r="A4" i="12"/>
  <c r="A5" i="12"/>
  <c r="A2" i="11"/>
  <c r="A3" i="11"/>
  <c r="A4" i="11"/>
  <c r="A5" i="11"/>
  <c r="A2" i="10"/>
  <c r="A3" i="10"/>
  <c r="A4" i="10"/>
  <c r="A5" i="10"/>
  <c r="A2" i="8"/>
  <c r="A3" i="8"/>
  <c r="A4" i="8"/>
  <c r="A5" i="8"/>
  <c r="A2" i="7"/>
  <c r="A3" i="7"/>
  <c r="A4" i="7"/>
  <c r="A5" i="7"/>
  <c r="A2" i="6"/>
  <c r="A3" i="6"/>
  <c r="A4" i="6"/>
  <c r="A5" i="6"/>
  <c r="A2" i="5"/>
  <c r="A3" i="5"/>
  <c r="A4" i="5"/>
  <c r="A5" i="5"/>
  <c r="A2" i="4"/>
  <c r="A3" i="4"/>
  <c r="A4" i="4"/>
  <c r="A5" i="4"/>
  <c r="A5" i="3"/>
  <c r="A4" i="3"/>
  <c r="A3" i="3"/>
  <c r="A2" i="3"/>
  <c r="A3" i="1"/>
  <c r="A2" i="1"/>
  <c r="A4" i="1"/>
  <c r="A5" i="1"/>
  <c r="F28" i="28"/>
  <c r="F27" i="28"/>
  <c r="D28" i="28"/>
  <c r="F8" i="28"/>
  <c r="A3" i="29"/>
  <c r="I2" i="27"/>
  <c r="AG2" i="27" s="1"/>
  <c r="I3" i="27"/>
  <c r="AG3" i="27" s="1"/>
  <c r="I4" i="27"/>
  <c r="AG4" i="27" s="1"/>
  <c r="I5" i="27"/>
  <c r="AG5" i="27" s="1"/>
  <c r="I6" i="27"/>
  <c r="AG6" i="27" s="1"/>
  <c r="C5" i="28" l="1"/>
  <c r="AG7" i="27"/>
  <c r="D7" i="28" s="1"/>
  <c r="F26" i="28" l="1"/>
  <c r="CG36" i="19"/>
  <c r="CG37" i="19"/>
  <c r="CG38" i="19"/>
  <c r="CA39" i="19"/>
  <c r="CT94" i="12"/>
  <c r="CS94" i="12"/>
  <c r="B195" i="12" s="1"/>
  <c r="D17" i="28" s="1"/>
  <c r="CT93" i="12"/>
  <c r="CS93" i="12"/>
  <c r="CT92" i="12"/>
  <c r="CS92" i="12"/>
  <c r="CT91" i="12"/>
  <c r="CS91" i="12"/>
  <c r="CT90" i="12"/>
  <c r="CS90" i="12"/>
  <c r="CT89" i="12"/>
  <c r="CS89" i="12"/>
  <c r="CT88" i="12"/>
  <c r="CS88" i="12"/>
  <c r="CT87" i="12"/>
  <c r="CS87" i="12"/>
  <c r="CT86" i="12"/>
  <c r="CS86" i="12"/>
  <c r="CT85" i="12"/>
  <c r="CS85" i="12"/>
  <c r="CT84" i="12"/>
  <c r="CS84" i="12"/>
  <c r="CT83" i="12"/>
  <c r="CS83" i="12"/>
  <c r="CT82" i="12"/>
  <c r="CS82" i="12"/>
  <c r="CT81" i="12"/>
  <c r="CS81" i="12"/>
  <c r="CT80" i="12"/>
  <c r="CS80" i="12"/>
  <c r="CT79" i="12"/>
  <c r="CS79" i="12"/>
  <c r="CT78" i="12"/>
  <c r="CS78" i="12"/>
  <c r="CT77" i="12"/>
  <c r="CS77" i="12"/>
  <c r="CT76" i="12"/>
  <c r="CS76" i="12"/>
  <c r="CT75" i="12"/>
  <c r="CS75" i="12"/>
  <c r="CT74" i="12"/>
  <c r="CS74" i="12"/>
  <c r="CT73" i="12"/>
  <c r="CS73" i="12"/>
  <c r="CT72" i="12"/>
  <c r="CS72" i="12"/>
  <c r="CA37" i="19"/>
  <c r="CG39" i="19"/>
  <c r="CA36" i="19"/>
  <c r="CA38" i="19"/>
  <c r="B195" i="19" l="1"/>
  <c r="D25" i="28" s="1"/>
  <c r="D30" i="28" s="1"/>
  <c r="B7" i="29" s="1"/>
  <c r="A195" i="18"/>
  <c r="F24" i="28" s="1"/>
</calcChain>
</file>

<file path=xl/sharedStrings.xml><?xml version="1.0" encoding="utf-8"?>
<sst xmlns="http://schemas.openxmlformats.org/spreadsheetml/2006/main" count="8153" uniqueCount="2362">
  <si>
    <t>REM-A01.   CONTROLES DE SALUD</t>
  </si>
  <si>
    <t>SECCIÓN A: CONTROLES DE SALUD SEXUAL Y REPRODUCTIVA</t>
  </si>
  <si>
    <t>TIPO DE CONTROL</t>
  </si>
  <si>
    <t>PROFESIONAL</t>
  </si>
  <si>
    <t xml:space="preserve">TOTAL      </t>
  </si>
  <si>
    <t>POR EDAD</t>
  </si>
  <si>
    <t>BENEFICIA-RIOS</t>
  </si>
  <si>
    <t>PUEBLOS ORIGINARIOS</t>
  </si>
  <si>
    <t>CONTROL CON PAREJA FAMILIAR U OTRO</t>
  </si>
  <si>
    <t>CONTROL DE DIADA CON PRESENCIA DEL PADRE</t>
  </si>
  <si>
    <t xml:space="preserve"> 5  -  9</t>
  </si>
  <si>
    <t xml:space="preserve"> 10 - 14</t>
  </si>
  <si>
    <t>15 a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</si>
  <si>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</si>
  <si>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</si>
  <si>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</si>
  <si>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</si>
  <si>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</si>
  <si>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</si>
  <si>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</si>
  <si>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</si>
  <si>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</si>
  <si>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</si>
  <si>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</si>
  <si>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</si>
  <si>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y mas</t>
  </si>
  <si>
    <t>MIGRANTES</t>
  </si>
  <si>
    <t>Hombres</t>
  </si>
  <si>
    <t>Mujeres</t>
  </si>
  <si>
    <t>LACTANCIA MATERNA EXCLUSIVA</t>
  </si>
  <si>
    <t>LACTANCIA MATERNA / LACTANCIA ARTIFICIAL</t>
  </si>
  <si>
    <t>LACTANCIA ARTIFICIAL</t>
  </si>
  <si>
    <t xml:space="preserve"> PRE-
CONCEPCIONAL </t>
  </si>
  <si>
    <t>MÉDICO</t>
  </si>
  <si>
    <t>MATRONA /ÓN</t>
  </si>
  <si>
    <t>PRENATAL</t>
  </si>
  <si>
    <t>POST PARTO Y POST ABORTO</t>
  </si>
  <si>
    <t>PUÉRPERA CON RECIÉN NACIDO HASTA 10 DÍAS DE VIDA</t>
  </si>
  <si>
    <t>PUÉRPERA CON RECIÉN NACIDO ENTRE 11 y 28 DÍAS</t>
  </si>
  <si>
    <t xml:space="preserve">MÉDICO </t>
  </si>
  <si>
    <t xml:space="preserve">CLIMATERIO </t>
  </si>
  <si>
    <t>REGULACIÓN DE FECUNDIDAD</t>
  </si>
  <si>
    <t>SECCIÓN B: CONTROLES DE SALUD SEGÚN CICLO VITAL</t>
  </si>
  <si>
    <t>GRUPO DE EDAD</t>
  </si>
  <si>
    <t>SEXO</t>
  </si>
  <si>
    <t>PROFESIONALES</t>
  </si>
  <si>
    <t>ENFERMERA /O</t>
  </si>
  <si>
    <t>TOTAL</t>
  </si>
  <si>
    <t>AMBOS SEXOS</t>
  </si>
  <si>
    <t>Menor de 1 mes</t>
  </si>
  <si>
    <t>1 mes</t>
  </si>
  <si>
    <t>2 meses</t>
  </si>
  <si>
    <t>3 meses</t>
  </si>
  <si>
    <t>4 meses</t>
  </si>
  <si>
    <t xml:space="preserve"> 5 meses</t>
  </si>
  <si>
    <t>6 meses</t>
  </si>
  <si>
    <t xml:space="preserve"> 7  -  11 meses</t>
  </si>
  <si>
    <t>12 a 17 meses</t>
  </si>
  <si>
    <t>18  - 23  meses</t>
  </si>
  <si>
    <t>24  - 47  meses</t>
  </si>
  <si>
    <t>48  - 59  meses</t>
  </si>
  <si>
    <t>60  - 71  meses</t>
  </si>
  <si>
    <t xml:space="preserve"> 6  -  9 </t>
  </si>
  <si>
    <t xml:space="preserve"> 10 - 14 </t>
  </si>
  <si>
    <t xml:space="preserve">15 a 19 </t>
  </si>
  <si>
    <t>CONTROL CON PRESENCIA DEL PADRE</t>
  </si>
  <si>
    <t>menor 1 año</t>
  </si>
  <si>
    <t>1 año a 3 años 11 meses 29 días</t>
  </si>
  <si>
    <t>SECCIÓN C: CONTROLES SEGÚN PROBLEMA DE SALUD</t>
  </si>
  <si>
    <t xml:space="preserve">POR EDAD </t>
  </si>
  <si>
    <t>BENEFI-CIARIOS</t>
  </si>
  <si>
    <t>PUEBLOS ORIGINA-RIOS</t>
  </si>
  <si>
    <t xml:space="preserve"> 0  -  4</t>
  </si>
  <si>
    <t xml:space="preserve"> 10 - 14  </t>
  </si>
  <si>
    <t>HOMBRES</t>
  </si>
  <si>
    <t>MUJERES</t>
  </si>
  <si>
    <t>DE SALUD CARDIOVASCULAR</t>
  </si>
  <si>
    <t>NUTRICIONISTA</t>
  </si>
  <si>
    <t>TÉCNICO PARAMÉDICO</t>
  </si>
  <si>
    <t>DE TUBERCULOSIS</t>
  </si>
  <si>
    <t>SEGUIMIENTO AUTOVALENTE CON RIESGO</t>
  </si>
  <si>
    <t>SEGUIMIENTO RIESGO DEPENDENCIA</t>
  </si>
  <si>
    <t>DE  INFECCIÓN TRANSMISIÓN SEXUAL</t>
  </si>
  <si>
    <t>OTROS PROBLEMAS DE SALUD</t>
  </si>
  <si>
    <t>LUGAR DEL CONTROL, SEGÚN EDAD</t>
  </si>
  <si>
    <t>10 A 14 AÑOS</t>
  </si>
  <si>
    <t>15 A 19 AÑOS</t>
  </si>
  <si>
    <t>EN ESPACIO AMIGABLE</t>
  </si>
  <si>
    <t>EN OTROS ESPACIOS DEL ESTABLECIMIENTO DE SALUD</t>
  </si>
  <si>
    <t>EN ESTABLECIMIENTOS EDUCACIONALES</t>
  </si>
  <si>
    <t>EN OTROS LUGARES FUERA DEL ESTABLECIMIENTO DE SALUD</t>
  </si>
  <si>
    <t>TOTAL DE APLICACIONES</t>
  </si>
  <si>
    <t>SECCIÓN E: CONTROLES DE SALUD EN ESTABLECIMIENTO EDUCACIONAL (Los controles individuales deben estar incluídos en la Sección B)</t>
  </si>
  <si>
    <t>TIPO DE CONTROLES</t>
  </si>
  <si>
    <t>CURSO</t>
  </si>
  <si>
    <t>TOTAL*</t>
  </si>
  <si>
    <t>TOTAL NIÑOS Y NIÑAS</t>
  </si>
  <si>
    <t>CONTROLES INDIVIDUALES</t>
  </si>
  <si>
    <t>KÍNDER</t>
  </si>
  <si>
    <t xml:space="preserve">PRIMERO BÁSICO </t>
  </si>
  <si>
    <t>SEGUNDO BÁSICO</t>
  </si>
  <si>
    <t>TERCERO BÁSICO</t>
  </si>
  <si>
    <t>CUARTO BÁSICO</t>
  </si>
  <si>
    <t>CONTROLES 
GRUPALES *</t>
  </si>
  <si>
    <t xml:space="preserve"> En Total* se registra el número de controles grupales</t>
  </si>
  <si>
    <t>SECCIÓN A:  CAPACIDAD INSTALADA Y UTILIZACIÓN DE LOS QUIRÓFANOS</t>
  </si>
  <si>
    <t>TIPO DE QUIRÓFANOS</t>
  </si>
  <si>
    <t>NÙMERO DE QUIRÓFANOS EN DOTACIÓN</t>
  </si>
  <si>
    <t>TOTALES</t>
  </si>
  <si>
    <t>TOTAL QUIRÓFANOS</t>
  </si>
  <si>
    <t>DE CIRUGÍA ELECTIVA</t>
  </si>
  <si>
    <t>DE URGENCIA</t>
  </si>
  <si>
    <t>OBSTÉTRICO</t>
  </si>
  <si>
    <t>INDIFERENCIADO</t>
  </si>
  <si>
    <t>SECCIÓN B:  PROCEDIMIENTOS COMPLEJOS AMBULATORIOS</t>
  </si>
  <si>
    <t>COMPONENTES</t>
  </si>
  <si>
    <t>HEMODIÁLISIS</t>
  </si>
  <si>
    <t>CIRUGÍA 
MAYOR
AMBULATORIA</t>
  </si>
  <si>
    <t>CORONARIO-
GRAFÍA</t>
  </si>
  <si>
    <t>OTRAS</t>
  </si>
  <si>
    <t>RECURSO DISPONIBLE</t>
  </si>
  <si>
    <t>INGRESOS</t>
  </si>
  <si>
    <t>PERSONAS ATENDIDAS</t>
  </si>
  <si>
    <t>DIAS PERSONAS ATENDIDAS</t>
  </si>
  <si>
    <t>ALTAS</t>
  </si>
  <si>
    <t>SECCIÓN C:  HOSPITALIZACIÓN DOMICILIARIA</t>
  </si>
  <si>
    <t>SECCIÓN C.1:  PERSONAS ATENDIDAS EN EL PROGRAMA</t>
  </si>
  <si>
    <t>FALLECIDOS</t>
  </si>
  <si>
    <t>REINGRESOS A HOSPITALIZACIÓN TRADICIONAL</t>
  </si>
  <si>
    <t xml:space="preserve">SECCIÓN C.2:  VISITAS REALIZADAS </t>
  </si>
  <si>
    <t>COMPONENTE</t>
  </si>
  <si>
    <t>UN PROFE-
SIONAL</t>
  </si>
  <si>
    <t>DOS O MÁS 
PROFESIO-
NALES</t>
  </si>
  <si>
    <t>UN PROFE-
SIONAL Y 
UN TÉCNICO 
PARAMÉDICO</t>
  </si>
  <si>
    <t>SÓLO TÉCNICO 
PARAMÉDICO</t>
  </si>
  <si>
    <t>VISITAS REALIZADAS A PERSONAS EN HOSPITALIZACIÓN DOMICILIARIA</t>
  </si>
  <si>
    <t>SECCIÓN D:  HOSPITAL AMIGO</t>
  </si>
  <si>
    <t>SECCIÓN D.1: ACOMPAÑAMIENTO A HOSPITALIZADOS</t>
  </si>
  <si>
    <t>Menores de  15 años</t>
  </si>
  <si>
    <t>60 y más años</t>
  </si>
  <si>
    <t>DÍAS CAMAS OCUPADAS CON ACOMPAÑAMIENTO DIURNO (*)</t>
  </si>
  <si>
    <t>DÍAS CAMAS OCUPADAS CON ACOMPAÑAMIENTO NOCTURNO</t>
  </si>
  <si>
    <t>(*) Excluye acompañamiento en horario de visita diaria</t>
  </si>
  <si>
    <t xml:space="preserve">SECCIÓN D.2: INFORMACIÓN A FAMILIARES DE PACIENTES EGRESADOS </t>
  </si>
  <si>
    <t>CONCEPTO</t>
  </si>
  <si>
    <t>TOTAL DE EGRESOS (en el periodo)</t>
  </si>
  <si>
    <t>EGRESADOS CON INFORMACIÓN U ORIENTACIÓN A FAMILIARES AL MOMENTO DEL ALTA</t>
  </si>
  <si>
    <t>SECCIÓN E: APOYO PSICOSOCIAL EN NIÑOS (AS) HOSPITALIZADOS</t>
  </si>
  <si>
    <t>INTERVENCIÓN</t>
  </si>
  <si>
    <t>Hasta 28 días</t>
  </si>
  <si>
    <t xml:space="preserve">29 dias hasta menor de 1 año </t>
  </si>
  <si>
    <t>1 a 4 años</t>
  </si>
  <si>
    <t>5 a 9 años</t>
  </si>
  <si>
    <t>10 a 14 años</t>
  </si>
  <si>
    <t>15 a 19 años</t>
  </si>
  <si>
    <t>INTERVENCIÓN PSICOSOCIAL</t>
  </si>
  <si>
    <t>ESTIMULACIÓN DEL DESARROLLO</t>
  </si>
  <si>
    <t>Nº DE ATENCIONES (en el mes)</t>
  </si>
  <si>
    <t>SECCIÓN F: GESTIÓN DE PROCESOS DE PACIENTES QUIRÚRGICOS CON CIRUGÍA ELECTIVA</t>
  </si>
  <si>
    <t>ESPECIALIDAD</t>
  </si>
  <si>
    <t>PACIENTES INTERVENIDOS</t>
  </si>
  <si>
    <t>15 años y más</t>
  </si>
  <si>
    <t>CIRUGÍA GENERAL</t>
  </si>
  <si>
    <t>CIRUGÍA CARDIOVASCULAR</t>
  </si>
  <si>
    <t>CIRUGÍA TÓRAX</t>
  </si>
  <si>
    <t>TRAUMATOLOGÍA</t>
  </si>
  <si>
    <t>NEUROCIRUGÍA</t>
  </si>
  <si>
    <t>OTORRINOLARINGOLOGÍA</t>
  </si>
  <si>
    <t>OFTALMOLOGÍA</t>
  </si>
  <si>
    <t>OBSTETRICIA Y GINECOLOGÍA</t>
  </si>
  <si>
    <t>GINECOLOGÍA</t>
  </si>
  <si>
    <t>UROLOGÍA</t>
  </si>
  <si>
    <t>RESTO ESPECIALIDADES</t>
  </si>
  <si>
    <t>Menores de 15 años</t>
  </si>
  <si>
    <t>SECCIÓN G: CAUSAS DE SUSPENSIÓN DE CIRUGIAS ELECTIVAS</t>
  </si>
  <si>
    <t>PACIENTES</t>
  </si>
  <si>
    <t>ADMINISTRATIVAS</t>
  </si>
  <si>
    <t>INFRAESTRUCTURA</t>
  </si>
  <si>
    <t>EMERGENCIAS</t>
  </si>
  <si>
    <t>ATAQUE DE TERCEROS</t>
  </si>
  <si>
    <t>ACTIVIDADES</t>
  </si>
  <si>
    <t>REM-A02.   EXAMEN DE MEDICINA PREVENTIVA EN MAYORES DE 15 AÑOS</t>
  </si>
  <si>
    <t>SECCIÓN A: EMP REALIZADO POR PROFESIONAL</t>
  </si>
  <si>
    <t xml:space="preserve">TOTAL </t>
  </si>
  <si>
    <t xml:space="preserve">NUTRICIONISTA </t>
  </si>
  <si>
    <t>OTRO PROFESIONAL</t>
  </si>
  <si>
    <t>SECCIÓN B: EMP SEGÚN RESULTADO DEL ESTADO NUTRICIONAL</t>
  </si>
  <si>
    <t>ESTADO 
NUTRICIONAL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</si>
  <si>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</si>
  <si>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</si>
  <si>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</si>
  <si>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</si>
  <si>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</si>
  <si>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</si>
  <si>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</si>
  <si>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</si>
  <si>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</si>
  <si>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</si>
  <si>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</si>
  <si>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</si>
  <si>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y más</t>
  </si>
  <si>
    <t>NORMAL</t>
  </si>
  <si>
    <t>BAJO PESO</t>
  </si>
  <si>
    <t>OBESOS</t>
  </si>
  <si>
    <t>SECCIÓN C: RESULTADOS DE EMP SEGÚN ESTADO DE SALUD</t>
  </si>
  <si>
    <t>ESTADO 
DE SALUD</t>
  </si>
  <si>
    <t>TABAQUISMO</t>
  </si>
  <si>
    <t>PRESIÓN ARTERIAL ELEVADA (= &gt;140/90 mmHg)</t>
  </si>
  <si>
    <t>SECCIÓN D: RESULTADOS DE EMP SEGÚN ESTADO DE SALUD (EXÁMENES DE LABORATORIO)</t>
  </si>
  <si>
    <t>20 a 24 años</t>
  </si>
  <si>
    <t>GLICEMIA ALTERADA (entre 100 y 199 mg/dl)</t>
  </si>
  <si>
    <t>COLESTEROL ELEVADO (= &gt; 200 mg/dl)</t>
  </si>
  <si>
    <t xml:space="preserve">REM-A03.   APLICACIÓN Y RESULTADOS DE ESCALAS DE EVALUACIÓN </t>
  </si>
  <si>
    <t>SECCION A: APLICACIÓN DE INSTRUMENTO Y RESULTADO EN EL NIÑO (A)</t>
  </si>
  <si>
    <t>SECCIÓN A1: APLICACIÓN Y RESULTADOS DE PAUTA BREVE</t>
  </si>
  <si>
    <t>EVALUACIONES POR EDAD DEL NIÑO</t>
  </si>
  <si>
    <t xml:space="preserve">TOTAL  </t>
  </si>
  <si>
    <t xml:space="preserve"> 7 - 11 meses</t>
  </si>
  <si>
    <t>12 - 17 meses</t>
  </si>
  <si>
    <t>18 - 23 meses</t>
  </si>
  <si>
    <t>APLICACIÓN PAUTA BREVE</t>
  </si>
  <si>
    <t>RESULTADOS</t>
  </si>
  <si>
    <t>ALTERADO</t>
  </si>
  <si>
    <t>SECCIÓN A2: RESULTADOS DE LA APLICACIÓN DE ESCALA DE EVALUACIÓN DEL DESARROLLO PSICOMOTOR</t>
  </si>
  <si>
    <t>ACTIVIDAD</t>
  </si>
  <si>
    <t>RESULTADO</t>
  </si>
  <si>
    <t xml:space="preserve">TOTAL    </t>
  </si>
  <si>
    <t>Menor 7 meses</t>
  </si>
  <si>
    <t>7 - 11 meses</t>
  </si>
  <si>
    <t>24 - 47 meses</t>
  </si>
  <si>
    <t>48 - 59 meses</t>
  </si>
  <si>
    <t>Ambos Sexos</t>
  </si>
  <si>
    <t>APLICACIÓN TEST DE DESARROLLO PSICOMOTOR</t>
  </si>
  <si>
    <t>PRIMERA EVALUACIÓN</t>
  </si>
  <si>
    <t>NORMAL CON REZAGO</t>
  </si>
  <si>
    <t>RIESGO</t>
  </si>
  <si>
    <t>RETRASO</t>
  </si>
  <si>
    <t>REEVALUACIÓN</t>
  </si>
  <si>
    <t>NORMAL (de rezago)</t>
  </si>
  <si>
    <t>NORMAL (de riesgo)</t>
  </si>
  <si>
    <t>NORMAL (retraso)</t>
  </si>
  <si>
    <t>DERIVADOS A ESPECIALIDAD</t>
  </si>
  <si>
    <t>TRASLADO DE ESTABLECIMIENTO</t>
  </si>
  <si>
    <t>REZAGO</t>
  </si>
  <si>
    <t>SECCIÓN A3: NIÑOS Y NIÑAS CON REZAGO, DÉFICIT U OTRA VULNERABILIDAD DERIVADOS A ALGUNA MODALIDAD DE ESTIMULACIÓN EN LA PRIMERA EVALUACIÓN</t>
  </si>
  <si>
    <t>NIÑO / A</t>
  </si>
  <si>
    <t>OTRA VULNERABILIDAD</t>
  </si>
  <si>
    <t>POR SEXO</t>
  </si>
  <si>
    <t>SECCIÓN A.4: RESULTADOS DE LA APLICACIÓN DE PROTOCOLO NEUROSENSORIAL</t>
  </si>
  <si>
    <t>APLICACIÓN DE PROTOCOLO NEUROSENSORIAL (1-2 MESES)</t>
  </si>
  <si>
    <t>ANORMAL</t>
  </si>
  <si>
    <t>MUY ANORMAL</t>
  </si>
  <si>
    <t>SECCIÓN A.5:  LACTANCIA MATERNA EN MENORES CONTROLADOS</t>
  </si>
  <si>
    <t>TIPO DE ALIMENTACIÓN</t>
  </si>
  <si>
    <t>SEGÚN CONTROL PROGRAMÁTICO</t>
  </si>
  <si>
    <t>Del 1° mes</t>
  </si>
  <si>
    <t>Del 3° mes</t>
  </si>
  <si>
    <t>Del 6° mes</t>
  </si>
  <si>
    <t>Del 12° mes</t>
  </si>
  <si>
    <t>Del 24° mes</t>
  </si>
  <si>
    <t>MENORES CONTROLADOS</t>
  </si>
  <si>
    <t>LACTANCIA MATERNA MAS SÓLIDOS</t>
  </si>
  <si>
    <t>Total</t>
  </si>
  <si>
    <t xml:space="preserve"> </t>
  </si>
  <si>
    <t>Enfermera</t>
  </si>
  <si>
    <t>Nutricionista</t>
  </si>
  <si>
    <t>SECCIÓN A.6: RESULTADO TAMIZAJE DE DETECCIÓN PROBLEMAS DE SALUD MENTAL</t>
  </si>
  <si>
    <t>6 a 9 años</t>
  </si>
  <si>
    <t xml:space="preserve">10 a 14 años </t>
  </si>
  <si>
    <t>SECCION B: EVALUACIÓN, APLICACIÓN Y RESULTADOS DE ESCALAS EN  LA MUJER</t>
  </si>
  <si>
    <t>SECCIÓN B.1: EVALUACIÓN DEL ESTADO NUTRICIONAL A MUJERES CONTROLADAS AL OCTAVO MES POST PARTO</t>
  </si>
  <si>
    <t>ESTADO NUTRICIONAL</t>
  </si>
  <si>
    <t>OBESA</t>
  </si>
  <si>
    <t>SOBREPESO</t>
  </si>
  <si>
    <t>SECCIÓN B.2: APLICACIÓN DE ESCALA SEGÚN EVALUACION DE RIESGO PSICOSOCIAL ABREVIADA A GESTANTES</t>
  </si>
  <si>
    <t>TIPO</t>
  </si>
  <si>
    <t>DERIVADAS A EQUIPO DE CABECERA</t>
  </si>
  <si>
    <t>EVALUACIÓN AL INGRESO</t>
  </si>
  <si>
    <t>SECCIÓN B.3: APLICACIÓN DE ESCALA DE EDIMBURGO A GESTANTES Y MUJERES POST PARTO</t>
  </si>
  <si>
    <t>RESULTADOS  
13 O MÁS PTOS O RESULTADO DISTINTO DE 0 EN PREG 10. (GESTANTES)</t>
  </si>
  <si>
    <t>EVALUACIÓN A GESTANTES</t>
  </si>
  <si>
    <t>PRIMERA EVALUACIÓN (2º control prenatal)</t>
  </si>
  <si>
    <t>REEVALUACIÓN (con puntaje elevado en la primera evaluación)</t>
  </si>
  <si>
    <t>EVALUACIÓN A MUJERES POST PARTO O SÍNTOMAS DE DEPRESIÓN</t>
  </si>
  <si>
    <t>A los 2 meses</t>
  </si>
  <si>
    <t>A los 6 meses</t>
  </si>
  <si>
    <t>10 A 14</t>
  </si>
  <si>
    <t>15 A 19</t>
  </si>
  <si>
    <t xml:space="preserve">TOTAL              </t>
  </si>
  <si>
    <t>10-14 años</t>
  </si>
  <si>
    <t>15-19 años</t>
  </si>
  <si>
    <t>20-24 años</t>
  </si>
  <si>
    <t>25-44 años</t>
  </si>
  <si>
    <t>45-64 años</t>
  </si>
  <si>
    <t>65 o más</t>
  </si>
  <si>
    <t>Nº DE ASSIST / CRAFFT</t>
  </si>
  <si>
    <t>RESULTADOS DE EVALUACIÓN</t>
  </si>
  <si>
    <t xml:space="preserve">BAJO RIESGO </t>
  </si>
  <si>
    <t>CONSUMO RIESGOSO / INTERMEDIO</t>
  </si>
  <si>
    <t xml:space="preserve">POSIBLE CONSUMO PERJUDICIAL O DEPENDENCIA </t>
  </si>
  <si>
    <t>SECCIÓN D.2: RESULTADOS DE LA APLICACIÓN DE INSTRUMENTO DE VALORACIÓN DE DESEMPEÑO EN COMUNIDAD (IVADEC-CIF)</t>
  </si>
  <si>
    <t>6 -11 meses</t>
  </si>
  <si>
    <t>12 - 23 meses</t>
  </si>
  <si>
    <t>2 - 4 años</t>
  </si>
  <si>
    <t>5 - 9 años</t>
  </si>
  <si>
    <t>25 a 64 años</t>
  </si>
  <si>
    <t>65 a 69 años</t>
  </si>
  <si>
    <t>70 a 79 años</t>
  </si>
  <si>
    <t>80 y más años</t>
  </si>
  <si>
    <t>SIN DISCAPACIDAD</t>
  </si>
  <si>
    <t>DISCAPACIDAD LEVE</t>
  </si>
  <si>
    <t>DISCAPACIDAD MODERADA</t>
  </si>
  <si>
    <t>DISCAPACIDAD SEVERA</t>
  </si>
  <si>
    <t>DISCAPACIDAD PROFUNDA</t>
  </si>
  <si>
    <t>ORIGEN SENSORIAL VISUAL</t>
  </si>
  <si>
    <t>ORIGEN SENSORIAL AUDITIVO</t>
  </si>
  <si>
    <t>ORIGEN MENTAL INTELECTUAL</t>
  </si>
  <si>
    <t>ORIGEN MÚLTIPLE</t>
  </si>
  <si>
    <t>TOTAL DE EVALUACIONES</t>
  </si>
  <si>
    <t>EVALUACIÓN INGRESO</t>
  </si>
  <si>
    <t>EVALUACIÓN EGRESO</t>
  </si>
  <si>
    <t>EVALUACIONES PARA CERTIFICACIÓN</t>
  </si>
  <si>
    <t xml:space="preserve">SECCION D.3: RESULTADO APLICACIÓN GHQ12 </t>
  </si>
  <si>
    <t>65 y más</t>
  </si>
  <si>
    <t>SECCION D.4: RESULTADO DE APLICACIÓN DE CONDICIÓN DE FUNCIONALIDAD AL EGRESO PROGRAMA "MÁS ADULTOS MAYORES AUTOVALENTES"</t>
  </si>
  <si>
    <t>60 a 64 años</t>
  </si>
  <si>
    <t>70 a 74 años</t>
  </si>
  <si>
    <t>75 a 79 años</t>
  </si>
  <si>
    <t>TIMED UP AND GO</t>
  </si>
  <si>
    <t>MEJORA</t>
  </si>
  <si>
    <t>MANTIENE</t>
  </si>
  <si>
    <t>DISMINUYE</t>
  </si>
  <si>
    <t xml:space="preserve">CUESTIONARIO </t>
  </si>
  <si>
    <t>INDICE DE BARTHEL</t>
  </si>
  <si>
    <t>80 a 84 años</t>
  </si>
  <si>
    <t>85 a 89 años</t>
  </si>
  <si>
    <t>90 y mas años</t>
  </si>
  <si>
    <t xml:space="preserve">SECCIÓN A: CONSULTAS MÉDICAS </t>
  </si>
  <si>
    <t>TIPO DE CONSULTA</t>
  </si>
  <si>
    <t>POR DE EDAD (en años)</t>
  </si>
  <si>
    <t>A BENEFICIA-RIOS</t>
  </si>
  <si>
    <t>Menor 
de 1</t>
  </si>
  <si>
    <t>1 a 4</t>
  </si>
  <si>
    <t>5 a 9</t>
  </si>
  <si>
    <t>10 a 14</t>
  </si>
  <si>
    <t>IRA ALTA</t>
  </si>
  <si>
    <t>NEUMONÍA</t>
  </si>
  <si>
    <t>ASMA</t>
  </si>
  <si>
    <t>ENFERMEDAD PULMONAR OBSTRUCTIVA CRÓNICA</t>
  </si>
  <si>
    <t>OTRAS RESPIRATORIAS</t>
  </si>
  <si>
    <t>OBSTETRICA</t>
  </si>
  <si>
    <t>INFECCIÓN TRANSMISIÓN SEXUAL</t>
  </si>
  <si>
    <t>VIH-SIDA</t>
  </si>
  <si>
    <t>OTRAS MORBILIDADES</t>
  </si>
  <si>
    <t>SALUD MENTAL</t>
  </si>
  <si>
    <t xml:space="preserve">SECCIÓN B: CONSULTAS DE PROFESIONALES NO MÉDICOS </t>
  </si>
  <si>
    <t>MATRONA /ÓN (ITS)</t>
  </si>
  <si>
    <t>MATRONA /ÓN (INFERTILIDAD)</t>
  </si>
  <si>
    <t>PSICÓLOGO/A</t>
  </si>
  <si>
    <t>FONOAUDIÓLOGO</t>
  </si>
  <si>
    <t>TERAPEUTA OCUPACIONAL</t>
  </si>
  <si>
    <t>ASISTENTE SOCIAL</t>
  </si>
  <si>
    <t>SECCIÓN C: CONSULTAS ANTICONCEPCIÓN DE EMERGENCIA (Incluidas en Sección A y B, respectivamente.)</t>
  </si>
  <si>
    <t>25 y más años</t>
  </si>
  <si>
    <t/>
  </si>
  <si>
    <t>SECCIÓN D: CONSULTAS EN HORARIO CONTINUADO (Incluidas en las consultas de morbilidad de sección A y B)</t>
  </si>
  <si>
    <t>TIPO JORNADA</t>
  </si>
  <si>
    <t>HORARIO CONTINUADO</t>
  </si>
  <si>
    <t>OTROS PROFESIONALES</t>
  </si>
  <si>
    <t>SÁBADO, DOMINGO o FESTIVO</t>
  </si>
  <si>
    <t>SECCIÓN E: CONSULTAS DE MORBILIDAD SOLICITADAS Y RECHAZADAS DENTRO DE LAS 48 HORAS DE SOLICITADA LA ATENCIÓN</t>
  </si>
  <si>
    <t>MENOR 5 AÑOS</t>
  </si>
  <si>
    <t>65 Y MÁS AÑOS</t>
  </si>
  <si>
    <t>EMBARAZADAS</t>
  </si>
  <si>
    <t>TOTAL
ATENCIÓN
SOLICITADA</t>
  </si>
  <si>
    <t>RECHAZOS</t>
  </si>
  <si>
    <t xml:space="preserve">HORARIO NORMAL </t>
  </si>
  <si>
    <t>HORARIO CONTINUADO (Vespertina, Sábado, Domingo o Festivos)</t>
  </si>
  <si>
    <t>SECCIÓN F: CONSULTA  ABREVIADA</t>
  </si>
  <si>
    <t>MATRONA</t>
  </si>
  <si>
    <t>SECCIÓN G: ATENCIONES DE MEDICINA INDIGENA ASOCIADA AL PROGRAMA ESPECIAL DE SALUD Y PUEBLOS ORIGINARIOS</t>
  </si>
  <si>
    <t>PUEBLOS NO ORIGINARIOS</t>
  </si>
  <si>
    <t>ATENCIONES POR AGENTE MEDICINA INDIGENA</t>
  </si>
  <si>
    <t>SECCIÓN H: INTERVENCIÓN INDIVIDUAL DEL USUARIO EN PROGRAMA VIDA SANA</t>
  </si>
  <si>
    <t>2 a 4</t>
  </si>
  <si>
    <t>15 a 18</t>
  </si>
  <si>
    <t>SECCIÓN I: SERVICIOS FARMACEÚTICOS</t>
  </si>
  <si>
    <t xml:space="preserve">ATENCION ABIERTA </t>
  </si>
  <si>
    <t>ATENCION CERRADA</t>
  </si>
  <si>
    <t>REPORTE REACCIÓN ADVERSA A MEDICAMENTOS</t>
  </si>
  <si>
    <t>ATENCIONES FARMACEUTICAS</t>
  </si>
  <si>
    <t>SECCIÓN J: DESPACHO DE RECETAS DE PACIENTES AMBULATORIOS</t>
  </si>
  <si>
    <t>TIPO DE PACIENTE</t>
  </si>
  <si>
    <t>RECETAS DESPACHADAS</t>
  </si>
  <si>
    <t>PRESCRIPCIONES</t>
  </si>
  <si>
    <t>DESPACHO TOTAL</t>
  </si>
  <si>
    <t>DESPACHO
PARCIAL</t>
  </si>
  <si>
    <t>SOLICI-
TADAS</t>
  </si>
  <si>
    <t>RECHA-
ZADAS</t>
  </si>
  <si>
    <t>CRÓNICOS</t>
  </si>
  <si>
    <t>POR MORBILIDAD</t>
  </si>
  <si>
    <t>TIPO DE RONDA</t>
  </si>
  <si>
    <t>Nº Rondas</t>
  </si>
  <si>
    <t>TOTAL DE PROFESIONALES QUE PARTICIPARON EN RONDAS, SEGÚN TIPO DE PROFESIONAL</t>
  </si>
  <si>
    <t>Médico</t>
  </si>
  <si>
    <t>Dentista</t>
  </si>
  <si>
    <t>Matrona</t>
  </si>
  <si>
    <t>Tec. Paramed.</t>
  </si>
  <si>
    <t>Asis. Soc</t>
  </si>
  <si>
    <t>Psicólogo</t>
  </si>
  <si>
    <t>REM-A05.   INGRESOS Y EGRESOS POR CONDICIÓN Y PROBLEMAS DE SALUD</t>
  </si>
  <si>
    <t>SECCIÓN A: INGRESOS DE GESTANTES A PROGRAMA PRENATAL</t>
  </si>
  <si>
    <t>CONDICIÓN</t>
  </si>
  <si>
    <t>Menor 
de 15</t>
  </si>
  <si>
    <t xml:space="preserve">15 - 19 </t>
  </si>
  <si>
    <t>PRIMIGESTAS INGRESADAS</t>
  </si>
  <si>
    <t>GESTANTES INGRESADAS ANTES DE LAS 14 SEMANAS</t>
  </si>
  <si>
    <t>GESTANTES CON ECOGRAFÍA ANTES DE LAS 20 SEMANAS</t>
  </si>
  <si>
    <t>GESTANTES CON EMBARAZO NO PLANIFICADO</t>
  </si>
  <si>
    <t>SECCIÓN B: INGRESO DE GESTANTES CON PATOLOGÍA DE ALTO RIESGO OBSTÉTRICO A LA UNIDAD DE ARO  (Nivel Secundario)</t>
  </si>
  <si>
    <t>PATOLOGÍA</t>
  </si>
  <si>
    <t>Nº DE INGRESOS A ARO</t>
  </si>
  <si>
    <t>Nº DE GESTANTES INGRESADAS</t>
  </si>
  <si>
    <t>SÍFILIS</t>
  </si>
  <si>
    <t>VIH</t>
  </si>
  <si>
    <t>SECCIÓN C: INGRESOS A PROGRAMA DE REGULACIÓN DE FERTILIDAD, SEGÚN EDAD</t>
  </si>
  <si>
    <t>MÉTODOS</t>
  </si>
  <si>
    <t>TOTAL REGULACIÓN DE FERTILIDAD</t>
  </si>
  <si>
    <t>HORMONAL</t>
  </si>
  <si>
    <t>SÓLO PRESERVATIVO</t>
  </si>
  <si>
    <t>Mujer</t>
  </si>
  <si>
    <t xml:space="preserve">SECCION D: INGRESOS A PROGRAMA CONTROL DE CLIMATERIO </t>
  </si>
  <si>
    <t>SECCIÓN E:  INGRESOS  A CONTROL DE SALUD DE RECIÉN NACIDOS</t>
  </si>
  <si>
    <t>EDAD</t>
  </si>
  <si>
    <t>NIÑOS</t>
  </si>
  <si>
    <t>NIÑAS</t>
  </si>
  <si>
    <t>MENORES DE 28 DÍAS</t>
  </si>
  <si>
    <t>SECCIÓN F:  INGRESOS Y EGRESOS A SALA DE ESTIMULACIÓN EN EL CENTRO DE SALUD</t>
  </si>
  <si>
    <t xml:space="preserve">NIÑO / A (CON) </t>
  </si>
  <si>
    <t xml:space="preserve"> EGRESOS Y RESULTADOS DE LA REEVALUACIÓN POST EGRESO </t>
  </si>
  <si>
    <t>MOTIVO EGRESO</t>
  </si>
  <si>
    <t>RESULTADO DE REEVALUACIÓN</t>
  </si>
  <si>
    <t>INASISTENTES</t>
  </si>
  <si>
    <t>OTROS</t>
  </si>
  <si>
    <t>15 - 19</t>
  </si>
  <si>
    <t>20-24</t>
  </si>
  <si>
    <t>INGRESOS AL PSCV</t>
  </si>
  <si>
    <t>PROGRAMA DE SALUD CARDIOVASCULAR</t>
  </si>
  <si>
    <t>HIPERTENSIÓN ARTERIAL</t>
  </si>
  <si>
    <t>DIABETES MELLITUS</t>
  </si>
  <si>
    <t>DISLIPIDEMIA</t>
  </si>
  <si>
    <t>EGRESOS</t>
  </si>
  <si>
    <t>CAUSAL</t>
  </si>
  <si>
    <t>ABANDONO</t>
  </si>
  <si>
    <t xml:space="preserve">TRASLADO </t>
  </si>
  <si>
    <t>EGRESOS DEL PSCV</t>
  </si>
  <si>
    <t>&lt; 20 años</t>
  </si>
  <si>
    <t>DEPENDENCIA LEVE</t>
  </si>
  <si>
    <t>DEPENDENCIA MODERADA</t>
  </si>
  <si>
    <t>ONCOLÓGICO</t>
  </si>
  <si>
    <t>NO ONCOLÓGICO</t>
  </si>
  <si>
    <t xml:space="preserve">DEPENDENCIA SEVERA CON  ESCARAS </t>
  </si>
  <si>
    <t>AUTOVALENTE SIN RIESGO</t>
  </si>
  <si>
    <t>AUTOVALENTE CON RIESGO</t>
  </si>
  <si>
    <t xml:space="preserve">RIESGO DE DEPENDENCIA </t>
  </si>
  <si>
    <t>SUBTOTAL</t>
  </si>
  <si>
    <t>DEPENDIENTE LEVE</t>
  </si>
  <si>
    <t>DEPENDIENTE MODERADO</t>
  </si>
  <si>
    <t xml:space="preserve">DEPENDIENTE GRAVE </t>
  </si>
  <si>
    <t>DEPENDIENTE TOTAL</t>
  </si>
  <si>
    <t>INGRESO</t>
  </si>
  <si>
    <t>TOTAL INGRESOS</t>
  </si>
  <si>
    <t>EGRESO</t>
  </si>
  <si>
    <t>FALLECIMIENTO</t>
  </si>
  <si>
    <t>MOTIVO DE INGRESO</t>
  </si>
  <si>
    <t>0 - 4</t>
  </si>
  <si>
    <t>5 - 9</t>
  </si>
  <si>
    <t>10 - 14</t>
  </si>
  <si>
    <t>Gestantes</t>
  </si>
  <si>
    <t>INGRESOS AL PROGRAMA</t>
  </si>
  <si>
    <t>FACTORES DE RIESGO Y CONDICIONANTES DE LA SALUD MENTAL</t>
  </si>
  <si>
    <t>VIOLENCIA</t>
  </si>
  <si>
    <t>VICTIMA</t>
  </si>
  <si>
    <t>ABUSO SEXUAL</t>
  </si>
  <si>
    <t xml:space="preserve">PERSONAS CON DIAGNÓSTICOS DE TRASTORNOS MENTALES </t>
  </si>
  <si>
    <t>TRASTORNOS DEL HUMOR
(AFECTIVOS)</t>
  </si>
  <si>
    <t>DEPRESIÓN LEVE</t>
  </si>
  <si>
    <t>DEPRESIÓN MODERADA</t>
  </si>
  <si>
    <t>DEPRESIÓN GRAVE</t>
  </si>
  <si>
    <t>TRASTORNO BIPOLAR</t>
  </si>
  <si>
    <t>DEPRESIÓN REFRACTARIA</t>
  </si>
  <si>
    <t>DEPRESIÓN GRAVE CON PSICOSIS</t>
  </si>
  <si>
    <t>DEPRESIÓN  CON ALTO RIESGO SUICIDA</t>
  </si>
  <si>
    <t>TRASTORNOS MENTALES Y DEL COMPORTAMIENTO DEBIDO A CONSUMO SUSTANCIAS PSICOTRÓPICAS</t>
  </si>
  <si>
    <t>CONSUMO PERJUDICIAL O DEPENDENCIA DE ALCOHOL</t>
  </si>
  <si>
    <t>CONSUMO PERJUDICIAL O DEPENDENCIA COMO DROGA PRINCIPAL</t>
  </si>
  <si>
    <t>POLICONSUMO</t>
  </si>
  <si>
    <t>TRASTORNOS DEL COMPORTAMIENTO Y DE LAS EMOCIONES DE COMIENZO HABITUAL EN LA INFANCIA Y ADOLESCENCIA</t>
  </si>
  <si>
    <t>TRASTORNO HIPERCINÉTICOS</t>
  </si>
  <si>
    <t>TRASTORNO DISOCIAL DESAFIANTE Y OPOSICIONISTA</t>
  </si>
  <si>
    <t>TRASTORNO DE ANSIEDAD DE SEPARACIÓN EN LA INFANCIA</t>
  </si>
  <si>
    <t>OTROS TRASTORNOS DEL COMPORTAMIENTO Y DE LAS EMOCIONES DE COMIENZO HABITUAL EN LA INFANCIA Y ADOLESCENCIA</t>
  </si>
  <si>
    <t>TRASTORNOS DE ANSIEDAD</t>
  </si>
  <si>
    <t>OTRAS DEMENCIAS (INCLUYE ALZHEIMER)</t>
  </si>
  <si>
    <t>LEVE</t>
  </si>
  <si>
    <t>MODERADO</t>
  </si>
  <si>
    <t>AVANZADO</t>
  </si>
  <si>
    <t>ESQUIZOFRENIA</t>
  </si>
  <si>
    <t>TRASTORNOS DE LA CONDUCTA ALIMENTARIA</t>
  </si>
  <si>
    <t>RETRASO MENTAL</t>
  </si>
  <si>
    <t>TRASTORNO DE PERSONALIDAD</t>
  </si>
  <si>
    <t>TRASTORNO GENERALIZADOS DEL DESARROLLO</t>
  </si>
  <si>
    <t>MOTIVO DE EGRESO</t>
  </si>
  <si>
    <t>EGRESOS DEL PROGRAMA</t>
  </si>
  <si>
    <t xml:space="preserve">VIOLENCIA </t>
  </si>
  <si>
    <t>10 - 14 años</t>
  </si>
  <si>
    <t>15 - 19 años</t>
  </si>
  <si>
    <t>20 - 24 años</t>
  </si>
  <si>
    <t>25 - 29 años</t>
  </si>
  <si>
    <t>30 - 34 años</t>
  </si>
  <si>
    <t>35 -39 años</t>
  </si>
  <si>
    <t>40 -44 años</t>
  </si>
  <si>
    <t>45 -49 años</t>
  </si>
  <si>
    <t>50 -54 años</t>
  </si>
  <si>
    <t>55 -59 años</t>
  </si>
  <si>
    <t>60 -64 años</t>
  </si>
  <si>
    <t>65 -69 años</t>
  </si>
  <si>
    <t>70 -74 años</t>
  </si>
  <si>
    <t>75 -79 años</t>
  </si>
  <si>
    <t>80 años y más</t>
  </si>
  <si>
    <t xml:space="preserve">INTERVENCION TERAPEÚTICA </t>
  </si>
  <si>
    <t>TIPO DE PROGRAMA</t>
  </si>
  <si>
    <t>RUBRO</t>
  </si>
  <si>
    <t>GRUPOS DE EDAD (en años)</t>
  </si>
  <si>
    <t>PROGRAMA DE REHABILITACIÓN TIPO I</t>
  </si>
  <si>
    <t>PROGRAMA DE REHABILITACIÓN TIPO II</t>
  </si>
  <si>
    <t>PATOLOGÍAS</t>
  </si>
  <si>
    <t>INGRESOS POR EDAD</t>
  </si>
  <si>
    <t>TRANS</t>
  </si>
  <si>
    <t>0 a 4</t>
  </si>
  <si>
    <t xml:space="preserve">Hombres </t>
  </si>
  <si>
    <t>TOTAL DE INGRESOS</t>
  </si>
  <si>
    <t>GESTANTES</t>
  </si>
  <si>
    <t>GONORREA</t>
  </si>
  <si>
    <t>CONDILOMA</t>
  </si>
  <si>
    <t>HERPES</t>
  </si>
  <si>
    <t>CHLAMYDIAS</t>
  </si>
  <si>
    <t>URETRITIS NO GONOCÓCICA</t>
  </si>
  <si>
    <t>LINFOGRANULOMA</t>
  </si>
  <si>
    <t>CHANCROIDE</t>
  </si>
  <si>
    <t>OTRAS ITS</t>
  </si>
  <si>
    <t>NO GESTANTES</t>
  </si>
  <si>
    <t>POR EDAD (en meses - años)</t>
  </si>
  <si>
    <t>Menor de 6 meses</t>
  </si>
  <si>
    <t>De 6 meses a 1 año</t>
  </si>
  <si>
    <t>2 - 9</t>
  </si>
  <si>
    <t>TOTAL EGRESOS</t>
  </si>
  <si>
    <t xml:space="preserve">TOTAL               </t>
  </si>
  <si>
    <t>GRUPOS DE EDAD  (en años)</t>
  </si>
  <si>
    <t>REM-06.   PROGRAMA DE SALUD MENTAL ATENCIÓN PRIMARIA Y ESPECIALIDADES</t>
  </si>
  <si>
    <t>SECCIÓN A. ATENCIÓN PRIMARIA</t>
  </si>
  <si>
    <t>A BENEFI-CIARIOS</t>
  </si>
  <si>
    <t>TÉCNICO PARAMÉDICO y EN SALUD MENTAL</t>
  </si>
  <si>
    <t>AGENTE COMUNITARIO</t>
  </si>
  <si>
    <t>TÉCNICO REHABILITACIÓN ALCOHOL Y DROGAS</t>
  </si>
  <si>
    <t>PSICODIAGNOSTICO</t>
  </si>
  <si>
    <t>PSICOTERAPIA INDIVIDUAL</t>
  </si>
  <si>
    <t>MÉDICO PSIQUIATRA</t>
  </si>
  <si>
    <t>SECCIÓN A.2: CONSULTORÍAS DE SALUD MENTAL</t>
  </si>
  <si>
    <t>TOTAL CONSULTORIAS RECIBIDAS</t>
  </si>
  <si>
    <t>TOTAL Nº DE CASOS REVISADOS</t>
  </si>
  <si>
    <t>JORNADA</t>
  </si>
  <si>
    <t>SECCIÓN B. ATENCIÓN DE ESPECIALIDADES</t>
  </si>
  <si>
    <t>ENFERMERO/A</t>
  </si>
  <si>
    <t>SECCIÓN B.1: ACTIVIDADES GRUPALES (NÚMERO DE SESIONES)</t>
  </si>
  <si>
    <t>PSICOTERAPIA  GRUPAL</t>
  </si>
  <si>
    <t>PSICÓLOGO</t>
  </si>
  <si>
    <t>PSICOTERAPIA FAMILIAR</t>
  </si>
  <si>
    <t>SECCIÓN B.2:  PROGRAMA DE REHABILITACIÓN (PERSONAS CON TRASTORNOS PSIQUIÁTRICOS)</t>
  </si>
  <si>
    <t>SECCIÓN B.3: ACTIVIDADES DE PSIQUIATRÍA FORENSE PARA PERSONAS EN CONFLICTO CON LA JUSTICIA (En lo Penal, Civil, Familiar, etc.)</t>
  </si>
  <si>
    <t>PERITAJE PSIQUIÁTRICO JUDICIAL</t>
  </si>
  <si>
    <t xml:space="preserve">EXAMEN PRELIMINAR EN DROGAS PARA ADOLESCENTES IMPUTADOS / CONDENADOS </t>
  </si>
  <si>
    <t>EVALUACIÓN CLÍNICA PARA ADOLESCENTES IMPUTADOS CON CONSUMO DE DROGAS</t>
  </si>
  <si>
    <t>EXAMEN MENTAL PRELIMINAR A PERSONAS IMPUTADAS</t>
  </si>
  <si>
    <t>PERITAJE DROGAS</t>
  </si>
  <si>
    <t>ATENCIÓN A AGRESORES DERIVADOS DE TRIBUNALES (LEY DE VIOLENCIA INTRAFAMILIAR</t>
  </si>
  <si>
    <t>SECCIÓN B.4: DISPOSITIVOS DE SALUD MENTAL</t>
  </si>
  <si>
    <t>TIPO DE DISPOSITIVO</t>
  </si>
  <si>
    <t>Nº DE PERSONAS ATENDIDAS</t>
  </si>
  <si>
    <t>DÍAS DE ESTADA DE PERSONAS ATENDIDAS EN EL MES</t>
  </si>
  <si>
    <t>Nº DE EGRESOS</t>
  </si>
  <si>
    <t>Nº DE PERSONAS EN LISTA DE ESPERA</t>
  </si>
  <si>
    <t>Menos de 20 años</t>
  </si>
  <si>
    <t>20 y más años</t>
  </si>
  <si>
    <t xml:space="preserve">HOGAR PROTEGIDO  </t>
  </si>
  <si>
    <t>RESIDENCIA PROTEGIDA</t>
  </si>
  <si>
    <t>HOSPITAL PSIQUIÁTRICO DIURNO</t>
  </si>
  <si>
    <t>CENTRO PRIVATIVO DE LIBERTAD (SENAME)</t>
  </si>
  <si>
    <t>SECCIÓN C. ACTIVIDADES COMUNES EN AMBOS TIPOS DE ATENCIÓN</t>
  </si>
  <si>
    <t>INTERVENCIÓN PSICOSOCIAL GRUPAL</t>
  </si>
  <si>
    <t>GRUPOS</t>
  </si>
  <si>
    <t>TRABAJO INTERSECTORIAL</t>
  </si>
  <si>
    <t>TRABAJO CON ORGANIZACIONES COMUNITARIAS DE BASE</t>
  </si>
  <si>
    <t>TRABAJO CON ORGANIZACIONES DE USUARIOS Y FAMILIARES</t>
  </si>
  <si>
    <t>SECCIÓN C.1: ACTIVIDADES DE COORDINACION SECTORIAL, INTERSECTORIAL Y COMUNITARIA</t>
  </si>
  <si>
    <t>TOTAL DE PARTICIPANTES</t>
  </si>
  <si>
    <t>SECCIÓN C.2: INFORMES A TRIBUNALES</t>
  </si>
  <si>
    <t>TRIBUNALES</t>
  </si>
  <si>
    <t>Nº INFORMES</t>
  </si>
  <si>
    <t>DE FAMILIA</t>
  </si>
  <si>
    <t>PENALES</t>
  </si>
  <si>
    <t>CIVILES</t>
  </si>
  <si>
    <t>POLICIA LOCAL</t>
  </si>
  <si>
    <t>LABORALES</t>
  </si>
  <si>
    <t>SECCIÓN D. PLANES Y EVALUACIONES PROGRAMA DE ACOMPAÑAMIENTO PSICOSOCIAL EN ATENCIÓN PRIMARIA</t>
  </si>
  <si>
    <t>PLAN DE ACOMPAÑAMIENTO ELABORADOS</t>
  </si>
  <si>
    <t>EVALUACIONES PARTICIPATIVAS REALIZADAS AL EGRESO DEL PROGRAMA</t>
  </si>
  <si>
    <t xml:space="preserve">REM-07.  ATENCIÓN  DE ESPECIALIDADES </t>
  </si>
  <si>
    <t>ESPECIALIDADES   Y  SUB-ESPECIALIDADES</t>
  </si>
  <si>
    <t>CONSULTAS MÉDICAS</t>
  </si>
  <si>
    <t>CONSULTAS NUEVAS SEGÚN ORIGEN(*)</t>
  </si>
  <si>
    <t>INASISTENTE A CONSULTA MÉDICA (NSP)</t>
  </si>
  <si>
    <t>CONSULTA
ABREVIADA
(Confección de
recetas o lectura
de exámenes)</t>
  </si>
  <si>
    <t>INTERCONSULTAS A 
HOSPITALIZADOS 
(EN SALA)</t>
  </si>
  <si>
    <t>ALTA DE CONSULTA 
DE ESPECIALIDAD
AMBULATORIA</t>
  </si>
  <si>
    <t>A BENEFICIARIOS</t>
  </si>
  <si>
    <t>Menos 15 años</t>
  </si>
  <si>
    <t>De 15 y más años</t>
  </si>
  <si>
    <t>Menos 
15 años</t>
  </si>
  <si>
    <t>15 y más 
años</t>
  </si>
  <si>
    <t>APS</t>
  </si>
  <si>
    <t>CAE/CDT/CRS</t>
  </si>
  <si>
    <t>URGENCIA</t>
  </si>
  <si>
    <t>CONSULTORÍAS DE MEDICOS ESPECIALISTAS OTORGADAS</t>
  </si>
  <si>
    <t>Nº DE CASOS REVISADOS POR EL EQUIPO</t>
  </si>
  <si>
    <t>Nº DE CASOS ATENDIDOS</t>
  </si>
  <si>
    <t>15 y más años</t>
  </si>
  <si>
    <t>POR EDAD (en años)</t>
  </si>
  <si>
    <t>TOTAL CONTROLES (INCLUIDOS EN GRUPO DE EDAD)</t>
  </si>
  <si>
    <t>ENFERMERA</t>
  </si>
  <si>
    <t>ARO</t>
  </si>
  <si>
    <t>GINECOLOGÍA Y OTROS</t>
  </si>
  <si>
    <t>INFERTILIDAD</t>
  </si>
  <si>
    <t>KINESIÓLOGO</t>
  </si>
  <si>
    <t>TECNÓLOGO MÉDICO</t>
  </si>
  <si>
    <t>ASISTENTE  SOCIAL</t>
  </si>
  <si>
    <t>Hombre</t>
  </si>
  <si>
    <t>CONSULTAS  INFECCIÓN TRANSMISIÓN SEXUAL  (ITS) (excluir VIH/SIDA)</t>
  </si>
  <si>
    <t>CONSULTAS VIH/SIDA</t>
  </si>
  <si>
    <t>PSICOLOGO</t>
  </si>
  <si>
    <t>CONTROL VIH CON TAR</t>
  </si>
  <si>
    <t>CONTROL VIH SIN TAR</t>
  </si>
  <si>
    <t>CONTROLES DE SALUD A PERSONAS QUE EJERCEN COMERCIO SEXUAL</t>
  </si>
  <si>
    <t>ESPECIALIDADES</t>
  </si>
  <si>
    <t>REM-A08.  ATENCIÓN DE URGENCIA</t>
  </si>
  <si>
    <t>TIPO DE ATENCIÓN</t>
  </si>
  <si>
    <t xml:space="preserve">TOTAL        </t>
  </si>
  <si>
    <t>ORIGEN DE LA PROCEDENCIA (Sólo pacientes derivados de establecimientos de la Red)</t>
  </si>
  <si>
    <t>Establecimientos de otra Red</t>
  </si>
  <si>
    <t>SAPU/ SAR / SUR</t>
  </si>
  <si>
    <t>Hospital Baja Complejidad</t>
  </si>
  <si>
    <t>Otros Estableci-mientos de la  Red</t>
  </si>
  <si>
    <t>ATENCIÓN MÉDICA NIÑO Y ADULTO</t>
  </si>
  <si>
    <t>ATENCIÓN MÉDICA GINECO-OBSTETRA</t>
  </si>
  <si>
    <t>ATENCIÓN POR MATRONA</t>
  </si>
  <si>
    <t>CATEGORÍAS</t>
  </si>
  <si>
    <t>C1</t>
  </si>
  <si>
    <t>C2</t>
  </si>
  <si>
    <t>C3</t>
  </si>
  <si>
    <t>C4</t>
  </si>
  <si>
    <t>C5</t>
  </si>
  <si>
    <t>SIN CATEGORIZACIÓN</t>
  </si>
  <si>
    <t>SECCIÓN C: ATENCIONES REALIZADAS POR MÉDICOS ESPECIALISTAS EN LAS UNIDADES DE URGENCIA HOSPITALARIA</t>
  </si>
  <si>
    <t>DE TURNO</t>
  </si>
  <si>
    <t>CONSULTOR LLAMADA</t>
  </si>
  <si>
    <t>MEDICINA INTERNA</t>
  </si>
  <si>
    <t>NEUROLOGÍA ADULTOS</t>
  </si>
  <si>
    <t>NEUROLOGÍA PEDIATRICA</t>
  </si>
  <si>
    <t>PEDIATRÍA</t>
  </si>
  <si>
    <t>TRAUMATOLOGÍA Y ORTOPEDIA</t>
  </si>
  <si>
    <t>PSIQUIATRÍA ADULTOS</t>
  </si>
  <si>
    <t>URGENCIÓLOGO</t>
  </si>
  <si>
    <t>TIPO DE PACIENTES</t>
  </si>
  <si>
    <t>TOTAL DE PACIENTES CON INDICACIÓN DE HOSPITALIZACIÓN</t>
  </si>
  <si>
    <t xml:space="preserve">PACIENTES QUE INGRESAN A CAMA HOSPITALARIA SEGÚN TIEMPO DE DEMORA AL INGRESO                               </t>
  </si>
  <si>
    <t>MENOS DE 12 HORAS</t>
  </si>
  <si>
    <t>12-24 HORAS</t>
  </si>
  <si>
    <t>MAYOR A 24 HORAS</t>
  </si>
  <si>
    <t>PACIENTES QUE RECHAZAN HOSPITALIZACIÓN</t>
  </si>
  <si>
    <t>PACIENTES DERIVADOS  A OTRO ESTABLECIMIENTO</t>
  </si>
  <si>
    <t>PACIENTES QUE PERMANECEN EN UEH</t>
  </si>
  <si>
    <t>PACIENTES FALLECIDOS EN ESPERA DE ATENCIÓN MÉDICA</t>
  </si>
  <si>
    <t>PACIENTES FALLECIDOS EN PROCESO DE ATENCIÓN</t>
  </si>
  <si>
    <t xml:space="preserve">PACIENTES FALLECIDOS EN ESPERA DE CAMA HOSPITALARIA </t>
  </si>
  <si>
    <t>0 - 9</t>
  </si>
  <si>
    <t>10-17</t>
  </si>
  <si>
    <t>18 - 24</t>
  </si>
  <si>
    <t>25-34</t>
  </si>
  <si>
    <t>35-44</t>
  </si>
  <si>
    <t>45-54</t>
  </si>
  <si>
    <t>55-64</t>
  </si>
  <si>
    <t>65 -74</t>
  </si>
  <si>
    <t>7 5 años y más</t>
  </si>
  <si>
    <t>Embarazadas</t>
  </si>
  <si>
    <t>VICTIMARIO/A</t>
  </si>
  <si>
    <t>Pareja/ Ex pareja</t>
  </si>
  <si>
    <t>Familiar</t>
  </si>
  <si>
    <t>Conocido/a</t>
  </si>
  <si>
    <t>Odonto-
lógicas</t>
  </si>
  <si>
    <t>Por Arma</t>
  </si>
  <si>
    <t>VIOLENCIA INTRAFAMILIAR</t>
  </si>
  <si>
    <t xml:space="preserve">OTRAS VIOLENCIAS </t>
  </si>
  <si>
    <t xml:space="preserve">SECCIÓN H: ATENCIONES  POR ANTICONCEPCIÓN DE EMERGENCIA </t>
  </si>
  <si>
    <t>25 - 34</t>
  </si>
  <si>
    <t>35 - 44</t>
  </si>
  <si>
    <t>45 - 54</t>
  </si>
  <si>
    <t>55 - 64</t>
  </si>
  <si>
    <t>65  y más años</t>
  </si>
  <si>
    <t>HELLP</t>
  </si>
  <si>
    <t>TIPO DE ACCIÓN</t>
  </si>
  <si>
    <t>CENTRO REGULADOR</t>
  </si>
  <si>
    <t>COMPRA DE SERVICIO</t>
  </si>
  <si>
    <t>NO CRÍTICO</t>
  </si>
  <si>
    <t>CRÍTICO</t>
  </si>
  <si>
    <t>POR COMPRA 
DE SERVICIO</t>
  </si>
  <si>
    <t>SAMU</t>
  </si>
  <si>
    <t>NO SAMU</t>
  </si>
  <si>
    <t>TERRESTRE</t>
  </si>
  <si>
    <t>MARÍTIMO</t>
  </si>
  <si>
    <t>AÉREO</t>
  </si>
  <si>
    <t>MENOS DE 2 HORAS</t>
  </si>
  <si>
    <t>2 A 6 HORAS</t>
  </si>
  <si>
    <t>MAYOR A 6 HORAS</t>
  </si>
  <si>
    <t xml:space="preserve">GRUPOS DE EDAD (en años)  Y CONDICIÓN
</t>
  </si>
  <si>
    <t>15 - 17</t>
  </si>
  <si>
    <t>25 - 44</t>
  </si>
  <si>
    <t>45-64</t>
  </si>
  <si>
    <t>65 años y más</t>
  </si>
  <si>
    <t>VIOLENCIA SEXUAL</t>
  </si>
  <si>
    <t>Agudo (&lt; 72 hrs)</t>
  </si>
  <si>
    <t>No agudo (&gt; 72 hrs)</t>
  </si>
  <si>
    <t>Crónico</t>
  </si>
  <si>
    <t>10 - 19</t>
  </si>
  <si>
    <t>25-44</t>
  </si>
  <si>
    <t>65-74</t>
  </si>
  <si>
    <t>75-84</t>
  </si>
  <si>
    <t>85 y más</t>
  </si>
  <si>
    <t xml:space="preserve">Nº DE ATENCIONES </t>
  </si>
  <si>
    <t>LLAMADAS VALIDAS</t>
  </si>
  <si>
    <t>TIEMPO DE LLEGADA INTERVENCIONES CRITICAS</t>
  </si>
  <si>
    <t>TIEMPO DE LLEGADA INTERVENCIONES NO CRITICAS</t>
  </si>
  <si>
    <t>INTERVENCIONES CLINICAS PRE HOSPITALARIAS</t>
  </si>
  <si>
    <t>Ambos</t>
  </si>
  <si>
    <t>Criticas</t>
  </si>
  <si>
    <t>No Criticas</t>
  </si>
  <si>
    <t>0-20 Min</t>
  </si>
  <si>
    <t>20-40 Min</t>
  </si>
  <si>
    <t>Mas de 40 Min</t>
  </si>
  <si>
    <t xml:space="preserve"> REM-A9.  ATENCIÓN DE SALUD ODONTOLÓGICA EN APS Y ESPECIALIDADES</t>
  </si>
  <si>
    <t>Según grupos de edad o de riesgo</t>
  </si>
  <si>
    <t>2 años</t>
  </si>
  <si>
    <t>3 años</t>
  </si>
  <si>
    <t>4 años</t>
  </si>
  <si>
    <t>5 años</t>
  </si>
  <si>
    <t>6 años</t>
  </si>
  <si>
    <t>12 
años</t>
  </si>
  <si>
    <t>Resto 
&lt;15 años</t>
  </si>
  <si>
    <t>15-19 
años</t>
  </si>
  <si>
    <t>20-64 
años</t>
  </si>
  <si>
    <t>65 y 
más años</t>
  </si>
  <si>
    <t>SECCIÓN B: OTRAS ACTIVIDADES DE ODONTOLOGÍA GENERAL</t>
  </si>
  <si>
    <t>TIPO DE ACTIVIDAD</t>
  </si>
  <si>
    <t>A BENEFI- CIARIOS</t>
  </si>
  <si>
    <t xml:space="preserve">Total Actividades </t>
  </si>
  <si>
    <t>TIPO DE INGRESO O EGRESO</t>
  </si>
  <si>
    <t>12 años</t>
  </si>
  <si>
    <t>1 a 2</t>
  </si>
  <si>
    <t>3 a 4</t>
  </si>
  <si>
    <t>5 a 6</t>
  </si>
  <si>
    <t>7 a 8</t>
  </si>
  <si>
    <t>9 o más</t>
  </si>
  <si>
    <t>SECCIÓN D : INTERCONSULTAS GENERADAS EN ESTABLECIMIENTOS APS</t>
  </si>
  <si>
    <t xml:space="preserve">TOTAL   </t>
  </si>
  <si>
    <t>SECCIÓN E: CONSULTAS ODONTOLÓGICAS  EN HORARIO CONTINUADO (incluidas en  Secciones A y B. . Excluye extensiones horarias de Sección G )</t>
  </si>
  <si>
    <t xml:space="preserve">CONSULTAS  </t>
  </si>
  <si>
    <t xml:space="preserve"> HORARIO CONTINUADO</t>
  </si>
  <si>
    <t>VESPERTINA (LUNES-VIERNES)</t>
  </si>
  <si>
    <t>SECCIÓN F:  ACTIVIDADES EN ATENCIÓN DE ESPECIALIDADES</t>
  </si>
  <si>
    <t>ACTIVIDADES DE ESPECIALIDADES</t>
  </si>
  <si>
    <t>0-5 
años</t>
  </si>
  <si>
    <t>6 
años</t>
  </si>
  <si>
    <t>7 
años</t>
  </si>
  <si>
    <t>PROGRAMA - ACTIVIDAD</t>
  </si>
  <si>
    <t>JUNJI-INTEGRA-MINEDUC</t>
  </si>
  <si>
    <t>SERNAM</t>
  </si>
  <si>
    <t>MINVU</t>
  </si>
  <si>
    <t>PROGRAMA GES ODONTOLÓGICO ADULTO DE 60 AÑOS.</t>
  </si>
  <si>
    <t>SECCIÓN H: SEDACIÓN Y ANESTESIA</t>
  </si>
  <si>
    <t>0-5 años</t>
  </si>
  <si>
    <t>6 -14años</t>
  </si>
  <si>
    <t>20-64 años</t>
  </si>
  <si>
    <t>SECCIÓN I:  CONSULTAS, INGRESOS Y EGRESOS A TRATAMIENTOS EN ESTABLECIMIENTOS DE NIVEL SECUNDARIO Y TERCIARIO</t>
  </si>
  <si>
    <t>ESPECIALIDAD Y TIPO DE INGRESO O EGRESO.</t>
  </si>
  <si>
    <t>7 años</t>
  </si>
  <si>
    <t>Resto &lt;15 años</t>
  </si>
  <si>
    <t>SECCIÓN J: ACTIVIDADES EFECTUADAS POR TÉCNICO PARAMÉDICO DENTAL Y/O HIGIENISTAS DENTALES</t>
  </si>
  <si>
    <t>15-19
años</t>
  </si>
  <si>
    <t>SECCIÓN K.- GESTIÓN DE AGENDA (UNIDADES DENTALES MOVILES)</t>
  </si>
  <si>
    <t>CONSULTAS</t>
  </si>
  <si>
    <t>CITAS AGENDADAS</t>
  </si>
  <si>
    <t>NIVEL PRIMARIO</t>
  </si>
  <si>
    <t>SECCIÓN F.1:  ACTIVIDADES DE APOYO EN ATENCIÓN DE ESPECIALIDADES</t>
  </si>
  <si>
    <t>0-14 años</t>
  </si>
  <si>
    <t xml:space="preserve">REM-A11.  EXÁMENES DE PESQUISA DE ENFERMEDADES TRASMISIBLES </t>
  </si>
  <si>
    <r>
      <t xml:space="preserve">SECCIÓN A.1: EXÁMENES DE SÍFILIS POR GRUPO DE USUARIOS </t>
    </r>
    <r>
      <rPr>
        <b/>
        <sz val="10"/>
        <rFont val="Verdana"/>
        <family val="2"/>
      </rPr>
      <t>(Uso exclusivo de establecimientos con Laboratorio que procesan)</t>
    </r>
  </si>
  <si>
    <t>GRUPO DE PESQUISA</t>
  </si>
  <si>
    <t>VDRL</t>
  </si>
  <si>
    <t>RPR</t>
  </si>
  <si>
    <t>MHA-TP</t>
  </si>
  <si>
    <t>GESTANTES PRIMER TRIMESTRE EMBARAZO</t>
  </si>
  <si>
    <t>GESTANTES SEGUNDO TRIMESTRE EMBARAZO</t>
  </si>
  <si>
    <t>GESTANTES TERCER TRIMESTRE EMBARAZO</t>
  </si>
  <si>
    <t>GESTANTES TRIMESTRE EMBARAZO IGNORADO</t>
  </si>
  <si>
    <t>MUJERES QUE INGRESAN A MATERNIDAD POR PARTO</t>
  </si>
  <si>
    <t>MUJERES QUE INGRESAN POR ABORTO</t>
  </si>
  <si>
    <t>PERSONAS EN CONTROL POR COMERCIO SEXUAL</t>
  </si>
  <si>
    <t>PERSONAS EN CONTROL FECUNDIDAD</t>
  </si>
  <si>
    <t>CONSULTANTES POR ITS</t>
  </si>
  <si>
    <t>PERSONAS CON EMP</t>
  </si>
  <si>
    <t>DONANTES DE SANGRE</t>
  </si>
  <si>
    <t>PACIENTES EN DIÁLISIS</t>
  </si>
  <si>
    <t>VICTIMA DE VIOLENCIA SEXUAL</t>
  </si>
  <si>
    <t>PAREJA SERODISCORDANTE</t>
  </si>
  <si>
    <t>PAREJA DE GESTANTE VIH POSITIVO</t>
  </si>
  <si>
    <t>PERSONA EN CONTROL POR HEPATITIS B</t>
  </si>
  <si>
    <t>PERSONA EN CONTROL POR HEPATITIS C</t>
  </si>
  <si>
    <t>SECCIÓN A.2: EXÁMENES DE SÍFILIS POR GRUPO DE USUARIOS (Uso exclusivo de establecimientos que Compran Servicio)</t>
  </si>
  <si>
    <t>SECCIÓN B.1: EXÁMENES SEGÚN GRUPOS DE USUARIOS POR CONDICIÓN DE HEPATITIS B, HEPATITIS C, CHAGAS, HTLV 1 Y SIFILIS (Uso exclusivo de establecimientos con Laboratorio que procesan)</t>
  </si>
  <si>
    <t>GRUPO DE USUARIOS</t>
  </si>
  <si>
    <t>HEPATITIS  B</t>
  </si>
  <si>
    <t>HEPATITIS  C</t>
  </si>
  <si>
    <t>CHAGAS</t>
  </si>
  <si>
    <t>HTLV1</t>
  </si>
  <si>
    <t>Procesados</t>
  </si>
  <si>
    <t>Reactivos</t>
  </si>
  <si>
    <t>Confirmados</t>
  </si>
  <si>
    <t>USUARIOS</t>
  </si>
  <si>
    <t>DONANTES</t>
  </si>
  <si>
    <t>SECCIÓN B.2: EXÁMENES SEGÚN GRUPOS DE USUARIOS POR CONDICIÓN DE HEPATITIS B, HEPATITIS C, CHAGAS, HTLV 1 Y SIFILIS (Uso exclusivo de establecimientos que Compran Servicio)</t>
  </si>
  <si>
    <t>SECCIÓN C.1: EXÁMENES  DE  VIH POR GRUPOS DE USUARIOS (Uso exclusivo de establecimientos con Laboratorio que procesan)</t>
  </si>
  <si>
    <t>GRUPO DE EDAD (En años)</t>
  </si>
  <si>
    <t>POR SEXO
(Procesados)</t>
  </si>
  <si>
    <t>0 a 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</si>
  <si>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</si>
  <si>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</si>
  <si>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</si>
  <si>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</si>
  <si>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</si>
  <si>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</si>
  <si>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</si>
  <si>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GESTANTES PRIMER EXAMEN</t>
  </si>
  <si>
    <t>GESTANTES SEGUNDO EXAMEN</t>
  </si>
  <si>
    <t>MUJER EN TRABAJO DE PRE PARTO O PARTO</t>
  </si>
  <si>
    <t>POR CONSULTA ITS</t>
  </si>
  <si>
    <t>PERSONAS EN CONTROL DE REGULACIÓN FECUNDIDAD, GINECOLOGICO, CLIMATERIO</t>
  </si>
  <si>
    <t>PERSONAS EN CONTROL DE SALUD SEGÚN CICLO VITAL</t>
  </si>
  <si>
    <t>PERSONA EN CONTROL POR TBC</t>
  </si>
  <si>
    <t>CONSULTANTES POR MORBILIDAD</t>
  </si>
  <si>
    <t>POR CONSULTA ESPONTÁNEA</t>
  </si>
  <si>
    <t>SECCIÓN C.2: EXÁMENES  DE  VIH POR GRUPOS DE USUARIOS (Uso exclusivo de establecimientos que Compran Servicio)</t>
  </si>
  <si>
    <t>SECCIÓN D: DETECCIÓN ENFERMEDAD DE CHAGAS EN GESTANTES Y RECIÉN NACIDOS SEGÚN RESULTADO DE EXÁMENES DE LABORATORIO</t>
  </si>
  <si>
    <t>TIPO DE EXÁMENES</t>
  </si>
  <si>
    <r>
      <t xml:space="preserve">EXÁMENES DE TAMIZAJE INFECCIÓN POR </t>
    </r>
    <r>
      <rPr>
        <i/>
        <sz val="8"/>
        <rFont val="Verdana"/>
        <family val="2"/>
      </rPr>
      <t>T. cruzi</t>
    </r>
    <r>
      <rPr>
        <sz val="8"/>
        <rFont val="Verdana"/>
        <family val="2"/>
      </rPr>
      <t xml:space="preserve"> </t>
    </r>
    <r>
      <rPr>
        <b/>
        <sz val="8"/>
        <rFont val="Verdana"/>
        <family val="2"/>
      </rPr>
      <t>REALIZADOS</t>
    </r>
  </si>
  <si>
    <r>
      <t xml:space="preserve">EXÁMENES TAMIZAJE DE INFECCIÓN POR </t>
    </r>
    <r>
      <rPr>
        <i/>
        <sz val="8"/>
        <rFont val="Verdana"/>
        <family val="2"/>
      </rPr>
      <t>T. cruzi</t>
    </r>
    <r>
      <rPr>
        <sz val="8"/>
        <rFont val="Verdana"/>
        <family val="2"/>
      </rPr>
      <t xml:space="preserve"> </t>
    </r>
    <r>
      <rPr>
        <b/>
        <sz val="8"/>
        <rFont val="Verdana"/>
        <family val="2"/>
      </rPr>
      <t xml:space="preserve">CON RESULTADO REACTIVO </t>
    </r>
  </si>
  <si>
    <r>
      <t xml:space="preserve">EXAMENES DE CONFIRMACIÓN DE INFECCIÓN POR </t>
    </r>
    <r>
      <rPr>
        <i/>
        <sz val="8"/>
        <rFont val="Verdana"/>
        <family val="2"/>
      </rPr>
      <t xml:space="preserve">T. cruzi </t>
    </r>
    <r>
      <rPr>
        <b/>
        <sz val="8"/>
        <rFont val="Verdana"/>
        <family val="2"/>
      </rPr>
      <t xml:space="preserve">CON RESULTADO POSITIVO </t>
    </r>
  </si>
  <si>
    <t xml:space="preserve">GESTANTES QUE INGRESAN A CONTROL PRENATAL       </t>
  </si>
  <si>
    <t>MUJERES EN TRABAJO DE PARTO O ABORTO SIN TAMIZAJE PREVIO CUALQUIERA SEA LA CAUSA</t>
  </si>
  <si>
    <t xml:space="preserve">RECIÉN NACIDOS, HIJOS DE MADRE CON ENFERMEDAD DE CHAGAS </t>
  </si>
  <si>
    <t xml:space="preserve">LACTANTES, HIJOS DE MADRE CON ENFERMEDAD DE CHAGAS </t>
  </si>
  <si>
    <t>REM-19a.   ACTIVIDADES DE PROMOCIÓN Y PREVENCIÓN DE LA SALUD</t>
  </si>
  <si>
    <t>SECCIÓN A: CONSEJERÍAS</t>
  </si>
  <si>
    <t>SECCIÓN A.1: CONSEJERÍAS INDIVIDUALES</t>
  </si>
  <si>
    <t>ACTIVIDADES Y AREAS TEMATICAS</t>
  </si>
  <si>
    <t xml:space="preserve">15-19 </t>
  </si>
  <si>
    <t xml:space="preserve">20-24 </t>
  </si>
  <si>
    <t xml:space="preserve">25-29 </t>
  </si>
  <si>
    <t xml:space="preserve">30-34 </t>
  </si>
  <si>
    <t>35-39</t>
  </si>
  <si>
    <t xml:space="preserve">40-44 </t>
  </si>
  <si>
    <t xml:space="preserve">45-49 </t>
  </si>
  <si>
    <t xml:space="preserve">50-54 </t>
  </si>
  <si>
    <t>55-59</t>
  </si>
  <si>
    <t xml:space="preserve">60-64 </t>
  </si>
  <si>
    <t xml:space="preserve">65-69 </t>
  </si>
  <si>
    <t xml:space="preserve">70-74 </t>
  </si>
  <si>
    <t>75- 79</t>
  </si>
  <si>
    <t>ACTIVIDAD FÍSICA</t>
  </si>
  <si>
    <t>PSICÓLOGO /A</t>
  </si>
  <si>
    <t>FACILITADOR/A INTERCULTURAL</t>
  </si>
  <si>
    <t>ALIMENTACIÓN SALUDABLE</t>
  </si>
  <si>
    <t>CONSUMO DE DROGAS</t>
  </si>
  <si>
    <t>SALUD SEXUAL Y REPRODUCTIVA</t>
  </si>
  <si>
    <t>REGULACIÓN DE FERTILIDAD</t>
  </si>
  <si>
    <t>PREVENCIÓN VIH E INFECCIÓN DE TRANSMISIÓN SEXUAL (ITS)</t>
  </si>
  <si>
    <t>PREVENCIÓN DE LA TRANSMISIÓN VERTICAL DEL VIH (EMBARAZADAS)</t>
  </si>
  <si>
    <t>MÉDICO PRE TEST</t>
  </si>
  <si>
    <t>MATRONA /ÓN PRE TEST</t>
  </si>
  <si>
    <t>MÉDICO POST TEST</t>
  </si>
  <si>
    <t>MATRONA /ÓN POST TEST</t>
  </si>
  <si>
    <t>OTRAS ÁREAS</t>
  </si>
  <si>
    <t>SECCIÓN A.2: CONSEJERÍAS INDIVIDUALES POR VIH (NO INCLUIDAS EN LA SECCION A.1)</t>
  </si>
  <si>
    <t>CONSEJERIAS</t>
  </si>
  <si>
    <t>ÁREA O NIVEL</t>
  </si>
  <si>
    <t>EN BANCO DE SANGRE  (DONANTES)</t>
  </si>
  <si>
    <t>HOSPITALIZACIÓN</t>
  </si>
  <si>
    <t>EN CDT - CRS</t>
  </si>
  <si>
    <t>EN APS</t>
  </si>
  <si>
    <t>EN OTRAS INSTANCIAS</t>
  </si>
  <si>
    <t>SECCIÓN A.3: CONSEJERÍAS FAMILIARES</t>
  </si>
  <si>
    <t>TEMAS PRIORIDAD</t>
  </si>
  <si>
    <t>FAMILIA</t>
  </si>
  <si>
    <t>TOTAL ACTIVIDADES</t>
  </si>
  <si>
    <t>SECCIÓN B: ACTIVIDADES DE PROMOCIÓN</t>
  </si>
  <si>
    <t>SECCIÓN B.1: ACTIVIDADES DE PROMOCIÓN SEGÚN ESTRATEGIAS Y CONDICIONANTES ABORDADAS Y NÚMERO DE PARTICIPANTES</t>
  </si>
  <si>
    <t xml:space="preserve">ESTRATEGIA, ESPACIOS  O LÍNEAS DE ACCIÓN </t>
  </si>
  <si>
    <t>CONDICIONANTES ABORDADAS</t>
  </si>
  <si>
    <t>DETERMINANTES SOCIALES DE LA SALUD ABORDADAS - CHILE CRECE CONTIGO</t>
  </si>
  <si>
    <t xml:space="preserve">TOTAL PARTICI-PANTES </t>
  </si>
  <si>
    <t xml:space="preserve">EVENTOS  MASIVOS </t>
  </si>
  <si>
    <t>COMUNAS, COMUNIDADES.</t>
  </si>
  <si>
    <t>LUGARES DE TRABAJO</t>
  </si>
  <si>
    <t>ESTABLECIMIENTOS EDUCACIÓN</t>
  </si>
  <si>
    <t>REUNIONES DE PLANIFICACIÓN PARTICIPATIVA</t>
  </si>
  <si>
    <t xml:space="preserve">
JORNADAS Y  
SEMINARIOS</t>
  </si>
  <si>
    <t xml:space="preserve">EDUCACIÓN GRUPAL </t>
  </si>
  <si>
    <t>SECCIÓN B.2: TALLERES GRUPALES DE VIDA SANA SEGÚN TIPO, POR ESPACIOS DE ACCIÓN</t>
  </si>
  <si>
    <t>ESPACIOS DE ACCIÓN</t>
  </si>
  <si>
    <t>TOTAL 
TALLERES</t>
  </si>
  <si>
    <t>"MENTE SANA Y CUERPO SANO"</t>
  </si>
  <si>
    <t>"COMUNICA-CIÓN"</t>
  </si>
  <si>
    <t>"YO ME CUIDO"</t>
  </si>
  <si>
    <t>CONTROL 
DEL TABACO</t>
  </si>
  <si>
    <t>OTROS
TIPO DE
TALLERES</t>
  </si>
  <si>
    <t>COMUNAS, COMUNIDADES</t>
  </si>
  <si>
    <t>ESTABLECIMIENTOS EDUCACIONALES</t>
  </si>
  <si>
    <t>SECCIÓN B.3: ACTIVIDADES DE GESTIÓN SEGÚN TIPO, POR ESPACIOS DE ACCIÓN</t>
  </si>
  <si>
    <t xml:space="preserve">REUNIONES 
DE GESTIÓN </t>
  </si>
  <si>
    <t>REUNIONES 
MASIVAS 
DE GESTIÓN</t>
  </si>
  <si>
    <t>ACCIONES DE COMUNICA-CIÓN 
Y DIFUSIÓN</t>
  </si>
  <si>
    <t>PREPARACIÓN 
ACTIVIDADES 
EDUCATIVAS</t>
  </si>
  <si>
    <t>ENTREVISTAS</t>
  </si>
  <si>
    <t>ESTABLECIMIENTOS 
EDUCACIONALES</t>
  </si>
  <si>
    <t>OFICINA INTERCULTURAL</t>
  </si>
  <si>
    <t>REM-19b.   ACTIVIDADES DE PARTICIPACIÓN SOCIAL</t>
  </si>
  <si>
    <t>SECCIÓN A: ATENCIÓN OFICINAS DE INFORMACIONES (SISTEMA INTEGRAL DE ATENCIÓN A USUARIOS)</t>
  </si>
  <si>
    <t>TIPO DE ATENCION</t>
  </si>
  <si>
    <t>Nº DE ATENCIONES EN EL MES</t>
  </si>
  <si>
    <t>RESPUESTAS DEL MES DENTRO DE PLAZOS LEGALES ( 15 DIAS HÁBILES)</t>
  </si>
  <si>
    <t>RECLAMOS RESPONDIDOS FUERA DE PLAZOS LEGALES</t>
  </si>
  <si>
    <t>RECLAMOS PENDIENTES</t>
  </si>
  <si>
    <t xml:space="preserve">TOTAL DE RECLAMOS </t>
  </si>
  <si>
    <t>SUGERENCIAS</t>
  </si>
  <si>
    <t>FELICITACIONES</t>
  </si>
  <si>
    <t>SOLICITUDES</t>
  </si>
  <si>
    <t>SOLICITUDES LEY 20.285 (Ley de Transparencia)</t>
  </si>
  <si>
    <t>SECCIÓN B: ACTIVIDADES POR ESTRATEGIA/LÍNEA DE ACCIÓN O ESPACIO / INSTANCIA DE PARTICIPACIÓN SOCIAL</t>
  </si>
  <si>
    <t>TIPO DE ACTIVIDADES</t>
  </si>
  <si>
    <t xml:space="preserve">ESPACIOS/INSTANCIAS </t>
  </si>
  <si>
    <t>ESTRATEGIAS/LÍNEAS DE ACCIÓN</t>
  </si>
  <si>
    <t>ADMINISTRACIÓN Y GESTIÓN</t>
  </si>
  <si>
    <t>REUNIONES INTRASECTOR</t>
  </si>
  <si>
    <t>REUNIONES INTERSECTOR</t>
  </si>
  <si>
    <t>ACTIVIDADES DE MONITOREO</t>
  </si>
  <si>
    <t>ASESORÍA TÉCNICA</t>
  </si>
  <si>
    <t>JORNADAS DE INTERCAMBIO DE EXPERIENCIAS</t>
  </si>
  <si>
    <t>ACTIVIDADES DE DIFUSIÓN Y COMUNICACIÓN</t>
  </si>
  <si>
    <t>EDUCACIÓN Y CAPACITACIÓN COMUNITARIA</t>
  </si>
  <si>
    <t>EVENTOS MASIVOS (ASAMBLEAS, CABILDOS, OTROS)</t>
  </si>
  <si>
    <t>ACTIVIDADES A PUEBLOS INDÍGENAS</t>
  </si>
  <si>
    <t>TOTAL DE ACTIVIDADES</t>
  </si>
  <si>
    <t>SECCIÓN C: REUNIONES DE ADULTO MAYOR</t>
  </si>
  <si>
    <t>TIPO DE REUNIÓN</t>
  </si>
  <si>
    <t>CASOS/INSTI-
TUCIONES</t>
  </si>
  <si>
    <t xml:space="preserve">CLÍNICAS </t>
  </si>
  <si>
    <t>CON INSTITUCIONES DE LARGA ESTADÍA</t>
  </si>
  <si>
    <t>REM-23.   SALAS: IRA, ERA Y MIXTAS EN APS</t>
  </si>
  <si>
    <t>SECCIÓN A: INGRESOS AGUDOS SEGÚN DIAGNOSTICO</t>
  </si>
  <si>
    <t>DIAGNÓSTICOS</t>
  </si>
  <si>
    <t>Menos 
1 año</t>
  </si>
  <si>
    <t>1 - 4 
años</t>
  </si>
  <si>
    <t>5 - 9 
años</t>
  </si>
  <si>
    <t>10 - 14
años</t>
  </si>
  <si>
    <t>15 - 19
años</t>
  </si>
  <si>
    <t xml:space="preserve">20 a 24 años
</t>
  </si>
  <si>
    <t>25 a 39 años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</si>
  <si>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</si>
  <si>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</si>
  <si>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</si>
  <si>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</si>
  <si>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</si>
  <si>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</si>
  <si>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</si>
  <si>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</si>
  <si>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mas años</t>
  </si>
  <si>
    <t xml:space="preserve"> REINGRESOS</t>
  </si>
  <si>
    <t>I.R.A. ALTA</t>
  </si>
  <si>
    <t>INFLUENZA</t>
  </si>
  <si>
    <t xml:space="preserve">NEUMONÍA </t>
  </si>
  <si>
    <t>COQUELUCHE</t>
  </si>
  <si>
    <t>BRONQUITIS OBSTRUCTIVA AGUDA</t>
  </si>
  <si>
    <t>OTRAS IRAS  BAJAS</t>
  </si>
  <si>
    <t>EXACERBACIÓN ASMA</t>
  </si>
  <si>
    <t>EXACERBACIÓN DE ENFERMEDAD PULMONAR OBSTRUCTIVA CRÓNICA (EPOC)</t>
  </si>
  <si>
    <t>EXACERBACIÓN FIBROSIS QUÍSTICA</t>
  </si>
  <si>
    <t>EXACERBACIÓN OTRAS RESPIRATORIAS CRÓNICAS</t>
  </si>
  <si>
    <t>SECCIÓN B: INGRESO CRÓNICO SEGÚN DIAGNÓSTICO (SOLO MÉDICO)</t>
  </si>
  <si>
    <t>Leve</t>
  </si>
  <si>
    <t>Moderado</t>
  </si>
  <si>
    <t>Severo</t>
  </si>
  <si>
    <t>ASMA BRONQUIAL</t>
  </si>
  <si>
    <t>ENFERMEDAD PULMONAR OBSTRUCTIVA CRÓNICA (EPOC)</t>
  </si>
  <si>
    <t>Tipo A</t>
  </si>
  <si>
    <t>Tipo B</t>
  </si>
  <si>
    <t>DISPLASIA BRONCOPULMONAR</t>
  </si>
  <si>
    <t>FIBROSIS QUÍSTICA</t>
  </si>
  <si>
    <t>OXIGENO DEPENDIENTE</t>
  </si>
  <si>
    <t xml:space="preserve">ASISTENCIA VENTILATORIA NO INVASIVA O INVASIVA </t>
  </si>
  <si>
    <t>OTRAS RESPIRATORIAS CRÓNICAS</t>
  </si>
  <si>
    <t>SECCION C: EGRESOS</t>
  </si>
  <si>
    <t>PROGRAMAS</t>
  </si>
  <si>
    <t>Abandono</t>
  </si>
  <si>
    <t>Fallecimiento</t>
  </si>
  <si>
    <t>SÍNDROME BRONQUIAL OBSTRUCTIVA RECURRENTE (SBOR)</t>
  </si>
  <si>
    <t>SECCIÓN D: CONSULTAS DE MORBILIDAD POR ENFERMEDADES RESPIRATORIAS EN SALAS IRA, ERA Y MIXTA</t>
  </si>
  <si>
    <t>SECCIÓN E: CONTROLES REALIZADOS</t>
  </si>
  <si>
    <t>SECCIÓN F: CONSULTAS ATENCIONES AGUDAS</t>
  </si>
  <si>
    <t>SECCIÓN G: INASISTENTES A CONTROL DE CRÓNICOS</t>
  </si>
  <si>
    <t>S.B.O. RECURRENTE</t>
  </si>
  <si>
    <t>SECCIÓN H: INASISTENTES A CITACIÓN AGENDADA</t>
  </si>
  <si>
    <t>Menor de 20 años</t>
  </si>
  <si>
    <t>De 20 años y más</t>
  </si>
  <si>
    <t>SECCIÓN I: PROCEDIMIENTOS REALIZADOS</t>
  </si>
  <si>
    <t>PROCEDIMIENTO</t>
  </si>
  <si>
    <t xml:space="preserve">ESPIROMETRÍA BASAL </t>
  </si>
  <si>
    <t>ESPIROMETRÍA POST BD</t>
  </si>
  <si>
    <t xml:space="preserve">FLUJOMETRÍA BASAL </t>
  </si>
  <si>
    <t>FLUJOMETRÍA POST BD</t>
  </si>
  <si>
    <t>PIMOMETRÍA</t>
  </si>
  <si>
    <t>TEST DE PROVOCACIÓN CON EJERCICIO</t>
  </si>
  <si>
    <t>TEST DE MARCHA 6 MINUTOS</t>
  </si>
  <si>
    <t>SESIONES DE KINESIOTERAPIA RESPIRATORIA</t>
  </si>
  <si>
    <t>SECCIÓN J: DERIVACIÓN DE PACIENTES SEGÚN DESTINO</t>
  </si>
  <si>
    <t>DESTINO</t>
  </si>
  <si>
    <t>UNIDAD EMERGENCIA HOSPITALARIA</t>
  </si>
  <si>
    <t>SAPU, SUR O SAR</t>
  </si>
  <si>
    <t>CAE / CDT / CRS</t>
  </si>
  <si>
    <t>SECCIÓN K: RECEPCIÓN DE PACIENTES SEGÚN ORIGEN</t>
  </si>
  <si>
    <t>ORIGEN</t>
  </si>
  <si>
    <t>SAPU , SUR O SAR</t>
  </si>
  <si>
    <t>CONSULTA DE MORBILIDAD</t>
  </si>
  <si>
    <t>EXTRASISTEMA</t>
  </si>
  <si>
    <t>SECCIÓN L: HOSPITALIZACION ABREVIADA / INTERVENCION EN CRISIS RESPIRATORIA</t>
  </si>
  <si>
    <t>BRONQUITIS OBSTRUCTIVA</t>
  </si>
  <si>
    <t>REAGUDIZACIÓN DE SBOR</t>
  </si>
  <si>
    <t>REAGUDIZACIÓN DE ASMA</t>
  </si>
  <si>
    <t>REAGUDIZACIÓN DE EPOC</t>
  </si>
  <si>
    <t>SECCIÓN M: EDUCACIÓN EN SALAS</t>
  </si>
  <si>
    <t>TEMAS</t>
  </si>
  <si>
    <t>ANTITABACO</t>
  </si>
  <si>
    <t>USO DE TERAPIA INHALATORIA</t>
  </si>
  <si>
    <t xml:space="preserve">EDUCACION INTEGRAL EN SALUD RESPIRATORIA </t>
  </si>
  <si>
    <t>ESTILO DE VIDA SALUDABLES</t>
  </si>
  <si>
    <t>SECCIÓN M.2: EDUCACIÓN GRUPAL EN SALA (AGENDADA Y PROGRAMADA)</t>
  </si>
  <si>
    <t>Nº SESIONES</t>
  </si>
  <si>
    <t>Nº PARTICIPANTES</t>
  </si>
  <si>
    <t>UN PROFESIONAL</t>
  </si>
  <si>
    <t>DOS O MÁS PROFESIONA-LES</t>
  </si>
  <si>
    <t>PACIENTES, PADRES O CUIDADORES</t>
  </si>
  <si>
    <t>SALAS CUNAS Y JARDINES INFANTILES</t>
  </si>
  <si>
    <t>INTERSECTOR</t>
  </si>
  <si>
    <t>REHABILITACION PULMONAR</t>
  </si>
  <si>
    <t>PACIENTES Y/O CUIDADORES</t>
  </si>
  <si>
    <t>SECCIÓN N: VISITAS DOMICILIARIAS REALIZADAS POR EQUIPO IRA-ERA A FAMILIAS</t>
  </si>
  <si>
    <t>CONCEPTOS</t>
  </si>
  <si>
    <t>HOGAR LIBRE DEL HUMO DEL TABACO</t>
  </si>
  <si>
    <t>PROGRAMA OXIGENOTERAPIA AMBULATORIA, AVNI, AVI, AVNIA, AVIA</t>
  </si>
  <si>
    <t>OTRAS VISITAS</t>
  </si>
  <si>
    <t xml:space="preserve">SECCIÓN O: PROGRAMA DE REHABILITACION PULMONAR </t>
  </si>
  <si>
    <t xml:space="preserve">REHABILITACIÓN PULMONAR </t>
  </si>
  <si>
    <t>SECCIÓN P: APLICACIÓN Y RESULTADO DE ENCUESTA CALIDAD DE VIDA</t>
  </si>
  <si>
    <t>TIPO DE ENCUESTA</t>
  </si>
  <si>
    <t xml:space="preserve">RESULTADOS </t>
  </si>
  <si>
    <t>CALIDAD DE VIDA AL INGRESO</t>
  </si>
  <si>
    <t>CALIDAD DE VIDA DE CONTROL (A LOS 12 MESES)</t>
  </si>
  <si>
    <t>REM-A24.   ATENCIÓN EN MATERNIDAD</t>
  </si>
  <si>
    <t xml:space="preserve">SECCIÓN A: INFORMACIÓN DE PARTOS Y ABORTOS ATENDIDOS </t>
  </si>
  <si>
    <t>TÉRMINO 
DEL 
EMBARAZO</t>
  </si>
  <si>
    <t>PARTOS Y ABORTOS</t>
  </si>
  <si>
    <t>PARTOS PREMATUROS</t>
  </si>
  <si>
    <t>ANESTESIA</t>
  </si>
  <si>
    <t>ANALGESIA</t>
  </si>
  <si>
    <t>APEGO
PRECOZ</t>
  </si>
  <si>
    <t>TOTAL PARTOS</t>
  </si>
  <si>
    <t>NORMAL/VAGINAL</t>
  </si>
  <si>
    <t>DISTÓCICO VAGINAL</t>
  </si>
  <si>
    <t>CESÁREA ELECTIVA</t>
  </si>
  <si>
    <t>CESÁREA URGENCIA</t>
  </si>
  <si>
    <t>ABORTOS</t>
  </si>
  <si>
    <t>PARTO NORMAL VERTICAL (*)</t>
  </si>
  <si>
    <t>PARTO FUERA ESTABLECIMIENTO DE SALUD</t>
  </si>
  <si>
    <t>EMBARAZO NO CONTROLADO</t>
  </si>
  <si>
    <t>(*) Incluido en Parto Normal</t>
  </si>
  <si>
    <t>(**) Partos de Término y Pre-Término</t>
  </si>
  <si>
    <t>SECCIÓN B: ACOMPAÑAMIENTO EN EL PROCESO REPRODUCTIVO</t>
  </si>
  <si>
    <t>EVENTO</t>
  </si>
  <si>
    <t xml:space="preserve">BENEFICIARIAS </t>
  </si>
  <si>
    <t>SOLO EN EL PARTO</t>
  </si>
  <si>
    <t>PRE PARTO Y PARTO</t>
  </si>
  <si>
    <t xml:space="preserve">SECCIÓN C.1: NACIDOS  SEGÚN PESO AL NACER  </t>
  </si>
  <si>
    <t>PESO AL NACER (en gramos)</t>
  </si>
  <si>
    <t>PROGRAMA FENILQUETONURIA (PKU) E HIPOTIROIDISMO CONGENITO (HC)</t>
  </si>
  <si>
    <t>Menos de 
1.000</t>
  </si>
  <si>
    <t>1.000 a 
1.499</t>
  </si>
  <si>
    <t>1.500 a 
1.999</t>
  </si>
  <si>
    <t>2.000 a 
2.499</t>
  </si>
  <si>
    <t>2.500 a 
2.999</t>
  </si>
  <si>
    <t>3.000 a 
3.999</t>
  </si>
  <si>
    <t>4.000 y 
más</t>
  </si>
  <si>
    <t>Primeras Muestras</t>
  </si>
  <si>
    <t>Muestras Repetidas</t>
  </si>
  <si>
    <t>NACIDOS VIVOS</t>
  </si>
  <si>
    <t>NACIDOS FALLECIDOS</t>
  </si>
  <si>
    <t>SECCIÓN C.3: APGAR MENOR O IGUAL A 3 AL MINUTO Y APGAR MENOR O IGUAL A 6 A LOS 5 MINUTOS</t>
  </si>
  <si>
    <t>APGAR MENOR O IGUAL A  3 AL MINUTO</t>
  </si>
  <si>
    <t>APGAR MENOR O IGUAL A 6 A LOS 5  MINUTOS</t>
  </si>
  <si>
    <t>SECCIÓN D: ESTERILIZACIONES SEGÚN SEXO</t>
  </si>
  <si>
    <t>EDAD (en años)</t>
  </si>
  <si>
    <t>Menor 
de 20</t>
  </si>
  <si>
    <t>20 - 34</t>
  </si>
  <si>
    <t xml:space="preserve">35 y más </t>
  </si>
  <si>
    <t>MUJER</t>
  </si>
  <si>
    <t>HOMBRE</t>
  </si>
  <si>
    <t>MATERNIDAD (PUÉRPERAS CON RN VIVO)</t>
  </si>
  <si>
    <t>NEONATOLOGÍA</t>
  </si>
  <si>
    <t>TOTAL DE EGRESOS</t>
  </si>
  <si>
    <t xml:space="preserve">EGRESADOS CON LACTANCIA MATERNA EXCLUSIVA </t>
  </si>
  <si>
    <t>LACTANCIA MATERNA MAS LACTANCIA ARTIFICIAL</t>
  </si>
  <si>
    <t>REM-25.  SERVICIOS DE SANGRE</t>
  </si>
  <si>
    <t>SECCIÓN A.1: POBLACIÓN DONANTE (CS-UMT-BS)</t>
  </si>
  <si>
    <t>DESCRIPCIÓN</t>
  </si>
  <si>
    <t>ALTRUISTAS</t>
  </si>
  <si>
    <t>NUEVOS</t>
  </si>
  <si>
    <t>Aceptados</t>
  </si>
  <si>
    <t>REPETIDOS</t>
  </si>
  <si>
    <t>FAMILIARES O REPOSICIÓN</t>
  </si>
  <si>
    <t>SECCIÓN A.2:  TIPO DE DONANTES RECHAZADOS</t>
  </si>
  <si>
    <t>Rechazados Transitorios</t>
  </si>
  <si>
    <t>Rechazados Permanentes</t>
  </si>
  <si>
    <t>SECCIÓN A.3: REACCIONES ADVERSAS A LA DONACIÓN (CS - UMT - BS)</t>
  </si>
  <si>
    <t xml:space="preserve"> ALTRUISTAS</t>
  </si>
  <si>
    <t>REPOSICIÓN</t>
  </si>
  <si>
    <t>Sin Lesión</t>
  </si>
  <si>
    <t>Con Lesión</t>
  </si>
  <si>
    <t>SECCIÓN B: INGRESO UNIDADES DE SANGRE A PRODUCIÓN  (CS-BS)</t>
  </si>
  <si>
    <t>UNIDADES DE SANGRE</t>
  </si>
  <si>
    <t>SECCIÓN C: PRODUCCIÓN DE COMPONENTES SANGUÍNEOS (CS-BS)</t>
  </si>
  <si>
    <t>PRODUCCIÓN</t>
  </si>
  <si>
    <t>GLÓBULOS ROJOS</t>
  </si>
  <si>
    <t>PLAQUETAS</t>
  </si>
  <si>
    <t>Estándar</t>
  </si>
  <si>
    <t>Aféresis</t>
  </si>
  <si>
    <t>PLASMAS</t>
  </si>
  <si>
    <t>CRIOPRECIPITADOS</t>
  </si>
  <si>
    <t>SECCIÓN C.1: COMPONENTES SANGUÍNEOS ELIMINADOS (CS-BS )</t>
  </si>
  <si>
    <t>CAUSA</t>
  </si>
  <si>
    <t>GLOBULOS ROJOS*</t>
  </si>
  <si>
    <t>PLASMAS*</t>
  </si>
  <si>
    <t>CRIOPRECIPI-TADOS</t>
  </si>
  <si>
    <t>ESTÁNDAR</t>
  </si>
  <si>
    <t>POOL*</t>
  </si>
  <si>
    <t>AFERESIS</t>
  </si>
  <si>
    <t>Otros</t>
  </si>
  <si>
    <t>* Cualquier tipo</t>
  </si>
  <si>
    <t>SECCIÓN C.2 .: COMPONENTES SANGUÍNEOS ELIMINADOS O DEVUELTOS AL CENTRO DE SANGRE ( UMT)</t>
  </si>
  <si>
    <t>SECCIÓN C.3 : COMPONENTES SANGUÍNEOS TRANSFORMACIONES (CS-BS-UMT)</t>
  </si>
  <si>
    <t>IRRADIACIÓN</t>
  </si>
  <si>
    <t>REDUCCIÓN VOLUMEN</t>
  </si>
  <si>
    <t>DESPLASMATI-ZACIÓN</t>
  </si>
  <si>
    <t>ESTANDAR</t>
  </si>
  <si>
    <t>SECCIÓN C.5: SATISFACCION STOCK (7 DÍAS) CS</t>
  </si>
  <si>
    <t>GR</t>
  </si>
  <si>
    <t>O +</t>
  </si>
  <si>
    <t>A +</t>
  </si>
  <si>
    <t>B +</t>
  </si>
  <si>
    <t>O ( - )</t>
  </si>
  <si>
    <t>A ( - )</t>
  </si>
  <si>
    <t>SECCIÓN C.6: SATISFACCION STOCK CRITICO (3 DÍAS) UMT</t>
  </si>
  <si>
    <t>SECCIÓN D: COMPONENTES SANGUINEOS DISTRIBUIDOS (CS) O TRANSFERIDOS (BS Y UMT)</t>
  </si>
  <si>
    <t>PRIVADO**</t>
  </si>
  <si>
    <t>F.F.A.A.</t>
  </si>
  <si>
    <t>**Universitarios, Clínicas Privadas, Otros</t>
  </si>
  <si>
    <t>SECCIÓN D.1: TRANSFUSIONES (UMT - BS )</t>
  </si>
  <si>
    <t>TRANSFUSIONES                                                   (Nº DE UNIDADES)</t>
  </si>
  <si>
    <t>MENORES DE 15 AÑOS</t>
  </si>
  <si>
    <t>DE 15 Y MAS AÑOS</t>
  </si>
  <si>
    <t>SECCIÓN E: DEMANDA GLÓBULOS ROJOS PARA TRANSFUSIÓN (UMT-BS)</t>
  </si>
  <si>
    <t>UNIDADES</t>
  </si>
  <si>
    <t>SECCIÓN F: REACCIONES ADVERSAS POR ACTO* TRANSFUSIONAL  (UMT-BS)</t>
  </si>
  <si>
    <t>TRALI</t>
  </si>
  <si>
    <t>* Cada vez que el paciente se transfunde.</t>
  </si>
  <si>
    <t>REM-26.  ACTIVIDADES EN DOMICILIO Y OTROS ESPACIOS</t>
  </si>
  <si>
    <t>SECCIÓN A: VISITAS DOMICILIARIAS INTEGRALES A FAMILIAS (ESTABLECIMIENTOS APS)</t>
  </si>
  <si>
    <t>DOS O MÁS PROFESIONALES</t>
  </si>
  <si>
    <t>UN PROFESIONAL Y UN TÉCNICO PARAMÉDICO</t>
  </si>
  <si>
    <t>PRIMER CONTACTO</t>
  </si>
  <si>
    <t>VISITA DE SEGUIMIENTO</t>
  </si>
  <si>
    <t>PROGRAMA DE ATENCIÓN DOMICILIARIA A PERSONAS CON DEPENDENCIA SEVERA</t>
  </si>
  <si>
    <t>PROGRAMA DE ACOMPAÑAMIENTO PSICOSOCIAL EN APS</t>
  </si>
  <si>
    <t>SECCIÓN B: OTRAS VISITAS INTEGRALES</t>
  </si>
  <si>
    <t>DOS O MÁS 
PROFESIONALES</t>
  </si>
  <si>
    <t>UN PROFESIONAL Y 
UN TÉCNICO PARAMÉDICO</t>
  </si>
  <si>
    <t>(*) Excluye visita integral de salud mental</t>
  </si>
  <si>
    <t>SECCIÓN C:  VISITAS CON FINES DE TRATAMIENTOS Y/O PROCEDIMIENTOS EN  DOMICILIO</t>
  </si>
  <si>
    <t>TÉCNICO 
PARAMÉDICO</t>
  </si>
  <si>
    <t>A PERSONAS CON DEPENDENCIA LEVE</t>
  </si>
  <si>
    <t>A PERSONAS CON DEPENDENCIA MODERADA</t>
  </si>
  <si>
    <t xml:space="preserve"> A PERSONAS CON DEPENDENCIA SEVERA</t>
  </si>
  <si>
    <t>ONCOLÓGICOS</t>
  </si>
  <si>
    <t>NO ONCOLÓGICOS</t>
  </si>
  <si>
    <t xml:space="preserve">VISITA DE SEGUIMIENTO A PERSONAS CON DEPEDENCIA SEVERA </t>
  </si>
  <si>
    <t>ATENCION  FARMACEÚTICA EN DOMICILIO</t>
  </si>
  <si>
    <t>SECCIÓN D: RESCATE DE PACIENTES INASISTENTES</t>
  </si>
  <si>
    <t>RESCATE EN DOMICILIO</t>
  </si>
  <si>
    <t>RESCATE TELEFONICO</t>
  </si>
  <si>
    <t>FUNCIONARIO</t>
  </si>
  <si>
    <t>COMPRA DE SERVICIO (*)</t>
  </si>
  <si>
    <t>* No incluidas como producción del establecimiento.</t>
  </si>
  <si>
    <t>SECCIÓN E: OTRAS VISITAS PROGRAMA DE ACOMPAÑAMIENTO PSICOSOCIAL EN ATENCIÓN PRIMARIA</t>
  </si>
  <si>
    <t>TOTAL VISITAS</t>
  </si>
  <si>
    <t>ESTABLECIMIENTO EDUCACIONAL</t>
  </si>
  <si>
    <t>A LUGAR DE TRABAJO</t>
  </si>
  <si>
    <t>TOTAL ACCIONES</t>
  </si>
  <si>
    <t>REM-27.  EDUCACIÓN PARA LA SALUD</t>
  </si>
  <si>
    <t>SECCIÓN A: PERSONAS QUE INGRESAN A EDUCACIÓN GRUPAL SEGÚN ÁREAS TEMÁTICAS Y EDAD</t>
  </si>
  <si>
    <t>ÁREAS TEMÁTICAS DE PREVENCIÓN</t>
  </si>
  <si>
    <t>GRUPO DE EDAD (en años)</t>
  </si>
  <si>
    <t>Menores de 1 año</t>
  </si>
  <si>
    <t>Niños 12 a 23 meses</t>
  </si>
  <si>
    <t>Niños de 2 a 5 años</t>
  </si>
  <si>
    <t>Niños de 6 a 9 años</t>
  </si>
  <si>
    <t>EDUCACIÓN DE GRUPO</t>
  </si>
  <si>
    <t>ESTIMULACIÓN DESARROLLO PSICOMOTOR</t>
  </si>
  <si>
    <t>NUTRICIÓN</t>
  </si>
  <si>
    <t>RIESGO DE MALNUTRICIÓN POR EXCESO</t>
  </si>
  <si>
    <t>MALNUTRICIÓN POR EXCESO</t>
  </si>
  <si>
    <t>MALNUTRICIÓN DE DÉFICIT</t>
  </si>
  <si>
    <t>PREVENCIÓN DE IRA - ERA</t>
  </si>
  <si>
    <t>PREVENCIÓN DE ACCIDENTES</t>
  </si>
  <si>
    <t>SALUD BUCO-DENTAL</t>
  </si>
  <si>
    <t>PREVENCIÓN VIOLENCIA DE GÉNERO</t>
  </si>
  <si>
    <t>PREPARACIÓN PARA EL PARTO Y LA CRIANZA</t>
  </si>
  <si>
    <t>DEL LENGUAJE</t>
  </si>
  <si>
    <t>MOTOR</t>
  </si>
  <si>
    <t>HABILIDADES PARENTALES</t>
  </si>
  <si>
    <t>NADIE ES PERFECTO</t>
  </si>
  <si>
    <t>FAMILIAS FUERTES</t>
  </si>
  <si>
    <t>AUTOCUIDADO</t>
  </si>
  <si>
    <t>APOYO MADRE A MADRE</t>
  </si>
  <si>
    <t xml:space="preserve">PREVENCIÓN DE SALUD MENTAL </t>
  </si>
  <si>
    <t>PREVENCION ALCOHOL Y DROGAS</t>
  </si>
  <si>
    <t>ANTITABÁQUICA (excluye REM 23)</t>
  </si>
  <si>
    <t>PREVENCIÓN DE LA TRANSMISIÓN VERTICAL DE VIH-SIFILIS</t>
  </si>
  <si>
    <t>OTRAS ÁREAS TEMÁTICAS</t>
  </si>
  <si>
    <t>EDUCACIÓN ESPECIAL EN ADULTO MAYOR</t>
  </si>
  <si>
    <t>ESTIMULACIÓN DE MEMORIA</t>
  </si>
  <si>
    <t>PREVENCIÓN CAÍDAS</t>
  </si>
  <si>
    <t>ESTIMULACIÓN DE ACTIVIDAD FÍSICA</t>
  </si>
  <si>
    <t>USO RACIONAL DE MEDICAMENTOS</t>
  </si>
  <si>
    <t>SECCIÓN B: ACTIVIDADES DE EDUCACIÓN PARA LA SALUD SEGÚN PERSONAL QUE LAS REALIZA (SESIONES)</t>
  </si>
  <si>
    <t>TÉCNICO 
PARAMÉ-
DICO</t>
  </si>
  <si>
    <t>SECCIÓN C: ACTIVIDAD FÍSICA GRUPAL PARA PROGRAMA SALUD CARDIOVASCULAR (SESIONES)</t>
  </si>
  <si>
    <t>TOTAL SESIONES</t>
  </si>
  <si>
    <t>PROFESOR
EDUCACIÓN FÍSICA</t>
  </si>
  <si>
    <t>10 A 19 AÑOS</t>
  </si>
  <si>
    <t>20 A 24 AÑOS</t>
  </si>
  <si>
    <t>25 A 64 AÑOS</t>
  </si>
  <si>
    <t>65 Y MÁS</t>
  </si>
  <si>
    <t>SECCIÓN D: EDUCACIÓN GRUPAL A GESTANTES DE ALTO RIESGO OBSTÉTRICO (Nivel Secundario)</t>
  </si>
  <si>
    <t>TOTAL 
SESIONES</t>
  </si>
  <si>
    <t>AUTOCUIDADO SEGÚN PATOLOGÍA</t>
  </si>
  <si>
    <t>PREPARACIÓN PARA EL PARTO</t>
  </si>
  <si>
    <t>TALLER DE EDUCACIÓN PRENATAL</t>
  </si>
  <si>
    <t>SECCIÓN E: TALLERES PROGRAMA "MÁS A.M AUTOVALENTES"</t>
  </si>
  <si>
    <t>TALLER</t>
  </si>
  <si>
    <t>Nº DE SESIONES</t>
  </si>
  <si>
    <t>ESTIMULACIÓN DE FUNCIONES MOTORAS Y PREVENCIÓN DE CAÍDAS</t>
  </si>
  <si>
    <t>AUTOCUIDADO Y ESTILOS DE VIDA SALUDABLE</t>
  </si>
  <si>
    <t>SECCIÓN F: TALLERES PROGRAMA VIDA SANA</t>
  </si>
  <si>
    <t>TIPO DE INTERVENCIÓN</t>
  </si>
  <si>
    <t>Nº DE INTERVEN-CIONES</t>
  </si>
  <si>
    <t>INTERVENCIÓN MÍNIMA
(BAJO RIESGO)</t>
  </si>
  <si>
    <t xml:space="preserve"> ALCOHOL</t>
  </si>
  <si>
    <t xml:space="preserve"> TABACO</t>
  </si>
  <si>
    <t xml:space="preserve"> DROGAS</t>
  </si>
  <si>
    <t>INTERVENCIÓN BREVE 
(RIESGO)</t>
  </si>
  <si>
    <t>INTERVENCIÓN REFERENCIA ASISTIDA
(PERJUDICIAL O DEPENDENCIA)</t>
  </si>
  <si>
    <t>REM-28.  PROGRAMA DE REHABILITACIÓN INTEGRAL</t>
  </si>
  <si>
    <t xml:space="preserve">A. NIVEL PRIMARIO </t>
  </si>
  <si>
    <t>SECCIÓN A.1: INGRESOS Y EGRESOS  AL PROGRAMA DE REHABILITACIÓN INTEGRAL</t>
  </si>
  <si>
    <t>TIPO DE INGRESO</t>
  </si>
  <si>
    <t>INGRESOS CON PTI CUIDADOR</t>
  </si>
  <si>
    <t xml:space="preserve">TIPO DE ESTRATEGIA </t>
  </si>
  <si>
    <t>&lt; 12 meses</t>
  </si>
  <si>
    <t>12 a 23 meses</t>
  </si>
  <si>
    <t>2 - 4</t>
  </si>
  <si>
    <t xml:space="preserve">20 - 24 </t>
  </si>
  <si>
    <t>25-29</t>
  </si>
  <si>
    <t>30-34</t>
  </si>
  <si>
    <t>45- 49</t>
  </si>
  <si>
    <t>Rehabilitación Base Comunitaria (RBC)</t>
  </si>
  <si>
    <t>Rehabilitación Integral(RI)</t>
  </si>
  <si>
    <t>Rehabilitación Rural (RR)</t>
  </si>
  <si>
    <t>INGRESOS CON PLAN DE TRATAMIENTO INTEGRAL (PTI)</t>
  </si>
  <si>
    <t>INGRESOS CON PLAN DE TRATAMIENTO INTEGRAL (PTI) CON OBJETIVOS PARA EL TRABAJO</t>
  </si>
  <si>
    <t xml:space="preserve">INGRESOS  DE USUARIOS CON CUIDADOR </t>
  </si>
  <si>
    <t>INGRESOS ACV REFERIDOS DESDE HOSPITAL</t>
  </si>
  <si>
    <t xml:space="preserve">REINGRESO Al PROGRAMA </t>
  </si>
  <si>
    <t>EGRESOS POR ALTA</t>
  </si>
  <si>
    <t>EGRESOS POR ABANDONO</t>
  </si>
  <si>
    <t>EGRESOS POR FALLECIMIENTO</t>
  </si>
  <si>
    <t>EGRESOS CON PERFIL PRELABORAL</t>
  </si>
  <si>
    <t>CONDICIÓN DE SALUD</t>
  </si>
  <si>
    <t>Rehabilitación Integral (RI)</t>
  </si>
  <si>
    <t>TOTAL INGRESO (N° DE PERSONAS)</t>
  </si>
  <si>
    <t>ARTROSIS LEVE Y MODERADA DE RODILLA Y CADERA</t>
  </si>
  <si>
    <t>SECUELA QUEMADURA</t>
  </si>
  <si>
    <t>ENFERMEDAD DE PARKINSON</t>
  </si>
  <si>
    <t>CONDICIÓN SENSORIAL VISUAL</t>
  </si>
  <si>
    <t>ADQUIRIDO</t>
  </si>
  <si>
    <t>CONDICIÓN SENSORIAL AUDITIVO</t>
  </si>
  <si>
    <t>OTRAS CONDICIONES</t>
  </si>
  <si>
    <t>CUIDADORES</t>
  </si>
  <si>
    <t>Total Rehabilitacion Base Comunitaria</t>
  </si>
  <si>
    <t>Total Rehabilitación Integral</t>
  </si>
  <si>
    <t xml:space="preserve">Total Rehabilitacion  Rural </t>
  </si>
  <si>
    <t>VISITA DOMICILIARIA INTEGRAL</t>
  </si>
  <si>
    <t>VISITA DE TRATAMIENTO Y/O PROCEDIMIENTO</t>
  </si>
  <si>
    <t>ÁREA TEMÁTICA DE PREVENCIÓN Y TRATAMIENTO</t>
  </si>
  <si>
    <t>NÙMERO DE PERSONAS (REHABILITACIÓN FÍSICA)</t>
  </si>
  <si>
    <t>NÙMERO DE SESIONES</t>
  </si>
  <si>
    <t>COMPONENTE (Nº PERSONAS)</t>
  </si>
  <si>
    <t>LABORAL</t>
  </si>
  <si>
    <t>EDUCATIVA</t>
  </si>
  <si>
    <t>COMUNITARIO</t>
  </si>
  <si>
    <t>MODALIDADES DE INTERVENCIÓN</t>
  </si>
  <si>
    <t>GRUPO OBJETIVO</t>
  </si>
  <si>
    <t>TOTALES RBC</t>
  </si>
  <si>
    <t>TOTALES RI</t>
  </si>
  <si>
    <t>TOTALES RR</t>
  </si>
  <si>
    <t>OTROS TOTALES</t>
  </si>
  <si>
    <t xml:space="preserve"> Actividades </t>
  </si>
  <si>
    <t xml:space="preserve">Participantes </t>
  </si>
  <si>
    <t>ORGANIZACIONES ASOCIADAS A DISCAPACIDAD</t>
  </si>
  <si>
    <t>ORGANIZACIONES COMUNITARIAS</t>
  </si>
  <si>
    <t>COMUNIDAD EDUCATIVA</t>
  </si>
  <si>
    <t>ACTIVIDADES DE PROMOCIÓN DE LA SALUD</t>
  </si>
  <si>
    <t>EMPLEADORES Y COMPAÑEROS DE TRABAJO</t>
  </si>
  <si>
    <t>RED DE APOYO</t>
  </si>
  <si>
    <t>ACTIVIDADES PARA FORTALECER LOS CONOCIMIENTOS Y DESTREZAS PERSONALES</t>
  </si>
  <si>
    <t>PROFESIONALES DE SALUD</t>
  </si>
  <si>
    <t>MONITORES</t>
  </si>
  <si>
    <t>ASESORÍA A GRUPOS COMUNITARIOS</t>
  </si>
  <si>
    <t>ORGANIZACIONES DE PSD</t>
  </si>
  <si>
    <t>ORGANIZACIONES PARA/POR PSD</t>
  </si>
  <si>
    <t>SECCIÓN B.1: INGRESOS Y EGRESOS  AL PROGRAMA DE REHABILITACIÓN INTEGRAL</t>
  </si>
  <si>
    <t>TIPO ATENCION</t>
  </si>
  <si>
    <t>UPC</t>
  </si>
  <si>
    <t>Cuidados Medios y Básicos</t>
  </si>
  <si>
    <t>EGRESOS ACV REFERIDO A APS</t>
  </si>
  <si>
    <t>DERIVACIÓN</t>
  </si>
  <si>
    <t>A OTRO HOSPITAL (hospitalizado)</t>
  </si>
  <si>
    <t>A NIVEL SECUNDARIO (ambulatorio)</t>
  </si>
  <si>
    <t>A NIVEL PRIMARIO</t>
  </si>
  <si>
    <t>ENTRENAMIENTO DE AYUDAS TECNICAS</t>
  </si>
  <si>
    <t>SECCIÓN A: PROGRAMA DE RESOLUTIVIDAD ATENCIÓN PRIMARIA DE SALUD</t>
  </si>
  <si>
    <t>MAMOGRAFÍA</t>
  </si>
  <si>
    <t>SOLICITADAS</t>
  </si>
  <si>
    <t>INFORMADAS</t>
  </si>
  <si>
    <t>CON BIRADS 0</t>
  </si>
  <si>
    <t>CON BIRADS 1 o 2</t>
  </si>
  <si>
    <t>CON BIRADS  3</t>
  </si>
  <si>
    <t>CON BIRADS  4, 5 o 6</t>
  </si>
  <si>
    <t>SIN INFORME BIRADS</t>
  </si>
  <si>
    <t>CON INFORME DE SOSPECHA DE MALIGNIDAD</t>
  </si>
  <si>
    <t>CON RESULTADO LITIASIS BILIAR</t>
  </si>
  <si>
    <t>ENDOSCOPIA DIGESTIVA ALTA</t>
  </si>
  <si>
    <t>TOMA DE BIOPSIA</t>
  </si>
  <si>
    <t>REALIZADAS</t>
  </si>
  <si>
    <t>CIRUGÍA MENOR</t>
  </si>
  <si>
    <t>BIOPSIAS DE CIRUGÍA MENOR ENVIADAS A ANATOMÍA PATOLÓGICA</t>
  </si>
  <si>
    <t>LENTES (Entregados)</t>
  </si>
  <si>
    <t xml:space="preserve">MENORES DE 15 AÑOS </t>
  </si>
  <si>
    <t>15 AÑOS Y MÁS</t>
  </si>
  <si>
    <t>MODALIDAD</t>
  </si>
  <si>
    <t xml:space="preserve">COMPRA DE SERVICIO </t>
  </si>
  <si>
    <t xml:space="preserve"> ATENCIONES REALIZADAS EN UNIDADES DE UEH DE HOSPITALES DE ALTA Y MEDIANA COMPLEJIDAD</t>
  </si>
  <si>
    <t>ESTABLECIMIENTOS DE NIVEL PRIMARIO DE SALUD</t>
  </si>
  <si>
    <t>TOTAL EMISIONES DE INFORMES</t>
  </si>
  <si>
    <t>PUEBLO ORIGINA-RIOS</t>
  </si>
  <si>
    <t>SECCIÓN D: OTRAS EVALUACIONES, APLICACIONES Y RESULTADOS DE ESCALAS EN TODAS LAS EDADES</t>
  </si>
  <si>
    <t>PARTICIPANTES</t>
  </si>
  <si>
    <t>SECCIÓN F: APOYO TELEFÓNICO DEL PROGRAMA DE ACOMPAÑAMIENTO PSICOSOCIAL EN APS</t>
  </si>
  <si>
    <t>REM-A04.   CONSULTAS Y OTRAS ATENCIONES</t>
  </si>
  <si>
    <t>ESPACIOS AMIGABLES</t>
  </si>
  <si>
    <t>SECCIÓN F:  TIPOS DE LACTANCIA EN NIÑOS Y NIÑAS AL EGRESO DE LA HOSPITALIZACIÓN</t>
  </si>
  <si>
    <t>Desconocido/a</t>
  </si>
  <si>
    <t>BASICO</t>
  </si>
  <si>
    <t>ENRUTADO</t>
  </si>
  <si>
    <t>SECCIÓN J: LLAMADOS DE URGENCIA A CENTRO REGULADOR</t>
  </si>
  <si>
    <t>TOTAL DE LLAMADAS</t>
  </si>
  <si>
    <t>GESTANTES INGRESADAS</t>
  </si>
  <si>
    <t>CONTROLES SALUD MENTAL</t>
  </si>
  <si>
    <t>SECCIÓN A.1: CONTROLES DE ATENCION PRIMARIA / ESPECIALIDADES</t>
  </si>
  <si>
    <t>NANEAS</t>
  </si>
  <si>
    <t>POLITRAUMATISMO</t>
  </si>
  <si>
    <t>PARO CARDIORESPIRATORIO</t>
  </si>
  <si>
    <t>AGRESOR /A</t>
  </si>
  <si>
    <t>AGRESOR / A</t>
  </si>
  <si>
    <t>SECCIÓN A.1: ATENCIONES REALIZADAS EN UNIDADES DE EMERGENCIA HOSPITALARIA DE ALTA Y MEDIANA COMPLEJIDAD (UEH)</t>
  </si>
  <si>
    <t>SECCIÓN A.2: ATENCIONES DE URGENCIA REALIZADAS EN SAPU Y SAR</t>
  </si>
  <si>
    <t>SECCIÓN D: PACIENTES CON INDICACIÓN DE HOSPITALIZACIÓN EN ESPERA DE CAMAS EN UEH</t>
  </si>
  <si>
    <t>CANTIDAD</t>
  </si>
  <si>
    <t>TIPO DE ACCION</t>
  </si>
  <si>
    <t>TOTAL DE TRASLADOS</t>
  </si>
  <si>
    <t>SECCIÓN F: PACIENTES FALLECIDOS EN ESPERA DE ATENCIÓN MÉDICA</t>
  </si>
  <si>
    <t>SECCIÓN A: ATENCIONES REALIZADAS EN UNIDADES DE URGENCIA DE LA RED</t>
  </si>
  <si>
    <t>CAUSAS DE LA INTERVENCION</t>
  </si>
  <si>
    <t>Menos de 1 año</t>
  </si>
  <si>
    <t>1 año</t>
  </si>
  <si>
    <t xml:space="preserve">ACTIVIDAD </t>
  </si>
  <si>
    <t>COMPLETA CICLO</t>
  </si>
  <si>
    <t>REM-21.   QUIROFANOS Y OTROS RECURSOS HOSPITALARIOS</t>
  </si>
  <si>
    <t>CONSULTAS PERTINENTES 
(Nuevas originadas en APS)</t>
  </si>
  <si>
    <t>Según protocolo de referencia</t>
  </si>
  <si>
    <t>Según tiempo establecido</t>
  </si>
  <si>
    <t>ATENCIONES</t>
  </si>
  <si>
    <t>UAPO</t>
  </si>
  <si>
    <t>NINEAS</t>
  </si>
  <si>
    <t>ITS</t>
  </si>
  <si>
    <t>VIH/SIDA</t>
  </si>
  <si>
    <t>DE SALUD</t>
  </si>
  <si>
    <t>SECCION L: CLASIFICACION DE CONSULTA NUTRICIONAL POR GRUPO DE EDAD (Incluidas en Seccion B)</t>
  </si>
  <si>
    <t>Clasificacion</t>
  </si>
  <si>
    <t>SECCIÓN L: CONSULTORÍAS DE ESPECIALISTAS OTORGADAS</t>
  </si>
  <si>
    <t>CONSULTA PERTINENTE</t>
  </si>
  <si>
    <t xml:space="preserve">ESPECIALIDADES  </t>
  </si>
  <si>
    <t xml:space="preserve">SECCIÓN C : INFORMES POR TELEMEDICINA EN ESTABLECIMIENTOS ATENCIÓN PRIMARIA Y SECUNDARIA </t>
  </si>
  <si>
    <t xml:space="preserve">INFORMES REALIZADOS POR TELEMEDICINA </t>
  </si>
  <si>
    <t>TECNÓLOGO MÉDICO OTRAS CONSULTAS (UAPO)</t>
  </si>
  <si>
    <t>INGRESOS GLAUCOMA UAPO</t>
  </si>
  <si>
    <t>EGRESOS GLAUCOMA UAPO</t>
  </si>
  <si>
    <t>Controles Glaucoma UAPO</t>
  </si>
  <si>
    <t>&lt;15</t>
  </si>
  <si>
    <t>20 - 64</t>
  </si>
  <si>
    <t>N° BIOPSIAS DE CIRUGÍA MENOR CON INFORME DE SOSPECHA DE MALIGNIDAD</t>
  </si>
  <si>
    <t>TIPO DE EXAMEN Y PROCEDIMIENTO DIAGNOSTICO</t>
  </si>
  <si>
    <t>SECCIÓN M: CONSULTA DE LACTANCIA MATERNA EN MENORES CONTROLADOS</t>
  </si>
  <si>
    <t xml:space="preserve">GINECOLÓGICO </t>
  </si>
  <si>
    <t>SECCIÓN G.1: PROGRAMA SEMBRANDO SONRISAS</t>
  </si>
  <si>
    <t>** * El resultado que se consigna es la comparacion del indice de Barthel aplicado al Ingreso y Egreso de la Hospitalizacion</t>
  </si>
  <si>
    <t>DEPRESIÓN POST PARTO</t>
  </si>
  <si>
    <t>PUEBLO ORI-GINARIO</t>
  </si>
  <si>
    <t>SECCIÓN H: INGRESOS AL PSCV</t>
  </si>
  <si>
    <t>SECCIÓN I: EGRESOS  DEL PSCV</t>
  </si>
  <si>
    <t>SECCIÓN J: INGRESOS Y EGRESOS AL PROGRAMA DE PACIENTES CON DEPENDENCIA LEVE, MODERADA Y SEVERA</t>
  </si>
  <si>
    <t>SECCIÓN K: INGRESOS AL PROGRAMA DEL ADULTO MAYOR SEGÚN CONDICIÓN DE FUNCIONALIDAD Y DEPENDENCIA</t>
  </si>
  <si>
    <t>SECCIÓN L: EGRESOS AL PROGRAMA DEL ADULTO MAYOR SEGÚN CONDICIÓN DE FUNCIONALIDAD Y DEPENDENCIA</t>
  </si>
  <si>
    <t>SECCIÓN M: INGRESOS Y EGRESOS DEL  PROGRAMA MÁS ADULTOS MAYORES AUTOVALENTES</t>
  </si>
  <si>
    <t>SECCIÓN N: INGRESOS AL PROGRAMA DE SALUD  MENTAL EN APS /ESPECIALIDAD</t>
  </si>
  <si>
    <t>SECCIÓN O: EGRESOS DEL PROGRAMA DE SALUD  MENTAL POR ALTAS CLÍNICAS EN APS /ESPECIALIDAD</t>
  </si>
  <si>
    <t>SECCIÓN P:  INGRESOS Y EGRESOS AL COMPONENTE ALCOHOL Y DROGA EN APS</t>
  </si>
  <si>
    <t>SECCIÓN Q:  PROGRAMA DE REHABILITACIÓN (PERSONAS CON TRASTORNOS PSIQUIÁTRICOS)</t>
  </si>
  <si>
    <t>SECCIÓN R: INGRESOS Y EGRESOS A PROGRAMA INFECCIÓN POR TRANSMISIÓN SEXUAL (Uso de establecimientos que realizan atención de ITS)</t>
  </si>
  <si>
    <t>SECCIÓN S: INGRESOS Y EGRESOS A PROGRAMA DE VIH/SIDA (Uso exclusivo Centros de Atención VIH-SIDA)</t>
  </si>
  <si>
    <t>SECCIÓN T: INGRESOS Y EGRESOS POR COMERCIO SEXUAL (Uso exclusivo de Unidades Control Comercio Sexual)</t>
  </si>
  <si>
    <t>SECCIÓN K: INTERVENCIONES PRE HOSPITALARIAS (SAMU)</t>
  </si>
  <si>
    <t>SECCION N: CLASIFICACION DE LAS INTERVENCIONES POR GRANDES GRUPOS DE DIAGNOSTICOS (SAMU)</t>
  </si>
  <si>
    <t>SECCION A.2: INGRESOS POR CONDICIÓN DE SALUD</t>
  </si>
  <si>
    <t>EN SITUACION DE DISCAPACIDAD</t>
  </si>
  <si>
    <t>35 A 49</t>
  </si>
  <si>
    <t>&lt; 35</t>
  </si>
  <si>
    <t>&lt; 65 Años</t>
  </si>
  <si>
    <t>AUDIFONOS (Entregados)</t>
  </si>
  <si>
    <t>SECCIÓN D: PROCEDIMIENTOS APOYO CLÍNICO Y TERAPÉUTICO</t>
  </si>
  <si>
    <t>PROCEDIMIENTOS</t>
  </si>
  <si>
    <t>TEST DE UREASA SOLICITADAS</t>
  </si>
  <si>
    <t>TEST DE UREASA POSITIVAS (+) H PYLORI</t>
  </si>
  <si>
    <t>SECCION A:  CONSULTAS MEDICAS DE ESPECIALIDAD RESUELTAS POR  TELEMEDICINA (TELECONSULTA)</t>
  </si>
  <si>
    <t>SECCIÓN C: CONSULTAS Y CONTROLES POR OTROS PROFESIONALES EN ESPECIALIDAD (NIVEL SECUNDARIO)</t>
  </si>
  <si>
    <t>SECCIÓN D: CONTROL DE SALUD INTEGRAL DE ADOLESCENTES (incluidos en sección B)</t>
  </si>
  <si>
    <t>SECCIÓN M: TRASLADO SECUNDARIO (Desde un Establecimiento a Otro)</t>
  </si>
  <si>
    <t>SECCIÓN L: TRASLADOS PRIMARIOS A UNIDADES DE URGENCIA (Desde el lugar del evento a unidad de Emergencia)</t>
  </si>
  <si>
    <t>PACIENTES FUENTE DE ACCIDENTE CORTOPUNZANTE</t>
  </si>
  <si>
    <t>PERSONAL DE SALUD EXPUESTO A ACCIDENTE CORTOPUNZANTE</t>
  </si>
  <si>
    <t>SECCIÓN M.1: EDUCACIÓN INDIVIDUAL EN SALA IRA ERA</t>
  </si>
  <si>
    <t>18-19</t>
  </si>
  <si>
    <t>40-44</t>
  </si>
  <si>
    <t>45-49</t>
  </si>
  <si>
    <t>50-54</t>
  </si>
  <si>
    <t>60-64</t>
  </si>
  <si>
    <t>COMPRA DE SERVICIOS</t>
  </si>
  <si>
    <t xml:space="preserve">OTORRINOLARINGOLOGÍA </t>
  </si>
  <si>
    <t xml:space="preserve">    </t>
  </si>
  <si>
    <t xml:space="preserve">     </t>
  </si>
  <si>
    <t xml:space="preserve">  </t>
  </si>
  <si>
    <t xml:space="preserve">   </t>
  </si>
  <si>
    <t>NIÑOS CON NECESIDADES ESPECIALES</t>
  </si>
  <si>
    <t>GESTANTES CON EXAMEN DE CHAGAS INFORMADO</t>
  </si>
  <si>
    <t>50 y Mas</t>
  </si>
  <si>
    <t>Nº DE PERSONAS</t>
  </si>
  <si>
    <t>SECCIÓN G: PROGRAMAS ESPECIALES Y GES (Actividades incluidas en Sección B y F)</t>
  </si>
  <si>
    <t>CITAS EFECTIVAS</t>
  </si>
  <si>
    <t>GRUPO ETARIO</t>
  </si>
  <si>
    <t>CONSULTAS MÉDICAS POR OPERATIVOS (no incluidas en produccion)</t>
  </si>
  <si>
    <t>SECCIÓN B: ATENCIONES MEDICAS POR PROGRAMAS Y POLICLINICOS ESPECIALISTAS ACREDITADOS</t>
  </si>
  <si>
    <t>Recuperado</t>
  </si>
  <si>
    <t>No Recuperado</t>
  </si>
  <si>
    <t>DEPENDENCIA GRAVE Y TOTAL</t>
  </si>
  <si>
    <t>Nº REUNIONES / SESIONES</t>
  </si>
  <si>
    <t>ASISTENCIA A TRIBUNALES</t>
  </si>
  <si>
    <t>Contusio-nales</t>
  </si>
  <si>
    <t>N° INTERVENCIONES</t>
  </si>
  <si>
    <t xml:space="preserve">"AUTOESTIMA Y AUTOCUIDADO" </t>
  </si>
  <si>
    <t>EGRESOS CON PTI CUIDADOR</t>
  </si>
  <si>
    <t>SECCIÓN A.3: EVALUACIÓN INICIAL</t>
  </si>
  <si>
    <t>SECCIÓN A.5: SESIONES DE REHABILITACIÓN</t>
  </si>
  <si>
    <t>SECCIÓN A.6: PROCEDIMIENTOS Y ACTIVIDADES</t>
  </si>
  <si>
    <t>SECCIÓN A.7: CONSEJERÍA INDIVIDUAL AGENDADA</t>
  </si>
  <si>
    <t>SECCIÓN A.8: CONSEJERÍA FAMILIAR AGENDADA</t>
  </si>
  <si>
    <t>SECCIÓN A.9: VISITAS DOMICILIARIAS INTEGRALES</t>
  </si>
  <si>
    <t xml:space="preserve">SECCIÓN A.11: PERSONAS QUE LOGRAN PARTICIPACION EN COMUNIDAD </t>
  </si>
  <si>
    <t>SECCIÓN A.12: ACTIVIDADES Y PARTICIPACION</t>
  </si>
  <si>
    <t>SECCIÓN B.2: EVALUACIÓN INICIAL</t>
  </si>
  <si>
    <t>SECCIÓN B.3: EVALUACION INTERMEDIA</t>
  </si>
  <si>
    <t>SECCIÓN B.4: SESIONES DE REHABILITACIÓN</t>
  </si>
  <si>
    <t>SECCION B.5: DERIVACIONES Y CONTINUIDAD EN LOS CUIDADOS</t>
  </si>
  <si>
    <t>SECCION B.6: PROCEDIMIENTOS Y OTRAS ACTIVIDADES</t>
  </si>
  <si>
    <t>CAUSAL DE EGRESO</t>
  </si>
  <si>
    <t>REM-30: ATENCIONES POR TELEMEDICINA EN LA RED ASISTENCIAL</t>
  </si>
  <si>
    <t>SERIE A</t>
  </si>
  <si>
    <t>MINSAL - DEIS</t>
  </si>
  <si>
    <t>Jefe de Estadísticas</t>
  </si>
  <si>
    <t>SERVICIO DE SALUD</t>
  </si>
  <si>
    <t>Director Servicio de Salud o Director Establecimiento</t>
  </si>
  <si>
    <t>AÑO:</t>
  </si>
  <si>
    <t>MES:</t>
  </si>
  <si>
    <t>DEPENDENCIA</t>
  </si>
  <si>
    <t>TIPO DE ESTABLECIMIENTO/ESTRATEGIA</t>
  </si>
  <si>
    <t>NOMBRE ESTABLECIMIENTO/ESTRATEGIA</t>
  </si>
  <si>
    <t>NOMBRE DE COMUNA</t>
  </si>
  <si>
    <t>CÓDIGOS</t>
  </si>
  <si>
    <t>DATOS DEL ESTABLECIMIENTO</t>
  </si>
  <si>
    <t>REMA28</t>
  </si>
  <si>
    <t>REMA27</t>
  </si>
  <si>
    <t>REMA26</t>
  </si>
  <si>
    <t>REMA25</t>
  </si>
  <si>
    <t>REMA24</t>
  </si>
  <si>
    <t>REMA23</t>
  </si>
  <si>
    <t>REMA21</t>
  </si>
  <si>
    <t>REMA19-b</t>
  </si>
  <si>
    <t>REMA19-a</t>
  </si>
  <si>
    <t>REMA11</t>
  </si>
  <si>
    <t>REMA09</t>
  </si>
  <si>
    <t>REMA08</t>
  </si>
  <si>
    <t>REMA07</t>
  </si>
  <si>
    <t>REMA06</t>
  </si>
  <si>
    <t>REMA05</t>
  </si>
  <si>
    <t>Otra causa justificada</t>
  </si>
  <si>
    <t>REMA04</t>
  </si>
  <si>
    <t>No corresponde REM</t>
  </si>
  <si>
    <t>REMA03</t>
  </si>
  <si>
    <t>No hubo profesional</t>
  </si>
  <si>
    <t>REMA02</t>
  </si>
  <si>
    <t>Feriado Legal</t>
  </si>
  <si>
    <t>REMA01</t>
  </si>
  <si>
    <t>Licencia médica</t>
  </si>
  <si>
    <t>HOJA NOMBRE</t>
  </si>
  <si>
    <t>OTRA CAUSAL (indicar)</t>
  </si>
  <si>
    <t>REM
SIN DATOS</t>
  </si>
  <si>
    <t>JUSTIFICAR ERRORES (indicar)</t>
  </si>
  <si>
    <t>Nº ERRORES</t>
  </si>
  <si>
    <t>REM</t>
  </si>
  <si>
    <t>C.- ENTRE EVALUACIONES Y RESULTADOS, INGRESOS A PROGRAMAS Y APLICACIÓN DE INSTRUMENTOS, ETC.</t>
  </si>
  <si>
    <t>B.- ENTRE TOTAL Y DESGLOSE SEGÚN SEXO</t>
  </si>
  <si>
    <t xml:space="preserve">A.- DIFERENCIAS ENTRE TOTAL Y BENEFICIARIO </t>
  </si>
  <si>
    <t>NUMERO DE ERRORES  SEGÚN:</t>
  </si>
  <si>
    <t>Contraseña para copia del archivo :DEIS</t>
  </si>
  <si>
    <t>CREA UNA COPIA  DEL ARCHIVO  (TRANFORMA HOJAS A VALORES)</t>
  </si>
  <si>
    <t>Hoja de Macros y Utilidades</t>
  </si>
  <si>
    <t>REMA29</t>
  </si>
  <si>
    <t>REMA30</t>
  </si>
  <si>
    <t>ORIGEN FÍSICO</t>
  </si>
  <si>
    <t>ORIGEN MENTAL PSÍQUICO</t>
  </si>
  <si>
    <t>SECCION D.5: VARIACION  DE RESULTADO DE APLICACIÓN DEL ÍNDICE DE BARTHEL ENTRE EL INGRESO Y EGRESO HOSPITALARIO</t>
  </si>
  <si>
    <t>MEJORA ÍNDICE DE BARTHEL</t>
  </si>
  <si>
    <t>MANTIENE ÍNDICE DE BARTHEL</t>
  </si>
  <si>
    <t>DISMINUYE ÍNDICE DE BARTHEL</t>
  </si>
  <si>
    <t xml:space="preserve">SÍNDROME BRONQUIAL OBSTRUCTIVO </t>
  </si>
  <si>
    <t>GINECOLÓGICA</t>
  </si>
  <si>
    <t>GINECOLÓGICA  POR INFERTILIDAD</t>
  </si>
  <si>
    <t>MATRONA /ÓN (MORB.GINECOLÓGICA)</t>
  </si>
  <si>
    <t>MATRONA /ÓN (OTRAS CONSULTAS)</t>
  </si>
  <si>
    <t>TECNÓLOGO MÉDICO (EXCLUYE UAPO)</t>
  </si>
  <si>
    <t>CON ENTREGA ANTICONCEPCIÓN EMERGENCIA</t>
  </si>
  <si>
    <t>CONSULTA NUTRICIONAL</t>
  </si>
  <si>
    <t>CONSULTA NUTRICIONAL DE SEGUIMIENTO</t>
  </si>
  <si>
    <t>CONSULTA</t>
  </si>
  <si>
    <t>AÉREA</t>
  </si>
  <si>
    <t>MARÍTIMA</t>
  </si>
  <si>
    <t>MAL NUTRICIÓN POR DÉFICIT</t>
  </si>
  <si>
    <t>MAL NUTRICIÓN POR EXCESO</t>
  </si>
  <si>
    <t>CONSULTA DE LACTANCIA</t>
  </si>
  <si>
    <t>CONSULTA DE LACTANCIA POR PROFESIONAL</t>
  </si>
  <si>
    <t>CONSULTA DE ALERTA</t>
  </si>
  <si>
    <t>CONTROL DE SEGUIMIENTO</t>
  </si>
  <si>
    <t>MATRÓN/A</t>
  </si>
  <si>
    <t>PREECLAMPSIA (PE)</t>
  </si>
  <si>
    <t>SÍNDROME HIPERTENSIVO DEL EMBARAZO (SHE)</t>
  </si>
  <si>
    <t>FACTORES DE RIESGO Y CONDICIONANTES DE PARTO PREMATURO</t>
  </si>
  <si>
    <t>RETARDO CRECIMIENTO INTRAUTERINO (RCIU)</t>
  </si>
  <si>
    <t>DIABETES</t>
  </si>
  <si>
    <t>CESÁREA ANTERIOR</t>
  </si>
  <si>
    <t>MALFORMACIÓN CONGÉNITA</t>
  </si>
  <si>
    <t>OTRAS PATOLOGÍAS DEL EMBARAZO</t>
  </si>
  <si>
    <t>DIU T DE Cu</t>
  </si>
  <si>
    <t>DIU MEDICADO</t>
  </si>
  <si>
    <t>ORAL COMBINADO</t>
  </si>
  <si>
    <t>ORAL PROGESTÁGENO</t>
  </si>
  <si>
    <t>INYECTABLE COMBINADO</t>
  </si>
  <si>
    <t>INYECTABLE PROGESTÁGENO</t>
  </si>
  <si>
    <t>IMPLANTE</t>
  </si>
  <si>
    <t xml:space="preserve"> MÉTODO DE REGULACIÓN DE FERTILIDAD MÁS PRESERVATIVOS</t>
  </si>
  <si>
    <t>BARTHEL</t>
  </si>
  <si>
    <t>VÍCTIMA</t>
  </si>
  <si>
    <t>EGRESOS POR FALLECIMIENTO (INCLUÍDO EN TOTAL EGRESOS)</t>
  </si>
  <si>
    <t>EGRESOS POR ALTA (HIJO DE MADRE VIH +INCLUÍDO EN TOTAL EGRESOS)</t>
  </si>
  <si>
    <t>ABANDONO CONTROLES</t>
  </si>
  <si>
    <t>ABANDONO TRATAMIENTO</t>
  </si>
  <si>
    <t>ABANDONO DEL PROGRAMA</t>
  </si>
  <si>
    <t>EVALUACIÓN MOVILIDAD PROGRAMA</t>
  </si>
  <si>
    <t>VÍCTIMA DE VIOLENCIA DE GÉNERO</t>
  </si>
  <si>
    <t>Cumplimiento de tratamiento</t>
  </si>
  <si>
    <t>INASISTENTE</t>
  </si>
  <si>
    <t>Traslado</t>
  </si>
  <si>
    <t>Altas</t>
  </si>
  <si>
    <t>Abandono/Traslado</t>
  </si>
  <si>
    <t>MADRE DE HIJO MENOR DE 5 AÑOS</t>
  </si>
  <si>
    <t>MADRE DE NIÑO MENOR DE 5 AÑOS</t>
  </si>
  <si>
    <t>Por alta</t>
  </si>
  <si>
    <t>Por abandono</t>
  </si>
  <si>
    <t>DÍAS PERSONA</t>
  </si>
  <si>
    <t>COLABORACIÓN CON GRUPO DE AUTOAYUDA</t>
  </si>
  <si>
    <t>Nº de profesionales</t>
  </si>
  <si>
    <t>Nº de veces</t>
  </si>
  <si>
    <t>CONSULTORÍAS DE SALUD MENTAL</t>
  </si>
  <si>
    <t>ENFERMEDAD RESPIRATORIA PEDIÁTRICA (BRONCOPULMONAR INFANTIL)</t>
  </si>
  <si>
    <t>ENFERMEDAD RESPIRATORIA DE ADULTO (BRONCOPULMONAR)</t>
  </si>
  <si>
    <t>CARDIOLOGÍA PEDIÁTRICA</t>
  </si>
  <si>
    <t xml:space="preserve">CARDIOLOGÍA </t>
  </si>
  <si>
    <t>ENDOCRINOLOGÍA PEDIÁTRICA</t>
  </si>
  <si>
    <t>ENDOCRINOLOGÍA ADULTO</t>
  </si>
  <si>
    <t>GASTROENTEROLOGÍA PEDIÁTRICA</t>
  </si>
  <si>
    <t>GASTROENTEROLOGÍA ADULTO</t>
  </si>
  <si>
    <t>GENÉTICA CLÍNICA</t>
  </si>
  <si>
    <t>HEMATO-ONCOLOGÍA INFANTIL</t>
  </si>
  <si>
    <t>NEFROLOGÍA PEDIÁTRICA</t>
  </si>
  <si>
    <t>NEFROLOGÍA ADULTO</t>
  </si>
  <si>
    <t>NUTRIÓLOGO PEDIÁTRICO</t>
  </si>
  <si>
    <t>NUTRIÓLOGO</t>
  </si>
  <si>
    <t>REUMATOLOGÍA PEDIÁTRICA</t>
  </si>
  <si>
    <t>REUMATOLOGÍA</t>
  </si>
  <si>
    <t>DERMATOLOGÍA</t>
  </si>
  <si>
    <t>INFECTOLOGÍA PEDIÁTRICA</t>
  </si>
  <si>
    <t>INFECTOLOGÍA</t>
  </si>
  <si>
    <t>INMUNOLOGÍA</t>
  </si>
  <si>
    <t>GERIATRÍA</t>
  </si>
  <si>
    <t>MEDICINA FÍSICA Y REHABILITACIÓN PEDIÁTRICA (FISIATRÍA PEDIÁTRICA)</t>
  </si>
  <si>
    <t>MEDICINA FÍSICA Y REHABILITACIÓN ADULTO (FISIATRÍA ADULTO)</t>
  </si>
  <si>
    <t>NEUROLOGÍA PEDIÁTRICA</t>
  </si>
  <si>
    <t>NEUROLOGÍA</t>
  </si>
  <si>
    <t>ONCOLOGÍA MÉDICA</t>
  </si>
  <si>
    <t>PSIQUIATRÍA PEDIÁTRICA Y DE LA ADOLESCENCIA</t>
  </si>
  <si>
    <t>PSIQUIATRÍA</t>
  </si>
  <si>
    <t>CIRUGÍA PEDIÁTRICA</t>
  </si>
  <si>
    <t>CIRUGÍA DIGESTIVA</t>
  </si>
  <si>
    <t>CIRUGÍA DE CABEZA, CUELLO Y MAXILOFACIAL</t>
  </si>
  <si>
    <t>CIRUGÍA PLÁSTICA Y REPARADORA PEDIÁTRICA</t>
  </si>
  <si>
    <t>CIRUGÍA PLÁSTICA Y REPARADORA</t>
  </si>
  <si>
    <t>COLOPROCTOLOGÍA</t>
  </si>
  <si>
    <t>CIRUGÍA VASCULAR PERIFÉRICA</t>
  </si>
  <si>
    <t>ANESTESIOLOGÍA</t>
  </si>
  <si>
    <t>OBSTETRICIA</t>
  </si>
  <si>
    <t>GINECOLOGÍA PEDIÁTRICA Y DE LA ADOLESCENCIA</t>
  </si>
  <si>
    <t>TRAUMATOLOGÍA Y ORTOPEDIA PEDIÁTRICA</t>
  </si>
  <si>
    <t>UROLOGÍA PEDIÁTRICA</t>
  </si>
  <si>
    <t>MEDICINA FAMILIAR DEL NIÑO</t>
  </si>
  <si>
    <t>MEDICINA FAMILIAR</t>
  </si>
  <si>
    <t>DIABETOLOGÍA</t>
  </si>
  <si>
    <t>MEDICINA NUCLEAR (EXCLUYE INFORMES)</t>
  </si>
  <si>
    <t>Nº Consultorías</t>
  </si>
  <si>
    <t>Nº de casos revisados por el equipo</t>
  </si>
  <si>
    <t>Nº de casos atendidos</t>
  </si>
  <si>
    <t>ARRITMIAS</t>
  </si>
  <si>
    <t>CIRUGÍA DE MAMAS</t>
  </si>
  <si>
    <t>ALTO RIESGO OBSTÉTRICO</t>
  </si>
  <si>
    <t>TRATAMIENTO ANTICOAGULANTE</t>
  </si>
  <si>
    <t>CUIDADOS PALIATIVOS</t>
  </si>
  <si>
    <t>PATOLOGÍA CERVICAL</t>
  </si>
  <si>
    <t>PATOLOGÍA DE MAMAS</t>
  </si>
  <si>
    <t>ADOLESCENCIA</t>
  </si>
  <si>
    <t>MEDICINAL OCUPACIONAL (SALUD DEL PERSONAL)</t>
  </si>
  <si>
    <t>PSICÓLOGO (EXCLUYE SM)</t>
  </si>
  <si>
    <t>CARDIOLOGÍA</t>
  </si>
  <si>
    <t>PACIENTES QUE INGRESAN DIRECTAMENTE A PROCESO QUIRÚRGICO</t>
  </si>
  <si>
    <t>SECCIÓN G: ATENCIONES MÉDICAS ASOCIADAS A  VIOLENCIA</t>
  </si>
  <si>
    <t>CON ENTREGA DE ANTICONCEPTIVO</t>
  </si>
  <si>
    <t>SIN ENTREGA DE ANTICONCEPTIVO</t>
  </si>
  <si>
    <t>PREECLAMPSIA SEVERA</t>
  </si>
  <si>
    <t>ECLAMPSIA</t>
  </si>
  <si>
    <t>PARTO PREMATURO</t>
  </si>
  <si>
    <t>HEMORRAGIA I TRIMESTRE</t>
  </si>
  <si>
    <t>HEMORRAGIA II TRIMESTRE</t>
  </si>
  <si>
    <t>HEMORRAGIA III TRIMESTRE</t>
  </si>
  <si>
    <t>ROTURA PREMATURA DE MEMBRANA</t>
  </si>
  <si>
    <t>OTRAS PATOLOGÍAS</t>
  </si>
  <si>
    <t>TRABAJO DE PARTO SIN PATOLOGÍA</t>
  </si>
  <si>
    <t>Nº LLAMADOS DE URGENCIA</t>
  </si>
  <si>
    <t>INTERVENCIÓN DE MÓVIL BÁSICO</t>
  </si>
  <si>
    <t>INTERVENCIÓN DE MÓVIL AVANZADO</t>
  </si>
  <si>
    <t>SÍNDROME CORONARIO AGUDO</t>
  </si>
  <si>
    <t>CON SOSPECHA DE PENETRACIÓN</t>
  </si>
  <si>
    <t>SIN SOSPECHA DE PENETRACIÓN</t>
  </si>
  <si>
    <t xml:space="preserve">ATENCIÓN POR  MÉDICOS DE PERITAJE FORENSE </t>
  </si>
  <si>
    <t>SIN LESIONES CONSTATABLES</t>
  </si>
  <si>
    <t>LESIONES DE LA VÍCTIMA</t>
  </si>
  <si>
    <t>CON ENTREGA DE ANTICONCEPCIÓN DE EMERGENCIA</t>
  </si>
  <si>
    <t>SIN ENTREGA DE ANTICONCEPCIÓN DE EMERGENCIA</t>
  </si>
  <si>
    <t xml:space="preserve">CON PROFILAXIS VIH </t>
  </si>
  <si>
    <t>CON PROFILAXIS ITS</t>
  </si>
  <si>
    <t>CONTROL ODONTOLÓGICO</t>
  </si>
  <si>
    <t>CONSULTA DE URGENCIA (GES)</t>
  </si>
  <si>
    <t>INASISTENCIA A CONSULTA</t>
  </si>
  <si>
    <t>EDUCACIÓN INDIVIDUAL CON INSTRUCCIÓN DE TÉCNICA DE CEPILLADO</t>
  </si>
  <si>
    <t>CONSEJERÍA BREVE EN TABACO</t>
  </si>
  <si>
    <t>EDUCACIÓN GRUPAL</t>
  </si>
  <si>
    <t>EXAMEN DE SALUD ORAL</t>
  </si>
  <si>
    <t>APLICACIÓN DE SELLANTES</t>
  </si>
  <si>
    <t>FLUORURACIÓN TÓPICA BARNIZ</t>
  </si>
  <si>
    <t>PULIDO CORONARIO</t>
  </si>
  <si>
    <t>ACTIVIDAD INTERCEPTIVA DE ANOMALÍAS DENTO MAXILARES (OPI)</t>
  </si>
  <si>
    <t>DESTARTRAJE SUPRAGINGIVAL</t>
  </si>
  <si>
    <t>EXODONCIA</t>
  </si>
  <si>
    <t>PULPOTOMÍA</t>
  </si>
  <si>
    <t>RESTAURACIÓN PROVISORIA</t>
  </si>
  <si>
    <t>RESTAURACIÓN ESTÉTICA</t>
  </si>
  <si>
    <t>RESTAURACIÓN DE AMALGAMAS</t>
  </si>
  <si>
    <t>OBTURACIONES DE VIDIRIO IONÓMERO EN DIENTE TEMPORAL</t>
  </si>
  <si>
    <t>DESTARTRAJE SUBGINGIVAL Y PULIDO RADICULAR POR SEXTANTE</t>
  </si>
  <si>
    <t>DESINFECCIÓN BUCAL TOTAL</t>
  </si>
  <si>
    <t>PROCEDIMIENTOS MÉDICO-QUIRÚRGICOS</t>
  </si>
  <si>
    <t>RADIOGRAFÍA INTRAORAL (RETROALVEOLARES, BITE WING Y OCLUSALES)</t>
  </si>
  <si>
    <t>INGRESOS A TRATAMIENTO ODONTOLOGÍA GENERAL</t>
  </si>
  <si>
    <t>ALTAS ODONTOLÓGICAS PREVENTIVAS</t>
  </si>
  <si>
    <t>ALTAS ODONTOLÓGICAS INTEGRALES (EXCLUYE SECCIÓN G)</t>
  </si>
  <si>
    <t>ALTAS ODONTOLÓGICAS TOTALES</t>
  </si>
  <si>
    <t>ENDODONCIA</t>
  </si>
  <si>
    <t>REHABILITACIÓN ORAL</t>
  </si>
  <si>
    <t>PRÓTESIS REMOVIBLES</t>
  </si>
  <si>
    <t>PRÓTESIS FIJA</t>
  </si>
  <si>
    <t>CIRUGÍA BUCAL Y TRAUMATOLOGÍA MAXILOFACIAL</t>
  </si>
  <si>
    <t xml:space="preserve">ODONTOPEDIATRÍA </t>
  </si>
  <si>
    <t>ORTODONCIA</t>
  </si>
  <si>
    <t>PERIODONCIA</t>
  </si>
  <si>
    <t xml:space="preserve">IMAGENOLOGÍA ORAL Y MAXILOFACIAL </t>
  </si>
  <si>
    <t>PATOLOGÍA ORAL</t>
  </si>
  <si>
    <t>IMPLANTOLOGÍA BUCO MAXILOFACIAL</t>
  </si>
  <si>
    <t>TRASTORNOS TEMPOROMANDIBULARES Y DOLOR OROFACIAL</t>
  </si>
  <si>
    <t>EXAMEN Y DIAGNÓSTICO DE ESPECIALIDAD</t>
  </si>
  <si>
    <t>OBTURACIÓN DIRECTA E INDIRECTA</t>
  </si>
  <si>
    <t>ENDODONCIA ACTIVIDAD</t>
  </si>
  <si>
    <t>PERIODONCIA ACTIVIDAD</t>
  </si>
  <si>
    <t>TRATAMIENTO ENDODONCIA UNIRRADICULAR</t>
  </si>
  <si>
    <t>TRATAMIENTO ENDODONCIA BIRRADICULAR</t>
  </si>
  <si>
    <t>TRATAMIENTO ENDODONCIA MULTIRRADICULAR</t>
  </si>
  <si>
    <t>FÉRULA PERIODONCIA</t>
  </si>
  <si>
    <t>INSTALACIÓN DE PLANO ALIVIO OCLUSAL</t>
  </si>
  <si>
    <t>CIRUGÍA PERIODONTAL</t>
  </si>
  <si>
    <t>INSTALACIÓN APARATO ORTOPEDIA PREQUIRÚRGICA (FISURA LABIOPALATINA)</t>
  </si>
  <si>
    <t>ORTOPEDIA PREQUIRÚRGICA, ACTIVIDAD (FISURA LABIOPALATINA)</t>
  </si>
  <si>
    <t>ORTODONCIA, ACTIVIDAD</t>
  </si>
  <si>
    <t>INSTALACIÓN APARATO ORTODONCIA. (INCLUYE APARATO REMOVIBLE U OTRO)</t>
  </si>
  <si>
    <t>INSTALACIÓN APARATO FIJO EN ORTODONCIA. (BRACKETS)</t>
  </si>
  <si>
    <t>INSTALACIÓN APARATO DE CONTENCIÓN</t>
  </si>
  <si>
    <t>PRÓTESIS FIJA (UNITARIA O PLURAL)</t>
  </si>
  <si>
    <t>PRÓTESIS FIJA PROVISORIA (UNITARIA O PLURAL)</t>
  </si>
  <si>
    <t>PRÓTESIS REMOVIBLE ACRÍLICA</t>
  </si>
  <si>
    <t>PRÓTESIS REMOVIBLE METÁLICA</t>
  </si>
  <si>
    <t>REPARACIÓN DE PRÓTESIS</t>
  </si>
  <si>
    <t>CIRUGÍA BUCAL (INTERVENCIÓN)</t>
  </si>
  <si>
    <t>CIRUGÍA Y TRAUMATOLOGÍA MAXILOFACIAL (INTERVENCIÓN)</t>
  </si>
  <si>
    <t>CONTROLES DE CIRUGÍA BUCAL Y TRAUMATOLOGÍA MAXILOFACIAL</t>
  </si>
  <si>
    <t>TRATAMIENTO TRAUMATISMO DENTOALVEOLAR</t>
  </si>
  <si>
    <t>INSTALACIÓN DE IMPLANTE ENDO-ÓSEO OSEOINTEGRABLE</t>
  </si>
  <si>
    <t>TERAPIA TRATAMIENTO TEMPOROMANDIBULAR</t>
  </si>
  <si>
    <t>RADIOGRAFÍA EXTRAORAL (POR PLACA)</t>
  </si>
  <si>
    <t>RADIOGRAFÍA OCLUSAL (POR PLACA)</t>
  </si>
  <si>
    <t>TELERRADIOGRAFÍA</t>
  </si>
  <si>
    <t>RADIOGRAFÍA PANORÁMICA (POR PLACA)</t>
  </si>
  <si>
    <t>TOMOGRAFÍA COMPUTACIONAL MAXILO FACIAL CONE BEAM</t>
  </si>
  <si>
    <t>SIALOGRAFÍAS (PROCEDIMIENTO)</t>
  </si>
  <si>
    <t>PROGRAMA ODONTOLÓGICO INTEGRAL, ESTRATEGIA MÁS SONRISAS PARA CHILE</t>
  </si>
  <si>
    <t>N°AUDITORÍAS CLÍNICAS REALIZADAS</t>
  </si>
  <si>
    <t>ALTAS INTEGRALES</t>
  </si>
  <si>
    <t xml:space="preserve">CHILE SOLIDARIO </t>
  </si>
  <si>
    <t>DEMANDA LOCAL</t>
  </si>
  <si>
    <t xml:space="preserve">PROGRAMA ODONTOLÓGICO INTEGRAL, HOMBRES DE ESCASOS RECURSOS </t>
  </si>
  <si>
    <t>PROGRAMA ODONTOLÓGICO INTEGRAL, ESTRATEGIA RESOLUCIÓN DE ESPECIALIDAD EN APS</t>
  </si>
  <si>
    <t>TRATAMIENTO ENDODONCIA</t>
  </si>
  <si>
    <t>N° PACIENTES</t>
  </si>
  <si>
    <t>N° DIENTES</t>
  </si>
  <si>
    <t>N° PRÓTESIS</t>
  </si>
  <si>
    <t>PROGRAMA DE MEJORAMIENTO DE ACCESO A LA ATENCIÓN ODONTOLÓGICA</t>
  </si>
  <si>
    <t>ALTAS INTEGRALES ESTUDIANTES DE CUARTO MEDIO</t>
  </si>
  <si>
    <t>ALTA INTEGRAL EN CENTRO DE SALUD</t>
  </si>
  <si>
    <t>ALTA INTEGRAL EN UNIDAD DENTAL MÓVIL O PORTÁTIL</t>
  </si>
  <si>
    <t>ALTA INTEGRAL EN ESTABLECIMIENTO EDUCACIONAL</t>
  </si>
  <si>
    <t>MORBILIDAD ADULTO</t>
  </si>
  <si>
    <t>N° TOTAL DE ACTIVIDAD RECUPERATIVA REALIZADA EN &gt;20 AÑOS, EN EXTENSIÓN HORARIA</t>
  </si>
  <si>
    <t>N° DE CONSULTAS DE MORBILIDAD REALIZADAS EN &gt;20 AÑOS, EN EXTENSIÓN HORARIA</t>
  </si>
  <si>
    <t>EXAMEN DE SALUD</t>
  </si>
  <si>
    <t>Nº DE NIÑOS CON ÍNDICE ceod=0 AL INGRESO</t>
  </si>
  <si>
    <t>ENDUCACIÓN INDIVIDUAL CON Nº  DE SET DE HIGIENE ORAL ENTREGADOS</t>
  </si>
  <si>
    <t>Nº DE APLICACIONES FLÚOR BARNIZ</t>
  </si>
  <si>
    <t>ATENCIÓN BAJO SEDACIÓN INHALATORIA (CON ÓXIDO NITROSO)/ SEDACIÓN ENDOVENOSA</t>
  </si>
  <si>
    <t>ATENCIÓN BAJO ANESTESIA GENERAL</t>
  </si>
  <si>
    <t>ATENCIÓN BAJO SEDACIÓN ORAL</t>
  </si>
  <si>
    <t>CIRUGÍA BUCAL</t>
  </si>
  <si>
    <t>PRIMERAS CONSULTAS</t>
  </si>
  <si>
    <t>CONSULTAS REPETIDAS</t>
  </si>
  <si>
    <t>INGRESOS A TRATAMIENTO</t>
  </si>
  <si>
    <t>ALTAS DE TRATAMIENTO</t>
  </si>
  <si>
    <t>ODONTOPEDIATRÍA</t>
  </si>
  <si>
    <t>OPERATORIA</t>
  </si>
  <si>
    <t>ORTODONCIA Y ORTOPEDIA DENTO MAXILOFACIAL</t>
  </si>
  <si>
    <t>REHABILITACIÓN: PRÓTESIS FIJA</t>
  </si>
  <si>
    <t>REHABILITACIÓN: PRÓTESIS REMOVIBLE</t>
  </si>
  <si>
    <t>PULIDO CORONARIO Y DESTARTRAJE SUPRAGINGIVAL</t>
  </si>
  <si>
    <t xml:space="preserve">FLUORURACIÓN TÓPICA </t>
  </si>
  <si>
    <t>EDUCACIÓN GRUPAL Y/O TRABAJO COMUNITARIO</t>
  </si>
  <si>
    <t>RADIOGRAFÍAS INTRAORALES (RETROALVEOLARES Y BITEWING)</t>
  </si>
  <si>
    <t>ATENCIÓN MORBILIDAD</t>
  </si>
  <si>
    <t>ATENCIÓN TRATAMIENTO</t>
  </si>
  <si>
    <t>ATENCIÓN URGENCIA</t>
  </si>
  <si>
    <t>CIRUGÍA Y TRAUMATOLOGÍA MAXILOFACIAL</t>
  </si>
  <si>
    <t>USUARIOS EN SITUACIÓN DE DISCAPACIDAD*</t>
  </si>
  <si>
    <t>SEGÚN GRUPOS DE EDAD O DE RIESGO</t>
  </si>
  <si>
    <t>GESTANTE</t>
  </si>
  <si>
    <t>USUARIOS EN SITUACIÓN DE DISCAPACIDAD *</t>
  </si>
  <si>
    <t>Nº CONSULTORÍAS</t>
  </si>
  <si>
    <t>HORAS DISPONIBLES DE ATENCIÓN CLÍNICA</t>
  </si>
  <si>
    <t>HORAS ODONTOLÓGICAS MENSUALES CONTRATADAS</t>
  </si>
  <si>
    <t>GESTANTES EN SEGUIMIENTO POR DIAGNÓSTICO SÍFILIS</t>
  </si>
  <si>
    <t>PAREJA DE GESTANTE CON SEROLOGÍA REACTIVA</t>
  </si>
  <si>
    <t>MUJERES EN CONTROL GINECOLÓGICO</t>
  </si>
  <si>
    <t>RECIÉN NACIDO Y LACTANTE PARA DETECCIÓN DE SÍFILIS CONGÉNITA</t>
  </si>
  <si>
    <t>DONANTES DE ÓRGANOS Y/O TEJIDOS</t>
  </si>
  <si>
    <t>TIPO DE EXAMEN</t>
  </si>
  <si>
    <t xml:space="preserve">SEXO </t>
  </si>
  <si>
    <t>ALTRUISTA NUEVO</t>
  </si>
  <si>
    <t>ALTRUISTA REPETIDO</t>
  </si>
  <si>
    <t>FAMILIAR O REPOSICIÓN</t>
  </si>
  <si>
    <t xml:space="preserve">DONANTES DE ÓRGANOS Y/O TEJIDOS </t>
  </si>
  <si>
    <t>VÍCTIMA DE VIOLENCIA SEXUAL</t>
  </si>
  <si>
    <t xml:space="preserve">FAMILIAR O REPOSICIÓN </t>
  </si>
  <si>
    <t>ENTREGA DE PRESERVATIVOS ADOLESCENTES Y JÓVENES</t>
  </si>
  <si>
    <t>CON RIESGO PSICOSOCIAL</t>
  </si>
  <si>
    <t>CON INTEGRANTE DE PATOLOGÍA CRÓNICA</t>
  </si>
  <si>
    <t>CON INTEGRANTE CON PROBLEMA DE SALUD MENTAL</t>
  </si>
  <si>
    <t>CON ADULTO MAYOR DEPENDIENTE</t>
  </si>
  <si>
    <t>CON ADULTO MAYOR CON DEMENCIA</t>
  </si>
  <si>
    <t>CON INTEGRANTE CON ENFERMEDAD TERMINAL</t>
  </si>
  <si>
    <t>CON INTEGRANTE DEPENDIENTE SEVERO</t>
  </si>
  <si>
    <t>OTRAS ÁREAS DE INTERVENCIÓN</t>
  </si>
  <si>
    <t>Actividad física</t>
  </si>
  <si>
    <t xml:space="preserve">Alimentación </t>
  </si>
  <si>
    <t>Ambiente libre de humo de tabaco</t>
  </si>
  <si>
    <t>Factores protectores psicosociales</t>
  </si>
  <si>
    <t>Factores protectores ambientales</t>
  </si>
  <si>
    <t>Derechos humanos</t>
  </si>
  <si>
    <t>Salud sexual y prevención de VIH/SIDA e ITS</t>
  </si>
  <si>
    <t>TRATO</t>
  </si>
  <si>
    <t>COMPETENCIA TÉCNICA</t>
  </si>
  <si>
    <t>TIEMPO DE ESPERA (EN SALA DE ESPERA)</t>
  </si>
  <si>
    <t>TIEMPO DE ESPERA, POR CONSULTA ESPECIALIDAD (POR LISTA DE ESPERA)</t>
  </si>
  <si>
    <t>TIEMPO DE ESPERA, POR PROCEDIMIENTO (LISTA DE ESPERA)</t>
  </si>
  <si>
    <t>TIEMPO DE ESPERA , POR CIRUGÍA (LISTA DE ESPERA)</t>
  </si>
  <si>
    <t>INFORMACIÓN</t>
  </si>
  <si>
    <t>PROCEDIMIENTOS ADMINISTRATIVOS</t>
  </si>
  <si>
    <t>PROBIDAD ADMINISTRATIVA</t>
  </si>
  <si>
    <t>INCUMPLIMIENTO GARANTÍAS EXPLÍCITAS EN SALUD (GES)</t>
  </si>
  <si>
    <t>INCUMPLIMIENTO DE GARANTÍAS LEY RICARTE SOTO</t>
  </si>
  <si>
    <t>INCUMPLIMIENTO DE GARANTÍAS FOFAR</t>
  </si>
  <si>
    <t>Reclamos generados en el mes</t>
  </si>
  <si>
    <t>Reclamos generados en el mes anterior</t>
  </si>
  <si>
    <t>Respuestas pendientes dentro del plazo legal</t>
  </si>
  <si>
    <t>Respuestas pendientes fuera del plazo legal</t>
  </si>
  <si>
    <t>Consultas Ciudadanas</t>
  </si>
  <si>
    <t>Consejos consultivos, de desarrollo y comités locales</t>
  </si>
  <si>
    <t>Mesas: Territoriales, diálogos ciudadanos, mesa salud intercultural</t>
  </si>
  <si>
    <t>Cuentas públicas participativas</t>
  </si>
  <si>
    <t>Presupuestos participativos</t>
  </si>
  <si>
    <t>Estrategias de satisfacción usuaria</t>
  </si>
  <si>
    <t>Planificación local participativa (Diagnósticos, programación y evaluación)</t>
  </si>
  <si>
    <t>Total participantes</t>
  </si>
  <si>
    <t>Total hombres</t>
  </si>
  <si>
    <t>Total mujeres</t>
  </si>
  <si>
    <t>ACTIVIDADES DE PARTICIPACIÓN SOCIAL POR TEC. PARÉMEDICO</t>
  </si>
  <si>
    <t>DÍAS PERSONAS ATENDIDAS</t>
  </si>
  <si>
    <t>Totales</t>
  </si>
  <si>
    <t>Beneficiarios MAI</t>
  </si>
  <si>
    <t>Beneficiarios MLE</t>
  </si>
  <si>
    <t>De preparación</t>
  </si>
  <si>
    <t>TOTAL DÍAS CAMAS OCUPADAS</t>
  </si>
  <si>
    <t>DÍAS CAMAS OCUPADAS CON ACOMPAÑAMIENTO DIURNO MÍNIMO DE 6 HORAS (*)</t>
  </si>
  <si>
    <t>TOTAL DE EGRESOS (en el período)</t>
  </si>
  <si>
    <t>EGRESADOS CON APOYO PSICOSOCIAL (en el período)</t>
  </si>
  <si>
    <t xml:space="preserve">CAUSAS DE SUSPENSIÓN ATRIBUÍBLES A:
</t>
  </si>
  <si>
    <t>EQUIPO QUIRÚRGICO</t>
  </si>
  <si>
    <t>UNIDAD DE APOYO CLÍNICO</t>
  </si>
  <si>
    <t>EXACERBACIÓN SÍNDROME BRONQUIAL OBSTRUCTIVO RECURRENTE (SBOR)</t>
  </si>
  <si>
    <t>SÍNDROME BRONQUIAL OBSTRUCTIVO RECURRENTE (SBOR)</t>
  </si>
  <si>
    <t>OXÍGENO DEPENDIENTE</t>
  </si>
  <si>
    <t>POR MUERTE DE NEUMONÍA EN DOMICILIO</t>
  </si>
  <si>
    <t xml:space="preserve">Mejorado </t>
  </si>
  <si>
    <t>No mejorado</t>
  </si>
  <si>
    <t xml:space="preserve">Por término de tratamiento </t>
  </si>
  <si>
    <t xml:space="preserve">Beneficiarias
</t>
  </si>
  <si>
    <t>Total **</t>
  </si>
  <si>
    <t>Partos prematuros menos de 32 semanas</t>
  </si>
  <si>
    <t>Partos prematuros de 32 a 36 semanas</t>
  </si>
  <si>
    <t>Total anestesia</t>
  </si>
  <si>
    <t>Epidural</t>
  </si>
  <si>
    <t>Raquídea</t>
  </si>
  <si>
    <t>General</t>
  </si>
  <si>
    <t>Local</t>
  </si>
  <si>
    <t>Total analgesia</t>
  </si>
  <si>
    <t>Analgesia inhalatoria</t>
  </si>
  <si>
    <t xml:space="preserve">Medidas analgésicas no farmacológicas </t>
  </si>
  <si>
    <t>Contacto mayor a 30 minutos (RN con peso menor o igual a 2.499 grs.)</t>
  </si>
  <si>
    <t>Contacto mayor a 30 minutos  (RN con peso de 2.500 grs. o más)</t>
  </si>
  <si>
    <t>SECCIÓN C.2: RECIÉN NACIDOS CON MALFORMACIÓN CONGÉNITA</t>
  </si>
  <si>
    <t>SECCIÓN C: INFORMACIÓN RECIÉN NACIDOS</t>
  </si>
  <si>
    <t>TOTAL DÍAS ATENCIÓN OTORGADOS</t>
  </si>
  <si>
    <t>TOTAL COLECTAS MÓVILES REALIZADAS</t>
  </si>
  <si>
    <t>HEMATOMA</t>
  </si>
  <si>
    <t>PUNCIÓN ARTERIAL</t>
  </si>
  <si>
    <t>SANGRAMIENTO POSTERIOR</t>
  </si>
  <si>
    <t>IRRITACION DE UN NERVIO</t>
  </si>
  <si>
    <t>LESIÓN NERVIOSA</t>
  </si>
  <si>
    <t>LESIÓN DE TENDÓN</t>
  </si>
  <si>
    <t>BRAZO DOLOROSO</t>
  </si>
  <si>
    <t>TROMBOFLEBITIS</t>
  </si>
  <si>
    <t>ALERGIA LOCAL</t>
  </si>
  <si>
    <t>CON SÍNTOMAS LOCALES</t>
  </si>
  <si>
    <t>CON SÍNTOMAS GENERALES</t>
  </si>
  <si>
    <t>RVV INMEDIATA</t>
  </si>
  <si>
    <t>RVV TARDÍA</t>
  </si>
  <si>
    <t>SECCIÓN E: EGRESOS DE MATERNIDAD Y NEONATOLOGÍA, SEGÚN LACTANCIA MATERNA EXCLUSIVA</t>
  </si>
  <si>
    <t>APTAS</t>
  </si>
  <si>
    <t>NO APTAS</t>
  </si>
  <si>
    <t>DESPLAMATIZADOS</t>
  </si>
  <si>
    <t>LEUCOREDUCIDOS</t>
  </si>
  <si>
    <t>FILTRADOS</t>
  </si>
  <si>
    <t>LEUCORREDUCIDA POOL</t>
  </si>
  <si>
    <t>LEUCODEPLETADA POOL</t>
  </si>
  <si>
    <t>AFÉRESIS</t>
  </si>
  <si>
    <t>PLASMA FRESCO CONGELADO TERAPÉUTICO</t>
  </si>
  <si>
    <t>PLASMA USO NO TERAPÉUTICO</t>
  </si>
  <si>
    <t>CALIFICACIÓN MICROBIOLÓGICA REACTIVA</t>
  </si>
  <si>
    <t>OBSOLESCENCIA</t>
  </si>
  <si>
    <t>Pool*</t>
  </si>
  <si>
    <t>FALLA POR CADENA DE FRÍO</t>
  </si>
  <si>
    <t>DEVOLUCIONES POR PRODUCTO POR NO CUMPLIR ESTÁNDAR</t>
  </si>
  <si>
    <t>DESCONGELAMIENTO SIN USO</t>
  </si>
  <si>
    <t>UNIDADES PEDIÁTRICAS</t>
  </si>
  <si>
    <t>SECCIÓN C.4: COMPONENTES SANGUÍNEOS DISTRIBUÍBLES (CS)</t>
  </si>
  <si>
    <t>NÚMERO DÍAS BAJO STOCK ÓPTIMO</t>
  </si>
  <si>
    <t>PÚBLICO</t>
  </si>
  <si>
    <t xml:space="preserve">Normales </t>
  </si>
  <si>
    <t>Irradiados</t>
  </si>
  <si>
    <t>Normales</t>
  </si>
  <si>
    <t>DESPACHADAS</t>
  </si>
  <si>
    <t>RASH ALÉRGICO</t>
  </si>
  <si>
    <t>ANAFILAXIA</t>
  </si>
  <si>
    <t>REACCIÓN FEBRIL NO HEMOLÍTICA</t>
  </si>
  <si>
    <t>REACCIÓN HEMOLÍTICA AGUDA POR INCOMPATIBILIDAD ABO</t>
  </si>
  <si>
    <t>REACCIÓN HEMOLÍTICA AGUDA POR OTRA CAUSA</t>
  </si>
  <si>
    <t>SOBRECARGA CIRCULATORIA</t>
  </si>
  <si>
    <t>REACCIÓN HEMOLÍTICA TARDÍA</t>
  </si>
  <si>
    <t>SEPTICEMIA</t>
  </si>
  <si>
    <t>FAMILIA CON NIÑO PREMATURO</t>
  </si>
  <si>
    <t>FAMILIA CON NIÑO RECIÉN NACIDO</t>
  </si>
  <si>
    <t>FAMILIA CON NIÑO CON DÉFICIT DEL DSM</t>
  </si>
  <si>
    <t>FAMILIA CON NIÑO EN RIESGO VINCULAR AFECTIVO</t>
  </si>
  <si>
    <t>FAMILIA CON NIÑO &lt; 7 MESES CON SCORE DE RIESGO MODERADO DE MORIR POR NEUMONÍA</t>
  </si>
  <si>
    <t>FAMILIA CON NIÑO &lt; 7 MESES CON SCORE DE RIESGO GRAVE DE MORIR POR NEUMONÍA</t>
  </si>
  <si>
    <t>FAMILIA CON NIÑO CON PROBLEMA RESPIRATORIO CRÓNICO O NO CONTROLADO</t>
  </si>
  <si>
    <t>FAMILIA CON NIÑO MALNUTRIDO</t>
  </si>
  <si>
    <t>FAMILIA CON NIÑO CON RIESGO PSICOSOCIAL (EXCLUYE VINCULAR AFECTIVO)</t>
  </si>
  <si>
    <t>FAMILIA CON ADOLESCENTE EN RIESGO O PROBLEMA PSICOSOCIAL</t>
  </si>
  <si>
    <t>FAMILIA CON INTEGRANTE CON PATOLOGÍA CRÓNICA DESCOMPENSADA</t>
  </si>
  <si>
    <t>FAMILIA CON ADULTO MAYOR DEPENDEDIENTE (EXCLUYE DEPENDIENTE SEVERO)</t>
  </si>
  <si>
    <t>FAMILIA CON ADULTO MAYOR CON DEMENCIA</t>
  </si>
  <si>
    <t>FAMILIA CON ADULTO MAYOR EN RIESGO PSICOSOCIAL</t>
  </si>
  <si>
    <t>FAMILIA CON GESTANTE &gt;20 AÑOS EN RIESGO PSICOSOCIAL</t>
  </si>
  <si>
    <t>FAMILIA CON GESTANTE ADOLESCENTE 10 A 14 AÑOS</t>
  </si>
  <si>
    <t>FAMILIA CON GESTANTE ADOLESCENTE EN RIESGO PSICOSOCIAL 15 A 19 AÑOS</t>
  </si>
  <si>
    <t>FAMILIA CON ADOLESCENTE CON PROBLEMA RESPIRATORIO CRÓNICO O NO CONTROLADO</t>
  </si>
  <si>
    <t>FAMILIA CON ADULTO CON PROBLEMA RESPIRATORIO CRÓNICO O NO CONTROLADO</t>
  </si>
  <si>
    <t>FAMILIA CON GESTANTE EN RIESGO BIOMÉDICO</t>
  </si>
  <si>
    <t>FAMILIA CON INTEGRANTE CON ENFERMEDAD TERMINAL</t>
  </si>
  <si>
    <t>FAMILIA CON INTEGRANTE ALTA HOSPITALIZACIÓN PRECOZ</t>
  </si>
  <si>
    <t>FAMILIA CON INTEGRANTE CON DEPENDENCIA SEVERA</t>
  </si>
  <si>
    <t>FAMILIA CON OTRO RIESGO PSICOSOCIAL</t>
  </si>
  <si>
    <t>FAMILIA CON INTEGRANTE CON PROBLEMA DE SALUD MENTAL</t>
  </si>
  <si>
    <t>VISITA EPIDEMIOLÓGICA</t>
  </si>
  <si>
    <t>A LUGAR DE TRABAJO (*)</t>
  </si>
  <si>
    <t>A COLEGIO, SALAS CUNA, JARDÍN INFANTIL (*)</t>
  </si>
  <si>
    <t>A GRUPO COMUNITARIO</t>
  </si>
  <si>
    <t>VISITA INTEGRAL DE SALUD MENTAL</t>
  </si>
  <si>
    <t>A DOMINICILIO (NIVEL SECUNDARIO)</t>
  </si>
  <si>
    <t>A ESTABLECIMIENTOS EDUCACIONALES</t>
  </si>
  <si>
    <t>EN SECTOR RURAL</t>
  </si>
  <si>
    <t>ATENCION ODONTOLÓGICA EN DOMICILIO</t>
  </si>
  <si>
    <t>MENOR DE 1 AÑO</t>
  </si>
  <si>
    <t>1 a 4 AÑOS</t>
  </si>
  <si>
    <t>5 a 9 AÑOS</t>
  </si>
  <si>
    <t>10 a 24 AÑOS</t>
  </si>
  <si>
    <t>25 a 64 AÑOS</t>
  </si>
  <si>
    <t>Administrativo</t>
  </si>
  <si>
    <t>Otro</t>
  </si>
  <si>
    <t>Desde el establecimiento</t>
  </si>
  <si>
    <t>Compra de servicio (*)</t>
  </si>
  <si>
    <t>NÚMERO DE OTRAS VISITAS SEGÚN RANGO ETARIO</t>
  </si>
  <si>
    <t>NÚMERO DE ACCIONES DE ACOMPAÑAMIENTO TELEFÓNICO</t>
  </si>
  <si>
    <t>ACCIONES TELEFÓNICAS REALIZADAS (LLAMADAS O MENSAJERÍA)</t>
  </si>
  <si>
    <t>Maternidad</t>
  </si>
  <si>
    <t>GESTANTES ALTO RIESGO OBSTÉTRICO</t>
  </si>
  <si>
    <t>MUJERES EN EDADES DE CLIMATERIO 45 A 64 AÑOS</t>
  </si>
  <si>
    <t>FAMILIAS DE RIESGO</t>
  </si>
  <si>
    <t>PROMOCIÓN DE SALUD MENTAL</t>
  </si>
  <si>
    <t>PROMOCIÓN DEL DESARROLLO INFANTIL TEMPRANO</t>
  </si>
  <si>
    <t>PREVENCIÓN SUICIDIO</t>
  </si>
  <si>
    <t>PREVENCIÓN TRASTORNO MENTAL</t>
  </si>
  <si>
    <t>PREVENCIÓN DE LA TRANSMISIÓN VERTICAL DE VIH-SÍFILIS</t>
  </si>
  <si>
    <t>KINESIÓ-
LOGO</t>
  </si>
  <si>
    <t>ESTIMULACIÓN DE FUNCIONES  COGNITIVA</t>
  </si>
  <si>
    <t>DUPLA NUTRICIONISTA-PSICÓLOGO</t>
  </si>
  <si>
    <t>INGRESOS AMPUTADO PIE DIABÉTICO</t>
  </si>
  <si>
    <t>SÍNDROME DOLOROSO DE ORIGEN TRAUMÁTICO</t>
  </si>
  <si>
    <t>SÍNDROME DOLOROSO DE ORIGEN NO TRAUMÁTICO</t>
  </si>
  <si>
    <t>OTRO DÉFICIT SECUNDARIO CON COMPROMISO NEUROMUSCULAR EN MENOR DE 20 AÑOS CONGÉNITO</t>
  </si>
  <si>
    <t>OTRO DÉFICIT SECUNDARIO CON COMPROMISO NEUROMUSCULAR EN MENOR DE 20 AÑOS ADQUIRIDO</t>
  </si>
  <si>
    <t xml:space="preserve">OTRO DÉFICIT SECUNDARIO CON COMPROMISO NEUROMUSCULAR  EN MAYOR DE 20 AÑOS </t>
  </si>
  <si>
    <t>CONGÉNITO</t>
  </si>
  <si>
    <t>CONDICIÓN FÍSICA</t>
  </si>
  <si>
    <t>SECCIÓN A.4: EVALUACIÓN INTERMEDIA</t>
  </si>
  <si>
    <t>EVALUACIÓN AYUDAS TÉCNICAS</t>
  </si>
  <si>
    <t>FISIOTERAPIA</t>
  </si>
  <si>
    <t>MASOTERAPIA</t>
  </si>
  <si>
    <t>EJERCICIOS TERAPÉUTICOS</t>
  </si>
  <si>
    <t>HABILITACIÓN Y/O REHABILITACIÓN EDUCACIONAL</t>
  </si>
  <si>
    <t>CONFECCIÓN ÓRTESIS Y/O ADAPTACIONES</t>
  </si>
  <si>
    <t>HABILITACIÓN Y REHABILITACIÓN DE AVD</t>
  </si>
  <si>
    <t>ADAPTACIÓN DEL HOGAR</t>
  </si>
  <si>
    <t>ACTIVIDADES RECREATIVAS</t>
  </si>
  <si>
    <t>ACTIVIDADES TERAPÉUTICAS</t>
  </si>
  <si>
    <t>ORIENTACIÓN Y MOVILIDAD</t>
  </si>
  <si>
    <t>ORIENTACIÓN SOCIOLABORAL</t>
  </si>
  <si>
    <t>ORIENTACIÓN FAMILIAR Y A LA RED DE APOYO PARA EL TRABAJO</t>
  </si>
  <si>
    <t>GESTIÓN DE LA RED LOCAL PARA EL TRABAJO</t>
  </si>
  <si>
    <t>Trabajo con objetivos de habilitación y rehabilitación</t>
  </si>
  <si>
    <t>Trabajo sin objetivos de habilitación y rehabilitación</t>
  </si>
  <si>
    <t>Dueña/o de casa</t>
  </si>
  <si>
    <t xml:space="preserve">DIAGNÓSTICO O PLANIFICACIÓN PARTICIPATIVA </t>
  </si>
  <si>
    <t>NEUROLÓGICOS TRAUMATISMO ENCÉFALO CRANEANO (TEC)</t>
  </si>
  <si>
    <t>NEUROLÓGICOS LM</t>
  </si>
  <si>
    <t>NEUROLÓGICOS ACV</t>
  </si>
  <si>
    <t>NEUROLÓGICAS TUMORES</t>
  </si>
  <si>
    <t>PARÁLISIS CEREBRAL</t>
  </si>
  <si>
    <t>QUEMADOS</t>
  </si>
  <si>
    <t>SENSORIALES AUDITIVOS</t>
  </si>
  <si>
    <t>SENSORIALES VISUALES</t>
  </si>
  <si>
    <t>TRAUMATOLÓGICOS</t>
  </si>
  <si>
    <t>AMPUTADOS</t>
  </si>
  <si>
    <t>AMPUTADOS PIE DIABÉTICO</t>
  </si>
  <si>
    <t>CARDIOVASCULAR</t>
  </si>
  <si>
    <t>RESPIRATORIO</t>
  </si>
  <si>
    <t>NEUROMUSCULARES AGUDAS</t>
  </si>
  <si>
    <t>NEUROMUSCULARES CRÓNICAS</t>
  </si>
  <si>
    <t>REUMATOLÓGICAS</t>
  </si>
  <si>
    <t>ABIERTA</t>
  </si>
  <si>
    <t>CERRADA</t>
  </si>
  <si>
    <t>TRATAMIENTO COMPRESIVO</t>
  </si>
  <si>
    <t>ATENCIÓN KINESIOLÓGICA INTEGRAL</t>
  </si>
  <si>
    <t>ENTRENAMIENTO PROTÉSICO</t>
  </si>
  <si>
    <t>EDUCACIÓN FAMILIAR</t>
  </si>
  <si>
    <t>ASPIRACIÓN</t>
  </si>
  <si>
    <t>EVALUACIÓN DE LA VOZ, HABLA Y LENGUAJE</t>
  </si>
  <si>
    <t>TRATAMIENTO (VOZ, HABLA Y/O LENGUAJE)</t>
  </si>
  <si>
    <t xml:space="preserve">TRATAMIENTO FUNCIONES MOTORAS ORALES </t>
  </si>
  <si>
    <t>ESTIMULACIÓN COGNITIVA</t>
  </si>
  <si>
    <t>PREVENCIÓN DE DETERIORO DE ÓRGANOS FONO ARTICULATORIOS (OFA)</t>
  </si>
  <si>
    <t xml:space="preserve">EVALUACIÓN DE DEGLUCIÓN </t>
  </si>
  <si>
    <t>MANEJO TRASTORNO DEGLUCIÓN</t>
  </si>
  <si>
    <t>HABILITACIÓN Y REHABILITACIÓN EN ACTIVIDADES DE LA VIDA DIARIA (AVD)</t>
  </si>
  <si>
    <t>HABILITACIÓN Y REHABILITACIÓN LABORAL</t>
  </si>
  <si>
    <t>HABILITACIÓN Y REHABILITACIÓN EDUCACIONAL</t>
  </si>
  <si>
    <t>INTEGRACIÓN SENSORIAL</t>
  </si>
  <si>
    <t>TECNÓLOGO MÉDICO POR VICIO DE REFRACCIÓN (UAPO)</t>
  </si>
  <si>
    <t>ECOTOMOGRAFÍA MAMARIA</t>
  </si>
  <si>
    <t>ECOTOMOGRAFÍA ABDOMINAL</t>
  </si>
  <si>
    <t>TIPO DE EXAMEN Y PROCEDIMIENTO DIAGNÓSTICO</t>
  </si>
  <si>
    <t xml:space="preserve">RADIOGRAFÍA DE CADERAS 3-6 MESES (SCREENING) </t>
  </si>
  <si>
    <t>CUANTIFICACIÓN DE LAGRIMACIÓN (TEST DE SCHIMER), UNO O AMBOS OJOS</t>
  </si>
  <si>
    <t>CURVA DE TENSIÓN APLANÁTICA (POR CADA DÍA), C/OJO</t>
  </si>
  <si>
    <t>DISPLOSCOPIA CUANTITATIVA, AMBOS OJOS</t>
  </si>
  <si>
    <t>EXPLORACIÓN SENSORIOMOTORA: ESTRABISMO, ESTUDIO COMPLETO, AMBOS OJOS</t>
  </si>
  <si>
    <t>RETINOGRAFÍA, AMBOS OJOS</t>
  </si>
  <si>
    <t>TONOMETRÍA APLANÁTICA C/OJO</t>
  </si>
  <si>
    <t>TRATAMIENTO ORTÓPTICO Y/O PLEÓPTICO (POR SESIÓN), AMBOS OJOS</t>
  </si>
  <si>
    <t>EXPLORACIÓN VITREORRETINAL, AMBOS OJOS (FONDO DE OJO)</t>
  </si>
  <si>
    <t>CUERPO EXTRAÑO CONJUNTIVAL Y/O CORNEAL</t>
  </si>
  <si>
    <t>CAMPIMETRÍA COMPUTARIZADA, C/OJO (EN UAPO)</t>
  </si>
  <si>
    <t>EXTRACCIÓN CUERPO EXTRAÑO OJO (EXCLUYE CONJUNTIVAL Y/O CORNEAL)</t>
  </si>
  <si>
    <t>AUDIMETRÍAS (REALIZADAS)</t>
  </si>
  <si>
    <t>IMPEDANCIOMETRÍA</t>
  </si>
  <si>
    <t>EXAMEN FUNCIONAL VIII PAR</t>
  </si>
  <si>
    <t>SECCION E: CIRUGÍA MENOR AMBULATORIA</t>
  </si>
  <si>
    <t>POR EDAD (EN AÑOS)</t>
  </si>
  <si>
    <t>CONSULTAS MÉDICAS DE ESPECIALIDADES</t>
  </si>
  <si>
    <t>CONSULTAS OTROS PROFESIONALES</t>
  </si>
  <si>
    <t>INGRESOS Y EGRESOS GLAUCOMA UAPO</t>
  </si>
  <si>
    <t>HEMATO-ONCOLOGÍA PEDIÁTRICA</t>
  </si>
  <si>
    <t>HEMATOLOGÍA</t>
  </si>
  <si>
    <t>MEDICINA FÍSICA Y REHABILITACIÓN (FISIATRÍA ADULTO)</t>
  </si>
  <si>
    <t>Institucional</t>
  </si>
  <si>
    <t>Compra de servicio</t>
  </si>
  <si>
    <t>SECCIÓN B : CONSULTAS MÉDICAS DE URGENCIA RESUELTAS POR TELEMEDICINA EN ESTABLECIMIENTOS ATENCIÓN SECUNDARIA DE URGENCIA (TELECONSULTA)</t>
  </si>
  <si>
    <t>N° DE INFORMES ECOGRAFÍAS</t>
  </si>
  <si>
    <t>N° DE INFORMES FONDO DE OJO</t>
  </si>
  <si>
    <t>N° DE INFORMES HOLTER DE PRESIÓN ARTERIAL</t>
  </si>
  <si>
    <t>N° DE INFORMES TEST DE ESFUERZO</t>
  </si>
  <si>
    <t>N° DE INFORMES RADIOGRAFÍAS SIMPLES</t>
  </si>
  <si>
    <t>N° DE INFORMES RADIOGRAFÍAS DENTALES</t>
  </si>
  <si>
    <t>N° DE INFORMES DE TOMOGRAFÍA AXIAL COMPUTALIZADA</t>
  </si>
  <si>
    <t>N° DE INFORMES DE RESONANCIA MAGNÉTICA NUCLEAR</t>
  </si>
  <si>
    <t>ESTABLECIMIENTOS DE NIVEL SECUNDARIO</t>
  </si>
  <si>
    <t>A BENEFI-
CIARIOS</t>
  </si>
  <si>
    <t>INVESTIGACIÓN Y CAPACITACIÓN DE RRHH</t>
  </si>
  <si>
    <t>Nº INSTITUCIONES,  ORGANIZACIONES  PARTICIPANTES</t>
  </si>
  <si>
    <t>PROMEDIO MENSUAL DE QUIRÓFANOS HABILITADOS</t>
  </si>
  <si>
    <t>PROMEDIO MENSUAL  DE QUIRÓFANOS EN TRABAJO</t>
  </si>
  <si>
    <r>
      <t xml:space="preserve">HORAS MENSUALES </t>
    </r>
    <r>
      <rPr>
        <b/>
        <sz val="8"/>
        <color indexed="8"/>
        <rFont val="Verdana"/>
        <family val="2"/>
      </rPr>
      <t>PROGRAMADAS</t>
    </r>
    <r>
      <rPr>
        <sz val="8"/>
        <color indexed="8"/>
        <rFont val="Verdana"/>
        <family val="2"/>
      </rPr>
      <t xml:space="preserve"> DE TABLA QUIRURGICA DE QUIRÓFANOS EN TRABAJO</t>
    </r>
  </si>
  <si>
    <r>
      <t xml:space="preserve">HORAS MENSUALES </t>
    </r>
    <r>
      <rPr>
        <b/>
        <sz val="8"/>
        <color indexed="8"/>
        <rFont val="Verdana"/>
        <family val="2"/>
      </rPr>
      <t>OCUPADAS</t>
    </r>
    <r>
      <rPr>
        <sz val="8"/>
        <color indexed="8"/>
        <rFont val="Verdana"/>
        <family val="2"/>
      </rPr>
      <t xml:space="preserve"> DE QUIRÓFANOS EN TRABAJO</t>
    </r>
  </si>
  <si>
    <t>QUIMIOTERAPIA</t>
  </si>
  <si>
    <t>SECCIÓN C: ENTREGA DE AYUDAS TÉCNICAS</t>
  </si>
  <si>
    <t>PROGRAMACIÓN DE TABLA QUIRÚRGICA (N° DE PACIENTES)</t>
  </si>
  <si>
    <t>PACIENTES PROGRAMADOS</t>
  </si>
  <si>
    <t>PACIENTES SUSPENDIDOS</t>
  </si>
  <si>
    <t>DIAS DE ESTADA PREQUIRÚRGICOS</t>
  </si>
  <si>
    <t>CIRUGÍA MÁXILOFACIAL</t>
  </si>
  <si>
    <t>SIN ENTREGA ANTICONCEPCIÓN EMERGENCIA</t>
  </si>
  <si>
    <t xml:space="preserve">SECCIÓN B: PROCEDIMIENTOS DE IMÁGENES DIAGNOSTICAS Y PROGRAMA DE RESOLUTIVIDAD EN APS  </t>
  </si>
  <si>
    <t>SECCIÓN B.1: PROGRAMA DE IMÁGENES DIAGNOSTICAS EN ATENCION PRIMARIA</t>
  </si>
  <si>
    <t>ESPACIOS AMIGABLES EN APS</t>
  </si>
  <si>
    <t>SECCIÓN A.5:  CONSULTAS EN SISTEMA DE ATENCIÓN DE URGENCIA EN CENTROS DE SALUD RURAL (SUR) Y POSTAS RURALES</t>
  </si>
  <si>
    <t>SECCIÓN A.4: ATENCIONES DE URGENCIA REALIZADAS EN ESTABLECIMIENTOS  ATENCIÓN PRIMARIA NO SAPU</t>
  </si>
  <si>
    <t>EN APS - ESPACIOS AMIGABLES</t>
  </si>
  <si>
    <t>SECCIÓN G: INTERVENCIONES POR PATRÓN DE CONSUMO ALCOHOL y OTRAS SUSTANCIAS (PROGRAMA DIR EX PROGRAMA VIDA SANA ALCOHOL)</t>
  </si>
  <si>
    <t>SECCIÓN D.1: APLICACIÓN DE INSTRUMENTO E INTERVENCIONES BREVES POR PATRÓN DE CONSUMO ALCOHOL y OTRAS SUSTANCIAS (PROGRAMA DIR EX PROGRAMA VIDA SANA ALCOHOL)</t>
  </si>
  <si>
    <t>COMPRA DE SERVICIO - Nº TRASLADOS PROFESIONALES EN RONDA</t>
  </si>
  <si>
    <t>REUNIONES CON INSTITUCIONES DEL SECTOR SALUD PROGRAMA ACOMPAÑAMIENTO PSICOSOCIAL</t>
  </si>
  <si>
    <t>REUNIONES CON INSTITUCIONES DEL INTERSECTOR ACOMPAÑAMIENTO PSICOSOCIAL</t>
  </si>
  <si>
    <t>REUNIONES CON ORGANIZACIONES COMUNITARIAS ACOMPAÑAMIENTO PSICOSOCIAL</t>
  </si>
  <si>
    <t>SECCIÓN A : CONSULTAS MÉDICAS</t>
  </si>
  <si>
    <t>Hospital Mediana/Alta Complejidad</t>
  </si>
  <si>
    <t>KINESIÓLOGO/ A</t>
  </si>
  <si>
    <t>KINESIÓLOGO/A</t>
  </si>
  <si>
    <t>SECCIÓN E: PACIENTES CON INDICACIÓN DE OBSERVACIÓN EN SAR</t>
  </si>
  <si>
    <t>Trau-
matológicas</t>
  </si>
  <si>
    <t xml:space="preserve">ATENCIÓN POR ANTICONCEPCIÓN DE EMERGENCIA </t>
  </si>
  <si>
    <t>SECCIÓN I: MOTIVOS DE ATENCIÓN POR EMERGENCIA OBSTÉTRICA AL SERVICIO DE  URGENCIA  (Establecimientos Alta y Mediana Complejidad).</t>
  </si>
  <si>
    <t xml:space="preserve">SECCION O: ATENCIONES  EN URGENCIA POR VIOLENCIA SEXUAL  </t>
  </si>
  <si>
    <t>SECCIÓN P: ATENCIONES MÉDICAS POR VIOLENCIA SEXUAL</t>
  </si>
  <si>
    <t>SECCIÓN Q: ATENCIONES DE URGENCIA ASOCIADAS A LESIONES AUTOINFLIGIDAS</t>
  </si>
  <si>
    <t>ESTADO NUTRICIONAL NORMAL</t>
  </si>
  <si>
    <t>SECCION G: INGRESOS DE NIÑOS Y NIÑAS CON NECESIDADES ESPECIALES DE BAJA COMPLEJIDAD A CONTROL DE SALUD INFANTIL EN APS</t>
  </si>
  <si>
    <t>ACTIVIDAD DE URGENCIA ESPECIALIDADES</t>
  </si>
  <si>
    <t>ACTIVIDADES DE APOYO</t>
  </si>
  <si>
    <t>VDRL, RPR o MHA-TP PROCESADOS</t>
  </si>
  <si>
    <t>VDRL, RPR o MHA-TP REACTIVOS</t>
  </si>
  <si>
    <t>SECCION A: EXÁMENES DE SÍFILIS</t>
  </si>
  <si>
    <t>ORIENTACIÓN E INFORMACIÓN PREVIA AL EXAMEN VIH</t>
  </si>
  <si>
    <t>Técnico paramédico</t>
  </si>
  <si>
    <t>SECCIÓN B: NIVEL HOSPITALARIO</t>
  </si>
  <si>
    <t>18 - 24 meses</t>
  </si>
  <si>
    <t>CON OBJETIVOS DE  HABILITACION Y REHABILITACION PRELABORAL</t>
  </si>
  <si>
    <t>ESTADO MACROS:</t>
  </si>
  <si>
    <t>Para habilitar el contenido de las celdas "Tipo de Establecimiento", "Dependencia" y "Mes", presione el boton "Verificar Habilitacion de Macros".                                   Para poder tener un 100% de funcionalidad debe hablitar la opcion Macros en esta planilla.</t>
  </si>
  <si>
    <t>SECCIÓN U. INGRESOS Y EGRESOS PROGRAMA DE ACOMPAÑAMIENTO PSICOSOCIAL EN ATENCIÓN PRIMARIA</t>
  </si>
  <si>
    <t>SECCIÓN K: RONDAS POR TIPO Y PROFESIONAL</t>
  </si>
  <si>
    <t>RECETAS DESPACHADAS CON OPORTUNIDAD  (Entregado el mismo día)</t>
  </si>
  <si>
    <t>EMBARAZA-DAS</t>
  </si>
  <si>
    <t>VÍCTIMA DE VIOLENCIA DE GENERO</t>
  </si>
  <si>
    <t>ANTECEDENTES ENF. CARDIOVASCULAR ATEROSCLERÓTICA</t>
  </si>
  <si>
    <t>** Para la desagración por funcionalidad se contabiliza desde 65 y mas años.Sólo para el cálculo del total de los ingresos se contabiliza el rango de 60 - 64 años.</t>
  </si>
  <si>
    <t>* Los pacientes de 60 a 64 años, no debe desagregarse por condición de funcionalidad, por ello sólo se registran en la primera fila.</t>
  </si>
  <si>
    <t>PSIQUIATRÍA PEDIATRICA  Y ADOLESCENTES</t>
  </si>
  <si>
    <t>PACIENTES CON INDICACIÓN DE OBSERVACIÓN</t>
  </si>
  <si>
    <t xml:space="preserve">PACIENTES QUE PERMANECEN EN OBSERVACIÓN     </t>
  </si>
  <si>
    <t>BENEFI- CIARIOS</t>
  </si>
  <si>
    <t>ATENCIÓN OTROS MÉDICOS</t>
  </si>
  <si>
    <t>SECCIÓN A: CONSULTAS Y CONTROLES ODONTOLÓGICOS</t>
  </si>
  <si>
    <t>60 AÑOS (INCLUÍDO EN GRUPOS DE 20-64 AÑOS)</t>
  </si>
  <si>
    <t>EMBARAZA- DAS</t>
  </si>
  <si>
    <t>RECONSTITU-CIÓN PARA USO PEDIÁTRICO (RECAMBIO)</t>
  </si>
  <si>
    <t>MADRE, PADRE O CUIDADOR DE :</t>
  </si>
  <si>
    <t>DOS O MÁS PROFESIO- NALES</t>
  </si>
  <si>
    <t>Nº DE PARTICIPAN- TES</t>
  </si>
  <si>
    <t>REM-29.  PROGRAMA DE IMÁGENES DIAGNÓSTICAS Y/O RESOLUTIVIDAD EN ATENCION PRIMARIA</t>
  </si>
  <si>
    <t>N° DE INFORMES ELECTROCARDIOGRAMA</t>
  </si>
  <si>
    <t>N° DE INFORMES ELECTROENCEFALOGRAMA</t>
  </si>
  <si>
    <t>N° DE INFORMES ESPIROMETRÍAS</t>
  </si>
  <si>
    <t>TOTAL INTERCONSULTAS GENERADAS EN APS PARA DERIVACION ESPECIALIDAD</t>
  </si>
  <si>
    <t>EXTIRPACIÓN DE LESIÓN BENIGNA SUBEPIDÉMICA, INCLUYE TUMOR SÓLIDO, QUISTE EPIDÉMICO Y LIPOMA POR LESIÓN: RESTO DEL CUERPO.</t>
  </si>
  <si>
    <t>BIOPSIA DE PIEL Y/O MUCOSA POR CURETAJE O SECCIÓN TANGENCIAL C/S ELECTRO X 1 LESIÓN.</t>
  </si>
  <si>
    <t>EXTIRPACIÓN DE, REPARACIÓN O BIOPSIA TOTAL O PARCIAL, DE LESIONES BENIGNAS CUTÁNEAS POR EXCISIÓN: CABEZA, CUELLO, GENITALES, HASTA 3 LESIONES.</t>
  </si>
  <si>
    <t>EXTIRPACIÓN DE, REPARACIÓN O BIOPSIA TOTAL O PARCIAL, DE LESIONES BENIGNAS CUTÁNEAS POR EXCISIÓN: RESTO DE CUERPO HASTA 3 LESIONES.</t>
  </si>
  <si>
    <t>ONICECTOMÍA TOTAL O PARCIAL SIMPLE.</t>
  </si>
  <si>
    <t>CIRUGÍA REPARADORA UNGUEAL POR PROCESO INFLAMATORIO.</t>
  </si>
  <si>
    <t>De 3 meses a 5 meses 29 días</t>
  </si>
  <si>
    <t>De 1 mes a 2 meses 29 días</t>
  </si>
  <si>
    <t xml:space="preserve"> De 0 a 29 días</t>
  </si>
  <si>
    <t>De 6 meses a 11 meses 29 días</t>
  </si>
  <si>
    <t>De 1 año a 2 años</t>
  </si>
  <si>
    <t xml:space="preserve">SECCIÓN D: CONSULTAS INFECCIÓN TRANSMISIÓN SEXUAL (ITS) Y CONTROLES DE SALUD SEXUAL EN EL NIVEL SECUNDARIO </t>
  </si>
  <si>
    <t>LACTANCIA MATERNA EXCLUSIVA CON SÓLIDOS</t>
  </si>
  <si>
    <t>SECCIÓN C: RESULTADOS DE LA EVALUACIÓN DEL ESTADO NUTRICIONAL DEL ADOLESCENTE CON CONTROL SALUD INTEGRAL</t>
  </si>
  <si>
    <t>OBESOS SEVEROS</t>
  </si>
  <si>
    <t>AMPUTACIÓN POR PIE DIABETICO</t>
  </si>
  <si>
    <t>CONSEJERÍAS POST TEST VIH</t>
  </si>
  <si>
    <t xml:space="preserve">CONSULTAS MEDICA DE ESPECIALIDAD REALIZADAS POR TELEMEDICINA  A PACIENTES HOSPITALIZADOS </t>
  </si>
  <si>
    <t>MEDICINA INTENSIVA</t>
  </si>
  <si>
    <t>TOTAL INTERCONSULTAS GENERADAS EN APS PARA RESOLUCION POR ESPECIALIDAD</t>
  </si>
  <si>
    <t>OFTALMOLOGÍA / UAPO</t>
  </si>
  <si>
    <t>INTERVENCIONES QUIRÚRGICAS DE TEGUMENTOS BIOPSIA DE PIEL Y/O MUCOSA POR CURETAJE O SECCIÓN TANGENCIAL C/S ELECTROCIRUGÍA (PROC. AUT.)</t>
  </si>
  <si>
    <t>CUERPO EXTRAÑO CUTÁNEO, Y/O NEVUS, Y/O ANGIOMA CUTÁNEO O MUCOSO, Y/O TUMOR BENIGNO, EXTIRP. DE, HASTA 5 ELEMENTOS</t>
  </si>
  <si>
    <t xml:space="preserve">LIPOMA SUBCUTÁNEO, TRAT. QUIR. </t>
  </si>
  <si>
    <t>TUMORES BENIGNOS SUBCUTÁNEOS Y/O QUISTES EPIDÉRMICOS O MUCOSOS, TRAT. QUIR.</t>
  </si>
  <si>
    <t>VERRUGA PLANTAR</t>
  </si>
  <si>
    <t>EXTIRPACIÓN, REPARACIÓN O BIOPSIA TOTAL O PARCIAL, DE LESIONES BENIGNAS CUTÁNEAS POR EXCISIÓN--CABEZA, CUELLO, GENITALES</t>
  </si>
  <si>
    <t>SECCIÓN D.6: APLICACIÓN DE ESCALA ZARIT ABREVIADO EN CUIDADORES DE PERSONAS CON DEPENDENCIA SEVERA</t>
  </si>
  <si>
    <t>ESCALA DE SOBRECARGA DEL CUIDADOR "ZARIT ABREVIADO"</t>
  </si>
  <si>
    <t>Nº DE AUDIT (EMP/EMPAM)</t>
  </si>
  <si>
    <t>Nº DE AUDIT APLICADO</t>
  </si>
  <si>
    <t>CUIDADORA (O) CON SOBRECARGA INTENSA</t>
  </si>
  <si>
    <t>CUIDADORA (O) SIN SOBRECARGA INTENSA</t>
  </si>
  <si>
    <t>TOTAL CUIDADORES EVALUADOS</t>
  </si>
  <si>
    <t>&lt;1 año</t>
  </si>
  <si>
    <t xml:space="preserve">3 años </t>
  </si>
  <si>
    <t>EVALUACIÓN DE RIESGO</t>
  </si>
  <si>
    <t>Ambos sexos</t>
  </si>
  <si>
    <t>ALTO RIESGO</t>
  </si>
  <si>
    <t xml:space="preserve">PAUTA CERO </t>
  </si>
  <si>
    <t>SECUELA DE ACCIDENTE CEREBRO VASCULAR (ACV)</t>
  </si>
  <si>
    <t>SECUELAS DE TRAUMATISMO ENCEFALO CRANEANO (TEC)</t>
  </si>
  <si>
    <t>SECUELA DE TRAUMATISMO RAQUIMEDULAR (TRM)</t>
  </si>
  <si>
    <t>TIPOS DE LACTANCIA</t>
  </si>
  <si>
    <t>SECCIÓN A.10:NÚMERO DE PERSONAS QUE INGRESAN Y NÚMERO DE SESIONES DE EDUCACIÓN GRUPAL</t>
  </si>
  <si>
    <t>SECCION D.7: APLICACIÓN Y RESULTADOS DE PAUTA DE EVALUACION CON ENFOQUE DE RIESGO ODONTOLOGICO (CERO)</t>
  </si>
  <si>
    <t>POR RANGO ETARIO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</si>
  <si>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</si>
  <si>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</si>
  <si>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</si>
  <si>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</si>
  <si>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</si>
  <si>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</si>
  <si>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</si>
  <si>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</si>
  <si>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</si>
  <si>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</si>
  <si>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</si>
  <si>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</si>
  <si>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Establecimiento de Mayor Complejidad (EMAYC)</t>
  </si>
  <si>
    <t>Establecimiento de Mediana Complejidad (EMEDC)</t>
  </si>
  <si>
    <t>Establecimiento de Menor Complejidad (EMENC)</t>
  </si>
  <si>
    <t>Centros de Diagnóstico Terapéutico (CDT)</t>
  </si>
  <si>
    <t>Centro de Referencia de Salud (CRS)</t>
  </si>
  <si>
    <t>Consultorio General Urbano (CGU)</t>
  </si>
  <si>
    <t>Consultorio General Urbano (CGU) - CESFAM</t>
  </si>
  <si>
    <t>Consultorio General Urbano(CGU) con SAPU/SUR/SAR</t>
  </si>
  <si>
    <t>Consultorio General Urbano (CGU) - CESFAM con SAPU/SAR</t>
  </si>
  <si>
    <t>Consultorio General Rural (CGR)</t>
  </si>
  <si>
    <t>Consultorio General Rural (CGR) - CESFAM</t>
  </si>
  <si>
    <t>Consultorio General Rural (CGR) con SAPU/SAR/SUR</t>
  </si>
  <si>
    <t>Consultorio General Rural (CGR) - CESFAM con SAPU/SAR/SUR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</si>
  <si>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</si>
  <si>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</si>
  <si>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</si>
  <si>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</si>
  <si>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</si>
  <si>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Clínica Dental Móvil (CDM)</t>
  </si>
  <si>
    <t>Dirección Servicio de Salud (DSS)</t>
  </si>
  <si>
    <t>Servicio de Atención Primaria de Urgencia (SAPU)</t>
  </si>
  <si>
    <t>SAPU Alta Resolución (SAR)</t>
  </si>
  <si>
    <t>Laboratorio Clínico o Dental</t>
  </si>
  <si>
    <t>Servicio de Atención Primaria de Urgencia Dental (SAPUDENT)</t>
  </si>
  <si>
    <t>Centro de Rehabilitación (CR)</t>
  </si>
  <si>
    <t>Hospital de Campaña</t>
  </si>
  <si>
    <t>MUNICIPAL</t>
  </si>
  <si>
    <t>OTRA INSTITUCIÓN (Delegado)</t>
  </si>
  <si>
    <t>EFAM</t>
  </si>
  <si>
    <t>SECCIÓN A.3: ATENCIONES DE URGENCIA REALIZADAS EN ESTABLECIMIENTOS DE BAJA COMPLEJIDAD</t>
  </si>
  <si>
    <t>SECCIÓN B: CATEGORIZACIÓN DE PACIENTES EN UNIDADES DE URGENCIA, PREVIA A LA ATENCIÓN MÉDICA, EN HOSPITALES DE ALTA Y MEDIANA COMPLEJIDAD</t>
  </si>
  <si>
    <t>INGRESO A CONTROL CON ENFOQUE RIESGO ODONTOLÓGICO (CERO)</t>
  </si>
  <si>
    <t>EGRESO A CONTROL CON ENFOQUE RIESGO ODONTOLÓGICO (CERO)</t>
  </si>
  <si>
    <t xml:space="preserve">ÍNDICE ceod O COPD EN PACIENTES INGRESADOS (Índice ceod se usa en menores de 7 años, para resto se utiliza COPD) </t>
  </si>
  <si>
    <t>TOTAL  DE HORAS MENSUALES DE QUIRÓFANOS HABILITADOS</t>
  </si>
  <si>
    <t>TOTAL DE HORAS MENSUALES DE QUIRÓFANOS EN TRABAJO</t>
  </si>
  <si>
    <t>ENTREGA DE PLACENTA A SOLICITUD DE LA MUJER</t>
  </si>
  <si>
    <t>EGRESOS POR OTRAS CAUSAS</t>
  </si>
  <si>
    <t>CONSULTA DE URGENCIA</t>
  </si>
  <si>
    <t>CONSULTA DE MORBILIDAD ODONTOLOGICA</t>
  </si>
  <si>
    <t>FACILITADOR/A INTERCULTURAL/ AGENTE COMUNITARIO</t>
  </si>
  <si>
    <t>CONSEJERÍA</t>
  </si>
  <si>
    <t>El total de Consulta Nuevas NO debe ser MAYOR que el total de las Consultas Médicas</t>
  </si>
  <si>
    <t>SECCIÓN C : INGRESOS Y EGRESOS  EN ESTABLECIMIENTOS APS</t>
  </si>
  <si>
    <t>RESULTADOS  
10 O MÁS PTOS. O RESULTADO DISTINTO DE 0 EN PREG 10 . (PUERPERAS)</t>
  </si>
  <si>
    <t>CONTRA-
TADOS POR 
EL ESTABLE-
CIMIENTO O DIRECCIÓN DEL SERVICIO</t>
  </si>
  <si>
    <t>ESPECIALIS-
TAS DE 
HOSPITALES</t>
  </si>
  <si>
    <t xml:space="preserve">         </t>
  </si>
  <si>
    <t xml:space="preserve">       </t>
  </si>
  <si>
    <t xml:space="preserve">        </t>
  </si>
  <si>
    <t xml:space="preserve">                   </t>
  </si>
  <si>
    <t xml:space="preserve">                     </t>
  </si>
  <si>
    <t>CONSULTAS REALIZADAS EN APS E INFORMADAS EN SECCIÓN A</t>
  </si>
  <si>
    <t>CONSULTAS MEDICAS DE ESPECIALIDAD AMBULATORIA  NUEVAS REALIZADAS POR TELEMEDICINA</t>
  </si>
  <si>
    <t>CONSULTAS MEDICAS DE ESPECIALIDAD AMBULATORIA  CONTROL REALIZADAS POR TELEMEDICINA</t>
  </si>
  <si>
    <t>TOTAL CONSULTAS MEDICAS AMBULATORIAS DE ESPECIALIDAD REALIZADAS  POR TELEMEDICINA</t>
  </si>
  <si>
    <t>Versión 1.5: MAYO 2017</t>
  </si>
  <si>
    <t>CONSULTAS POR TELEMEDICINA REALIZADAS  DESDE APS O NIVEL SECUNDARIO Y RESUELTAS POR OTRO ESTABLECIMIENTO (INCLUYE CONSULTAS  AMBULATORIAS Y DE HOSPITALIZADOS).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</si>
</sst>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43" formatCode="_-* #,##0.00_-;\-* #,##0.00_-;_-* &quot;-&quot;??_-;_-@_-"/>
  </numFmts>
  <fonts count="8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2"/>
      <name val="Verdana"/>
      <family val="2"/>
    </font>
    <font>
      <sz val="8"/>
      <name val="Verdana"/>
      <family val="2"/>
    </font>
    <font>
      <sz val="7"/>
      <name val="Verdana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Verdana"/>
      <family val="2"/>
    </font>
    <font>
      <sz val="10"/>
      <name val="Comic Sans MS"/>
      <family val="4"/>
    </font>
    <font>
      <b/>
      <sz val="9"/>
      <name val="Verdana"/>
      <family val="2"/>
    </font>
    <font>
      <sz val="9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sz val="8"/>
      <name val="Arial"/>
      <family val="2"/>
    </font>
    <font>
      <sz val="8"/>
      <color indexed="10"/>
      <name val="Verdana"/>
      <family val="2"/>
    </font>
    <font>
      <sz val="9"/>
      <color indexed="10"/>
      <name val="Verdana"/>
      <family val="2"/>
    </font>
    <font>
      <b/>
      <sz val="8"/>
      <color indexed="10"/>
      <name val="Verdana"/>
      <family val="2"/>
    </font>
    <font>
      <b/>
      <sz val="9"/>
      <color indexed="10"/>
      <name val="Verdana"/>
      <family val="2"/>
    </font>
    <font>
      <sz val="8"/>
      <color indexed="8"/>
      <name val="Verdana"/>
      <family val="2"/>
    </font>
    <font>
      <b/>
      <sz val="11"/>
      <color indexed="8"/>
      <name val="Verdana"/>
      <family val="2"/>
    </font>
    <font>
      <sz val="16"/>
      <name val="Verdana"/>
      <family val="2"/>
    </font>
    <font>
      <sz val="8"/>
      <color indexed="8"/>
      <name val="Verdana"/>
      <family val="2"/>
    </font>
    <font>
      <b/>
      <sz val="10"/>
      <name val="Verdana"/>
      <family val="2"/>
    </font>
    <font>
      <sz val="8"/>
      <name val="Calibri"/>
      <family val="2"/>
    </font>
    <font>
      <b/>
      <sz val="11"/>
      <color indexed="10"/>
      <name val="Verdana"/>
      <family val="2"/>
    </font>
    <font>
      <sz val="11"/>
      <color indexed="8"/>
      <name val="Calibri"/>
      <family val="2"/>
    </font>
    <font>
      <sz val="11"/>
      <color indexed="8"/>
      <name val="Verdana"/>
      <family val="2"/>
    </font>
    <font>
      <sz val="8"/>
      <color indexed="8"/>
      <name val="Verdana"/>
      <family val="2"/>
    </font>
    <font>
      <b/>
      <sz val="12"/>
      <color indexed="8"/>
      <name val="Verdana"/>
      <family val="2"/>
    </font>
    <font>
      <b/>
      <sz val="11"/>
      <color indexed="8"/>
      <name val="Verdana"/>
      <family val="2"/>
    </font>
    <font>
      <b/>
      <sz val="16"/>
      <name val="Verdana"/>
      <family val="2"/>
    </font>
    <font>
      <b/>
      <sz val="16"/>
      <color indexed="10"/>
      <name val="Verdana"/>
      <family val="2"/>
    </font>
    <font>
      <b/>
      <u/>
      <sz val="11"/>
      <name val="Verdana"/>
      <family val="2"/>
    </font>
    <font>
      <sz val="28"/>
      <name val="Verdana"/>
      <family val="2"/>
    </font>
    <font>
      <sz val="26"/>
      <name val="Verdana"/>
      <family val="2"/>
    </font>
    <font>
      <sz val="11"/>
      <color indexed="10"/>
      <name val="Verdana"/>
      <family val="2"/>
    </font>
    <font>
      <sz val="10"/>
      <color indexed="10"/>
      <name val="Verdana"/>
      <family val="2"/>
    </font>
    <font>
      <b/>
      <sz val="7"/>
      <name val="Verdana"/>
      <family val="2"/>
    </font>
    <font>
      <b/>
      <sz val="12"/>
      <color indexed="10"/>
      <name val="Verdana"/>
      <family val="2"/>
    </font>
    <font>
      <i/>
      <sz val="8"/>
      <name val="Verdana"/>
      <family val="2"/>
    </font>
    <font>
      <sz val="10"/>
      <name val="Times New Roman"/>
      <family val="1"/>
    </font>
    <font>
      <b/>
      <sz val="20"/>
      <name val="Verdana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Verdana"/>
      <family val="2"/>
    </font>
    <font>
      <sz val="11"/>
      <color indexed="10"/>
      <name val="Calibri"/>
      <family val="2"/>
    </font>
    <font>
      <sz val="8"/>
      <color indexed="10"/>
      <name val="Verdana"/>
      <family val="2"/>
    </font>
    <font>
      <sz val="8"/>
      <color indexed="8"/>
      <name val="Calibri"/>
      <family val="2"/>
    </font>
    <font>
      <b/>
      <sz val="8"/>
      <color indexed="8"/>
      <name val="Verdana"/>
      <family val="2"/>
    </font>
    <font>
      <sz val="11"/>
      <color indexed="8"/>
      <name val="Verdana"/>
      <family val="2"/>
    </font>
    <font>
      <sz val="8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sz val="8"/>
      <color indexed="8"/>
      <name val="Verdana"/>
      <family val="2"/>
    </font>
    <font>
      <sz val="11"/>
      <color indexed="10"/>
      <name val="Verdana"/>
      <family val="2"/>
    </font>
    <font>
      <sz val="8"/>
      <color indexed="10"/>
      <name val="Verdana"/>
      <family val="2"/>
    </font>
    <font>
      <sz val="10"/>
      <color indexed="10"/>
      <name val="Verdana"/>
      <family val="2"/>
    </font>
    <font>
      <sz val="8"/>
      <color indexed="10"/>
      <name val="Verdana"/>
      <family val="2"/>
    </font>
    <font>
      <sz val="8"/>
      <color indexed="10"/>
      <name val="Verdana"/>
      <family val="2"/>
    </font>
    <font>
      <sz val="8"/>
      <color indexed="10"/>
      <name val="Verdana"/>
      <family val="2"/>
    </font>
    <font>
      <sz val="8"/>
      <color indexed="10"/>
      <name val="Verdana"/>
      <family val="2"/>
    </font>
    <font>
      <sz val="8"/>
      <color indexed="8"/>
      <name val="Verdana"/>
      <family val="2"/>
    </font>
    <font>
      <sz val="8"/>
      <color indexed="8"/>
      <name val="Verdana"/>
      <family val="2"/>
    </font>
    <font>
      <sz val="8"/>
      <color indexed="8"/>
      <name val="Verdana"/>
      <family val="2"/>
    </font>
    <font>
      <sz val="8"/>
      <color indexed="10"/>
      <name val="Verdana"/>
      <family val="2"/>
    </font>
    <font>
      <b/>
      <sz val="7"/>
      <color indexed="8"/>
      <name val="Verdana"/>
      <family val="2"/>
    </font>
    <font>
      <sz val="8"/>
      <color indexed="10"/>
      <name val="Verdana"/>
      <family val="2"/>
    </font>
    <font>
      <sz val="8"/>
      <color indexed="8"/>
      <name val="Verdana"/>
      <family val="2"/>
    </font>
    <font>
      <sz val="8"/>
      <color indexed="10"/>
      <name val="Verdana"/>
      <family val="2"/>
    </font>
    <font>
      <sz val="8"/>
      <color rgb="FFFF0000"/>
      <name val="Verdana"/>
      <family val="2"/>
    </font>
    <font>
      <b/>
      <sz val="11"/>
      <color theme="1"/>
      <name val="Calibri"/>
      <family val="2"/>
      <scheme val="minor"/>
    </font>
    <font>
      <sz val="72"/>
      <color indexed="22"/>
      <name val="Verdana"/>
      <family val="2"/>
    </font>
    <font>
      <b/>
      <sz val="10"/>
      <name val="Arial"/>
      <family val="2"/>
    </font>
    <font>
      <b/>
      <sz val="28"/>
      <name val="Verdana"/>
      <family val="2"/>
    </font>
    <font>
      <b/>
      <sz val="10"/>
      <color indexed="60"/>
      <name val="Verdana"/>
      <family val="2"/>
    </font>
    <font>
      <sz val="12"/>
      <color indexed="60"/>
      <name val="Verdana"/>
      <family val="2"/>
    </font>
    <font>
      <sz val="14"/>
      <name val="Verdana"/>
      <family val="2"/>
    </font>
    <font>
      <b/>
      <sz val="14"/>
      <name val="Verdana"/>
      <family val="2"/>
    </font>
    <font>
      <b/>
      <sz val="10"/>
      <color indexed="10"/>
      <name val="Verdana"/>
      <family val="2"/>
    </font>
    <font>
      <b/>
      <sz val="18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10"/>
      <color rgb="FFFF0000"/>
      <name val="Verdana"/>
      <family val="2"/>
    </font>
    <font>
      <sz val="11"/>
      <color rgb="FF000000"/>
      <name val="Calibri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CC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4506668294322"/>
        <bgColor indexed="64"/>
      </patternFill>
    </fill>
  </fills>
  <borders count="33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/>
      <top style="hair">
        <color indexed="9"/>
      </top>
      <bottom style="hair">
        <color indexed="9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thin">
        <color indexed="64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thin">
        <color indexed="64"/>
      </right>
      <top style="hair">
        <color indexed="9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9"/>
      </right>
      <top style="hair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/>
      <right style="hair">
        <color indexed="64"/>
      </right>
      <top style="thin">
        <color indexed="22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 style="hair">
        <color indexed="64"/>
      </bottom>
      <diagonal/>
    </border>
    <border>
      <left style="thin">
        <color indexed="22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22"/>
      </right>
      <top/>
      <bottom style="hair">
        <color indexed="64"/>
      </bottom>
      <diagonal/>
    </border>
    <border>
      <left style="thin">
        <color indexed="22"/>
      </left>
      <right/>
      <top/>
      <bottom style="hair">
        <color indexed="64"/>
      </bottom>
      <diagonal/>
    </border>
    <border>
      <left style="hair">
        <color indexed="9"/>
      </left>
      <right/>
      <top/>
      <bottom/>
      <diagonal/>
    </border>
    <border>
      <left style="hair">
        <color indexed="9"/>
      </left>
      <right style="hair">
        <color indexed="9"/>
      </right>
      <top/>
      <bottom/>
      <diagonal/>
    </border>
    <border>
      <left style="hair">
        <color indexed="9"/>
      </left>
      <right/>
      <top style="hair">
        <color indexed="9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thin">
        <color indexed="64"/>
      </bottom>
      <diagonal/>
    </border>
    <border>
      <left/>
      <right style="hair">
        <color indexed="9"/>
      </right>
      <top style="thin">
        <color indexed="64"/>
      </top>
      <bottom/>
      <diagonal/>
    </border>
    <border>
      <left style="hair">
        <color indexed="9"/>
      </left>
      <right/>
      <top style="thin">
        <color indexed="64"/>
      </top>
      <bottom/>
      <diagonal/>
    </border>
    <border>
      <left style="thin">
        <color indexed="9"/>
      </left>
      <right/>
      <top style="hair">
        <color indexed="9"/>
      </top>
      <bottom style="thin">
        <color indexed="64"/>
      </bottom>
      <diagonal/>
    </border>
    <border>
      <left style="thin">
        <color indexed="9"/>
      </left>
      <right style="hair">
        <color indexed="9"/>
      </right>
      <top style="hair">
        <color indexed="9"/>
      </top>
      <bottom style="thin">
        <color indexed="64"/>
      </bottom>
      <diagonal/>
    </border>
    <border>
      <left style="hair">
        <color indexed="9"/>
      </left>
      <right style="thin">
        <color indexed="9"/>
      </right>
      <top style="thin">
        <color indexed="64"/>
      </top>
      <bottom style="hair">
        <color indexed="9"/>
      </bottom>
      <diagonal/>
    </border>
    <border>
      <left style="thin">
        <color indexed="9"/>
      </left>
      <right/>
      <top style="thin">
        <color indexed="64"/>
      </top>
      <bottom style="hair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9"/>
      </right>
      <top/>
      <bottom style="hair">
        <color indexed="9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hair">
        <color indexed="9"/>
      </left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hair">
        <color indexed="64"/>
      </top>
      <bottom/>
      <diagonal/>
    </border>
    <border>
      <left style="thin">
        <color indexed="22"/>
      </left>
      <right style="thin">
        <color indexed="64"/>
      </right>
      <top style="hair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rgb="FFB2B2B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rgb="FFB2B2B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hair">
        <color indexed="64"/>
      </bottom>
      <diagonal/>
    </border>
    <border>
      <left/>
      <right style="thin">
        <color indexed="22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hair">
        <color indexed="64"/>
      </left>
      <right/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</borders>
  <cellStyleXfs count="22">
    <xf numFmtId="0" fontId="0" fillId="0" borderId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28" fillId="8" borderId="284" applyNumberFormat="0" applyFont="0" applyAlignment="0" applyProtection="0"/>
    <xf numFmtId="0" fontId="14" fillId="2" borderId="1" applyNumberFormat="0" applyFont="0" applyAlignment="0" applyProtection="0"/>
    <xf numFmtId="0" fontId="75" fillId="0" borderId="0" applyFont="0" applyBorder="0" applyAlignment="0" applyProtection="0"/>
    <xf numFmtId="0" fontId="14" fillId="11" borderId="296" applyNumberFormat="0">
      <protection locked="0"/>
    </xf>
    <xf numFmtId="0" fontId="14" fillId="11" borderId="14" applyBorder="0">
      <protection locked="0"/>
    </xf>
    <xf numFmtId="41" fontId="1" fillId="0" borderId="0" applyFont="0" applyFill="0" applyBorder="0" applyAlignment="0" applyProtection="0"/>
    <xf numFmtId="0" fontId="1" fillId="8" borderId="284" applyNumberFormat="0" applyFont="0" applyAlignment="0" applyProtection="0"/>
  </cellStyleXfs>
  <cellXfs count="3720">
    <xf numFmtId="0" fontId="0" fillId="0" borderId="0" xfId="0"/>
    <xf numFmtId="0" fontId="6" fillId="3" borderId="0" xfId="0" applyNumberFormat="1" applyFont="1" applyFill="1" applyAlignment="1" applyProtection="1"/>
    <xf numFmtId="0" fontId="6" fillId="3" borderId="0" xfId="0" applyNumberFormat="1" applyFont="1" applyFill="1" applyAlignment="1" applyProtection="1">
      <alignment horizontal="center"/>
    </xf>
    <xf numFmtId="0" fontId="3" fillId="3" borderId="0" xfId="0" applyFont="1" applyFill="1"/>
    <xf numFmtId="0" fontId="6" fillId="0" borderId="0" xfId="0" applyNumberFormat="1" applyFont="1" applyFill="1" applyAlignment="1" applyProtection="1"/>
    <xf numFmtId="0" fontId="6" fillId="3" borderId="0" xfId="0" applyNumberFormat="1" applyFont="1" applyFill="1" applyBorder="1" applyAlignment="1" applyProtection="1">
      <alignment horizontal="center" vertical="center"/>
    </xf>
    <xf numFmtId="0" fontId="6" fillId="3" borderId="0" xfId="0" applyNumberFormat="1" applyFont="1" applyFill="1" applyAlignment="1" applyProtection="1">
      <alignment horizontal="left"/>
    </xf>
    <xf numFmtId="0" fontId="6" fillId="0" borderId="0" xfId="0" applyNumberFormat="1" applyFont="1" applyFill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center"/>
    </xf>
    <xf numFmtId="0" fontId="0" fillId="0" borderId="0" xfId="0"/>
    <xf numFmtId="0" fontId="6" fillId="9" borderId="0" xfId="0" applyFont="1" applyFill="1"/>
    <xf numFmtId="49" fontId="6" fillId="3" borderId="0" xfId="0" applyNumberFormat="1" applyFont="1" applyFill="1" applyAlignment="1" applyProtection="1">
      <alignment horizontal="center"/>
    </xf>
    <xf numFmtId="0" fontId="74" fillId="3" borderId="0" xfId="0" applyNumberFormat="1" applyFont="1" applyFill="1" applyAlignment="1" applyProtection="1">
      <alignment vertical="center" wrapText="1"/>
    </xf>
    <xf numFmtId="0" fontId="6" fillId="0" borderId="0" xfId="17" applyNumberFormat="1" applyFont="1" applyFill="1" applyAlignment="1" applyProtection="1"/>
    <xf numFmtId="1" fontId="6" fillId="3" borderId="0" xfId="0" applyNumberFormat="1" applyFont="1" applyFill="1" applyAlignment="1" applyProtection="1">
      <alignment horizontal="right"/>
    </xf>
    <xf numFmtId="0" fontId="3" fillId="3" borderId="4" xfId="0" applyFont="1" applyFill="1" applyBorder="1"/>
    <xf numFmtId="0" fontId="3" fillId="5" borderId="14" xfId="0" applyNumberFormat="1" applyFont="1" applyFill="1" applyBorder="1" applyAlignment="1" applyProtection="1">
      <alignment horizontal="center"/>
      <protection locked="0"/>
    </xf>
    <xf numFmtId="0" fontId="25" fillId="0" borderId="10" xfId="0" applyFont="1" applyBorder="1"/>
    <xf numFmtId="0" fontId="25" fillId="0" borderId="14" xfId="0" applyFont="1" applyBorder="1" applyAlignment="1">
      <alignment wrapText="1"/>
    </xf>
    <xf numFmtId="0" fontId="3" fillId="3" borderId="0" xfId="0" applyNumberFormat="1" applyFont="1" applyFill="1" applyAlignment="1" applyProtection="1"/>
    <xf numFmtId="0" fontId="3" fillId="3" borderId="0" xfId="0" applyNumberFormat="1" applyFont="1" applyFill="1" applyAlignment="1" applyProtection="1">
      <alignment horizontal="left"/>
    </xf>
    <xf numFmtId="0" fontId="25" fillId="3" borderId="4" xfId="0" applyNumberFormat="1" applyFont="1" applyFill="1" applyBorder="1" applyAlignment="1" applyProtection="1">
      <alignment horizontal="centerContinuous" vertical="center"/>
    </xf>
    <xf numFmtId="0" fontId="25" fillId="3" borderId="4" xfId="0" applyNumberFormat="1" applyFont="1" applyFill="1" applyBorder="1" applyAlignment="1" applyProtection="1">
      <alignment horizontal="left" vertical="center"/>
    </xf>
    <xf numFmtId="0" fontId="15" fillId="5" borderId="0" xfId="18" applyNumberFormat="1" applyFont="1" applyFill="1" applyBorder="1" applyAlignment="1" applyProtection="1">
      <protection locked="0"/>
    </xf>
    <xf numFmtId="0" fontId="2" fillId="0" borderId="14" xfId="0" applyNumberFormat="1" applyFont="1" applyFill="1" applyBorder="1" applyAlignment="1" applyProtection="1">
      <alignment horizontal="center"/>
    </xf>
    <xf numFmtId="0" fontId="25" fillId="0" borderId="4" xfId="0" applyNumberFormat="1" applyFont="1" applyFill="1" applyBorder="1" applyAlignment="1" applyProtection="1">
      <alignment horizontal="left" vertical="center"/>
    </xf>
    <xf numFmtId="0" fontId="6" fillId="5" borderId="0" xfId="18" applyNumberFormat="1" applyFont="1" applyFill="1" applyBorder="1" applyAlignment="1" applyProtection="1">
      <protection locked="0"/>
    </xf>
    <xf numFmtId="0" fontId="6" fillId="0" borderId="0" xfId="0" applyNumberFormat="1" applyFont="1" applyFill="1" applyAlignment="1" applyProtection="1">
      <alignment horizontal="left" vertical="center"/>
    </xf>
    <xf numFmtId="0" fontId="15" fillId="0" borderId="0" xfId="0" applyNumberFormat="1" applyFont="1" applyFill="1" applyAlignment="1" applyProtection="1">
      <alignment horizontal="left" vertical="center"/>
    </xf>
    <xf numFmtId="0" fontId="15" fillId="0" borderId="0" xfId="0" applyNumberFormat="1" applyFont="1" applyFill="1" applyBorder="1" applyAlignment="1" applyProtection="1">
      <alignment horizontal="left" vertical="center"/>
    </xf>
    <xf numFmtId="0" fontId="19" fillId="0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Alignment="1" applyProtection="1">
      <alignment horizontal="center"/>
    </xf>
    <xf numFmtId="0" fontId="4" fillId="9" borderId="13" xfId="0" applyNumberFormat="1" applyFont="1" applyFill="1" applyBorder="1" applyAlignment="1" applyProtection="1">
      <alignment horizontal="center"/>
      <protection locked="0"/>
    </xf>
    <xf numFmtId="0" fontId="4" fillId="9" borderId="6" xfId="0" applyNumberFormat="1" applyFont="1" applyFill="1" applyBorder="1" applyAlignment="1" applyProtection="1">
      <alignment horizontal="center"/>
      <protection locked="0"/>
    </xf>
    <xf numFmtId="0" fontId="25" fillId="5" borderId="14" xfId="19" applyNumberFormat="1" applyFont="1" applyFill="1" applyBorder="1" applyAlignment="1" applyProtection="1">
      <alignment horizontal="center"/>
      <protection locked="0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15" fillId="0" borderId="0" xfId="0" applyNumberFormat="1" applyFont="1" applyFill="1" applyAlignment="1" applyProtection="1">
      <alignment horizontal="center" vertical="center"/>
    </xf>
    <xf numFmtId="0" fontId="4" fillId="3" borderId="35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vertical="center"/>
    </xf>
    <xf numFmtId="0" fontId="19" fillId="0" borderId="35" xfId="0" applyNumberFormat="1" applyFont="1" applyFill="1" applyBorder="1" applyAlignment="1" applyProtection="1">
      <alignment vertical="center"/>
    </xf>
    <xf numFmtId="0" fontId="4" fillId="9" borderId="13" xfId="17" applyNumberFormat="1" applyFont="1" applyFill="1" applyBorder="1" applyAlignment="1" applyProtection="1">
      <alignment horizontal="center"/>
      <protection locked="0"/>
    </xf>
    <xf numFmtId="0" fontId="4" fillId="9" borderId="12" xfId="17" applyNumberFormat="1" applyFont="1" applyFill="1" applyBorder="1" applyAlignment="1" applyProtection="1">
      <alignment horizontal="center"/>
      <protection locked="0"/>
    </xf>
    <xf numFmtId="0" fontId="4" fillId="9" borderId="47" xfId="17" applyNumberFormat="1" applyFont="1" applyFill="1" applyBorder="1" applyAlignment="1" applyProtection="1">
      <alignment horizontal="center"/>
      <protection locked="0"/>
    </xf>
    <xf numFmtId="0" fontId="19" fillId="0" borderId="0" xfId="0" applyNumberFormat="1" applyFont="1" applyFill="1" applyBorder="1" applyAlignment="1" applyProtection="1">
      <alignment vertical="center"/>
    </xf>
    <xf numFmtId="0" fontId="25" fillId="5" borderId="14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12" borderId="0" xfId="0" applyFont="1" applyFill="1"/>
    <xf numFmtId="0" fontId="25" fillId="13" borderId="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 applyProtection="1">
      <alignment vertical="center"/>
      <protection hidden="1"/>
    </xf>
    <xf numFmtId="0" fontId="5" fillId="0" borderId="14" xfId="0" applyFont="1" applyFill="1" applyBorder="1" applyProtection="1">
      <protection hidden="1"/>
    </xf>
    <xf numFmtId="0" fontId="6" fillId="0" borderId="14" xfId="0" applyFont="1" applyFill="1" applyBorder="1" applyProtection="1">
      <protection locked="0"/>
    </xf>
    <xf numFmtId="0" fontId="3" fillId="0" borderId="14" xfId="0" applyFont="1" applyFill="1" applyBorder="1" applyProtection="1">
      <protection locked="0"/>
    </xf>
    <xf numFmtId="0" fontId="78" fillId="0" borderId="14" xfId="0" applyFont="1" applyFill="1" applyBorder="1" applyAlignment="1" applyProtection="1">
      <alignment horizontal="center"/>
      <protection hidden="1"/>
    </xf>
    <xf numFmtId="0" fontId="6" fillId="0" borderId="14" xfId="0" applyFont="1" applyFill="1" applyBorder="1" applyAlignment="1" applyProtection="1">
      <alignment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 hidden="1"/>
    </xf>
    <xf numFmtId="0" fontId="2" fillId="0" borderId="14" xfId="0" applyFont="1" applyFill="1" applyBorder="1" applyAlignment="1" applyProtection="1">
      <alignment horizontal="center" vertical="center"/>
      <protection hidden="1"/>
    </xf>
    <xf numFmtId="0" fontId="25" fillId="13" borderId="0" xfId="0" applyFont="1" applyFill="1" applyBorder="1" applyAlignment="1">
      <alignment vertical="center"/>
    </xf>
    <xf numFmtId="0" fontId="3" fillId="0" borderId="26" xfId="0" applyFont="1" applyFill="1" applyBorder="1" applyProtection="1">
      <protection hidden="1"/>
    </xf>
    <xf numFmtId="0" fontId="23" fillId="0" borderId="50" xfId="0" applyFont="1" applyFill="1" applyBorder="1" applyAlignment="1" applyProtection="1">
      <protection hidden="1"/>
    </xf>
    <xf numFmtId="0" fontId="79" fillId="0" borderId="11" xfId="0" applyFont="1" applyFill="1" applyBorder="1" applyAlignment="1" applyProtection="1">
      <alignment vertical="center"/>
      <protection hidden="1"/>
    </xf>
    <xf numFmtId="0" fontId="3" fillId="0" borderId="88" xfId="0" applyFont="1" applyFill="1" applyBorder="1" applyProtection="1">
      <protection hidden="1"/>
    </xf>
    <xf numFmtId="0" fontId="23" fillId="0" borderId="0" xfId="0" applyFont="1" applyFill="1" applyBorder="1" applyAlignment="1" applyProtection="1">
      <protection hidden="1"/>
    </xf>
    <xf numFmtId="0" fontId="79" fillId="0" borderId="35" xfId="0" applyFont="1" applyFill="1" applyBorder="1" applyAlignment="1" applyProtection="1">
      <alignment vertical="center"/>
      <protection hidden="1"/>
    </xf>
    <xf numFmtId="0" fontId="3" fillId="0" borderId="5" xfId="0" applyFont="1" applyFill="1" applyBorder="1" applyProtection="1">
      <protection hidden="1"/>
    </xf>
    <xf numFmtId="0" fontId="80" fillId="0" borderId="4" xfId="0" applyFont="1" applyFill="1" applyBorder="1" applyAlignment="1" applyProtection="1">
      <alignment vertical="center"/>
      <protection hidden="1"/>
    </xf>
    <xf numFmtId="0" fontId="80" fillId="0" borderId="3" xfId="0" applyFont="1" applyFill="1" applyBorder="1" applyAlignment="1" applyProtection="1">
      <alignment vertical="center"/>
      <protection hidden="1"/>
    </xf>
    <xf numFmtId="0" fontId="25" fillId="0" borderId="0" xfId="0" applyFont="1" applyFill="1" applyBorder="1" applyAlignment="1"/>
    <xf numFmtId="0" fontId="3" fillId="0" borderId="0" xfId="0" applyFont="1" applyBorder="1"/>
    <xf numFmtId="0" fontId="3" fillId="0" borderId="0" xfId="0" applyFont="1" applyAlignment="1"/>
    <xf numFmtId="0" fontId="25" fillId="13" borderId="302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25" fillId="0" borderId="0" xfId="0" applyFont="1" applyAlignment="1">
      <alignment vertical="center"/>
    </xf>
    <xf numFmtId="3" fontId="5" fillId="0" borderId="14" xfId="0" applyNumberFormat="1" applyFont="1" applyFill="1" applyBorder="1" applyProtection="1">
      <protection hidden="1"/>
    </xf>
    <xf numFmtId="1" fontId="30" fillId="8" borderId="256" xfId="15" applyNumberFormat="1" applyFont="1" applyBorder="1" applyAlignment="1" applyProtection="1">
      <alignment horizontal="center" vertical="center"/>
      <protection locked="0"/>
    </xf>
    <xf numFmtId="1" fontId="30" fillId="8" borderId="284" xfId="15" applyNumberFormat="1" applyFont="1" applyAlignment="1" applyProtection="1">
      <alignment horizontal="center" vertical="center"/>
      <protection locked="0"/>
    </xf>
    <xf numFmtId="1" fontId="30" fillId="8" borderId="75" xfId="15" applyNumberFormat="1" applyFont="1" applyBorder="1" applyAlignment="1" applyProtection="1">
      <alignment horizontal="center" vertical="center"/>
      <protection locked="0"/>
    </xf>
    <xf numFmtId="0" fontId="85" fillId="15" borderId="3" xfId="0" applyNumberFormat="1" applyFont="1" applyFill="1" applyBorder="1" applyAlignment="1" applyProtection="1">
      <alignment vertical="center" wrapText="1"/>
    </xf>
    <xf numFmtId="0" fontId="85" fillId="15" borderId="4" xfId="0" applyNumberFormat="1" applyFont="1" applyFill="1" applyBorder="1" applyAlignment="1" applyProtection="1">
      <alignment vertical="center" wrapText="1"/>
    </xf>
    <xf numFmtId="0" fontId="85" fillId="15" borderId="5" xfId="0" applyNumberFormat="1" applyFont="1" applyFill="1" applyBorder="1" applyAlignment="1" applyProtection="1">
      <alignment vertical="center" wrapText="1"/>
    </xf>
    <xf numFmtId="0" fontId="85" fillId="15" borderId="11" xfId="0" applyNumberFormat="1" applyFont="1" applyFill="1" applyBorder="1" applyAlignment="1" applyProtection="1">
      <alignment vertical="center" wrapText="1"/>
    </xf>
    <xf numFmtId="0" fontId="85" fillId="15" borderId="50" xfId="0" applyNumberFormat="1" applyFont="1" applyFill="1" applyBorder="1" applyAlignment="1" applyProtection="1">
      <alignment vertical="center" wrapText="1"/>
    </xf>
    <xf numFmtId="0" fontId="85" fillId="15" borderId="26" xfId="0" applyNumberFormat="1" applyFont="1" applyFill="1" applyBorder="1" applyAlignment="1" applyProtection="1">
      <alignment vertical="center" wrapText="1"/>
    </xf>
    <xf numFmtId="0" fontId="85" fillId="16" borderId="0" xfId="0" applyNumberFormat="1" applyFont="1" applyFill="1" applyBorder="1" applyAlignment="1" applyProtection="1">
      <alignment vertical="center" wrapText="1"/>
    </xf>
    <xf numFmtId="0" fontId="25" fillId="15" borderId="50" xfId="0" applyNumberFormat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Protection="1">
      <protection locked="0" hidden="1"/>
    </xf>
    <xf numFmtId="1" fontId="30" fillId="8" borderId="319" xfId="15" applyNumberFormat="1" applyFont="1" applyBorder="1" applyAlignment="1" applyProtection="1">
      <alignment horizontal="center" vertical="center"/>
      <protection locked="0"/>
    </xf>
    <xf numFmtId="0" fontId="6" fillId="15" borderId="0" xfId="0" applyFont="1" applyFill="1"/>
    <xf numFmtId="0" fontId="6" fillId="15" borderId="0" xfId="17" applyNumberFormat="1" applyFont="1" applyFill="1" applyAlignment="1" applyProtection="1"/>
    <xf numFmtId="0" fontId="0" fillId="15" borderId="0" xfId="0" applyFill="1"/>
    <xf numFmtId="0" fontId="6" fillId="15" borderId="0" xfId="0" applyNumberFormat="1" applyFont="1" applyFill="1" applyAlignment="1" applyProtection="1"/>
    <xf numFmtId="1" fontId="30" fillId="3" borderId="14" xfId="0" applyNumberFormat="1" applyFont="1" applyFill="1" applyBorder="1" applyAlignment="1" applyProtection="1">
      <alignment horizontal="center" vertical="center"/>
    </xf>
    <xf numFmtId="2" fontId="30" fillId="8" borderId="256" xfId="15" applyNumberFormat="1" applyFont="1" applyBorder="1" applyAlignment="1" applyProtection="1">
      <alignment horizontal="center" vertical="center"/>
      <protection locked="0"/>
    </xf>
    <xf numFmtId="2" fontId="30" fillId="8" borderId="284" xfId="15" applyNumberFormat="1" applyFont="1" applyAlignment="1" applyProtection="1">
      <alignment horizontal="center" vertical="center"/>
      <protection locked="0"/>
    </xf>
    <xf numFmtId="2" fontId="30" fillId="8" borderId="76" xfId="15" applyNumberFormat="1" applyFont="1" applyBorder="1" applyAlignment="1" applyProtection="1">
      <alignment horizontal="center" vertical="center"/>
      <protection locked="0"/>
    </xf>
    <xf numFmtId="2" fontId="30" fillId="8" borderId="319" xfId="15" applyNumberFormat="1" applyFont="1" applyBorder="1" applyAlignment="1" applyProtection="1">
      <alignment horizontal="center" vertical="center"/>
      <protection locked="0"/>
    </xf>
    <xf numFmtId="2" fontId="30" fillId="3" borderId="14" xfId="0" applyNumberFormat="1" applyFont="1" applyFill="1" applyBorder="1" applyAlignment="1" applyProtection="1">
      <alignment horizontal="center" vertical="center"/>
    </xf>
    <xf numFmtId="1" fontId="51" fillId="3" borderId="0" xfId="0" applyNumberFormat="1" applyFont="1" applyFill="1" applyBorder="1"/>
    <xf numFmtId="1" fontId="29" fillId="3" borderId="0" xfId="0" applyNumberFormat="1" applyFont="1" applyFill="1" applyBorder="1" applyProtection="1">
      <protection locked="0"/>
    </xf>
    <xf numFmtId="1" fontId="29" fillId="3" borderId="0" xfId="0" applyNumberFormat="1" applyFont="1" applyFill="1" applyBorder="1"/>
    <xf numFmtId="1" fontId="29" fillId="20" borderId="0" xfId="0" applyNumberFormat="1" applyFont="1" applyFill="1" applyBorder="1" applyProtection="1">
      <protection locked="0"/>
    </xf>
    <xf numFmtId="1" fontId="3" fillId="3" borderId="0" xfId="0" applyNumberFormat="1" applyFont="1" applyFill="1" applyProtection="1"/>
    <xf numFmtId="1" fontId="2" fillId="3" borderId="0" xfId="0" applyNumberFormat="1" applyFont="1" applyFill="1" applyBorder="1" applyAlignment="1" applyProtection="1">
      <alignment horizontal="center" vertical="center" wrapText="1"/>
    </xf>
    <xf numFmtId="1" fontId="21" fillId="3" borderId="0" xfId="0" applyNumberFormat="1" applyFont="1" applyFill="1" applyBorder="1"/>
    <xf numFmtId="1" fontId="5" fillId="3" borderId="0" xfId="0" applyNumberFormat="1" applyFont="1" applyFill="1" applyProtection="1"/>
    <xf numFmtId="1" fontId="5" fillId="3" borderId="0" xfId="0" applyNumberFormat="1" applyFont="1" applyFill="1" applyBorder="1" applyProtection="1"/>
    <xf numFmtId="1" fontId="4" fillId="3" borderId="0" xfId="0" applyNumberFormat="1" applyFont="1" applyFill="1" applyProtection="1"/>
    <xf numFmtId="1" fontId="2" fillId="3" borderId="0" xfId="0" applyNumberFormat="1" applyFont="1" applyFill="1" applyProtection="1"/>
    <xf numFmtId="1" fontId="2" fillId="3" borderId="50" xfId="0" applyNumberFormat="1" applyFont="1" applyFill="1" applyBorder="1" applyProtection="1"/>
    <xf numFmtId="1" fontId="6" fillId="0" borderId="12" xfId="0" applyNumberFormat="1" applyFont="1" applyFill="1" applyBorder="1" applyAlignment="1" applyProtection="1">
      <alignment horizontal="center" vertical="center" wrapText="1"/>
    </xf>
    <xf numFmtId="1" fontId="6" fillId="0" borderId="12" xfId="0" applyNumberFormat="1" applyFont="1" applyFill="1" applyBorder="1" applyAlignment="1" applyProtection="1">
      <alignment horizontal="center" vertical="center"/>
    </xf>
    <xf numFmtId="1" fontId="6" fillId="0" borderId="13" xfId="0" applyNumberFormat="1" applyFont="1" applyFill="1" applyBorder="1" applyAlignment="1" applyProtection="1">
      <alignment horizontal="center" vertical="center"/>
    </xf>
    <xf numFmtId="1" fontId="6" fillId="0" borderId="47" xfId="0" applyNumberFormat="1" applyFont="1" applyFill="1" applyBorder="1" applyAlignment="1" applyProtection="1">
      <alignment horizontal="center" vertical="center"/>
    </xf>
    <xf numFmtId="1" fontId="6" fillId="0" borderId="2" xfId="0" applyNumberFormat="1" applyFont="1" applyFill="1" applyBorder="1" applyAlignment="1" applyProtection="1">
      <alignment horizontal="center" vertical="center" wrapText="1"/>
    </xf>
    <xf numFmtId="1" fontId="6" fillId="0" borderId="14" xfId="0" applyNumberFormat="1" applyFont="1" applyFill="1" applyBorder="1" applyAlignment="1" applyProtection="1">
      <alignment horizontal="center" vertical="center" wrapText="1"/>
    </xf>
    <xf numFmtId="1" fontId="29" fillId="16" borderId="0" xfId="0" applyNumberFormat="1" applyFont="1" applyFill="1" applyBorder="1"/>
    <xf numFmtId="1" fontId="29" fillId="16" borderId="0" xfId="0" applyNumberFormat="1" applyFont="1" applyFill="1" applyBorder="1" applyProtection="1">
      <protection locked="0"/>
    </xf>
    <xf numFmtId="1" fontId="6" fillId="0" borderId="19" xfId="0" applyNumberFormat="1" applyFont="1" applyFill="1" applyBorder="1" applyProtection="1"/>
    <xf numFmtId="1" fontId="6" fillId="3" borderId="19" xfId="0" applyNumberFormat="1" applyFont="1" applyFill="1" applyBorder="1" applyAlignment="1" applyProtection="1"/>
    <xf numFmtId="1" fontId="6" fillId="4" borderId="16" xfId="0" applyNumberFormat="1" applyFont="1" applyFill="1" applyBorder="1" applyAlignment="1" applyProtection="1"/>
    <xf numFmtId="1" fontId="6" fillId="5" borderId="64" xfId="0" applyNumberFormat="1" applyFont="1" applyFill="1" applyBorder="1" applyAlignment="1" applyProtection="1">
      <protection locked="0"/>
    </xf>
    <xf numFmtId="1" fontId="6" fillId="4" borderId="45" xfId="0" applyNumberFormat="1" applyFont="1" applyFill="1" applyBorder="1" applyAlignment="1" applyProtection="1"/>
    <xf numFmtId="1" fontId="6" fillId="4" borderId="18" xfId="0" applyNumberFormat="1" applyFont="1" applyFill="1" applyBorder="1" applyAlignment="1" applyProtection="1"/>
    <xf numFmtId="1" fontId="6" fillId="0" borderId="18" xfId="0" applyNumberFormat="1" applyFont="1" applyFill="1" applyBorder="1" applyAlignment="1" applyProtection="1"/>
    <xf numFmtId="1" fontId="6" fillId="5" borderId="19" xfId="0" applyNumberFormat="1" applyFont="1" applyFill="1" applyBorder="1" applyAlignment="1" applyProtection="1">
      <protection locked="0"/>
    </xf>
    <xf numFmtId="1" fontId="6" fillId="4" borderId="19" xfId="0" applyNumberFormat="1" applyFont="1" applyFill="1" applyBorder="1" applyAlignment="1" applyProtection="1"/>
    <xf numFmtId="1" fontId="17" fillId="3" borderId="0" xfId="0" applyNumberFormat="1" applyFont="1" applyFill="1" applyBorder="1" applyProtection="1">
      <protection locked="0"/>
    </xf>
    <xf numFmtId="1" fontId="29" fillId="17" borderId="0" xfId="0" applyNumberFormat="1" applyFont="1" applyFill="1" applyBorder="1" applyProtection="1">
      <protection locked="0"/>
    </xf>
    <xf numFmtId="1" fontId="6" fillId="0" borderId="24" xfId="0" applyNumberFormat="1" applyFont="1" applyFill="1" applyBorder="1" applyProtection="1"/>
    <xf numFmtId="1" fontId="6" fillId="3" borderId="10" xfId="0" applyNumberFormat="1" applyFont="1" applyFill="1" applyBorder="1" applyAlignment="1" applyProtection="1"/>
    <xf numFmtId="1" fontId="6" fillId="4" borderId="20" xfId="0" applyNumberFormat="1" applyFont="1" applyFill="1" applyBorder="1" applyAlignment="1" applyProtection="1"/>
    <xf numFmtId="1" fontId="6" fillId="5" borderId="46" xfId="0" applyNumberFormat="1" applyFont="1" applyFill="1" applyBorder="1" applyAlignment="1" applyProtection="1">
      <protection locked="0"/>
    </xf>
    <xf numFmtId="1" fontId="6" fillId="4" borderId="46" xfId="0" applyNumberFormat="1" applyFont="1" applyFill="1" applyBorder="1" applyAlignment="1" applyProtection="1"/>
    <xf numFmtId="1" fontId="6" fillId="4" borderId="22" xfId="0" applyNumberFormat="1" applyFont="1" applyFill="1" applyBorder="1" applyAlignment="1" applyProtection="1"/>
    <xf numFmtId="1" fontId="6" fillId="0" borderId="28" xfId="0" applyNumberFormat="1" applyFont="1" applyFill="1" applyBorder="1" applyAlignment="1" applyProtection="1"/>
    <xf numFmtId="1" fontId="6" fillId="5" borderId="24" xfId="0" applyNumberFormat="1" applyFont="1" applyFill="1" applyBorder="1" applyAlignment="1" applyProtection="1">
      <protection locked="0"/>
    </xf>
    <xf numFmtId="1" fontId="6" fillId="4" borderId="24" xfId="0" applyNumberFormat="1" applyFont="1" applyFill="1" applyBorder="1" applyAlignment="1" applyProtection="1"/>
    <xf numFmtId="1" fontId="6" fillId="0" borderId="25" xfId="0" applyNumberFormat="1" applyFont="1" applyFill="1" applyBorder="1" applyProtection="1"/>
    <xf numFmtId="1" fontId="6" fillId="3" borderId="25" xfId="0" applyNumberFormat="1" applyFont="1" applyFill="1" applyBorder="1" applyAlignment="1" applyProtection="1"/>
    <xf numFmtId="1" fontId="6" fillId="4" borderId="41" xfId="0" applyNumberFormat="1" applyFont="1" applyFill="1" applyBorder="1" applyAlignment="1" applyProtection="1"/>
    <xf numFmtId="1" fontId="6" fillId="5" borderId="45" xfId="0" applyNumberFormat="1" applyFont="1" applyFill="1" applyBorder="1" applyAlignment="1" applyProtection="1">
      <protection locked="0"/>
    </xf>
    <xf numFmtId="1" fontId="6" fillId="4" borderId="42" xfId="0" applyNumberFormat="1" applyFont="1" applyFill="1" applyBorder="1" applyAlignment="1" applyProtection="1"/>
    <xf numFmtId="1" fontId="6" fillId="5" borderId="25" xfId="0" applyNumberFormat="1" applyFont="1" applyFill="1" applyBorder="1" applyAlignment="1" applyProtection="1">
      <protection locked="0"/>
    </xf>
    <xf numFmtId="1" fontId="6" fillId="4" borderId="25" xfId="0" applyNumberFormat="1" applyFont="1" applyFill="1" applyBorder="1" applyAlignment="1" applyProtection="1"/>
    <xf numFmtId="1" fontId="6" fillId="0" borderId="29" xfId="0" applyNumberFormat="1" applyFont="1" applyFill="1" applyBorder="1" applyProtection="1"/>
    <xf numFmtId="1" fontId="6" fillId="3" borderId="9" xfId="0" applyNumberFormat="1" applyFont="1" applyFill="1" applyBorder="1" applyAlignment="1" applyProtection="1"/>
    <xf numFmtId="1" fontId="6" fillId="4" borderId="30" xfId="0" applyNumberFormat="1" applyFont="1" applyFill="1" applyBorder="1" applyAlignment="1" applyProtection="1"/>
    <xf numFmtId="1" fontId="6" fillId="5" borderId="66" xfId="0" applyNumberFormat="1" applyFont="1" applyFill="1" applyBorder="1" applyAlignment="1" applyProtection="1">
      <protection locked="0"/>
    </xf>
    <xf numFmtId="1" fontId="6" fillId="5" borderId="49" xfId="0" applyNumberFormat="1" applyFont="1" applyFill="1" applyBorder="1" applyAlignment="1" applyProtection="1">
      <protection locked="0"/>
    </xf>
    <xf numFmtId="1" fontId="6" fillId="4" borderId="32" xfId="0" applyNumberFormat="1" applyFont="1" applyFill="1" applyBorder="1" applyAlignment="1" applyProtection="1"/>
    <xf numFmtId="1" fontId="6" fillId="4" borderId="33" xfId="0" applyNumberFormat="1" applyFont="1" applyFill="1" applyBorder="1" applyAlignment="1" applyProtection="1"/>
    <xf numFmtId="1" fontId="6" fillId="4" borderId="9" xfId="0" applyNumberFormat="1" applyFont="1" applyFill="1" applyBorder="1" applyAlignment="1" applyProtection="1"/>
    <xf numFmtId="1" fontId="6" fillId="4" borderId="27" xfId="0" applyNumberFormat="1" applyFont="1" applyFill="1" applyBorder="1" applyAlignment="1" applyProtection="1"/>
    <xf numFmtId="1" fontId="6" fillId="5" borderId="29" xfId="0" applyNumberFormat="1" applyFont="1" applyFill="1" applyBorder="1" applyAlignment="1" applyProtection="1">
      <protection locked="0"/>
    </xf>
    <xf numFmtId="1" fontId="6" fillId="5" borderId="2" xfId="0" applyNumberFormat="1" applyFont="1" applyFill="1" applyBorder="1" applyAlignment="1" applyProtection="1">
      <protection locked="0"/>
    </xf>
    <xf numFmtId="1" fontId="6" fillId="0" borderId="52" xfId="0" applyNumberFormat="1" applyFont="1" applyFill="1" applyBorder="1" applyProtection="1"/>
    <xf numFmtId="1" fontId="6" fillId="0" borderId="52" xfId="0" applyNumberFormat="1" applyFont="1" applyFill="1" applyBorder="1" applyAlignment="1" applyProtection="1"/>
    <xf numFmtId="1" fontId="6" fillId="4" borderId="17" xfId="0" applyNumberFormat="1" applyFont="1" applyFill="1" applyBorder="1" applyAlignment="1" applyProtection="1"/>
    <xf numFmtId="1" fontId="6" fillId="0" borderId="29" xfId="0" applyNumberFormat="1" applyFont="1" applyFill="1" applyBorder="1" applyAlignment="1" applyProtection="1"/>
    <xf numFmtId="1" fontId="6" fillId="0" borderId="15" xfId="0" applyNumberFormat="1" applyFont="1" applyFill="1" applyBorder="1" applyProtection="1"/>
    <xf numFmtId="1" fontId="6" fillId="0" borderId="15" xfId="0" applyNumberFormat="1" applyFont="1" applyFill="1" applyBorder="1" applyAlignment="1" applyProtection="1"/>
    <xf numFmtId="1" fontId="6" fillId="0" borderId="11" xfId="0" applyNumberFormat="1" applyFont="1" applyFill="1" applyBorder="1" applyAlignment="1" applyProtection="1"/>
    <xf numFmtId="1" fontId="6" fillId="4" borderId="49" xfId="0" applyNumberFormat="1" applyFont="1" applyFill="1" applyBorder="1" applyAlignment="1" applyProtection="1"/>
    <xf numFmtId="1" fontId="6" fillId="4" borderId="28" xfId="0" applyNumberFormat="1" applyFont="1" applyFill="1" applyBorder="1" applyAlignment="1" applyProtection="1"/>
    <xf numFmtId="1" fontId="6" fillId="0" borderId="19" xfId="0" applyNumberFormat="1" applyFont="1" applyFill="1" applyBorder="1" applyAlignment="1" applyProtection="1"/>
    <xf numFmtId="1" fontId="6" fillId="5" borderId="18" xfId="0" applyNumberFormat="1" applyFont="1" applyFill="1" applyBorder="1" applyAlignment="1" applyProtection="1">
      <protection locked="0"/>
    </xf>
    <xf numFmtId="1" fontId="6" fillId="5" borderId="56" xfId="0" applyNumberFormat="1" applyFont="1" applyFill="1" applyBorder="1" applyAlignment="1" applyProtection="1">
      <protection locked="0"/>
    </xf>
    <xf numFmtId="1" fontId="6" fillId="0" borderId="24" xfId="0" applyNumberFormat="1" applyFont="1" applyFill="1" applyBorder="1" applyAlignment="1" applyProtection="1"/>
    <xf numFmtId="1" fontId="6" fillId="5" borderId="22" xfId="0" applyNumberFormat="1" applyFont="1" applyFill="1" applyBorder="1" applyAlignment="1" applyProtection="1">
      <protection locked="0"/>
    </xf>
    <xf numFmtId="1" fontId="6" fillId="5" borderId="58" xfId="0" applyNumberFormat="1" applyFont="1" applyFill="1" applyBorder="1" applyAlignment="1" applyProtection="1">
      <protection locked="0"/>
    </xf>
    <xf numFmtId="1" fontId="5" fillId="16" borderId="0" xfId="0" applyNumberFormat="1" applyFont="1" applyFill="1" applyProtection="1"/>
    <xf numFmtId="1" fontId="5" fillId="16" borderId="0" xfId="0" applyNumberFormat="1" applyFont="1" applyFill="1" applyProtection="1">
      <protection locked="0"/>
    </xf>
    <xf numFmtId="1" fontId="5" fillId="17" borderId="0" xfId="0" applyNumberFormat="1" applyFont="1" applyFill="1" applyProtection="1">
      <protection locked="0"/>
    </xf>
    <xf numFmtId="1" fontId="5" fillId="20" borderId="0" xfId="0" applyNumberFormat="1" applyFont="1" applyFill="1" applyProtection="1">
      <protection locked="0"/>
    </xf>
    <xf numFmtId="1" fontId="5" fillId="3" borderId="0" xfId="0" applyNumberFormat="1" applyFont="1" applyFill="1" applyProtection="1">
      <protection locked="0"/>
    </xf>
    <xf numFmtId="1" fontId="3" fillId="3" borderId="0" xfId="0" applyNumberFormat="1" applyFont="1" applyFill="1" applyBorder="1" applyProtection="1"/>
    <xf numFmtId="1" fontId="3" fillId="16" borderId="0" xfId="0" applyNumberFormat="1" applyFont="1" applyFill="1" applyBorder="1" applyProtection="1"/>
    <xf numFmtId="1" fontId="3" fillId="16" borderId="0" xfId="0" applyNumberFormat="1" applyFont="1" applyFill="1" applyBorder="1" applyProtection="1">
      <protection locked="0"/>
    </xf>
    <xf numFmtId="1" fontId="3" fillId="17" borderId="0" xfId="0" applyNumberFormat="1" applyFont="1" applyFill="1" applyBorder="1" applyProtection="1">
      <protection locked="0"/>
    </xf>
    <xf numFmtId="1" fontId="3" fillId="20" borderId="0" xfId="0" applyNumberFormat="1" applyFont="1" applyFill="1" applyBorder="1" applyProtection="1">
      <protection locked="0"/>
    </xf>
    <xf numFmtId="1" fontId="3" fillId="3" borderId="0" xfId="0" applyNumberFormat="1" applyFont="1" applyFill="1" applyBorder="1" applyProtection="1">
      <protection locked="0"/>
    </xf>
    <xf numFmtId="1" fontId="3" fillId="0" borderId="0" xfId="0" applyNumberFormat="1" applyFont="1" applyFill="1" applyProtection="1"/>
    <xf numFmtId="1" fontId="6" fillId="0" borderId="10" xfId="0" applyNumberFormat="1" applyFont="1" applyFill="1" applyBorder="1" applyAlignment="1" applyProtection="1">
      <alignment horizontal="center" vertical="center"/>
    </xf>
    <xf numFmtId="1" fontId="6" fillId="0" borderId="14" xfId="0" applyNumberFormat="1" applyFont="1" applyFill="1" applyBorder="1" applyAlignment="1" applyProtection="1">
      <alignment horizontal="center" vertical="center"/>
    </xf>
    <xf numFmtId="1" fontId="6" fillId="0" borderId="8" xfId="0" applyNumberFormat="1" applyFont="1" applyBorder="1" applyAlignment="1" applyProtection="1">
      <alignment horizontal="center" vertical="center" wrapText="1"/>
    </xf>
    <xf numFmtId="1" fontId="6" fillId="0" borderId="50" xfId="0" applyNumberFormat="1" applyFont="1" applyBorder="1" applyAlignment="1" applyProtection="1">
      <alignment horizontal="center" vertical="center" wrapText="1"/>
    </xf>
    <xf numFmtId="1" fontId="6" fillId="0" borderId="48" xfId="0" applyNumberFormat="1" applyFont="1" applyFill="1" applyBorder="1" applyAlignment="1" applyProtection="1">
      <alignment horizontal="center" vertical="center" wrapText="1"/>
    </xf>
    <xf numFmtId="1" fontId="6" fillId="3" borderId="47" xfId="0" applyNumberFormat="1" applyFont="1" applyFill="1" applyBorder="1" applyAlignment="1" applyProtection="1">
      <alignment horizontal="center" vertical="center"/>
    </xf>
    <xf numFmtId="1" fontId="6" fillId="3" borderId="13" xfId="0" applyNumberFormat="1" applyFont="1" applyFill="1" applyBorder="1" applyAlignment="1" applyProtection="1">
      <alignment horizontal="center" vertical="center" wrapText="1"/>
    </xf>
    <xf numFmtId="1" fontId="6" fillId="3" borderId="0" xfId="0" applyNumberFormat="1" applyFont="1" applyFill="1" applyProtection="1">
      <protection locked="0"/>
    </xf>
    <xf numFmtId="1" fontId="6" fillId="8" borderId="243" xfId="15" applyNumberFormat="1" applyFont="1" applyBorder="1" applyAlignment="1" applyProtection="1">
      <protection locked="0"/>
    </xf>
    <xf numFmtId="1" fontId="6" fillId="8" borderId="147" xfId="15" applyNumberFormat="1" applyFont="1" applyBorder="1" applyAlignment="1" applyProtection="1">
      <protection locked="0"/>
    </xf>
    <xf numFmtId="1" fontId="6" fillId="5" borderId="16" xfId="0" applyNumberFormat="1" applyFont="1" applyFill="1" applyBorder="1" applyAlignment="1" applyProtection="1">
      <protection locked="0"/>
    </xf>
    <xf numFmtId="1" fontId="6" fillId="8" borderId="323" xfId="15" applyNumberFormat="1" applyFont="1" applyBorder="1" applyAlignment="1" applyProtection="1">
      <protection locked="0"/>
    </xf>
    <xf numFmtId="1" fontId="6" fillId="8" borderId="241" xfId="15" applyNumberFormat="1" applyFont="1" applyBorder="1" applyAlignment="1" applyProtection="1">
      <protection locked="0"/>
    </xf>
    <xf numFmtId="1" fontId="6" fillId="5" borderId="89" xfId="0" applyNumberFormat="1" applyFont="1" applyFill="1" applyBorder="1" applyAlignment="1" applyProtection="1">
      <protection locked="0"/>
    </xf>
    <xf numFmtId="1" fontId="58" fillId="3" borderId="0" xfId="0" applyNumberFormat="1" applyFont="1" applyFill="1" applyProtection="1">
      <protection locked="0"/>
    </xf>
    <xf numFmtId="1" fontId="17" fillId="3" borderId="0" xfId="0" applyNumberFormat="1" applyFont="1" applyFill="1" applyProtection="1"/>
    <xf numFmtId="1" fontId="6" fillId="3" borderId="0" xfId="0" applyNumberFormat="1" applyFont="1" applyFill="1" applyAlignment="1" applyProtection="1">
      <alignment wrapText="1"/>
    </xf>
    <xf numFmtId="1" fontId="6" fillId="0" borderId="37" xfId="0" applyNumberFormat="1" applyFont="1" applyFill="1" applyBorder="1" applyAlignment="1" applyProtection="1"/>
    <xf numFmtId="1" fontId="6" fillId="5" borderId="38" xfId="0" applyNumberFormat="1" applyFont="1" applyFill="1" applyBorder="1" applyAlignment="1" applyProtection="1">
      <protection locked="0"/>
    </xf>
    <xf numFmtId="1" fontId="6" fillId="8" borderId="322" xfId="15" applyNumberFormat="1" applyFont="1" applyBorder="1" applyAlignment="1" applyProtection="1">
      <protection locked="0"/>
    </xf>
    <xf numFmtId="1" fontId="6" fillId="5" borderId="63" xfId="0" applyNumberFormat="1" applyFont="1" applyFill="1" applyBorder="1" applyAlignment="1" applyProtection="1">
      <protection locked="0"/>
    </xf>
    <xf numFmtId="1" fontId="6" fillId="8" borderId="324" xfId="15" applyNumberFormat="1" applyFont="1" applyBorder="1" applyAlignment="1" applyProtection="1">
      <protection locked="0"/>
    </xf>
    <xf numFmtId="1" fontId="6" fillId="5" borderId="98" xfId="0" applyNumberFormat="1" applyFont="1" applyFill="1" applyBorder="1" applyAlignment="1" applyProtection="1">
      <protection locked="0"/>
    </xf>
    <xf numFmtId="1" fontId="6" fillId="5" borderId="57" xfId="0" applyNumberFormat="1" applyFont="1" applyFill="1" applyBorder="1" applyAlignment="1" applyProtection="1">
      <protection locked="0"/>
    </xf>
    <xf numFmtId="1" fontId="6" fillId="4" borderId="63" xfId="0" applyNumberFormat="1" applyFont="1" applyFill="1" applyBorder="1" applyAlignment="1" applyProtection="1"/>
    <xf numFmtId="1" fontId="6" fillId="5" borderId="102" xfId="0" applyNumberFormat="1" applyFont="1" applyFill="1" applyBorder="1" applyAlignment="1" applyProtection="1">
      <protection locked="0"/>
    </xf>
    <xf numFmtId="1" fontId="6" fillId="5" borderId="61" xfId="0" applyNumberFormat="1" applyFont="1" applyFill="1" applyBorder="1" applyAlignment="1" applyProtection="1">
      <protection locked="0"/>
    </xf>
    <xf numFmtId="1" fontId="6" fillId="5" borderId="100" xfId="0" applyNumberFormat="1" applyFont="1" applyFill="1" applyBorder="1" applyAlignment="1" applyProtection="1">
      <protection locked="0"/>
    </xf>
    <xf numFmtId="1" fontId="6" fillId="4" borderId="37" xfId="0" applyNumberFormat="1" applyFont="1" applyFill="1" applyBorder="1" applyAlignment="1" applyProtection="1"/>
    <xf numFmtId="1" fontId="6" fillId="8" borderId="245" xfId="15" applyNumberFormat="1" applyFont="1" applyBorder="1" applyAlignment="1" applyProtection="1">
      <protection locked="0"/>
    </xf>
    <xf numFmtId="1" fontId="6" fillId="8" borderId="160" xfId="15" applyNumberFormat="1" applyFont="1" applyBorder="1" applyAlignment="1" applyProtection="1">
      <protection locked="0"/>
    </xf>
    <xf numFmtId="1" fontId="6" fillId="4" borderId="109" xfId="0" applyNumberFormat="1" applyFont="1" applyFill="1" applyBorder="1" applyAlignment="1" applyProtection="1"/>
    <xf numFmtId="1" fontId="6" fillId="4" borderId="71" xfId="0" applyNumberFormat="1" applyFont="1" applyFill="1" applyBorder="1" applyAlignment="1" applyProtection="1"/>
    <xf numFmtId="1" fontId="6" fillId="4" borderId="99" xfId="0" applyNumberFormat="1" applyFont="1" applyFill="1" applyBorder="1" applyAlignment="1" applyProtection="1"/>
    <xf numFmtId="1" fontId="4" fillId="0" borderId="50" xfId="0" applyNumberFormat="1" applyFont="1" applyFill="1" applyBorder="1" applyAlignment="1" applyProtection="1"/>
    <xf numFmtId="1" fontId="4" fillId="3" borderId="50" xfId="0" applyNumberFormat="1" applyFont="1" applyFill="1" applyBorder="1" applyAlignment="1" applyProtection="1"/>
    <xf numFmtId="1" fontId="29" fillId="0" borderId="0" xfId="0" applyNumberFormat="1" applyFont="1"/>
    <xf numFmtId="1" fontId="29" fillId="0" borderId="192" xfId="0" applyNumberFormat="1" applyFont="1" applyBorder="1"/>
    <xf numFmtId="1" fontId="29" fillId="0" borderId="190" xfId="0" applyNumberFormat="1" applyFont="1" applyBorder="1"/>
    <xf numFmtId="1" fontId="29" fillId="0" borderId="50" xfId="0" applyNumberFormat="1" applyFont="1" applyFill="1" applyBorder="1"/>
    <xf numFmtId="1" fontId="29" fillId="0" borderId="189" xfId="0" applyNumberFormat="1" applyFont="1" applyBorder="1"/>
    <xf numFmtId="1" fontId="29" fillId="0" borderId="191" xfId="0" applyNumberFormat="1" applyFont="1" applyBorder="1"/>
    <xf numFmtId="1" fontId="6" fillId="0" borderId="3" xfId="0" applyNumberFormat="1" applyFont="1" applyFill="1" applyBorder="1" applyAlignment="1" applyProtection="1">
      <alignment horizontal="center" vertical="center"/>
    </xf>
    <xf numFmtId="1" fontId="3" fillId="3" borderId="0" xfId="0" applyNumberFormat="1" applyFont="1" applyFill="1" applyProtection="1">
      <protection locked="0"/>
    </xf>
    <xf numFmtId="1" fontId="6" fillId="3" borderId="241" xfId="15" applyNumberFormat="1" applyFont="1" applyFill="1" applyBorder="1" applyAlignment="1" applyProtection="1">
      <alignment horizontal="right"/>
    </xf>
    <xf numFmtId="1" fontId="6" fillId="3" borderId="19" xfId="15" applyNumberFormat="1" applyFont="1" applyFill="1" applyBorder="1" applyAlignment="1" applyProtection="1">
      <alignment horizontal="right"/>
    </xf>
    <xf numFmtId="1" fontId="6" fillId="4" borderId="54" xfId="0" applyNumberFormat="1" applyFont="1" applyFill="1" applyBorder="1" applyAlignment="1" applyProtection="1"/>
    <xf numFmtId="1" fontId="17" fillId="3" borderId="0" xfId="0" applyNumberFormat="1" applyFont="1" applyFill="1" applyProtection="1">
      <protection locked="0"/>
    </xf>
    <xf numFmtId="1" fontId="6" fillId="0" borderId="37" xfId="0" applyNumberFormat="1" applyFont="1" applyFill="1" applyBorder="1" applyAlignment="1" applyProtection="1">
      <alignment horizontal="left"/>
    </xf>
    <xf numFmtId="1" fontId="6" fillId="3" borderId="243" xfId="15" applyNumberFormat="1" applyFont="1" applyFill="1" applyBorder="1" applyAlignment="1" applyProtection="1">
      <alignment horizontal="right"/>
    </xf>
    <xf numFmtId="1" fontId="6" fillId="3" borderId="37" xfId="15" applyNumberFormat="1" applyFont="1" applyFill="1" applyBorder="1" applyAlignment="1" applyProtection="1">
      <alignment horizontal="right"/>
    </xf>
    <xf numFmtId="1" fontId="6" fillId="4" borderId="55" xfId="0" applyNumberFormat="1" applyFont="1" applyFill="1" applyBorder="1" applyAlignment="1" applyProtection="1"/>
    <xf numFmtId="1" fontId="6" fillId="4" borderId="36" xfId="0" applyNumberFormat="1" applyFont="1" applyFill="1" applyBorder="1" applyAlignment="1" applyProtection="1"/>
    <xf numFmtId="1" fontId="6" fillId="5" borderId="36" xfId="0" applyNumberFormat="1" applyFont="1" applyFill="1" applyBorder="1" applyAlignment="1" applyProtection="1">
      <protection locked="0"/>
    </xf>
    <xf numFmtId="1" fontId="6" fillId="5" borderId="37" xfId="0" applyNumberFormat="1" applyFont="1" applyFill="1" applyBorder="1" applyAlignment="1" applyProtection="1">
      <protection locked="0"/>
    </xf>
    <xf numFmtId="1" fontId="6" fillId="4" borderId="56" xfId="0" applyNumberFormat="1" applyFont="1" applyFill="1" applyBorder="1" applyAlignment="1" applyProtection="1"/>
    <xf numFmtId="1" fontId="6" fillId="4" borderId="64" xfId="0" applyNumberFormat="1" applyFont="1" applyFill="1" applyBorder="1" applyAlignment="1" applyProtection="1"/>
    <xf numFmtId="1" fontId="6" fillId="3" borderId="245" xfId="15" applyNumberFormat="1" applyFont="1" applyFill="1" applyBorder="1" applyAlignment="1" applyProtection="1">
      <alignment horizontal="right"/>
    </xf>
    <xf numFmtId="1" fontId="6" fillId="3" borderId="24" xfId="15" applyNumberFormat="1" applyFont="1" applyFill="1" applyBorder="1" applyAlignment="1" applyProtection="1">
      <alignment horizontal="right"/>
    </xf>
    <xf numFmtId="1" fontId="6" fillId="5" borderId="20" xfId="0" applyNumberFormat="1" applyFont="1" applyFill="1" applyBorder="1" applyAlignment="1" applyProtection="1">
      <protection locked="0"/>
    </xf>
    <xf numFmtId="1" fontId="6" fillId="3" borderId="320" xfId="15" applyNumberFormat="1" applyFont="1" applyFill="1" applyBorder="1" applyAlignment="1" applyProtection="1">
      <alignment horizontal="right"/>
    </xf>
    <xf numFmtId="1" fontId="6" fillId="5" borderId="17" xfId="0" applyNumberFormat="1" applyFont="1" applyFill="1" applyBorder="1" applyAlignment="1" applyProtection="1">
      <protection locked="0"/>
    </xf>
    <xf numFmtId="1" fontId="6" fillId="0" borderId="24" xfId="0" applyNumberFormat="1" applyFont="1" applyFill="1" applyBorder="1" applyAlignment="1" applyProtection="1">
      <alignment horizontal="left"/>
    </xf>
    <xf numFmtId="1" fontId="6" fillId="3" borderId="321" xfId="15" applyNumberFormat="1" applyFont="1" applyFill="1" applyBorder="1" applyAlignment="1" applyProtection="1">
      <alignment horizontal="right"/>
    </xf>
    <xf numFmtId="1" fontId="6" fillId="5" borderId="21" xfId="0" applyNumberFormat="1" applyFont="1" applyFill="1" applyBorder="1" applyAlignment="1" applyProtection="1">
      <protection locked="0"/>
    </xf>
    <xf numFmtId="1" fontId="6" fillId="3" borderId="264" xfId="15" applyNumberFormat="1" applyFont="1" applyFill="1" applyBorder="1" applyAlignment="1" applyProtection="1">
      <alignment horizontal="right"/>
    </xf>
    <xf numFmtId="1" fontId="6" fillId="3" borderId="247" xfId="15" applyNumberFormat="1" applyFont="1" applyFill="1" applyBorder="1" applyAlignment="1" applyProtection="1">
      <alignment horizontal="right"/>
    </xf>
    <xf numFmtId="1" fontId="6" fillId="4" borderId="21" xfId="0" applyNumberFormat="1" applyFont="1" applyFill="1" applyBorder="1" applyAlignment="1" applyProtection="1"/>
    <xf numFmtId="1" fontId="6" fillId="3" borderId="246" xfId="15" applyNumberFormat="1" applyFont="1" applyFill="1" applyBorder="1" applyAlignment="1" applyProtection="1">
      <alignment horizontal="right"/>
    </xf>
    <xf numFmtId="1" fontId="6" fillId="5" borderId="41" xfId="0" applyNumberFormat="1" applyFont="1" applyFill="1" applyBorder="1" applyAlignment="1" applyProtection="1">
      <protection locked="0"/>
    </xf>
    <xf numFmtId="1" fontId="6" fillId="5" borderId="42" xfId="0" applyNumberFormat="1" applyFont="1" applyFill="1" applyBorder="1" applyAlignment="1" applyProtection="1">
      <protection locked="0"/>
    </xf>
    <xf numFmtId="1" fontId="6" fillId="4" borderId="31" xfId="0" applyNumberFormat="1" applyFont="1" applyFill="1" applyBorder="1" applyAlignment="1" applyProtection="1"/>
    <xf numFmtId="1" fontId="6" fillId="4" borderId="52" xfId="0" applyNumberFormat="1" applyFont="1" applyFill="1" applyBorder="1" applyAlignment="1" applyProtection="1"/>
    <xf numFmtId="1" fontId="6" fillId="4" borderId="38" xfId="0" applyNumberFormat="1" applyFont="1" applyFill="1" applyBorder="1" applyAlignment="1" applyProtection="1"/>
    <xf numFmtId="1" fontId="6" fillId="4" borderId="51" xfId="0" applyNumberFormat="1" applyFont="1" applyFill="1" applyBorder="1" applyAlignment="1" applyProtection="1"/>
    <xf numFmtId="1" fontId="6" fillId="4" borderId="40" xfId="0" applyNumberFormat="1" applyFont="1" applyFill="1" applyBorder="1" applyAlignment="1" applyProtection="1"/>
    <xf numFmtId="1" fontId="6" fillId="0" borderId="10" xfId="0" applyNumberFormat="1" applyFont="1" applyFill="1" applyBorder="1" applyAlignment="1" applyProtection="1"/>
    <xf numFmtId="1" fontId="6" fillId="3" borderId="160" xfId="15" applyNumberFormat="1" applyFont="1" applyFill="1" applyBorder="1" applyAlignment="1" applyProtection="1">
      <alignment horizontal="right"/>
    </xf>
    <xf numFmtId="1" fontId="6" fillId="4" borderId="23" xfId="0" applyNumberFormat="1" applyFont="1" applyFill="1" applyBorder="1" applyAlignment="1" applyProtection="1"/>
    <xf numFmtId="1" fontId="4" fillId="0" borderId="0" xfId="0" applyNumberFormat="1" applyFont="1" applyFill="1" applyBorder="1" applyAlignment="1" applyProtection="1"/>
    <xf numFmtId="1" fontId="10" fillId="0" borderId="0" xfId="0" applyNumberFormat="1" applyFont="1" applyFill="1"/>
    <xf numFmtId="1" fontId="6" fillId="5" borderId="54" xfId="0" applyNumberFormat="1" applyFont="1" applyFill="1" applyBorder="1" applyAlignment="1" applyProtection="1">
      <protection locked="0"/>
    </xf>
    <xf numFmtId="1" fontId="59" fillId="3" borderId="0" xfId="0" applyNumberFormat="1" applyFont="1" applyFill="1" applyBorder="1" applyProtection="1">
      <protection locked="0"/>
    </xf>
    <xf numFmtId="1" fontId="6" fillId="0" borderId="40" xfId="0" applyNumberFormat="1" applyFont="1" applyFill="1" applyBorder="1" applyAlignment="1" applyProtection="1"/>
    <xf numFmtId="1" fontId="6" fillId="5" borderId="55" xfId="0" applyNumberFormat="1" applyFont="1" applyFill="1" applyBorder="1" applyAlignment="1" applyProtection="1">
      <protection locked="0"/>
    </xf>
    <xf numFmtId="1" fontId="6" fillId="0" borderId="62" xfId="0" applyNumberFormat="1" applyFont="1" applyFill="1" applyBorder="1" applyAlignment="1" applyProtection="1"/>
    <xf numFmtId="1" fontId="6" fillId="5" borderId="30" xfId="0" applyNumberFormat="1" applyFont="1" applyFill="1" applyBorder="1" applyAlignment="1" applyProtection="1">
      <protection locked="0"/>
    </xf>
    <xf numFmtId="1" fontId="6" fillId="5" borderId="32" xfId="0" applyNumberFormat="1" applyFont="1" applyFill="1" applyBorder="1" applyAlignment="1" applyProtection="1">
      <protection locked="0"/>
    </xf>
    <xf numFmtId="1" fontId="6" fillId="0" borderId="6" xfId="0" applyNumberFormat="1" applyFont="1" applyFill="1" applyBorder="1" applyAlignment="1" applyProtection="1"/>
    <xf numFmtId="1" fontId="6" fillId="0" borderId="47" xfId="0" applyNumberFormat="1" applyFont="1" applyFill="1" applyBorder="1" applyAlignment="1" applyProtection="1"/>
    <xf numFmtId="1" fontId="6" fillId="0" borderId="8" xfId="0" applyNumberFormat="1" applyFont="1" applyFill="1" applyBorder="1" applyAlignment="1" applyProtection="1"/>
    <xf numFmtId="1" fontId="6" fillId="0" borderId="14" xfId="0" applyNumberFormat="1" applyFont="1" applyFill="1" applyBorder="1" applyAlignment="1" applyProtection="1"/>
    <xf numFmtId="1" fontId="6" fillId="0" borderId="48" xfId="0" applyNumberFormat="1" applyFont="1" applyFill="1" applyBorder="1" applyAlignment="1" applyProtection="1"/>
    <xf numFmtId="1" fontId="6" fillId="0" borderId="7" xfId="0" applyNumberFormat="1" applyFont="1" applyFill="1" applyBorder="1" applyAlignment="1" applyProtection="1"/>
    <xf numFmtId="1" fontId="59" fillId="3" borderId="35" xfId="0" applyNumberFormat="1" applyFont="1" applyFill="1" applyBorder="1" applyProtection="1">
      <protection locked="0"/>
    </xf>
    <xf numFmtId="1" fontId="6" fillId="3" borderId="0" xfId="0" applyNumberFormat="1" applyFont="1" applyFill="1" applyBorder="1" applyProtection="1"/>
    <xf numFmtId="1" fontId="5" fillId="3" borderId="0" xfId="0" applyNumberFormat="1" applyFont="1" applyFill="1" applyBorder="1" applyAlignment="1" applyProtection="1"/>
    <xf numFmtId="1" fontId="6" fillId="3" borderId="0" xfId="0" applyNumberFormat="1" applyFont="1" applyFill="1" applyProtection="1"/>
    <xf numFmtId="1" fontId="6" fillId="0" borderId="48" xfId="0" applyNumberFormat="1" applyFont="1" applyBorder="1" applyAlignment="1" applyProtection="1">
      <alignment horizontal="center" vertical="center" wrapText="1"/>
    </xf>
    <xf numFmtId="1" fontId="6" fillId="0" borderId="13" xfId="0" applyNumberFormat="1" applyFont="1" applyBorder="1" applyAlignment="1" applyProtection="1">
      <alignment horizontal="center" vertical="center" wrapText="1"/>
    </xf>
    <xf numFmtId="1" fontId="6" fillId="3" borderId="37" xfId="0" applyNumberFormat="1" applyFont="1" applyFill="1" applyBorder="1" applyAlignment="1" applyProtection="1"/>
    <xf numFmtId="1" fontId="3" fillId="4" borderId="9" xfId="0" applyNumberFormat="1" applyFont="1" applyFill="1" applyBorder="1" applyProtection="1"/>
    <xf numFmtId="1" fontId="59" fillId="3" borderId="0" xfId="0" applyNumberFormat="1" applyFont="1" applyFill="1" applyProtection="1">
      <protection locked="0"/>
    </xf>
    <xf numFmtId="1" fontId="6" fillId="3" borderId="24" xfId="0" applyNumberFormat="1" applyFont="1" applyFill="1" applyBorder="1" applyAlignment="1" applyProtection="1"/>
    <xf numFmtId="1" fontId="3" fillId="3" borderId="0" xfId="0" quotePrefix="1" applyNumberFormat="1" applyFont="1" applyFill="1" applyProtection="1"/>
    <xf numFmtId="1" fontId="29" fillId="3" borderId="0" xfId="0" applyNumberFormat="1" applyFont="1" applyFill="1"/>
    <xf numFmtId="1" fontId="29" fillId="15" borderId="0" xfId="0" applyNumberFormat="1" applyFont="1" applyFill="1" applyProtection="1">
      <protection locked="0"/>
    </xf>
    <xf numFmtId="1" fontId="29" fillId="3" borderId="0" xfId="0" applyNumberFormat="1" applyFont="1" applyFill="1" applyProtection="1">
      <protection locked="0"/>
    </xf>
    <xf numFmtId="1" fontId="23" fillId="3" borderId="0" xfId="0" applyNumberFormat="1" applyFont="1" applyFill="1" applyAlignment="1" applyProtection="1"/>
    <xf numFmtId="1" fontId="6" fillId="3" borderId="0" xfId="0" applyNumberFormat="1" applyFont="1" applyFill="1" applyAlignment="1" applyProtection="1"/>
    <xf numFmtId="1" fontId="5" fillId="3" borderId="0" xfId="0" applyNumberFormat="1" applyFont="1" applyFill="1" applyAlignment="1" applyProtection="1"/>
    <xf numFmtId="1" fontId="6" fillId="3" borderId="35" xfId="0" applyNumberFormat="1" applyFont="1" applyFill="1" applyBorder="1" applyProtection="1"/>
    <xf numFmtId="1" fontId="6" fillId="0" borderId="8" xfId="0" applyNumberFormat="1" applyFont="1" applyFill="1" applyBorder="1" applyAlignment="1" applyProtection="1">
      <alignment horizontal="center" vertical="center"/>
    </xf>
    <xf numFmtId="1" fontId="6" fillId="3" borderId="35" xfId="0" applyNumberFormat="1" applyFont="1" applyFill="1" applyBorder="1" applyProtection="1">
      <protection locked="0"/>
    </xf>
    <xf numFmtId="1" fontId="6" fillId="0" borderId="14" xfId="0" applyNumberFormat="1" applyFont="1" applyBorder="1" applyAlignment="1" applyProtection="1">
      <alignment horizontal="center" vertical="center"/>
    </xf>
    <xf numFmtId="1" fontId="6" fillId="0" borderId="25" xfId="0" applyNumberFormat="1" applyFont="1" applyBorder="1" applyAlignment="1" applyProtection="1">
      <alignment horizontal="left" vertical="center"/>
    </xf>
    <xf numFmtId="1" fontId="6" fillId="5" borderId="31" xfId="0" applyNumberFormat="1" applyFont="1" applyFill="1" applyBorder="1" applyAlignment="1" applyProtection="1">
      <protection locked="0"/>
    </xf>
    <xf numFmtId="1" fontId="6" fillId="0" borderId="37" xfId="0" applyNumberFormat="1" applyFont="1" applyBorder="1" applyAlignment="1" applyProtection="1">
      <alignment horizontal="left" vertical="center"/>
    </xf>
    <xf numFmtId="1" fontId="6" fillId="5" borderId="51" xfId="0" applyNumberFormat="1" applyFont="1" applyFill="1" applyBorder="1" applyAlignment="1" applyProtection="1">
      <protection locked="0"/>
    </xf>
    <xf numFmtId="1" fontId="6" fillId="0" borderId="29" xfId="0" applyNumberFormat="1" applyFont="1" applyBorder="1" applyAlignment="1" applyProtection="1">
      <alignment horizontal="left" vertical="center"/>
    </xf>
    <xf numFmtId="1" fontId="6" fillId="3" borderId="24" xfId="0" applyNumberFormat="1" applyFont="1" applyFill="1" applyBorder="1" applyAlignment="1" applyProtection="1">
      <alignment horizontal="left" vertical="center"/>
    </xf>
    <xf numFmtId="1" fontId="29" fillId="3" borderId="35" xfId="0" applyNumberFormat="1" applyFont="1" applyFill="1" applyBorder="1"/>
    <xf numFmtId="1" fontId="29" fillId="3" borderId="35" xfId="0" applyNumberFormat="1" applyFont="1" applyFill="1" applyBorder="1" applyProtection="1">
      <protection locked="0"/>
    </xf>
    <xf numFmtId="1" fontId="6" fillId="0" borderId="13" xfId="0" applyNumberFormat="1" applyFont="1" applyFill="1" applyBorder="1" applyAlignment="1" applyProtection="1"/>
    <xf numFmtId="1" fontId="6" fillId="0" borderId="51" xfId="0" applyNumberFormat="1" applyFont="1" applyFill="1" applyBorder="1" applyAlignment="1" applyProtection="1"/>
    <xf numFmtId="1" fontId="72" fillId="3" borderId="0" xfId="0" applyNumberFormat="1" applyFont="1" applyFill="1" applyProtection="1">
      <protection locked="0"/>
    </xf>
    <xf numFmtId="1" fontId="6" fillId="0" borderId="24" xfId="0" applyNumberFormat="1" applyFont="1" applyBorder="1" applyAlignment="1" applyProtection="1">
      <alignment horizontal="left" vertical="center"/>
    </xf>
    <xf numFmtId="1" fontId="6" fillId="0" borderId="21" xfId="0" applyNumberFormat="1" applyFont="1" applyFill="1" applyBorder="1" applyAlignment="1" applyProtection="1"/>
    <xf numFmtId="1" fontId="21" fillId="3" borderId="0" xfId="0" applyNumberFormat="1" applyFont="1" applyFill="1" applyProtection="1"/>
    <xf numFmtId="1" fontId="21" fillId="3" borderId="35" xfId="0" applyNumberFormat="1" applyFont="1" applyFill="1" applyBorder="1" applyProtection="1">
      <protection locked="0"/>
    </xf>
    <xf numFmtId="1" fontId="6" fillId="0" borderId="19" xfId="0" applyNumberFormat="1" applyFont="1" applyBorder="1" applyAlignment="1" applyProtection="1">
      <alignment horizontal="left" vertical="center"/>
    </xf>
    <xf numFmtId="1" fontId="6" fillId="0" borderId="17" xfId="0" applyNumberFormat="1" applyFont="1" applyFill="1" applyBorder="1" applyAlignment="1" applyProtection="1"/>
    <xf numFmtId="1" fontId="6" fillId="0" borderId="24" xfId="0" applyNumberFormat="1" applyFont="1" applyBorder="1" applyAlignment="1" applyProtection="1">
      <alignment horizontal="left" vertical="center" wrapText="1"/>
    </xf>
    <xf numFmtId="1" fontId="6" fillId="5" borderId="27" xfId="0" applyNumberFormat="1" applyFont="1" applyFill="1" applyBorder="1" applyAlignment="1" applyProtection="1">
      <protection locked="0"/>
    </xf>
    <xf numFmtId="1" fontId="6" fillId="5" borderId="28" xfId="0" applyNumberFormat="1" applyFont="1" applyFill="1" applyBorder="1" applyAlignment="1" applyProtection="1">
      <protection locked="0"/>
    </xf>
    <xf numFmtId="1" fontId="15" fillId="3" borderId="0" xfId="0" applyNumberFormat="1" applyFont="1" applyFill="1" applyProtection="1"/>
    <xf numFmtId="1" fontId="6" fillId="0" borderId="37" xfId="0" applyNumberFormat="1" applyFont="1" applyBorder="1" applyAlignment="1" applyProtection="1">
      <alignment horizontal="left" vertical="center" wrapText="1"/>
    </xf>
    <xf numFmtId="1" fontId="29" fillId="15" borderId="0" xfId="0" applyNumberFormat="1" applyFont="1" applyFill="1"/>
    <xf numFmtId="1" fontId="84" fillId="3" borderId="0" xfId="0" applyNumberFormat="1" applyFont="1" applyFill="1"/>
    <xf numFmtId="1" fontId="83" fillId="3" borderId="0" xfId="0" applyNumberFormat="1" applyFont="1" applyFill="1"/>
    <xf numFmtId="1" fontId="83" fillId="3" borderId="0" xfId="0" applyNumberFormat="1" applyFont="1" applyFill="1" applyProtection="1">
      <protection locked="0"/>
    </xf>
    <xf numFmtId="1" fontId="0" fillId="3" borderId="0" xfId="0" applyNumberFormat="1" applyFill="1"/>
    <xf numFmtId="1" fontId="0" fillId="3" borderId="0" xfId="0" applyNumberFormat="1" applyFill="1" applyProtection="1">
      <protection locked="0"/>
    </xf>
    <xf numFmtId="1" fontId="2" fillId="3" borderId="0" xfId="0" applyNumberFormat="1" applyFont="1" applyFill="1" applyBorder="1" applyAlignment="1" applyProtection="1">
      <alignment vertical="center"/>
    </xf>
    <xf numFmtId="1" fontId="5" fillId="3" borderId="197" xfId="0" applyNumberFormat="1" applyFont="1" applyFill="1" applyBorder="1" applyAlignment="1" applyProtection="1">
      <alignment wrapText="1"/>
    </xf>
    <xf numFmtId="1" fontId="5" fillId="3" borderId="0" xfId="0" applyNumberFormat="1" applyFont="1" applyFill="1" applyAlignment="1" applyProtection="1">
      <alignment wrapText="1"/>
    </xf>
    <xf numFmtId="1" fontId="4" fillId="3" borderId="0" xfId="0" applyNumberFormat="1" applyFont="1" applyFill="1" applyBorder="1" applyAlignment="1" applyProtection="1"/>
    <xf numFmtId="1" fontId="0" fillId="0" borderId="0" xfId="0" applyNumberFormat="1"/>
    <xf numFmtId="1" fontId="0" fillId="0" borderId="189" xfId="0" applyNumberFormat="1" applyBorder="1"/>
    <xf numFmtId="1" fontId="0" fillId="0" borderId="190" xfId="0" applyNumberFormat="1" applyBorder="1"/>
    <xf numFmtId="1" fontId="0" fillId="0" borderId="191" xfId="0" applyNumberFormat="1" applyBorder="1"/>
    <xf numFmtId="1" fontId="0" fillId="0" borderId="197" xfId="0" applyNumberFormat="1" applyBorder="1"/>
    <xf numFmtId="1" fontId="6" fillId="0" borderId="200" xfId="0" applyNumberFormat="1" applyFont="1" applyFill="1" applyBorder="1" applyAlignment="1" applyProtection="1">
      <alignment wrapText="1"/>
      <protection locked="0"/>
    </xf>
    <xf numFmtId="1" fontId="6" fillId="0" borderId="203" xfId="0" applyNumberFormat="1" applyFont="1" applyFill="1" applyBorder="1" applyAlignment="1" applyProtection="1">
      <alignment wrapText="1"/>
    </xf>
    <xf numFmtId="1" fontId="6" fillId="0" borderId="197" xfId="0" applyNumberFormat="1" applyFont="1" applyFill="1" applyBorder="1" applyAlignment="1" applyProtection="1">
      <alignment wrapText="1"/>
      <protection locked="0"/>
    </xf>
    <xf numFmtId="1" fontId="6" fillId="0" borderId="0" xfId="0" applyNumberFormat="1" applyFont="1" applyFill="1" applyBorder="1" applyAlignment="1" applyProtection="1">
      <alignment wrapText="1"/>
    </xf>
    <xf numFmtId="1" fontId="6" fillId="0" borderId="8" xfId="0" applyNumberFormat="1" applyFont="1" applyFill="1" applyBorder="1" applyAlignment="1" applyProtection="1">
      <alignment horizontal="center" vertical="center" wrapText="1"/>
    </xf>
    <xf numFmtId="1" fontId="21" fillId="0" borderId="0" xfId="0" applyNumberFormat="1" applyFont="1" applyAlignment="1">
      <alignment horizontal="center" vertical="center"/>
    </xf>
    <xf numFmtId="1" fontId="21" fillId="0" borderId="3" xfId="0" applyNumberFormat="1" applyFont="1" applyBorder="1" applyAlignment="1">
      <alignment horizontal="center" vertical="center"/>
    </xf>
    <xf numFmtId="1" fontId="6" fillId="0" borderId="201" xfId="0" applyNumberFormat="1" applyFont="1" applyFill="1" applyBorder="1" applyAlignment="1" applyProtection="1">
      <alignment wrapText="1"/>
      <protection locked="0"/>
    </xf>
    <xf numFmtId="1" fontId="6" fillId="0" borderId="204" xfId="0" applyNumberFormat="1" applyFont="1" applyFill="1" applyBorder="1" applyAlignment="1" applyProtection="1">
      <alignment wrapText="1"/>
    </xf>
    <xf numFmtId="1" fontId="6" fillId="0" borderId="14" xfId="0" applyNumberFormat="1" applyFont="1" applyFill="1" applyBorder="1" applyAlignment="1" applyProtection="1">
      <alignment horizontal="right"/>
    </xf>
    <xf numFmtId="1" fontId="6" fillId="0" borderId="8" xfId="0" applyNumberFormat="1" applyFont="1" applyFill="1" applyBorder="1" applyAlignment="1" applyProtection="1">
      <alignment horizontal="right"/>
    </xf>
    <xf numFmtId="1" fontId="6" fillId="5" borderId="47" xfId="0" applyNumberFormat="1" applyFont="1" applyFill="1" applyBorder="1" applyAlignment="1" applyProtection="1">
      <protection locked="0"/>
    </xf>
    <xf numFmtId="1" fontId="6" fillId="5" borderId="13" xfId="0" applyNumberFormat="1" applyFont="1" applyFill="1" applyBorder="1" applyAlignment="1" applyProtection="1">
      <protection locked="0"/>
    </xf>
    <xf numFmtId="1" fontId="6" fillId="5" borderId="48" xfId="0" applyNumberFormat="1" applyFont="1" applyFill="1" applyBorder="1" applyAlignment="1" applyProtection="1">
      <protection locked="0"/>
    </xf>
    <xf numFmtId="1" fontId="58" fillId="0" borderId="200" xfId="0" applyNumberFormat="1" applyFont="1" applyFill="1" applyBorder="1" applyAlignment="1" applyProtection="1">
      <protection locked="0"/>
    </xf>
    <xf numFmtId="1" fontId="6" fillId="0" borderId="25" xfId="0" applyNumberFormat="1" applyFont="1" applyFill="1" applyBorder="1" applyAlignment="1" applyProtection="1">
      <alignment horizontal="center" vertical="center"/>
    </xf>
    <xf numFmtId="1" fontId="6" fillId="0" borderId="25" xfId="0" applyNumberFormat="1" applyFont="1" applyFill="1" applyBorder="1" applyAlignment="1" applyProtection="1">
      <alignment horizontal="right" wrapText="1"/>
    </xf>
    <xf numFmtId="1" fontId="50" fillId="0" borderId="19" xfId="0" applyNumberFormat="1" applyFont="1" applyBorder="1" applyAlignment="1" applyProtection="1">
      <alignment horizontal="right"/>
    </xf>
    <xf numFmtId="1" fontId="6" fillId="0" borderId="31" xfId="0" applyNumberFormat="1" applyFont="1" applyFill="1" applyBorder="1" applyAlignment="1" applyProtection="1">
      <alignment horizontal="right"/>
    </xf>
    <xf numFmtId="1" fontId="6" fillId="0" borderId="198" xfId="0" applyNumberFormat="1" applyFont="1" applyFill="1" applyBorder="1" applyAlignment="1" applyProtection="1">
      <alignment wrapText="1"/>
      <protection locked="0"/>
    </xf>
    <xf numFmtId="1" fontId="6" fillId="0" borderId="24" xfId="0" applyNumberFormat="1" applyFont="1" applyFill="1" applyBorder="1" applyAlignment="1" applyProtection="1">
      <alignment horizontal="center" vertical="center" wrapText="1"/>
    </xf>
    <xf numFmtId="1" fontId="6" fillId="0" borderId="24" xfId="0" applyNumberFormat="1" applyFont="1" applyFill="1" applyBorder="1" applyAlignment="1" applyProtection="1">
      <alignment horizontal="right" wrapText="1"/>
    </xf>
    <xf numFmtId="1" fontId="50" fillId="0" borderId="10" xfId="0" applyNumberFormat="1" applyFont="1" applyBorder="1" applyAlignment="1" applyProtection="1">
      <alignment horizontal="right"/>
    </xf>
    <xf numFmtId="1" fontId="6" fillId="0" borderId="21" xfId="0" applyNumberFormat="1" applyFont="1" applyFill="1" applyBorder="1" applyAlignment="1" applyProtection="1">
      <alignment horizontal="right"/>
    </xf>
    <xf numFmtId="1" fontId="6" fillId="2" borderId="1" xfId="16" applyNumberFormat="1" applyFont="1" applyAlignment="1" applyProtection="1">
      <protection locked="0"/>
    </xf>
    <xf numFmtId="1" fontId="6" fillId="2" borderId="75" xfId="16" applyNumberFormat="1" applyFont="1" applyBorder="1" applyAlignment="1" applyProtection="1">
      <protection locked="0"/>
    </xf>
    <xf numFmtId="1" fontId="6" fillId="2" borderId="78" xfId="16" applyNumberFormat="1" applyFont="1" applyBorder="1" applyAlignment="1" applyProtection="1">
      <protection locked="0"/>
    </xf>
    <xf numFmtId="1" fontId="6" fillId="2" borderId="246" xfId="16" applyNumberFormat="1" applyFont="1" applyBorder="1" applyAlignment="1" applyProtection="1">
      <protection locked="0"/>
    </xf>
    <xf numFmtId="1" fontId="6" fillId="2" borderId="253" xfId="16" applyNumberFormat="1" applyFont="1" applyBorder="1" applyAlignment="1" applyProtection="1">
      <protection locked="0"/>
    </xf>
    <xf numFmtId="1" fontId="6" fillId="2" borderId="251" xfId="16" applyNumberFormat="1" applyFont="1" applyBorder="1" applyAlignment="1" applyProtection="1">
      <protection locked="0"/>
    </xf>
    <xf numFmtId="1" fontId="6" fillId="0" borderId="199" xfId="0" applyNumberFormat="1" applyFont="1" applyFill="1" applyBorder="1" applyAlignment="1" applyProtection="1">
      <alignment wrapText="1"/>
    </xf>
    <xf numFmtId="1" fontId="6" fillId="0" borderId="195" xfId="0" applyNumberFormat="1" applyFont="1" applyFill="1" applyBorder="1" applyAlignment="1" applyProtection="1">
      <alignment vertical="center" wrapText="1"/>
    </xf>
    <xf numFmtId="1" fontId="6" fillId="0" borderId="193" xfId="0" applyNumberFormat="1" applyFont="1" applyFill="1" applyBorder="1" applyAlignment="1" applyProtection="1">
      <alignment horizontal="center" vertical="center" wrapText="1"/>
    </xf>
    <xf numFmtId="1" fontId="6" fillId="0" borderId="0" xfId="0" applyNumberFormat="1" applyFont="1" applyFill="1" applyBorder="1" applyAlignment="1" applyProtection="1">
      <protection locked="0"/>
    </xf>
    <xf numFmtId="1" fontId="6" fillId="0" borderId="193" xfId="0" applyNumberFormat="1" applyFont="1" applyFill="1" applyBorder="1" applyAlignment="1" applyProtection="1">
      <protection locked="0"/>
    </xf>
    <xf numFmtId="1" fontId="6" fillId="0" borderId="0" xfId="0" applyNumberFormat="1" applyFont="1" applyFill="1" applyBorder="1" applyAlignment="1" applyProtection="1"/>
    <xf numFmtId="1" fontId="6" fillId="0" borderId="194" xfId="0" applyNumberFormat="1" applyFont="1" applyFill="1" applyBorder="1" applyAlignment="1" applyProtection="1"/>
    <xf numFmtId="1" fontId="6" fillId="0" borderId="194" xfId="0" applyNumberFormat="1" applyFont="1" applyFill="1" applyBorder="1" applyAlignment="1" applyProtection="1">
      <protection locked="0"/>
    </xf>
    <xf numFmtId="1" fontId="6" fillId="0" borderId="113" xfId="0" applyNumberFormat="1" applyFont="1" applyFill="1" applyBorder="1" applyAlignment="1" applyProtection="1"/>
    <xf numFmtId="1" fontId="6" fillId="0" borderId="196" xfId="0" applyNumberFormat="1" applyFont="1" applyFill="1" applyBorder="1" applyAlignment="1" applyProtection="1"/>
    <xf numFmtId="1" fontId="6" fillId="0" borderId="193" xfId="0" applyNumberFormat="1" applyFont="1" applyFill="1" applyBorder="1" applyAlignment="1" applyProtection="1"/>
    <xf numFmtId="1" fontId="6" fillId="0" borderId="206" xfId="0" applyNumberFormat="1" applyFont="1" applyFill="1" applyBorder="1" applyAlignment="1" applyProtection="1"/>
    <xf numFmtId="1" fontId="6" fillId="0" borderId="205" xfId="0" applyNumberFormat="1" applyFont="1" applyFill="1" applyBorder="1" applyAlignment="1" applyProtection="1"/>
    <xf numFmtId="1" fontId="6" fillId="0" borderId="150" xfId="0" applyNumberFormat="1" applyFont="1" applyFill="1" applyBorder="1" applyAlignment="1" applyProtection="1"/>
    <xf numFmtId="1" fontId="4" fillId="3" borderId="0" xfId="0" applyNumberFormat="1" applyFont="1" applyFill="1" applyBorder="1" applyAlignment="1" applyProtection="1">
      <alignment wrapText="1"/>
    </xf>
    <xf numFmtId="1" fontId="2" fillId="3" borderId="0" xfId="0" applyNumberFormat="1" applyFont="1" applyFill="1" applyAlignment="1" applyProtection="1">
      <alignment wrapText="1"/>
    </xf>
    <xf numFmtId="1" fontId="6" fillId="3" borderId="0" xfId="0" applyNumberFormat="1" applyFont="1" applyFill="1" applyAlignment="1" applyProtection="1">
      <alignment wrapText="1"/>
      <protection locked="0"/>
    </xf>
    <xf numFmtId="1" fontId="6" fillId="0" borderId="0" xfId="0" applyNumberFormat="1" applyFont="1" applyFill="1" applyBorder="1" applyAlignment="1" applyProtection="1">
      <alignment horizontal="center" vertical="center" wrapText="1"/>
    </xf>
    <xf numFmtId="1" fontId="6" fillId="0" borderId="6" xfId="0" applyNumberFormat="1" applyFont="1" applyFill="1" applyBorder="1" applyAlignment="1" applyProtection="1">
      <alignment horizontal="center" vertical="center" wrapText="1"/>
    </xf>
    <xf numFmtId="1" fontId="6" fillId="0" borderId="2" xfId="0" applyNumberFormat="1" applyFont="1" applyFill="1" applyBorder="1" applyAlignment="1" applyProtection="1">
      <alignment horizontal="right" wrapText="1"/>
    </xf>
    <xf numFmtId="1" fontId="6" fillId="0" borderId="8" xfId="0" applyNumberFormat="1" applyFont="1" applyFill="1" applyBorder="1" applyAlignment="1" applyProtection="1">
      <alignment horizontal="right" wrapText="1"/>
    </xf>
    <xf numFmtId="1" fontId="6" fillId="5" borderId="6" xfId="0" applyNumberFormat="1" applyFont="1" applyFill="1" applyBorder="1" applyAlignment="1" applyProtection="1">
      <protection locked="0"/>
    </xf>
    <xf numFmtId="1" fontId="58" fillId="3" borderId="0" xfId="0" applyNumberFormat="1" applyFont="1" applyFill="1" applyAlignment="1" applyProtection="1">
      <protection locked="0"/>
    </xf>
    <xf numFmtId="1" fontId="0" fillId="21" borderId="0" xfId="0" applyNumberFormat="1" applyFill="1" applyProtection="1">
      <protection locked="0"/>
    </xf>
    <xf numFmtId="1" fontId="6" fillId="0" borderId="19" xfId="0" applyNumberFormat="1" applyFont="1" applyFill="1" applyBorder="1" applyAlignment="1" applyProtection="1">
      <alignment horizontal="left" vertical="center" wrapText="1"/>
    </xf>
    <xf numFmtId="1" fontId="6" fillId="0" borderId="19" xfId="0" applyNumberFormat="1" applyFont="1" applyFill="1" applyBorder="1" applyAlignment="1" applyProtection="1">
      <alignment horizontal="right" wrapText="1"/>
    </xf>
    <xf numFmtId="1" fontId="6" fillId="0" borderId="17" xfId="0" applyNumberFormat="1" applyFont="1" applyFill="1" applyBorder="1" applyAlignment="1" applyProtection="1">
      <alignment horizontal="right"/>
    </xf>
    <xf numFmtId="1" fontId="6" fillId="5" borderId="52" xfId="0" applyNumberFormat="1" applyFont="1" applyFill="1" applyBorder="1" applyAlignment="1" applyProtection="1">
      <protection locked="0"/>
    </xf>
    <xf numFmtId="1" fontId="6" fillId="3" borderId="0" xfId="0" applyNumberFormat="1" applyFont="1" applyFill="1" applyAlignment="1" applyProtection="1">
      <protection locked="0"/>
    </xf>
    <xf numFmtId="1" fontId="6" fillId="0" borderId="25" xfId="0" applyNumberFormat="1" applyFont="1" applyFill="1" applyBorder="1" applyAlignment="1" applyProtection="1">
      <alignment horizontal="left" vertical="center" wrapText="1"/>
    </xf>
    <xf numFmtId="1" fontId="6" fillId="5" borderId="40" xfId="0" applyNumberFormat="1" applyFont="1" applyFill="1" applyBorder="1" applyAlignment="1" applyProtection="1">
      <protection locked="0"/>
    </xf>
    <xf numFmtId="1" fontId="6" fillId="0" borderId="37" xfId="0" applyNumberFormat="1" applyFont="1" applyFill="1" applyBorder="1" applyAlignment="1" applyProtection="1">
      <alignment horizontal="left" vertical="center" wrapText="1"/>
    </xf>
    <xf numFmtId="1" fontId="6" fillId="0" borderId="37" xfId="0" applyNumberFormat="1" applyFont="1" applyFill="1" applyBorder="1" applyAlignment="1" applyProtection="1">
      <alignment horizontal="right" wrapText="1"/>
    </xf>
    <xf numFmtId="1" fontId="6" fillId="0" borderId="51" xfId="0" applyNumberFormat="1" applyFont="1" applyFill="1" applyBorder="1" applyAlignment="1" applyProtection="1">
      <alignment horizontal="right"/>
    </xf>
    <xf numFmtId="1" fontId="6" fillId="0" borderId="24" xfId="0" applyNumberFormat="1" applyFont="1" applyFill="1" applyBorder="1" applyAlignment="1" applyProtection="1">
      <alignment horizontal="left" vertical="center" wrapText="1"/>
    </xf>
    <xf numFmtId="1" fontId="6" fillId="5" borderId="23" xfId="0" applyNumberFormat="1" applyFont="1" applyFill="1" applyBorder="1" applyAlignment="1" applyProtection="1">
      <protection locked="0"/>
    </xf>
    <xf numFmtId="1" fontId="6" fillId="5" borderId="15" xfId="0" applyNumberFormat="1" applyFont="1" applyFill="1" applyBorder="1" applyAlignment="1" applyProtection="1">
      <protection locked="0"/>
    </xf>
    <xf numFmtId="1" fontId="6" fillId="0" borderId="52" xfId="0" applyNumberFormat="1" applyFont="1" applyFill="1" applyBorder="1" applyAlignment="1" applyProtection="1">
      <alignment horizontal="left" vertical="center" wrapText="1"/>
    </xf>
    <xf numFmtId="1" fontId="6" fillId="0" borderId="40" xfId="0" applyNumberFormat="1" applyFont="1" applyFill="1" applyBorder="1" applyAlignment="1" applyProtection="1">
      <alignment horizontal="left" vertical="center" wrapText="1"/>
    </xf>
    <xf numFmtId="1" fontId="6" fillId="0" borderId="29" xfId="0" applyNumberFormat="1" applyFont="1" applyFill="1" applyBorder="1" applyAlignment="1" applyProtection="1">
      <alignment horizontal="left" vertical="center" wrapText="1"/>
    </xf>
    <xf numFmtId="1" fontId="6" fillId="0" borderId="29" xfId="0" applyNumberFormat="1" applyFont="1" applyFill="1" applyBorder="1" applyAlignment="1" applyProtection="1">
      <alignment horizontal="right" wrapText="1"/>
    </xf>
    <xf numFmtId="1" fontId="6" fillId="0" borderId="39" xfId="0" applyNumberFormat="1" applyFont="1" applyFill="1" applyBorder="1" applyAlignment="1" applyProtection="1">
      <alignment horizontal="right"/>
    </xf>
    <xf numFmtId="1" fontId="6" fillId="5" borderId="62" xfId="0" applyNumberFormat="1" applyFont="1" applyFill="1" applyBorder="1" applyAlignment="1" applyProtection="1">
      <protection locked="0"/>
    </xf>
    <xf numFmtId="1" fontId="6" fillId="0" borderId="83" xfId="0" applyNumberFormat="1" applyFont="1" applyFill="1" applyBorder="1" applyAlignment="1" applyProtection="1">
      <alignment horizontal="left" vertical="center" wrapText="1"/>
    </xf>
    <xf numFmtId="1" fontId="6" fillId="0" borderId="83" xfId="0" applyNumberFormat="1" applyFont="1" applyFill="1" applyBorder="1" applyAlignment="1" applyProtection="1">
      <alignment horizontal="right" wrapText="1"/>
    </xf>
    <xf numFmtId="1" fontId="6" fillId="0" borderId="84" xfId="0" applyNumberFormat="1" applyFont="1" applyFill="1" applyBorder="1" applyAlignment="1" applyProtection="1">
      <alignment horizontal="right"/>
    </xf>
    <xf numFmtId="1" fontId="6" fillId="5" borderId="85" xfId="0" applyNumberFormat="1" applyFont="1" applyFill="1" applyBorder="1" applyAlignment="1" applyProtection="1">
      <protection locked="0"/>
    </xf>
    <xf numFmtId="1" fontId="6" fillId="5" borderId="86" xfId="0" applyNumberFormat="1" applyFont="1" applyFill="1" applyBorder="1" applyAlignment="1" applyProtection="1">
      <protection locked="0"/>
    </xf>
    <xf numFmtId="1" fontId="6" fillId="5" borderId="87" xfId="0" applyNumberFormat="1" applyFont="1" applyFill="1" applyBorder="1" applyAlignment="1" applyProtection="1">
      <protection locked="0"/>
    </xf>
    <xf numFmtId="1" fontId="6" fillId="0" borderId="2" xfId="0" applyNumberFormat="1" applyFont="1" applyFill="1" applyBorder="1" applyAlignment="1" applyProtection="1">
      <alignment horizontal="left" vertical="center" wrapText="1"/>
    </xf>
    <xf numFmtId="1" fontId="4" fillId="0" borderId="7" xfId="0" applyNumberFormat="1" applyFont="1" applyFill="1" applyBorder="1" applyAlignment="1" applyProtection="1"/>
    <xf numFmtId="1" fontId="6" fillId="0" borderId="26" xfId="0" applyNumberFormat="1" applyFont="1" applyFill="1" applyBorder="1" applyAlignment="1" applyProtection="1">
      <alignment horizontal="center" vertical="center" wrapText="1"/>
    </xf>
    <xf numFmtId="1" fontId="6" fillId="0" borderId="10" xfId="0" applyNumberFormat="1" applyFont="1" applyFill="1" applyBorder="1" applyAlignment="1" applyProtection="1">
      <alignment horizontal="center" vertical="center" wrapText="1"/>
    </xf>
    <xf numFmtId="1" fontId="6" fillId="0" borderId="3" xfId="0" applyNumberFormat="1" applyFont="1" applyFill="1" applyBorder="1" applyAlignment="1" applyProtection="1">
      <alignment horizontal="center" vertical="center" wrapText="1"/>
    </xf>
    <xf numFmtId="1" fontId="6" fillId="0" borderId="5" xfId="0" applyNumberFormat="1" applyFont="1" applyFill="1" applyBorder="1" applyAlignment="1" applyProtection="1">
      <alignment horizontal="center" vertical="center" wrapText="1"/>
    </xf>
    <xf numFmtId="1" fontId="6" fillId="0" borderId="17" xfId="0" applyNumberFormat="1" applyFont="1" applyFill="1" applyBorder="1" applyAlignment="1" applyProtection="1">
      <alignment vertical="center" wrapText="1"/>
    </xf>
    <xf numFmtId="1" fontId="6" fillId="0" borderId="19" xfId="0" applyNumberFormat="1" applyFont="1" applyFill="1" applyBorder="1" applyAlignment="1" applyProtection="1">
      <alignment vertical="center" wrapText="1"/>
    </xf>
    <xf numFmtId="1" fontId="17" fillId="3" borderId="0" xfId="0" applyNumberFormat="1" applyFont="1" applyFill="1" applyAlignment="1" applyProtection="1">
      <protection locked="0"/>
    </xf>
    <xf numFmtId="1" fontId="0" fillId="19" borderId="0" xfId="0" applyNumberFormat="1" applyFill="1" applyProtection="1">
      <protection locked="0"/>
    </xf>
    <xf numFmtId="1" fontId="6" fillId="0" borderId="31" xfId="0" applyNumberFormat="1" applyFont="1" applyFill="1" applyBorder="1" applyAlignment="1" applyProtection="1">
      <alignment vertical="center" wrapText="1"/>
    </xf>
    <xf numFmtId="1" fontId="6" fillId="0" borderId="25" xfId="0" applyNumberFormat="1" applyFont="1" applyFill="1" applyBorder="1" applyAlignment="1" applyProtection="1">
      <alignment vertical="center" wrapText="1"/>
    </xf>
    <xf numFmtId="1" fontId="6" fillId="0" borderId="31" xfId="0" applyNumberFormat="1" applyFont="1" applyFill="1" applyBorder="1" applyAlignment="1" applyProtection="1"/>
    <xf numFmtId="1" fontId="6" fillId="0" borderId="21" xfId="0" applyNumberFormat="1" applyFont="1" applyFill="1" applyBorder="1" applyAlignment="1" applyProtection="1">
      <alignment vertical="center" wrapText="1"/>
    </xf>
    <xf numFmtId="1" fontId="6" fillId="0" borderId="24" xfId="0" applyNumberFormat="1" applyFont="1" applyFill="1" applyBorder="1" applyAlignment="1" applyProtection="1">
      <alignment vertical="center" wrapText="1"/>
    </xf>
    <xf numFmtId="1" fontId="6" fillId="5" borderId="39" xfId="0" applyNumberFormat="1" applyFont="1" applyFill="1" applyBorder="1" applyAlignment="1" applyProtection="1">
      <protection locked="0"/>
    </xf>
    <xf numFmtId="1" fontId="6" fillId="0" borderId="8" xfId="0" applyNumberFormat="1" applyFont="1" applyFill="1" applyBorder="1" applyAlignment="1" applyProtection="1">
      <alignment vertical="center" wrapText="1"/>
    </xf>
    <xf numFmtId="1" fontId="6" fillId="0" borderId="14" xfId="0" applyNumberFormat="1" applyFont="1" applyFill="1" applyBorder="1" applyAlignment="1" applyProtection="1">
      <alignment vertical="center" wrapText="1"/>
    </xf>
    <xf numFmtId="1" fontId="6" fillId="5" borderId="8" xfId="0" applyNumberFormat="1" applyFont="1" applyFill="1" applyBorder="1" applyAlignment="1" applyProtection="1">
      <protection locked="0"/>
    </xf>
    <xf numFmtId="1" fontId="6" fillId="3" borderId="0" xfId="0" applyNumberFormat="1" applyFont="1" applyFill="1" applyBorder="1" applyAlignment="1" applyProtection="1">
      <protection locked="0"/>
    </xf>
    <xf numFmtId="1" fontId="6" fillId="0" borderId="14" xfId="0" applyNumberFormat="1" applyFont="1" applyFill="1" applyBorder="1" applyAlignment="1" applyProtection="1">
      <alignment horizontal="right" wrapText="1"/>
    </xf>
    <xf numFmtId="1" fontId="58" fillId="3" borderId="0" xfId="0" applyNumberFormat="1" applyFont="1" applyFill="1" applyBorder="1" applyAlignment="1" applyProtection="1">
      <protection locked="0"/>
    </xf>
    <xf numFmtId="1" fontId="6" fillId="0" borderId="25" xfId="0" applyNumberFormat="1" applyFont="1" applyFill="1" applyBorder="1" applyAlignment="1" applyProtection="1">
      <alignment horizontal="right"/>
    </xf>
    <xf numFmtId="1" fontId="6" fillId="0" borderId="51" xfId="0" applyNumberFormat="1" applyFont="1" applyFill="1" applyBorder="1" applyAlignment="1" applyProtection="1">
      <alignment horizontal="right" wrapText="1"/>
    </xf>
    <xf numFmtId="1" fontId="6" fillId="0" borderId="21" xfId="0" applyNumberFormat="1" applyFont="1" applyFill="1" applyBorder="1" applyAlignment="1" applyProtection="1">
      <alignment horizontal="right" wrapText="1"/>
    </xf>
    <xf numFmtId="1" fontId="10" fillId="3" borderId="0" xfId="0" applyNumberFormat="1" applyFont="1" applyFill="1" applyBorder="1" applyAlignment="1" applyProtection="1"/>
    <xf numFmtId="1" fontId="6" fillId="3" borderId="212" xfId="0" applyNumberFormat="1" applyFont="1" applyFill="1" applyBorder="1" applyAlignment="1" applyProtection="1">
      <protection locked="0"/>
    </xf>
    <xf numFmtId="1" fontId="0" fillId="3" borderId="212" xfId="0" applyNumberFormat="1" applyFill="1" applyBorder="1"/>
    <xf numFmtId="1" fontId="6" fillId="5" borderId="70" xfId="0" applyNumberFormat="1" applyFont="1" applyFill="1" applyBorder="1" applyAlignment="1" applyProtection="1">
      <protection locked="0"/>
    </xf>
    <xf numFmtId="1" fontId="6" fillId="0" borderId="9" xfId="0" applyNumberFormat="1" applyFont="1" applyFill="1" applyBorder="1" applyAlignment="1" applyProtection="1">
      <alignment horizontal="right" wrapText="1"/>
    </xf>
    <xf numFmtId="1" fontId="6" fillId="0" borderId="31" xfId="0" applyNumberFormat="1" applyFont="1" applyFill="1" applyBorder="1" applyAlignment="1" applyProtection="1">
      <alignment horizontal="right" wrapText="1"/>
    </xf>
    <xf numFmtId="1" fontId="6" fillId="5" borderId="107" xfId="0" applyNumberFormat="1" applyFont="1" applyFill="1" applyBorder="1" applyAlignment="1" applyProtection="1">
      <protection locked="0"/>
    </xf>
    <xf numFmtId="1" fontId="6" fillId="0" borderId="88" xfId="0" applyNumberFormat="1" applyFont="1" applyFill="1" applyBorder="1" applyAlignment="1" applyProtection="1">
      <alignment horizontal="right" wrapText="1"/>
    </xf>
    <xf numFmtId="1" fontId="6" fillId="5" borderId="60" xfId="0" applyNumberFormat="1" applyFont="1" applyFill="1" applyBorder="1" applyAlignment="1" applyProtection="1">
      <protection locked="0"/>
    </xf>
    <xf numFmtId="1" fontId="6" fillId="2" borderId="224" xfId="16" applyNumberFormat="1" applyFont="1" applyBorder="1" applyAlignment="1" applyProtection="1">
      <protection locked="0"/>
    </xf>
    <xf numFmtId="1" fontId="6" fillId="2" borderId="225" xfId="16" applyNumberFormat="1" applyFont="1" applyBorder="1" applyAlignment="1" applyProtection="1">
      <protection locked="0"/>
    </xf>
    <xf numFmtId="1" fontId="6" fillId="2" borderId="226" xfId="16" applyNumberFormat="1" applyFont="1" applyBorder="1" applyAlignment="1" applyProtection="1">
      <protection locked="0"/>
    </xf>
    <xf numFmtId="1" fontId="6" fillId="2" borderId="227" xfId="16" applyNumberFormat="1" applyFont="1" applyBorder="1" applyAlignment="1" applyProtection="1">
      <protection locked="0"/>
    </xf>
    <xf numFmtId="1" fontId="2" fillId="3" borderId="0" xfId="0" applyNumberFormat="1" applyFont="1" applyFill="1" applyAlignment="1" applyProtection="1">
      <alignment wrapText="1"/>
      <protection locked="0"/>
    </xf>
    <xf numFmtId="1" fontId="6" fillId="0" borderId="212" xfId="0" applyNumberFormat="1" applyFont="1" applyFill="1" applyBorder="1" applyAlignment="1" applyProtection="1">
      <alignment wrapText="1"/>
    </xf>
    <xf numFmtId="1" fontId="6" fillId="0" borderId="26" xfId="0" applyNumberFormat="1" applyFont="1" applyFill="1" applyBorder="1" applyAlignment="1" applyProtection="1">
      <alignment horizontal="right" wrapText="1"/>
    </xf>
    <xf numFmtId="1" fontId="6" fillId="0" borderId="10" xfId="0" applyNumberFormat="1" applyFont="1" applyFill="1" applyBorder="1" applyAlignment="1" applyProtection="1">
      <alignment horizontal="right" wrapText="1"/>
    </xf>
    <xf numFmtId="1" fontId="6" fillId="4" borderId="50" xfId="0" applyNumberFormat="1" applyFont="1" applyFill="1" applyBorder="1" applyAlignment="1" applyProtection="1"/>
    <xf numFmtId="1" fontId="6" fillId="4" borderId="26" xfId="0" applyNumberFormat="1" applyFont="1" applyFill="1" applyBorder="1" applyAlignment="1" applyProtection="1"/>
    <xf numFmtId="1" fontId="6" fillId="17" borderId="20" xfId="0" applyNumberFormat="1" applyFont="1" applyFill="1" applyBorder="1" applyAlignment="1" applyProtection="1">
      <protection locked="0"/>
    </xf>
    <xf numFmtId="1" fontId="6" fillId="17" borderId="22" xfId="0" applyNumberFormat="1" applyFont="1" applyFill="1" applyBorder="1" applyAlignment="1" applyProtection="1">
      <protection locked="0"/>
    </xf>
    <xf numFmtId="1" fontId="6" fillId="5" borderId="50" xfId="0" applyNumberFormat="1" applyFont="1" applyFill="1" applyBorder="1" applyAlignment="1" applyProtection="1">
      <protection locked="0"/>
    </xf>
    <xf numFmtId="1" fontId="6" fillId="5" borderId="11" xfId="0" applyNumberFormat="1" applyFont="1" applyFill="1" applyBorder="1" applyAlignment="1" applyProtection="1">
      <protection locked="0"/>
    </xf>
    <xf numFmtId="1" fontId="6" fillId="0" borderId="139" xfId="0" applyNumberFormat="1" applyFont="1" applyFill="1" applyBorder="1" applyAlignment="1" applyProtection="1">
      <alignment wrapText="1"/>
    </xf>
    <xf numFmtId="1" fontId="0" fillId="3" borderId="0" xfId="0" applyNumberFormat="1" applyFill="1" applyBorder="1"/>
    <xf numFmtId="1" fontId="9" fillId="0" borderId="0" xfId="0" applyNumberFormat="1" applyFont="1" applyProtection="1"/>
    <xf numFmtId="1" fontId="9" fillId="0" borderId="212" xfId="0" applyNumberFormat="1" applyFont="1" applyBorder="1" applyProtection="1"/>
    <xf numFmtId="1" fontId="17" fillId="0" borderId="198" xfId="0" applyNumberFormat="1" applyFont="1" applyBorder="1" applyProtection="1">
      <protection locked="0"/>
    </xf>
    <xf numFmtId="1" fontId="6" fillId="3" borderId="14" xfId="0" applyNumberFormat="1" applyFont="1" applyFill="1" applyBorder="1" applyAlignment="1" applyProtection="1">
      <alignment horizontal="center" vertical="center" wrapText="1"/>
    </xf>
    <xf numFmtId="1" fontId="6" fillId="0" borderId="47" xfId="0" applyNumberFormat="1" applyFont="1" applyFill="1" applyBorder="1" applyAlignment="1" applyProtection="1">
      <alignment horizontal="center" vertical="center" wrapText="1"/>
    </xf>
    <xf numFmtId="1" fontId="17" fillId="0" borderId="207" xfId="0" applyNumberFormat="1" applyFont="1" applyBorder="1" applyProtection="1">
      <protection locked="0"/>
    </xf>
    <xf numFmtId="1" fontId="17" fillId="3" borderId="0" xfId="0" applyNumberFormat="1" applyFont="1" applyFill="1" applyAlignment="1" applyProtection="1">
      <alignment vertical="center"/>
      <protection locked="0"/>
    </xf>
    <xf numFmtId="1" fontId="17" fillId="3" borderId="0" xfId="0" applyNumberFormat="1" applyFont="1" applyFill="1" applyAlignment="1" applyProtection="1">
      <alignment vertical="center"/>
    </xf>
    <xf numFmtId="1" fontId="6" fillId="3" borderId="212" xfId="0" applyNumberFormat="1" applyFont="1" applyFill="1" applyBorder="1" applyAlignment="1" applyProtection="1">
      <alignment wrapText="1"/>
    </xf>
    <xf numFmtId="1" fontId="15" fillId="3" borderId="0" xfId="0" applyNumberFormat="1" applyFont="1" applyFill="1" applyAlignment="1" applyProtection="1">
      <alignment wrapText="1"/>
    </xf>
    <xf numFmtId="1" fontId="19" fillId="3" borderId="0" xfId="0" applyNumberFormat="1" applyFont="1" applyFill="1" applyAlignment="1" applyProtection="1">
      <protection locked="0"/>
    </xf>
    <xf numFmtId="1" fontId="6" fillId="3" borderId="0" xfId="0" applyNumberFormat="1" applyFont="1" applyFill="1" applyBorder="1" applyProtection="1">
      <protection locked="0"/>
    </xf>
    <xf numFmtId="1" fontId="6" fillId="5" borderId="14" xfId="0" applyNumberFormat="1" applyFont="1" applyFill="1" applyBorder="1" applyAlignment="1" applyProtection="1">
      <protection locked="0"/>
    </xf>
    <xf numFmtId="1" fontId="58" fillId="3" borderId="0" xfId="0" applyNumberFormat="1" applyFont="1" applyFill="1" applyAlignment="1" applyProtection="1">
      <alignment vertical="center"/>
      <protection locked="0"/>
    </xf>
    <xf numFmtId="1" fontId="19" fillId="3" borderId="0" xfId="0" applyNumberFormat="1" applyFont="1" applyFill="1" applyAlignment="1" applyProtection="1">
      <alignment vertical="center"/>
    </xf>
    <xf numFmtId="1" fontId="15" fillId="3" borderId="212" xfId="0" applyNumberFormat="1" applyFont="1" applyFill="1" applyBorder="1" applyAlignment="1" applyProtection="1">
      <alignment wrapText="1"/>
    </xf>
    <xf numFmtId="1" fontId="6" fillId="3" borderId="203" xfId="0" applyNumberFormat="1" applyFont="1" applyFill="1" applyBorder="1" applyAlignment="1" applyProtection="1">
      <alignment wrapText="1"/>
    </xf>
    <xf numFmtId="1" fontId="4" fillId="3" borderId="212" xfId="0" applyNumberFormat="1" applyFont="1" applyFill="1" applyBorder="1" applyAlignment="1" applyProtection="1"/>
    <xf numFmtId="1" fontId="7" fillId="0" borderId="14" xfId="0" applyNumberFormat="1" applyFont="1" applyFill="1" applyBorder="1" applyAlignment="1" applyProtection="1">
      <alignment horizontal="center" vertical="center" wrapText="1"/>
    </xf>
    <xf numFmtId="1" fontId="4" fillId="3" borderId="0" xfId="0" applyNumberFormat="1" applyFont="1" applyFill="1" applyBorder="1" applyAlignment="1" applyProtection="1">
      <alignment horizontal="left" wrapText="1"/>
      <protection locked="0"/>
    </xf>
    <xf numFmtId="1" fontId="4" fillId="3" borderId="0" xfId="0" applyNumberFormat="1" applyFont="1" applyFill="1" applyBorder="1" applyAlignment="1" applyProtection="1">
      <alignment horizontal="left" wrapText="1"/>
    </xf>
    <xf numFmtId="1" fontId="6" fillId="0" borderId="205" xfId="0" applyNumberFormat="1" applyFont="1" applyFill="1" applyBorder="1" applyAlignment="1" applyProtection="1">
      <alignment wrapText="1"/>
    </xf>
    <xf numFmtId="1" fontId="6" fillId="3" borderId="139" xfId="0" applyNumberFormat="1" applyFont="1" applyFill="1" applyBorder="1" applyAlignment="1" applyProtection="1">
      <alignment wrapText="1"/>
    </xf>
    <xf numFmtId="1" fontId="6" fillId="0" borderId="15" xfId="0" applyNumberFormat="1" applyFont="1" applyFill="1" applyBorder="1" applyAlignment="1" applyProtection="1">
      <alignment vertical="center" wrapText="1"/>
    </xf>
    <xf numFmtId="1" fontId="15" fillId="3" borderId="150" xfId="0" applyNumberFormat="1" applyFont="1" applyFill="1" applyBorder="1" applyAlignment="1" applyProtection="1">
      <alignment wrapText="1"/>
    </xf>
    <xf numFmtId="1" fontId="15" fillId="3" borderId="0" xfId="0" applyNumberFormat="1" applyFont="1" applyFill="1" applyBorder="1" applyAlignment="1" applyProtection="1">
      <alignment wrapText="1"/>
    </xf>
    <xf numFmtId="1" fontId="6" fillId="0" borderId="212" xfId="0" applyNumberFormat="1" applyFont="1" applyFill="1" applyBorder="1" applyAlignment="1" applyProtection="1">
      <alignment vertical="center"/>
    </xf>
    <xf numFmtId="1" fontId="6" fillId="0" borderId="62" xfId="0" applyNumberFormat="1" applyFont="1" applyFill="1" applyBorder="1" applyAlignment="1" applyProtection="1">
      <alignment vertical="center" wrapText="1"/>
    </xf>
    <xf numFmtId="1" fontId="6" fillId="4" borderId="39" xfId="0" applyNumberFormat="1" applyFont="1" applyFill="1" applyBorder="1" applyAlignment="1" applyProtection="1"/>
    <xf numFmtId="1" fontId="6" fillId="0" borderId="202" xfId="0" applyNumberFormat="1" applyFont="1" applyFill="1" applyBorder="1" applyAlignment="1" applyProtection="1">
      <alignment wrapText="1"/>
    </xf>
    <xf numFmtId="1" fontId="6" fillId="0" borderId="83" xfId="0" applyNumberFormat="1" applyFont="1" applyFill="1" applyBorder="1" applyAlignment="1" applyProtection="1">
      <alignment vertical="center" wrapText="1"/>
    </xf>
    <xf numFmtId="1" fontId="6" fillId="5" borderId="83" xfId="0" applyNumberFormat="1" applyFont="1" applyFill="1" applyBorder="1" applyAlignment="1" applyProtection="1">
      <protection locked="0"/>
    </xf>
    <xf numFmtId="1" fontId="6" fillId="4" borderId="84" xfId="0" applyNumberFormat="1" applyFont="1" applyFill="1" applyBorder="1" applyAlignment="1" applyProtection="1"/>
    <xf numFmtId="1" fontId="6" fillId="0" borderId="209" xfId="0" applyNumberFormat="1" applyFont="1" applyFill="1" applyBorder="1" applyAlignment="1" applyProtection="1">
      <alignment wrapText="1"/>
    </xf>
    <xf numFmtId="1" fontId="6" fillId="0" borderId="0" xfId="0" applyNumberFormat="1" applyFont="1" applyFill="1" applyAlignment="1" applyProtection="1">
      <alignment wrapText="1"/>
    </xf>
    <xf numFmtId="1" fontId="6" fillId="0" borderId="210" xfId="0" applyNumberFormat="1" applyFont="1" applyFill="1" applyBorder="1" applyAlignment="1" applyProtection="1">
      <alignment wrapText="1"/>
    </xf>
    <xf numFmtId="1" fontId="6" fillId="0" borderId="0" xfId="0" applyNumberFormat="1" applyFont="1" applyFill="1" applyBorder="1" applyAlignment="1" applyProtection="1">
      <alignment horizontal="left" vertical="center" wrapText="1"/>
    </xf>
    <xf numFmtId="1" fontId="17" fillId="0" borderId="0" xfId="0" applyNumberFormat="1" applyFont="1" applyFill="1" applyAlignment="1" applyProtection="1">
      <alignment wrapText="1"/>
    </xf>
    <xf numFmtId="1" fontId="6" fillId="0" borderId="150" xfId="0" applyNumberFormat="1" applyFont="1" applyFill="1" applyBorder="1" applyAlignment="1" applyProtection="1">
      <alignment wrapText="1"/>
    </xf>
    <xf numFmtId="1" fontId="6" fillId="0" borderId="208" xfId="0" applyNumberFormat="1" applyFont="1" applyFill="1" applyBorder="1" applyAlignment="1" applyProtection="1">
      <alignment wrapText="1"/>
    </xf>
    <xf numFmtId="1" fontId="4" fillId="3" borderId="0" xfId="0" applyNumberFormat="1" applyFont="1" applyFill="1" applyBorder="1" applyAlignment="1" applyProtection="1">
      <protection locked="0"/>
    </xf>
    <xf numFmtId="1" fontId="19" fillId="3" borderId="0" xfId="0" applyNumberFormat="1" applyFont="1" applyFill="1" applyAlignment="1" applyProtection="1">
      <alignment wrapText="1"/>
      <protection locked="0"/>
    </xf>
    <xf numFmtId="1" fontId="6" fillId="0" borderId="25" xfId="0" applyNumberFormat="1" applyFont="1" applyFill="1" applyBorder="1" applyAlignment="1" applyProtection="1"/>
    <xf numFmtId="1" fontId="6" fillId="0" borderId="39" xfId="0" applyNumberFormat="1" applyFont="1" applyFill="1" applyBorder="1" applyAlignment="1" applyProtection="1"/>
    <xf numFmtId="1" fontId="48" fillId="0" borderId="0" xfId="0" applyNumberFormat="1" applyFont="1" applyProtection="1"/>
    <xf numFmtId="1" fontId="49" fillId="3" borderId="0" xfId="0" applyNumberFormat="1" applyFont="1" applyFill="1" applyAlignment="1" applyProtection="1">
      <alignment wrapText="1"/>
    </xf>
    <xf numFmtId="1" fontId="45" fillId="3" borderId="0" xfId="0" applyNumberFormat="1" applyFont="1" applyFill="1"/>
    <xf numFmtId="1" fontId="45" fillId="3" borderId="0" xfId="0" applyNumberFormat="1" applyFont="1" applyFill="1" applyProtection="1">
      <protection locked="0"/>
    </xf>
    <xf numFmtId="1" fontId="6" fillId="0" borderId="4" xfId="0" applyNumberFormat="1" applyFont="1" applyFill="1" applyBorder="1" applyAlignment="1" applyProtection="1">
      <alignment horizontal="center" vertical="center" wrapText="1"/>
    </xf>
    <xf numFmtId="1" fontId="6" fillId="0" borderId="19" xfId="0" applyNumberFormat="1" applyFont="1" applyFill="1" applyBorder="1" applyAlignment="1" applyProtection="1">
      <alignment horizontal="right"/>
    </xf>
    <xf numFmtId="1" fontId="72" fillId="3" borderId="0" xfId="0" applyNumberFormat="1" applyFont="1" applyFill="1" applyAlignment="1" applyProtection="1">
      <alignment vertical="center"/>
      <protection locked="0"/>
    </xf>
    <xf numFmtId="1" fontId="6" fillId="0" borderId="37" xfId="0" applyNumberFormat="1" applyFont="1" applyFill="1" applyBorder="1" applyAlignment="1" applyProtection="1">
      <alignment horizontal="right"/>
    </xf>
    <xf numFmtId="1" fontId="6" fillId="0" borderId="24" xfId="0" applyNumberFormat="1" applyFont="1" applyFill="1" applyBorder="1" applyAlignment="1" applyProtection="1">
      <alignment horizontal="right"/>
    </xf>
    <xf numFmtId="1" fontId="6" fillId="5" borderId="99" xfId="0" applyNumberFormat="1" applyFont="1" applyFill="1" applyBorder="1" applyAlignment="1" applyProtection="1">
      <protection locked="0"/>
    </xf>
    <xf numFmtId="1" fontId="6" fillId="0" borderId="53" xfId="0" applyNumberFormat="1" applyFont="1" applyFill="1" applyBorder="1" applyAlignment="1" applyProtection="1">
      <alignment vertical="center" wrapText="1"/>
    </xf>
    <xf numFmtId="1" fontId="6" fillId="0" borderId="38" xfId="0" applyNumberFormat="1" applyFont="1" applyFill="1" applyBorder="1" applyAlignment="1" applyProtection="1">
      <alignment vertical="center" wrapText="1"/>
    </xf>
    <xf numFmtId="1" fontId="6" fillId="0" borderId="39" xfId="0" applyNumberFormat="1" applyFont="1" applyFill="1" applyBorder="1" applyAlignment="1" applyProtection="1">
      <alignment horizontal="right" wrapText="1"/>
    </xf>
    <xf numFmtId="1" fontId="6" fillId="0" borderId="20" xfId="0" applyNumberFormat="1" applyFont="1" applyFill="1" applyBorder="1" applyAlignment="1" applyProtection="1">
      <alignment vertical="center" wrapText="1"/>
    </xf>
    <xf numFmtId="1" fontId="6" fillId="0" borderId="50" xfId="0" applyNumberFormat="1" applyFont="1" applyFill="1" applyBorder="1" applyAlignment="1" applyProtection="1">
      <alignment wrapText="1"/>
    </xf>
    <xf numFmtId="1" fontId="15" fillId="0" borderId="50" xfId="0" applyNumberFormat="1" applyFont="1" applyFill="1" applyBorder="1" applyAlignment="1" applyProtection="1">
      <alignment wrapText="1"/>
    </xf>
    <xf numFmtId="1" fontId="15" fillId="0" borderId="192" xfId="0" applyNumberFormat="1" applyFont="1" applyFill="1" applyBorder="1" applyAlignment="1" applyProtection="1">
      <alignment wrapText="1"/>
    </xf>
    <xf numFmtId="1" fontId="15" fillId="0" borderId="211" xfId="0" applyNumberFormat="1" applyFont="1" applyFill="1" applyBorder="1" applyAlignment="1" applyProtection="1">
      <alignment wrapText="1"/>
    </xf>
    <xf numFmtId="1" fontId="6" fillId="0" borderId="211" xfId="0" applyNumberFormat="1" applyFont="1" applyFill="1" applyBorder="1" applyAlignment="1" applyProtection="1">
      <alignment wrapText="1"/>
    </xf>
    <xf numFmtId="1" fontId="6" fillId="0" borderId="189" xfId="0" applyNumberFormat="1" applyFont="1" applyFill="1" applyBorder="1" applyAlignment="1" applyProtection="1">
      <alignment wrapText="1"/>
    </xf>
    <xf numFmtId="1" fontId="6" fillId="0" borderId="190" xfId="0" applyNumberFormat="1" applyFont="1" applyFill="1" applyBorder="1" applyAlignment="1" applyProtection="1">
      <alignment wrapText="1"/>
    </xf>
    <xf numFmtId="1" fontId="6" fillId="0" borderId="11" xfId="0" applyNumberFormat="1" applyFont="1" applyFill="1" applyBorder="1" applyAlignment="1" applyProtection="1">
      <alignment horizontal="center" vertical="center" wrapText="1"/>
    </xf>
    <xf numFmtId="1" fontId="0" fillId="3" borderId="35" xfId="0" applyNumberFormat="1" applyFill="1" applyBorder="1" applyProtection="1">
      <protection locked="0"/>
    </xf>
    <xf numFmtId="1" fontId="6" fillId="0" borderId="89" xfId="0" applyNumberFormat="1" applyFont="1" applyFill="1" applyBorder="1" applyAlignment="1" applyProtection="1"/>
    <xf numFmtId="1" fontId="6" fillId="5" borderId="59" xfId="0" applyNumberFormat="1" applyFont="1" applyFill="1" applyBorder="1" applyAlignment="1" applyProtection="1">
      <protection locked="0"/>
    </xf>
    <xf numFmtId="1" fontId="6" fillId="0" borderId="101" xfId="0" applyNumberFormat="1" applyFont="1" applyFill="1" applyBorder="1" applyAlignment="1" applyProtection="1"/>
    <xf numFmtId="1" fontId="6" fillId="0" borderId="98" xfId="0" applyNumberFormat="1" applyFont="1" applyFill="1" applyBorder="1" applyAlignment="1" applyProtection="1"/>
    <xf numFmtId="1" fontId="6" fillId="0" borderId="99" xfId="0" applyNumberFormat="1" applyFont="1" applyFill="1" applyBorder="1" applyAlignment="1" applyProtection="1"/>
    <xf numFmtId="1" fontId="6" fillId="5" borderId="71" xfId="0" applyNumberFormat="1" applyFont="1" applyFill="1" applyBorder="1" applyAlignment="1" applyProtection="1">
      <protection locked="0"/>
    </xf>
    <xf numFmtId="1" fontId="6" fillId="0" borderId="100" xfId="0" applyNumberFormat="1" applyFont="1" applyFill="1" applyBorder="1" applyAlignment="1" applyProtection="1"/>
    <xf numFmtId="1" fontId="6" fillId="0" borderId="14" xfId="0" applyNumberFormat="1" applyFont="1" applyFill="1" applyBorder="1" applyAlignment="1" applyProtection="1">
      <alignment vertical="center"/>
    </xf>
    <xf numFmtId="1" fontId="6" fillId="0" borderId="8" xfId="0" applyNumberFormat="1" applyFont="1" applyFill="1" applyBorder="1" applyAlignment="1" applyProtection="1">
      <alignment vertical="center"/>
    </xf>
    <xf numFmtId="1" fontId="6" fillId="0" borderId="83" xfId="0" applyNumberFormat="1" applyFont="1" applyFill="1" applyBorder="1" applyAlignment="1" applyProtection="1"/>
    <xf numFmtId="1" fontId="6" fillId="0" borderId="103" xfId="0" applyNumberFormat="1" applyFont="1" applyFill="1" applyBorder="1" applyAlignment="1" applyProtection="1"/>
    <xf numFmtId="1" fontId="6" fillId="5" borderId="104" xfId="0" applyNumberFormat="1" applyFont="1" applyFill="1" applyBorder="1" applyAlignment="1" applyProtection="1">
      <protection locked="0"/>
    </xf>
    <xf numFmtId="1" fontId="6" fillId="5" borderId="105" xfId="0" applyNumberFormat="1" applyFont="1" applyFill="1" applyBorder="1" applyAlignment="1" applyProtection="1">
      <protection locked="0"/>
    </xf>
    <xf numFmtId="1" fontId="6" fillId="5" borderId="106" xfId="0" applyNumberFormat="1" applyFont="1" applyFill="1" applyBorder="1" applyAlignment="1" applyProtection="1">
      <protection locked="0"/>
    </xf>
    <xf numFmtId="1" fontId="6" fillId="0" borderId="9" xfId="0" applyNumberFormat="1" applyFont="1" applyFill="1" applyBorder="1" applyAlignment="1" applyProtection="1"/>
    <xf numFmtId="1" fontId="6" fillId="5" borderId="33" xfId="0" applyNumberFormat="1" applyFont="1" applyFill="1" applyBorder="1" applyAlignment="1" applyProtection="1">
      <protection locked="0"/>
    </xf>
    <xf numFmtId="1" fontId="6" fillId="5" borderId="65" xfId="0" applyNumberFormat="1" applyFont="1" applyFill="1" applyBorder="1" applyAlignment="1" applyProtection="1">
      <protection locked="0"/>
    </xf>
    <xf numFmtId="1" fontId="6" fillId="5" borderId="108" xfId="0" applyNumberFormat="1" applyFont="1" applyFill="1" applyBorder="1" applyAlignment="1" applyProtection="1">
      <protection locked="0"/>
    </xf>
    <xf numFmtId="1" fontId="6" fillId="5" borderId="34" xfId="0" applyNumberFormat="1" applyFont="1" applyFill="1" applyBorder="1" applyAlignment="1" applyProtection="1">
      <protection locked="0"/>
    </xf>
    <xf numFmtId="1" fontId="6" fillId="0" borderId="50" xfId="0" applyNumberFormat="1" applyFont="1" applyFill="1" applyBorder="1" applyAlignment="1" applyProtection="1"/>
    <xf numFmtId="1" fontId="6" fillId="5" borderId="109" xfId="0" applyNumberFormat="1" applyFont="1" applyFill="1" applyBorder="1" applyAlignment="1" applyProtection="1">
      <protection locked="0"/>
    </xf>
    <xf numFmtId="1" fontId="6" fillId="5" borderId="110" xfId="0" applyNumberFormat="1" applyFont="1" applyFill="1" applyBorder="1" applyAlignment="1" applyProtection="1">
      <protection locked="0"/>
    </xf>
    <xf numFmtId="1" fontId="6" fillId="3" borderId="0" xfId="0" applyNumberFormat="1" applyFont="1" applyFill="1" applyBorder="1" applyAlignment="1" applyProtection="1">
      <alignment wrapText="1"/>
    </xf>
    <xf numFmtId="1" fontId="6" fillId="0" borderId="2" xfId="0" applyNumberFormat="1" applyFont="1" applyFill="1" applyBorder="1" applyAlignment="1" applyProtection="1">
      <alignment horizontal="center" vertical="center"/>
    </xf>
    <xf numFmtId="1" fontId="6" fillId="0" borderId="88" xfId="0" applyNumberFormat="1" applyFont="1" applyFill="1" applyBorder="1" applyAlignment="1" applyProtection="1">
      <alignment horizontal="center" vertical="center"/>
    </xf>
    <xf numFmtId="1" fontId="6" fillId="0" borderId="53" xfId="0" applyNumberFormat="1" applyFont="1" applyFill="1" applyBorder="1" applyAlignment="1" applyProtection="1">
      <alignment horizontal="center" vertical="center"/>
    </xf>
    <xf numFmtId="1" fontId="6" fillId="0" borderId="26" xfId="0" applyNumberFormat="1" applyFont="1" applyFill="1" applyBorder="1" applyAlignment="1" applyProtection="1"/>
    <xf numFmtId="1" fontId="17" fillId="3" borderId="0" xfId="0" applyNumberFormat="1" applyFont="1" applyFill="1" applyAlignment="1" applyProtection="1"/>
    <xf numFmtId="1" fontId="6" fillId="0" borderId="35" xfId="0" applyNumberFormat="1" applyFont="1" applyFill="1" applyBorder="1" applyAlignment="1" applyProtection="1"/>
    <xf numFmtId="1" fontId="6" fillId="0" borderId="88" xfId="0" applyNumberFormat="1" applyFont="1" applyFill="1" applyBorder="1" applyAlignment="1" applyProtection="1"/>
    <xf numFmtId="1" fontId="6" fillId="0" borderId="24" xfId="0" applyNumberFormat="1" applyFont="1" applyFill="1" applyBorder="1" applyAlignment="1" applyProtection="1">
      <alignment wrapText="1"/>
    </xf>
    <xf numFmtId="1" fontId="6" fillId="0" borderId="62" xfId="0" applyNumberFormat="1" applyFont="1" applyFill="1" applyBorder="1" applyAlignment="1" applyProtection="1">
      <alignment wrapText="1"/>
    </xf>
    <xf numFmtId="1" fontId="17" fillId="3" borderId="0" xfId="0" applyNumberFormat="1" applyFont="1" applyFill="1" applyAlignment="1" applyProtection="1">
      <alignment wrapText="1"/>
    </xf>
    <xf numFmtId="1" fontId="6" fillId="0" borderId="23" xfId="0" applyNumberFormat="1" applyFont="1" applyFill="1" applyBorder="1" applyAlignment="1" applyProtection="1"/>
    <xf numFmtId="1" fontId="6" fillId="0" borderId="5" xfId="0" applyNumberFormat="1" applyFont="1" applyFill="1" applyBorder="1" applyAlignment="1" applyProtection="1">
      <alignment horizontal="center" vertical="center"/>
    </xf>
    <xf numFmtId="1" fontId="6" fillId="0" borderId="11" xfId="0" applyNumberFormat="1" applyFont="1" applyFill="1" applyBorder="1" applyAlignment="1" applyProtection="1">
      <alignment wrapText="1"/>
    </xf>
    <xf numFmtId="1" fontId="88" fillId="0" borderId="0" xfId="0" applyNumberFormat="1" applyFont="1" applyFill="1"/>
    <xf numFmtId="1" fontId="73" fillId="0" borderId="0" xfId="0" applyNumberFormat="1" applyFont="1" applyBorder="1"/>
    <xf numFmtId="1" fontId="73" fillId="0" borderId="0" xfId="0" applyNumberFormat="1" applyFont="1"/>
    <xf numFmtId="1" fontId="6" fillId="0" borderId="13" xfId="0" applyNumberFormat="1" applyFont="1" applyFill="1" applyBorder="1" applyAlignment="1" applyProtection="1">
      <alignment horizontal="center" vertical="center" wrapText="1"/>
    </xf>
    <xf numFmtId="1" fontId="88" fillId="0" borderId="0" xfId="0" applyNumberFormat="1" applyFont="1"/>
    <xf numFmtId="1" fontId="6" fillId="0" borderId="2" xfId="11" applyNumberFormat="1" applyFont="1" applyFill="1" applyBorder="1" applyAlignment="1" applyProtection="1">
      <alignment horizontal="center" vertical="center"/>
      <protection hidden="1"/>
    </xf>
    <xf numFmtId="1" fontId="6" fillId="0" borderId="2" xfId="9" applyNumberFormat="1" applyFont="1" applyFill="1" applyBorder="1" applyAlignment="1" applyProtection="1">
      <alignment horizontal="center" vertical="center" wrapText="1"/>
    </xf>
    <xf numFmtId="1" fontId="6" fillId="0" borderId="47" xfId="9" applyNumberFormat="1" applyFont="1" applyFill="1" applyBorder="1" applyAlignment="1" applyProtection="1">
      <alignment horizontal="center" vertical="center" wrapText="1"/>
    </xf>
    <xf numFmtId="1" fontId="6" fillId="0" borderId="13" xfId="9" applyNumberFormat="1" applyFont="1" applyFill="1" applyBorder="1" applyAlignment="1" applyProtection="1">
      <alignment horizontal="center" vertical="center" wrapText="1"/>
    </xf>
    <xf numFmtId="1" fontId="6" fillId="0" borderId="15" xfId="9" applyNumberFormat="1" applyFont="1" applyFill="1" applyBorder="1" applyAlignment="1" applyProtection="1"/>
    <xf numFmtId="1" fontId="6" fillId="0" borderId="19" xfId="9" applyNumberFormat="1" applyFont="1" applyFill="1" applyBorder="1" applyAlignment="1" applyProtection="1"/>
    <xf numFmtId="1" fontId="6" fillId="5" borderId="16" xfId="9" applyNumberFormat="1" applyFont="1" applyFill="1" applyBorder="1" applyAlignment="1" applyProtection="1">
      <protection locked="0"/>
    </xf>
    <xf numFmtId="1" fontId="6" fillId="5" borderId="19" xfId="9" applyNumberFormat="1" applyFont="1" applyFill="1" applyBorder="1" applyAlignment="1" applyProtection="1">
      <protection locked="0"/>
    </xf>
    <xf numFmtId="1" fontId="6" fillId="0" borderId="40" xfId="9" applyNumberFormat="1" applyFont="1" applyFill="1" applyBorder="1" applyAlignment="1" applyProtection="1"/>
    <xf numFmtId="1" fontId="6" fillId="0" borderId="37" xfId="9" applyNumberFormat="1" applyFont="1" applyFill="1" applyBorder="1" applyAlignment="1" applyProtection="1"/>
    <xf numFmtId="1" fontId="6" fillId="5" borderId="38" xfId="9" applyNumberFormat="1" applyFont="1" applyFill="1" applyBorder="1" applyAlignment="1" applyProtection="1">
      <protection locked="0"/>
    </xf>
    <xf numFmtId="1" fontId="6" fillId="5" borderId="24" xfId="9" applyNumberFormat="1" applyFont="1" applyFill="1" applyBorder="1" applyAlignment="1" applyProtection="1">
      <protection locked="0"/>
    </xf>
    <xf numFmtId="1" fontId="15" fillId="0" borderId="6" xfId="9" applyNumberFormat="1" applyFont="1" applyFill="1" applyBorder="1" applyAlignment="1" applyProtection="1">
      <alignment horizontal="left"/>
    </xf>
    <xf numFmtId="1" fontId="6" fillId="0" borderId="6" xfId="9" applyNumberFormat="1" applyFont="1" applyFill="1" applyBorder="1" applyAlignment="1" applyProtection="1"/>
    <xf numFmtId="1" fontId="6" fillId="0" borderId="14" xfId="9" applyNumberFormat="1" applyFont="1" applyFill="1" applyBorder="1" applyAlignment="1" applyProtection="1"/>
    <xf numFmtId="1" fontId="6" fillId="0" borderId="47" xfId="9" applyNumberFormat="1" applyFont="1" applyFill="1" applyBorder="1" applyAlignment="1" applyProtection="1"/>
    <xf numFmtId="1" fontId="6" fillId="0" borderId="13" xfId="9" applyNumberFormat="1" applyFont="1" applyFill="1" applyBorder="1" applyAlignment="1" applyProtection="1"/>
    <xf numFmtId="1" fontId="51" fillId="3" borderId="0" xfId="0" applyNumberFormat="1" applyFont="1" applyFill="1"/>
    <xf numFmtId="1" fontId="17" fillId="3" borderId="0" xfId="0" applyNumberFormat="1" applyFont="1" applyFill="1" applyBorder="1" applyAlignment="1" applyProtection="1"/>
    <xf numFmtId="1" fontId="6" fillId="3" borderId="0" xfId="0" applyNumberFormat="1" applyFont="1" applyFill="1" applyBorder="1" applyAlignment="1" applyProtection="1"/>
    <xf numFmtId="1" fontId="4" fillId="0" borderId="0" xfId="0" applyNumberFormat="1" applyFont="1" applyFill="1" applyProtection="1"/>
    <xf numFmtId="1" fontId="6" fillId="3" borderId="8" xfId="0" applyNumberFormat="1" applyFont="1" applyFill="1" applyBorder="1" applyAlignment="1" applyProtection="1">
      <alignment horizontal="center" vertical="center"/>
    </xf>
    <xf numFmtId="1" fontId="6" fillId="3" borderId="14" xfId="0" applyNumberFormat="1" applyFont="1" applyFill="1" applyBorder="1" applyAlignment="1" applyProtection="1">
      <alignment horizontal="center" vertical="center"/>
    </xf>
    <xf numFmtId="1" fontId="6" fillId="0" borderId="88" xfId="0" applyNumberFormat="1" applyFont="1" applyBorder="1" applyAlignment="1" applyProtection="1">
      <alignment horizontal="right" wrapText="1"/>
    </xf>
    <xf numFmtId="1" fontId="6" fillId="3" borderId="41" xfId="0" applyNumberFormat="1" applyFont="1" applyFill="1" applyBorder="1" applyAlignment="1" applyProtection="1">
      <alignment horizontal="center" vertical="center"/>
    </xf>
    <xf numFmtId="1" fontId="6" fillId="3" borderId="31" xfId="0" applyNumberFormat="1" applyFont="1" applyFill="1" applyBorder="1" applyAlignment="1" applyProtection="1">
      <alignment horizontal="center" vertical="center"/>
    </xf>
    <xf numFmtId="1" fontId="6" fillId="3" borderId="25" xfId="0" applyNumberFormat="1" applyFont="1" applyFill="1" applyBorder="1" applyAlignment="1" applyProtection="1">
      <alignment horizontal="center" vertical="center"/>
    </xf>
    <xf numFmtId="1" fontId="6" fillId="3" borderId="52" xfId="0" applyNumberFormat="1" applyFont="1" applyFill="1" applyBorder="1" applyAlignment="1" applyProtection="1">
      <alignment horizontal="center" vertical="center"/>
    </xf>
    <xf numFmtId="1" fontId="6" fillId="3" borderId="31" xfId="0" applyNumberFormat="1" applyFont="1" applyFill="1" applyBorder="1" applyAlignment="1" applyProtection="1"/>
    <xf numFmtId="1" fontId="57" fillId="3" borderId="0" xfId="0" applyNumberFormat="1" applyFont="1" applyFill="1" applyProtection="1">
      <protection locked="0"/>
    </xf>
    <xf numFmtId="1" fontId="6" fillId="0" borderId="52" xfId="0" applyNumberFormat="1" applyFont="1" applyFill="1" applyBorder="1" applyAlignment="1" applyProtection="1">
      <alignment horizontal="right"/>
    </xf>
    <xf numFmtId="1" fontId="6" fillId="3" borderId="17" xfId="0" applyNumberFormat="1" applyFont="1" applyFill="1" applyBorder="1" applyAlignment="1" applyProtection="1">
      <alignment horizontal="right"/>
    </xf>
    <xf numFmtId="1" fontId="6" fillId="5" borderId="17" xfId="0" applyNumberFormat="1" applyFont="1" applyFill="1" applyBorder="1" applyAlignment="1" applyProtection="1">
      <alignment wrapText="1"/>
      <protection locked="0"/>
    </xf>
    <xf numFmtId="1" fontId="6" fillId="0" borderId="40" xfId="0" applyNumberFormat="1" applyFont="1" applyFill="1" applyBorder="1" applyAlignment="1" applyProtection="1">
      <alignment horizontal="right"/>
    </xf>
    <xf numFmtId="1" fontId="6" fillId="3" borderId="51" xfId="0" applyNumberFormat="1" applyFont="1" applyFill="1" applyBorder="1" applyAlignment="1" applyProtection="1">
      <alignment horizontal="right"/>
    </xf>
    <xf numFmtId="1" fontId="6" fillId="5" borderId="51" xfId="0" applyNumberFormat="1" applyFont="1" applyFill="1" applyBorder="1" applyAlignment="1" applyProtection="1">
      <alignment wrapText="1"/>
      <protection locked="0"/>
    </xf>
    <xf numFmtId="1" fontId="6" fillId="0" borderId="40" xfId="0" applyNumberFormat="1" applyFont="1" applyFill="1" applyBorder="1" applyAlignment="1" applyProtection="1">
      <alignment horizontal="left" vertical="center"/>
    </xf>
    <xf numFmtId="1" fontId="6" fillId="3" borderId="31" xfId="0" applyNumberFormat="1" applyFont="1" applyFill="1" applyBorder="1" applyAlignment="1" applyProtection="1">
      <alignment horizontal="right"/>
    </xf>
    <xf numFmtId="1" fontId="6" fillId="4" borderId="29" xfId="0" applyNumberFormat="1" applyFont="1" applyFill="1" applyBorder="1" applyAlignment="1" applyProtection="1"/>
    <xf numFmtId="1" fontId="6" fillId="0" borderId="40" xfId="0" applyNumberFormat="1" applyFont="1" applyFill="1" applyBorder="1" applyAlignment="1" applyProtection="1">
      <alignment horizontal="left"/>
    </xf>
    <xf numFmtId="1" fontId="6" fillId="0" borderId="29" xfId="0" applyNumberFormat="1" applyFont="1" applyFill="1" applyBorder="1" applyAlignment="1" applyProtection="1">
      <alignment horizontal="left"/>
    </xf>
    <xf numFmtId="1" fontId="6" fillId="0" borderId="29" xfId="0" applyNumberFormat="1" applyFont="1" applyFill="1" applyBorder="1" applyAlignment="1" applyProtection="1">
      <alignment horizontal="right"/>
    </xf>
    <xf numFmtId="1" fontId="6" fillId="4" borderId="30" xfId="0" applyNumberFormat="1" applyFont="1" applyFill="1" applyBorder="1" applyAlignment="1" applyProtection="1">
      <alignment horizontal="right"/>
    </xf>
    <xf numFmtId="1" fontId="6" fillId="3" borderId="39" xfId="0" applyNumberFormat="1" applyFont="1" applyFill="1" applyBorder="1" applyAlignment="1" applyProtection="1">
      <alignment horizontal="right"/>
    </xf>
    <xf numFmtId="1" fontId="6" fillId="4" borderId="102" xfId="0" applyNumberFormat="1" applyFont="1" applyFill="1" applyBorder="1" applyAlignment="1" applyProtection="1"/>
    <xf numFmtId="1" fontId="6" fillId="4" borderId="62" xfId="0" applyNumberFormat="1" applyFont="1" applyFill="1" applyBorder="1" applyAlignment="1" applyProtection="1"/>
    <xf numFmtId="1" fontId="6" fillId="5" borderId="39" xfId="0" applyNumberFormat="1" applyFont="1" applyFill="1" applyBorder="1" applyAlignment="1" applyProtection="1">
      <alignment wrapText="1"/>
      <protection locked="0"/>
    </xf>
    <xf numFmtId="1" fontId="6" fillId="0" borderId="9" xfId="0" applyNumberFormat="1" applyFont="1" applyFill="1" applyBorder="1" applyAlignment="1" applyProtection="1">
      <alignment horizontal="left"/>
    </xf>
    <xf numFmtId="1" fontId="6" fillId="3" borderId="26" xfId="0" applyNumberFormat="1" applyFont="1" applyFill="1" applyBorder="1" applyAlignment="1" applyProtection="1">
      <alignment horizontal="right"/>
    </xf>
    <xf numFmtId="1" fontId="4" fillId="3" borderId="7" xfId="0" applyNumberFormat="1" applyFont="1" applyFill="1" applyBorder="1" applyProtection="1"/>
    <xf numFmtId="1" fontId="4" fillId="3" borderId="192" xfId="0" applyNumberFormat="1" applyFont="1" applyFill="1" applyBorder="1" applyProtection="1"/>
    <xf numFmtId="1" fontId="6" fillId="3" borderId="7" xfId="0" applyNumberFormat="1" applyFont="1" applyFill="1" applyBorder="1" applyProtection="1"/>
    <xf numFmtId="1" fontId="6" fillId="3" borderId="7" xfId="0" applyNumberFormat="1" applyFont="1" applyFill="1" applyBorder="1" applyAlignment="1" applyProtection="1"/>
    <xf numFmtId="1" fontId="17" fillId="3" borderId="4" xfId="0" applyNumberFormat="1" applyFont="1" applyFill="1" applyBorder="1" applyAlignment="1" applyProtection="1"/>
    <xf numFmtId="1" fontId="6" fillId="0" borderId="4" xfId="0" applyNumberFormat="1" applyFont="1" applyFill="1" applyBorder="1" applyAlignment="1" applyProtection="1"/>
    <xf numFmtId="1" fontId="6" fillId="0" borderId="26" xfId="0" applyNumberFormat="1" applyFont="1" applyBorder="1" applyAlignment="1" applyProtection="1">
      <alignment horizontal="center" vertical="center" wrapText="1"/>
    </xf>
    <xf numFmtId="1" fontId="6" fillId="0" borderId="3" xfId="0" applyNumberFormat="1" applyFont="1" applyBorder="1" applyAlignment="1" applyProtection="1">
      <alignment horizontal="center" vertical="center" wrapText="1"/>
    </xf>
    <xf numFmtId="1" fontId="6" fillId="0" borderId="5" xfId="0" applyNumberFormat="1" applyFont="1" applyBorder="1" applyAlignment="1" applyProtection="1">
      <alignment horizontal="center" vertical="center" wrapText="1"/>
    </xf>
    <xf numFmtId="1" fontId="6" fillId="0" borderId="4" xfId="0" applyNumberFormat="1" applyFont="1" applyBorder="1" applyAlignment="1" applyProtection="1">
      <alignment horizontal="center" vertical="center" wrapText="1"/>
    </xf>
    <xf numFmtId="1" fontId="6" fillId="0" borderId="111" xfId="0" applyNumberFormat="1" applyFont="1" applyBorder="1" applyAlignment="1" applyProtection="1">
      <alignment horizontal="center" vertical="center" wrapText="1"/>
    </xf>
    <xf numFmtId="1" fontId="6" fillId="0" borderId="19" xfId="0" applyNumberFormat="1" applyFont="1" applyBorder="1" applyAlignment="1" applyProtection="1"/>
    <xf numFmtId="1" fontId="6" fillId="0" borderId="19" xfId="0" applyNumberFormat="1" applyFont="1" applyBorder="1" applyAlignment="1" applyProtection="1">
      <alignment horizontal="right"/>
    </xf>
    <xf numFmtId="1" fontId="6" fillId="5" borderId="19" xfId="0" applyNumberFormat="1" applyFont="1" applyFill="1" applyBorder="1" applyAlignment="1" applyProtection="1">
      <alignment wrapText="1"/>
      <protection locked="0"/>
    </xf>
    <xf numFmtId="1" fontId="6" fillId="0" borderId="37" xfId="0" applyNumberFormat="1" applyFont="1" applyBorder="1" applyAlignment="1" applyProtection="1"/>
    <xf numFmtId="1" fontId="6" fillId="0" borderId="37" xfId="0" applyNumberFormat="1" applyFont="1" applyBorder="1" applyAlignment="1" applyProtection="1">
      <alignment horizontal="right"/>
    </xf>
    <xf numFmtId="1" fontId="6" fillId="5" borderId="31" xfId="0" applyNumberFormat="1" applyFont="1" applyFill="1" applyBorder="1" applyAlignment="1" applyProtection="1">
      <alignment wrapText="1"/>
      <protection locked="0"/>
    </xf>
    <xf numFmtId="1" fontId="6" fillId="0" borderId="25" xfId="0" applyNumberFormat="1" applyFont="1" applyBorder="1" applyAlignment="1" applyProtection="1"/>
    <xf numFmtId="1" fontId="6" fillId="4" borderId="61" xfId="0" applyNumberFormat="1" applyFont="1" applyFill="1" applyBorder="1" applyAlignment="1" applyProtection="1"/>
    <xf numFmtId="1" fontId="6" fillId="0" borderId="9" xfId="0" applyNumberFormat="1" applyFont="1" applyBorder="1" applyAlignment="1" applyProtection="1">
      <alignment horizontal="right"/>
    </xf>
    <xf numFmtId="1" fontId="6" fillId="3" borderId="21" xfId="0" applyNumberFormat="1" applyFont="1" applyFill="1" applyBorder="1" applyAlignment="1" applyProtection="1">
      <alignment horizontal="right"/>
    </xf>
    <xf numFmtId="1" fontId="6" fillId="5" borderId="21" xfId="0" applyNumberFormat="1" applyFont="1" applyFill="1" applyBorder="1" applyAlignment="1" applyProtection="1">
      <alignment wrapText="1"/>
      <protection locked="0"/>
    </xf>
    <xf numFmtId="1" fontId="4" fillId="0" borderId="0" xfId="0" applyNumberFormat="1" applyFont="1" applyProtection="1"/>
    <xf numFmtId="1" fontId="6" fillId="0" borderId="139" xfId="0" applyNumberFormat="1" applyFont="1" applyFill="1" applyBorder="1" applyAlignment="1" applyProtection="1">
      <protection hidden="1"/>
    </xf>
    <xf numFmtId="1" fontId="6" fillId="0" borderId="202" xfId="0" applyNumberFormat="1" applyFont="1" applyFill="1" applyBorder="1" applyAlignment="1" applyProtection="1">
      <protection hidden="1"/>
    </xf>
    <xf numFmtId="1" fontId="6" fillId="0" borderId="215" xfId="0" applyNumberFormat="1" applyFont="1" applyFill="1" applyBorder="1" applyAlignment="1" applyProtection="1">
      <protection hidden="1"/>
    </xf>
    <xf numFmtId="1" fontId="6" fillId="0" borderId="0" xfId="0" applyNumberFormat="1" applyFont="1" applyFill="1" applyBorder="1" applyAlignment="1" applyProtection="1">
      <protection hidden="1"/>
    </xf>
    <xf numFmtId="1" fontId="6" fillId="3" borderId="212" xfId="0" applyNumberFormat="1" applyFont="1" applyFill="1" applyBorder="1" applyProtection="1"/>
    <xf numFmtId="1" fontId="6" fillId="3" borderId="212" xfId="0" applyNumberFormat="1" applyFont="1" applyFill="1" applyBorder="1" applyAlignment="1" applyProtection="1"/>
    <xf numFmtId="1" fontId="6" fillId="0" borderId="212" xfId="0" applyNumberFormat="1" applyFont="1" applyFill="1" applyBorder="1" applyAlignment="1" applyProtection="1">
      <protection hidden="1"/>
    </xf>
    <xf numFmtId="1" fontId="6" fillId="0" borderId="37" xfId="0" applyNumberFormat="1" applyFont="1" applyFill="1" applyBorder="1" applyAlignment="1" applyProtection="1">
      <alignment vertical="center" wrapText="1"/>
    </xf>
    <xf numFmtId="1" fontId="6" fillId="3" borderId="0" xfId="0" applyNumberFormat="1" applyFont="1" applyFill="1" applyAlignment="1" applyProtection="1">
      <alignment vertical="center"/>
      <protection locked="0"/>
    </xf>
    <xf numFmtId="1" fontId="15" fillId="3" borderId="212" xfId="0" applyNumberFormat="1" applyFont="1" applyFill="1" applyBorder="1" applyAlignment="1" applyProtection="1">
      <alignment horizontal="right"/>
    </xf>
    <xf numFmtId="1" fontId="17" fillId="0" borderId="212" xfId="0" applyNumberFormat="1" applyFont="1" applyFill="1" applyBorder="1" applyAlignment="1" applyProtection="1"/>
    <xf numFmtId="1" fontId="6" fillId="0" borderId="212" xfId="0" applyNumberFormat="1" applyFont="1" applyFill="1" applyBorder="1" applyAlignment="1" applyProtection="1"/>
    <xf numFmtId="1" fontId="15" fillId="3" borderId="212" xfId="0" applyNumberFormat="1" applyFont="1" applyFill="1" applyBorder="1" applyAlignment="1" applyProtection="1"/>
    <xf numFmtId="1" fontId="4" fillId="0" borderId="50" xfId="0" applyNumberFormat="1" applyFont="1" applyBorder="1" applyAlignment="1" applyProtection="1"/>
    <xf numFmtId="1" fontId="4" fillId="0" borderId="217" xfId="0" applyNumberFormat="1" applyFont="1" applyBorder="1" applyAlignment="1" applyProtection="1"/>
    <xf numFmtId="1" fontId="4" fillId="0" borderId="191" xfId="0" applyNumberFormat="1" applyFont="1" applyBorder="1" applyAlignment="1" applyProtection="1"/>
    <xf numFmtId="1" fontId="6" fillId="0" borderId="50" xfId="0" applyNumberFormat="1" applyFont="1" applyFill="1" applyBorder="1" applyAlignment="1" applyProtection="1">
      <alignment horizontal="center" vertical="center" wrapText="1"/>
    </xf>
    <xf numFmtId="1" fontId="15" fillId="0" borderId="15" xfId="0" applyNumberFormat="1" applyFont="1" applyFill="1" applyBorder="1" applyAlignment="1" applyProtection="1">
      <alignment horizontal="left" vertical="center"/>
    </xf>
    <xf numFmtId="1" fontId="15" fillId="0" borderId="15" xfId="0" applyNumberFormat="1" applyFont="1" applyFill="1" applyBorder="1" applyAlignment="1" applyProtection="1">
      <alignment horizontal="right"/>
    </xf>
    <xf numFmtId="1" fontId="15" fillId="0" borderId="19" xfId="0" applyNumberFormat="1" applyFont="1" applyFill="1" applyBorder="1" applyAlignment="1" applyProtection="1">
      <alignment horizontal="right"/>
    </xf>
    <xf numFmtId="1" fontId="6" fillId="2" borderId="243" xfId="16" applyNumberFormat="1" applyFont="1" applyBorder="1" applyAlignment="1" applyProtection="1">
      <alignment horizontal="right"/>
      <protection locked="0"/>
    </xf>
    <xf numFmtId="1" fontId="6" fillId="2" borderId="246" xfId="16" applyNumberFormat="1" applyFont="1" applyBorder="1" applyAlignment="1" applyProtection="1">
      <alignment horizontal="right"/>
      <protection locked="0"/>
    </xf>
    <xf numFmtId="1" fontId="6" fillId="0" borderId="23" xfId="0" applyNumberFormat="1" applyFont="1" applyFill="1" applyBorder="1" applyAlignment="1" applyProtection="1">
      <alignment horizontal="left" vertical="center"/>
    </xf>
    <xf numFmtId="1" fontId="6" fillId="0" borderId="23" xfId="0" applyNumberFormat="1" applyFont="1" applyFill="1" applyBorder="1" applyAlignment="1" applyProtection="1">
      <alignment horizontal="right"/>
    </xf>
    <xf numFmtId="1" fontId="6" fillId="2" borderId="245" xfId="16" applyNumberFormat="1" applyFont="1" applyBorder="1" applyAlignment="1" applyProtection="1">
      <alignment horizontal="right"/>
      <protection locked="0"/>
    </xf>
    <xf numFmtId="1" fontId="6" fillId="2" borderId="160" xfId="16" applyNumberFormat="1" applyFont="1" applyBorder="1" applyAlignment="1" applyProtection="1">
      <alignment horizontal="right"/>
      <protection locked="0"/>
    </xf>
    <xf numFmtId="1" fontId="15" fillId="0" borderId="25" xfId="0" applyNumberFormat="1" applyFont="1" applyFill="1" applyBorder="1" applyAlignment="1" applyProtection="1">
      <alignment horizontal="left" vertical="center" wrapText="1"/>
    </xf>
    <xf numFmtId="1" fontId="15" fillId="0" borderId="52" xfId="0" applyNumberFormat="1" applyFont="1" applyFill="1" applyBorder="1" applyAlignment="1" applyProtection="1">
      <alignment horizontal="right" wrapText="1"/>
    </xf>
    <xf numFmtId="1" fontId="15" fillId="0" borderId="25" xfId="0" applyNumberFormat="1" applyFont="1" applyFill="1" applyBorder="1" applyAlignment="1" applyProtection="1">
      <alignment horizontal="right" wrapText="1"/>
    </xf>
    <xf numFmtId="1" fontId="4" fillId="0" borderId="194" xfId="0" applyNumberFormat="1" applyFont="1" applyFill="1" applyBorder="1" applyAlignment="1" applyProtection="1"/>
    <xf numFmtId="1" fontId="4" fillId="0" borderId="193" xfId="0" applyNumberFormat="1" applyFont="1" applyFill="1" applyBorder="1" applyAlignment="1" applyProtection="1">
      <alignment wrapText="1"/>
    </xf>
    <xf numFmtId="1" fontId="4" fillId="0" borderId="213" xfId="0" applyNumberFormat="1" applyFont="1" applyFill="1" applyBorder="1" applyAlignment="1" applyProtection="1">
      <alignment wrapText="1"/>
    </xf>
    <xf numFmtId="1" fontId="6" fillId="0" borderId="202" xfId="0" applyNumberFormat="1" applyFont="1" applyFill="1" applyBorder="1" applyAlignment="1" applyProtection="1"/>
    <xf numFmtId="1" fontId="6" fillId="0" borderId="139" xfId="0" applyNumberFormat="1" applyFont="1" applyFill="1" applyBorder="1" applyAlignment="1" applyProtection="1"/>
    <xf numFmtId="1" fontId="6" fillId="0" borderId="203" xfId="0" applyNumberFormat="1" applyFont="1" applyFill="1" applyBorder="1" applyAlignment="1" applyProtection="1"/>
    <xf numFmtId="1" fontId="6" fillId="0" borderId="216" xfId="0" applyNumberFormat="1" applyFont="1" applyFill="1" applyBorder="1" applyAlignment="1" applyProtection="1"/>
    <xf numFmtId="1" fontId="6" fillId="0" borderId="203" xfId="0" applyNumberFormat="1" applyFont="1" applyFill="1" applyBorder="1" applyAlignment="1" applyProtection="1">
      <protection hidden="1"/>
    </xf>
    <xf numFmtId="1" fontId="6" fillId="0" borderId="10" xfId="0" applyNumberFormat="1" applyFont="1" applyFill="1" applyBorder="1" applyAlignment="1" applyProtection="1">
      <alignment horizontal="left" vertical="center" wrapText="1"/>
    </xf>
    <xf numFmtId="1" fontId="6" fillId="5" borderId="26" xfId="0" applyNumberFormat="1" applyFont="1" applyFill="1" applyBorder="1" applyAlignment="1" applyProtection="1">
      <protection locked="0"/>
    </xf>
    <xf numFmtId="1" fontId="4" fillId="3" borderId="4" xfId="0" applyNumberFormat="1" applyFont="1" applyFill="1" applyBorder="1" applyAlignment="1" applyProtection="1"/>
    <xf numFmtId="1" fontId="6" fillId="0" borderId="14" xfId="0" applyNumberFormat="1" applyFont="1" applyFill="1" applyBorder="1" applyAlignment="1" applyProtection="1">
      <alignment horizontal="center" wrapText="1"/>
    </xf>
    <xf numFmtId="1" fontId="6" fillId="3" borderId="0" xfId="0" applyNumberFormat="1" applyFont="1" applyFill="1" applyBorder="1" applyAlignment="1" applyProtection="1">
      <alignment horizontal="right" wrapText="1"/>
      <protection locked="0"/>
    </xf>
    <xf numFmtId="1" fontId="6" fillId="5" borderId="24" xfId="0" applyNumberFormat="1" applyFont="1" applyFill="1" applyBorder="1" applyAlignment="1" applyProtection="1">
      <alignment wrapText="1"/>
      <protection locked="0"/>
    </xf>
    <xf numFmtId="1" fontId="4" fillId="0" borderId="0" xfId="0" applyNumberFormat="1" applyFont="1" applyFill="1" applyBorder="1" applyAlignment="1" applyProtection="1">
      <protection locked="0"/>
    </xf>
    <xf numFmtId="1" fontId="4" fillId="0" borderId="113" xfId="0" applyNumberFormat="1" applyFont="1" applyFill="1" applyBorder="1" applyAlignment="1" applyProtection="1"/>
    <xf numFmtId="1" fontId="4" fillId="0" borderId="139" xfId="0" applyNumberFormat="1" applyFont="1" applyFill="1" applyBorder="1" applyAlignment="1" applyProtection="1"/>
    <xf numFmtId="1" fontId="4" fillId="0" borderId="150" xfId="0" applyNumberFormat="1" applyFont="1" applyFill="1" applyBorder="1" applyAlignment="1" applyProtection="1"/>
    <xf numFmtId="1" fontId="6" fillId="0" borderId="214" xfId="0" applyNumberFormat="1" applyFont="1" applyFill="1" applyBorder="1" applyAlignment="1" applyProtection="1"/>
    <xf numFmtId="1" fontId="6" fillId="3" borderId="203" xfId="0" applyNumberFormat="1" applyFont="1" applyFill="1" applyBorder="1" applyAlignment="1" applyProtection="1"/>
    <xf numFmtId="1" fontId="6" fillId="0" borderId="209" xfId="0" applyNumberFormat="1" applyFont="1" applyFill="1" applyBorder="1" applyAlignment="1" applyProtection="1"/>
    <xf numFmtId="1" fontId="6" fillId="0" borderId="14" xfId="0" applyNumberFormat="1" applyFont="1" applyFill="1" applyBorder="1" applyAlignment="1" applyProtection="1">
      <alignment horizontal="left" vertical="center" wrapText="1"/>
    </xf>
    <xf numFmtId="1" fontId="6" fillId="3" borderId="0" xfId="0" applyNumberFormat="1" applyFont="1" applyFill="1" applyBorder="1" applyAlignment="1" applyProtection="1">
      <protection hidden="1"/>
    </xf>
    <xf numFmtId="1" fontId="17" fillId="3" borderId="0" xfId="0" applyNumberFormat="1" applyFont="1" applyFill="1" applyBorder="1" applyAlignment="1" applyProtection="1">
      <protection hidden="1"/>
    </xf>
    <xf numFmtId="1" fontId="6" fillId="0" borderId="189" xfId="0" applyNumberFormat="1" applyFont="1" applyFill="1" applyBorder="1" applyAlignment="1" applyProtection="1">
      <protection hidden="1"/>
    </xf>
    <xf numFmtId="1" fontId="6" fillId="0" borderId="190" xfId="0" applyNumberFormat="1" applyFont="1" applyFill="1" applyBorder="1" applyAlignment="1" applyProtection="1">
      <protection hidden="1"/>
    </xf>
    <xf numFmtId="1" fontId="17" fillId="3" borderId="0" xfId="0" applyNumberFormat="1" applyFont="1" applyFill="1" applyBorder="1" applyAlignment="1" applyProtection="1">
      <protection locked="0"/>
    </xf>
    <xf numFmtId="1" fontId="6" fillId="3" borderId="212" xfId="0" applyNumberFormat="1" applyFont="1" applyFill="1" applyBorder="1" applyAlignment="1" applyProtection="1">
      <protection hidden="1"/>
    </xf>
    <xf numFmtId="1" fontId="6" fillId="0" borderId="14" xfId="0" applyNumberFormat="1" applyFont="1" applyFill="1" applyBorder="1" applyAlignment="1" applyProtection="1">
      <alignment horizontal="center"/>
    </xf>
    <xf numFmtId="1" fontId="6" fillId="0" borderId="50" xfId="0" applyNumberFormat="1" applyFont="1" applyFill="1" applyBorder="1" applyAlignment="1" applyProtection="1">
      <alignment horizontal="center" vertical="center"/>
      <protection hidden="1"/>
    </xf>
    <xf numFmtId="1" fontId="6" fillId="5" borderId="27" xfId="0" applyNumberFormat="1" applyFont="1" applyFill="1" applyBorder="1" applyAlignment="1" applyProtection="1">
      <alignment horizontal="right"/>
      <protection locked="0"/>
    </xf>
    <xf numFmtId="1" fontId="6" fillId="5" borderId="26" xfId="0" applyNumberFormat="1" applyFont="1" applyFill="1" applyBorder="1" applyAlignment="1" applyProtection="1">
      <alignment horizontal="right"/>
      <protection locked="0"/>
    </xf>
    <xf numFmtId="1" fontId="6" fillId="5" borderId="28" xfId="0" applyNumberFormat="1" applyFont="1" applyFill="1" applyBorder="1" applyAlignment="1" applyProtection="1">
      <alignment horizontal="right"/>
      <protection locked="0"/>
    </xf>
    <xf numFmtId="1" fontId="6" fillId="0" borderId="19" xfId="0" applyNumberFormat="1" applyFont="1" applyFill="1" applyBorder="1" applyAlignment="1" applyProtection="1">
      <alignment horizontal="center" vertical="center"/>
    </xf>
    <xf numFmtId="1" fontId="6" fillId="5" borderId="41" xfId="0" applyNumberFormat="1" applyFont="1" applyFill="1" applyBorder="1" applyAlignment="1" applyProtection="1">
      <alignment horizontal="right"/>
      <protection locked="0"/>
    </xf>
    <xf numFmtId="1" fontId="6" fillId="5" borderId="31" xfId="0" applyNumberFormat="1" applyFont="1" applyFill="1" applyBorder="1" applyAlignment="1" applyProtection="1">
      <alignment horizontal="right"/>
      <protection locked="0"/>
    </xf>
    <xf numFmtId="1" fontId="6" fillId="5" borderId="42" xfId="0" applyNumberFormat="1" applyFont="1" applyFill="1" applyBorder="1" applyAlignment="1" applyProtection="1">
      <alignment horizontal="right"/>
      <protection locked="0"/>
    </xf>
    <xf numFmtId="1" fontId="6" fillId="0" borderId="37" xfId="0" applyNumberFormat="1" applyFont="1" applyFill="1" applyBorder="1" applyAlignment="1" applyProtection="1">
      <alignment horizontal="center" vertical="center" wrapText="1"/>
    </xf>
    <xf numFmtId="1" fontId="6" fillId="5" borderId="30" xfId="0" applyNumberFormat="1" applyFont="1" applyFill="1" applyBorder="1" applyAlignment="1" applyProtection="1">
      <alignment horizontal="right"/>
      <protection locked="0"/>
    </xf>
    <xf numFmtId="1" fontId="6" fillId="5" borderId="39" xfId="0" applyNumberFormat="1" applyFont="1" applyFill="1" applyBorder="1" applyAlignment="1" applyProtection="1">
      <alignment horizontal="right"/>
      <protection locked="0"/>
    </xf>
    <xf numFmtId="1" fontId="6" fillId="5" borderId="32" xfId="0" applyNumberFormat="1" applyFont="1" applyFill="1" applyBorder="1" applyAlignment="1" applyProtection="1">
      <alignment horizontal="right"/>
      <protection locked="0"/>
    </xf>
    <xf numFmtId="1" fontId="6" fillId="0" borderId="14" xfId="0" applyNumberFormat="1" applyFont="1" applyFill="1" applyBorder="1" applyAlignment="1" applyProtection="1">
      <alignment horizontal="center" vertical="center"/>
      <protection hidden="1"/>
    </xf>
    <xf numFmtId="1" fontId="6" fillId="5" borderId="47" xfId="0" applyNumberFormat="1" applyFont="1" applyFill="1" applyBorder="1" applyAlignment="1" applyProtection="1">
      <alignment horizontal="right"/>
      <protection locked="0"/>
    </xf>
    <xf numFmtId="1" fontId="6" fillId="5" borderId="8" xfId="0" applyNumberFormat="1" applyFont="1" applyFill="1" applyBorder="1" applyAlignment="1" applyProtection="1">
      <alignment horizontal="right"/>
      <protection locked="0"/>
    </xf>
    <xf numFmtId="1" fontId="6" fillId="5" borderId="13" xfId="0" applyNumberFormat="1" applyFont="1" applyFill="1" applyBorder="1" applyAlignment="1" applyProtection="1">
      <alignment horizontal="right"/>
      <protection locked="0"/>
    </xf>
    <xf numFmtId="1" fontId="17" fillId="0" borderId="212" xfId="0" applyNumberFormat="1" applyFont="1" applyFill="1" applyBorder="1" applyAlignment="1" applyProtection="1">
      <protection hidden="1"/>
    </xf>
    <xf numFmtId="1" fontId="29" fillId="0" borderId="0" xfId="0" applyNumberFormat="1" applyFont="1" applyFill="1"/>
    <xf numFmtId="1" fontId="29" fillId="0" borderId="0" xfId="0" applyNumberFormat="1" applyFont="1" applyFill="1" applyProtection="1">
      <protection locked="0"/>
    </xf>
    <xf numFmtId="1" fontId="34" fillId="3" borderId="35" xfId="0" applyNumberFormat="1" applyFont="1" applyFill="1" applyBorder="1" applyAlignment="1" applyProtection="1">
      <alignment vertical="center" wrapText="1"/>
      <protection locked="0"/>
    </xf>
    <xf numFmtId="1" fontId="34" fillId="3" borderId="0" xfId="0" applyNumberFormat="1" applyFont="1" applyFill="1" applyBorder="1" applyAlignment="1" applyProtection="1">
      <alignment vertical="center" wrapText="1"/>
    </xf>
    <xf numFmtId="1" fontId="6" fillId="3" borderId="139" xfId="0" applyNumberFormat="1" applyFont="1" applyFill="1" applyBorder="1" applyAlignment="1" applyProtection="1">
      <protection hidden="1"/>
    </xf>
    <xf numFmtId="1" fontId="6" fillId="0" borderId="47" xfId="4" applyNumberFormat="1" applyFont="1" applyBorder="1" applyAlignment="1">
      <alignment horizontal="center" vertical="center" wrapText="1"/>
    </xf>
    <xf numFmtId="1" fontId="6" fillId="0" borderId="13" xfId="4" applyNumberFormat="1" applyFont="1" applyFill="1" applyBorder="1" applyAlignment="1" applyProtection="1">
      <alignment horizontal="center" vertical="center" wrapText="1"/>
    </xf>
    <xf numFmtId="1" fontId="6" fillId="0" borderId="47" xfId="4" applyNumberFormat="1" applyFont="1" applyFill="1" applyBorder="1" applyAlignment="1" applyProtection="1">
      <alignment horizontal="center" vertical="center" wrapText="1"/>
    </xf>
    <xf numFmtId="1" fontId="6" fillId="0" borderId="15" xfId="12" applyNumberFormat="1" applyFont="1" applyFill="1" applyBorder="1" applyAlignment="1" applyProtection="1">
      <alignment vertical="center" wrapText="1"/>
    </xf>
    <xf numFmtId="1" fontId="6" fillId="5" borderId="16" xfId="1" applyNumberFormat="1" applyFont="1" applyFill="1" applyBorder="1" applyAlignment="1" applyProtection="1">
      <protection locked="0"/>
    </xf>
    <xf numFmtId="1" fontId="6" fillId="5" borderId="18" xfId="1" applyNumberFormat="1" applyFont="1" applyFill="1" applyBorder="1" applyAlignment="1" applyProtection="1">
      <protection locked="0"/>
    </xf>
    <xf numFmtId="1" fontId="6" fillId="0" borderId="23" xfId="12" applyNumberFormat="1" applyFont="1" applyFill="1" applyBorder="1" applyAlignment="1" applyProtection="1">
      <alignment vertical="center" wrapText="1"/>
    </xf>
    <xf numFmtId="1" fontId="6" fillId="0" borderId="6" xfId="12" applyNumberFormat="1" applyFont="1" applyFill="1" applyBorder="1" applyAlignment="1" applyProtection="1">
      <alignment horizontal="center" vertical="center" wrapText="1"/>
    </xf>
    <xf numFmtId="1" fontId="6" fillId="0" borderId="47" xfId="1" applyNumberFormat="1" applyFont="1" applyFill="1" applyBorder="1" applyAlignment="1" applyProtection="1">
      <alignment horizontal="right"/>
    </xf>
    <xf numFmtId="1" fontId="6" fillId="0" borderId="13" xfId="1" applyNumberFormat="1" applyFont="1" applyFill="1" applyBorder="1" applyAlignment="1" applyProtection="1">
      <alignment horizontal="right"/>
    </xf>
    <xf numFmtId="1" fontId="22" fillId="0" borderId="0" xfId="0" applyNumberFormat="1" applyFont="1"/>
    <xf numFmtId="1" fontId="29" fillId="0" borderId="50" xfId="0" applyNumberFormat="1" applyFont="1" applyBorder="1"/>
    <xf numFmtId="1" fontId="17" fillId="3" borderId="212" xfId="0" applyNumberFormat="1" applyFont="1" applyFill="1" applyBorder="1" applyAlignment="1" applyProtection="1">
      <protection hidden="1"/>
    </xf>
    <xf numFmtId="1" fontId="21" fillId="0" borderId="14" xfId="0" applyNumberFormat="1" applyFont="1" applyBorder="1" applyAlignment="1">
      <alignment horizontal="center" vertical="center"/>
    </xf>
    <xf numFmtId="1" fontId="21" fillId="0" borderId="8" xfId="0" applyNumberFormat="1" applyFont="1" applyBorder="1" applyAlignment="1">
      <alignment horizontal="center" vertical="center"/>
    </xf>
    <xf numFmtId="1" fontId="21" fillId="0" borderId="19" xfId="0" applyNumberFormat="1" applyFont="1" applyBorder="1"/>
    <xf numFmtId="1" fontId="6" fillId="5" borderId="17" xfId="1" applyNumberFormat="1" applyFont="1" applyFill="1" applyBorder="1" applyAlignment="1" applyProtection="1">
      <protection locked="0"/>
    </xf>
    <xf numFmtId="1" fontId="6" fillId="5" borderId="19" xfId="1" applyNumberFormat="1" applyFont="1" applyFill="1" applyBorder="1" applyAlignment="1" applyProtection="1">
      <protection locked="0"/>
    </xf>
    <xf numFmtId="1" fontId="21" fillId="0" borderId="37" xfId="0" applyNumberFormat="1" applyFont="1" applyBorder="1"/>
    <xf numFmtId="1" fontId="6" fillId="5" borderId="51" xfId="1" applyNumberFormat="1" applyFont="1" applyFill="1" applyBorder="1" applyAlignment="1" applyProtection="1">
      <protection locked="0"/>
    </xf>
    <xf numFmtId="1" fontId="6" fillId="5" borderId="37" xfId="1" applyNumberFormat="1" applyFont="1" applyFill="1" applyBorder="1" applyAlignment="1" applyProtection="1">
      <protection locked="0"/>
    </xf>
    <xf numFmtId="1" fontId="10" fillId="0" borderId="0" xfId="0" applyNumberFormat="1" applyFont="1" applyBorder="1" applyProtection="1">
      <protection locked="0"/>
    </xf>
    <xf numFmtId="1" fontId="21" fillId="0" borderId="24" xfId="0" applyNumberFormat="1" applyFont="1" applyBorder="1"/>
    <xf numFmtId="1" fontId="6" fillId="5" borderId="21" xfId="1" applyNumberFormat="1" applyFont="1" applyFill="1" applyBorder="1" applyAlignment="1" applyProtection="1">
      <protection locked="0"/>
    </xf>
    <xf numFmtId="1" fontId="6" fillId="5" borderId="24" xfId="1" applyNumberFormat="1" applyFont="1" applyFill="1" applyBorder="1" applyAlignment="1" applyProtection="1">
      <protection locked="0"/>
    </xf>
    <xf numFmtId="1" fontId="6" fillId="0" borderId="207" xfId="0" applyNumberFormat="1" applyFont="1" applyFill="1" applyBorder="1" applyAlignment="1" applyProtection="1">
      <protection locked="0"/>
    </xf>
    <xf numFmtId="1" fontId="22" fillId="3" borderId="0" xfId="0" applyNumberFormat="1" applyFont="1" applyFill="1"/>
    <xf numFmtId="1" fontId="29" fillId="3" borderId="50" xfId="0" applyNumberFormat="1" applyFont="1" applyFill="1" applyBorder="1"/>
    <xf numFmtId="1" fontId="29" fillId="3" borderId="214" xfId="0" applyNumberFormat="1" applyFont="1" applyFill="1" applyBorder="1"/>
    <xf numFmtId="1" fontId="6" fillId="0" borderId="6" xfId="0" applyNumberFormat="1" applyFont="1" applyBorder="1" applyAlignment="1" applyProtection="1">
      <alignment horizontal="center" vertical="center" wrapText="1"/>
    </xf>
    <xf numFmtId="1" fontId="6" fillId="0" borderId="7" xfId="0" applyNumberFormat="1" applyFont="1" applyBorder="1" applyAlignment="1" applyProtection="1">
      <alignment horizontal="center" vertical="center" wrapText="1"/>
    </xf>
    <xf numFmtId="1" fontId="6" fillId="0" borderId="244" xfId="0" applyNumberFormat="1" applyFont="1" applyBorder="1" applyAlignment="1" applyProtection="1">
      <alignment horizontal="center" vertical="center" wrapText="1"/>
    </xf>
    <xf numFmtId="1" fontId="21" fillId="0" borderId="51" xfId="0" applyNumberFormat="1" applyFont="1" applyFill="1" applyBorder="1"/>
    <xf numFmtId="1" fontId="6" fillId="3" borderId="51" xfId="0" applyNumberFormat="1" applyFont="1" applyFill="1" applyBorder="1" applyAlignment="1" applyProtection="1"/>
    <xf numFmtId="1" fontId="6" fillId="5" borderId="121" xfId="0" applyNumberFormat="1" applyFont="1" applyFill="1" applyBorder="1" applyAlignment="1" applyProtection="1">
      <protection locked="0"/>
    </xf>
    <xf numFmtId="1" fontId="6" fillId="5" borderId="137" xfId="0" applyNumberFormat="1" applyFont="1" applyFill="1" applyBorder="1" applyAlignment="1" applyProtection="1">
      <protection locked="0"/>
    </xf>
    <xf numFmtId="1" fontId="21" fillId="0" borderId="26" xfId="0" applyNumberFormat="1" applyFont="1" applyFill="1" applyBorder="1"/>
    <xf numFmtId="1" fontId="6" fillId="0" borderId="24" xfId="0" applyNumberFormat="1" applyFont="1" applyBorder="1" applyAlignment="1" applyProtection="1"/>
    <xf numFmtId="1" fontId="6" fillId="3" borderId="21" xfId="0" applyNumberFormat="1" applyFont="1" applyFill="1" applyBorder="1" applyAlignment="1" applyProtection="1"/>
    <xf numFmtId="1" fontId="6" fillId="5" borderId="138" xfId="0" applyNumberFormat="1" applyFont="1" applyFill="1" applyBorder="1" applyAlignment="1" applyProtection="1">
      <protection locked="0"/>
    </xf>
    <xf numFmtId="1" fontId="24" fillId="0" borderId="14" xfId="0" applyNumberFormat="1" applyFont="1" applyBorder="1" applyAlignment="1">
      <alignment horizontal="center" vertical="center"/>
    </xf>
    <xf numFmtId="1" fontId="24" fillId="0" borderId="7" xfId="0" applyNumberFormat="1" applyFont="1" applyBorder="1" applyAlignment="1">
      <alignment horizontal="center" vertical="center"/>
    </xf>
    <xf numFmtId="1" fontId="24" fillId="0" borderId="6" xfId="0" applyNumberFormat="1" applyFont="1" applyBorder="1" applyAlignment="1">
      <alignment horizontal="center" vertical="center"/>
    </xf>
    <xf numFmtId="1" fontId="24" fillId="0" borderId="8" xfId="0" applyNumberFormat="1" applyFont="1" applyBorder="1" applyAlignment="1">
      <alignment horizontal="center" vertical="center"/>
    </xf>
    <xf numFmtId="1" fontId="21" fillId="0" borderId="2" xfId="0" applyNumberFormat="1" applyFont="1" applyBorder="1"/>
    <xf numFmtId="1" fontId="24" fillId="0" borderId="19" xfId="0" applyNumberFormat="1" applyFont="1" applyBorder="1" applyProtection="1"/>
    <xf numFmtId="1" fontId="24" fillId="0" borderId="54" xfId="0" applyNumberFormat="1" applyFont="1" applyBorder="1" applyProtection="1"/>
    <xf numFmtId="1" fontId="24" fillId="0" borderId="42" xfId="0" applyNumberFormat="1" applyFont="1" applyBorder="1" applyProtection="1"/>
    <xf numFmtId="1" fontId="24" fillId="8" borderId="90" xfId="15" applyNumberFormat="1" applyFont="1" applyBorder="1" applyProtection="1">
      <protection locked="0"/>
    </xf>
    <xf numFmtId="1" fontId="24" fillId="8" borderId="91" xfId="15" applyNumberFormat="1" applyFont="1" applyBorder="1" applyProtection="1">
      <protection locked="0"/>
    </xf>
    <xf numFmtId="1" fontId="21" fillId="0" borderId="29" xfId="0" applyNumberFormat="1" applyFont="1" applyBorder="1"/>
    <xf numFmtId="1" fontId="24" fillId="0" borderId="37" xfId="0" applyNumberFormat="1" applyFont="1" applyBorder="1" applyProtection="1"/>
    <xf numFmtId="1" fontId="24" fillId="0" borderId="55" xfId="0" applyNumberFormat="1" applyFont="1" applyBorder="1" applyProtection="1"/>
    <xf numFmtId="1" fontId="24" fillId="0" borderId="36" xfId="0" applyNumberFormat="1" applyFont="1" applyBorder="1" applyProtection="1"/>
    <xf numFmtId="1" fontId="24" fillId="8" borderId="92" xfId="15" applyNumberFormat="1" applyFont="1" applyBorder="1" applyProtection="1">
      <protection locked="0"/>
    </xf>
    <xf numFmtId="1" fontId="24" fillId="8" borderId="77" xfId="15" applyNumberFormat="1" applyFont="1" applyBorder="1" applyProtection="1">
      <protection locked="0"/>
    </xf>
    <xf numFmtId="1" fontId="21" fillId="0" borderId="93" xfId="0" applyNumberFormat="1" applyFont="1" applyBorder="1"/>
    <xf numFmtId="1" fontId="0" fillId="3" borderId="186" xfId="0" applyNumberFormat="1" applyFill="1" applyBorder="1" applyProtection="1"/>
    <xf numFmtId="1" fontId="24" fillId="0" borderId="94" xfId="0" applyNumberFormat="1" applyFont="1" applyBorder="1" applyProtection="1"/>
    <xf numFmtId="1" fontId="24" fillId="0" borderId="95" xfId="0" applyNumberFormat="1" applyFont="1" applyBorder="1" applyProtection="1"/>
    <xf numFmtId="1" fontId="24" fillId="8" borderId="96" xfId="15" applyNumberFormat="1" applyFont="1" applyBorder="1" applyProtection="1">
      <protection locked="0"/>
    </xf>
    <xf numFmtId="1" fontId="24" fillId="8" borderId="97" xfId="15" applyNumberFormat="1" applyFont="1" applyBorder="1" applyProtection="1">
      <protection locked="0"/>
    </xf>
    <xf numFmtId="1" fontId="21" fillId="0" borderId="52" xfId="0" applyNumberFormat="1" applyFont="1" applyBorder="1"/>
    <xf numFmtId="1" fontId="24" fillId="0" borderId="25" xfId="0" applyNumberFormat="1" applyFont="1" applyBorder="1" applyProtection="1"/>
    <xf numFmtId="1" fontId="24" fillId="0" borderId="56" xfId="0" applyNumberFormat="1" applyFont="1" applyBorder="1" applyProtection="1"/>
    <xf numFmtId="1" fontId="21" fillId="8" borderId="91" xfId="15" applyNumberFormat="1" applyFont="1" applyBorder="1" applyProtection="1">
      <protection locked="0"/>
    </xf>
    <xf numFmtId="1" fontId="21" fillId="0" borderId="40" xfId="0" applyNumberFormat="1" applyFont="1" applyBorder="1"/>
    <xf numFmtId="1" fontId="21" fillId="0" borderId="23" xfId="0" applyNumberFormat="1" applyFont="1" applyBorder="1"/>
    <xf numFmtId="1" fontId="24" fillId="0" borderId="24" xfId="0" applyNumberFormat="1" applyFont="1" applyBorder="1" applyProtection="1"/>
    <xf numFmtId="1" fontId="24" fillId="0" borderId="58" xfId="0" applyNumberFormat="1" applyFont="1" applyBorder="1" applyProtection="1"/>
    <xf numFmtId="1" fontId="24" fillId="0" borderId="22" xfId="0" applyNumberFormat="1" applyFont="1" applyBorder="1" applyProtection="1"/>
    <xf numFmtId="1" fontId="24" fillId="8" borderId="75" xfId="15" applyNumberFormat="1" applyFont="1" applyBorder="1" applyProtection="1">
      <protection locked="0"/>
    </xf>
    <xf numFmtId="1" fontId="24" fillId="8" borderId="78" xfId="15" applyNumberFormat="1" applyFont="1" applyBorder="1" applyProtection="1">
      <protection locked="0"/>
    </xf>
    <xf numFmtId="1" fontId="29" fillId="3" borderId="212" xfId="0" applyNumberFormat="1" applyFont="1" applyFill="1" applyBorder="1"/>
    <xf numFmtId="1" fontId="2" fillId="3" borderId="0" xfId="0" applyNumberFormat="1" applyFont="1" applyFill="1" applyBorder="1" applyAlignment="1" applyProtection="1">
      <alignment vertical="center" wrapText="1"/>
    </xf>
    <xf numFmtId="1" fontId="15" fillId="3" borderId="0" xfId="0" applyNumberFormat="1" applyFont="1" applyFill="1" applyBorder="1" applyAlignment="1" applyProtection="1"/>
    <xf numFmtId="1" fontId="3" fillId="3" borderId="212" xfId="0" applyNumberFormat="1" applyFont="1" applyFill="1" applyBorder="1" applyProtection="1"/>
    <xf numFmtId="1" fontId="4" fillId="3" borderId="0" xfId="0" applyNumberFormat="1" applyFont="1" applyFill="1" applyBorder="1" applyAlignment="1" applyProtection="1">
      <alignment horizontal="left"/>
    </xf>
    <xf numFmtId="1" fontId="6" fillId="3" borderId="0" xfId="0" applyNumberFormat="1" applyFont="1" applyFill="1" applyAlignment="1" applyProtection="1">
      <alignment horizontal="center"/>
    </xf>
    <xf numFmtId="1" fontId="10" fillId="3" borderId="0" xfId="0" applyNumberFormat="1" applyFont="1" applyFill="1" applyBorder="1" applyProtection="1"/>
    <xf numFmtId="1" fontId="3" fillId="0" borderId="212" xfId="0" applyNumberFormat="1" applyFont="1" applyFill="1" applyBorder="1" applyProtection="1"/>
    <xf numFmtId="1" fontId="6" fillId="0" borderId="47" xfId="0" applyNumberFormat="1" applyFont="1" applyBorder="1" applyAlignment="1" applyProtection="1">
      <alignment horizontal="center" vertical="center" wrapText="1"/>
    </xf>
    <xf numFmtId="1" fontId="10" fillId="0" borderId="0" xfId="0" applyNumberFormat="1" applyFont="1"/>
    <xf numFmtId="1" fontId="10" fillId="0" borderId="150" xfId="0" applyNumberFormat="1" applyFont="1" applyBorder="1"/>
    <xf numFmtId="1" fontId="6" fillId="0" borderId="212" xfId="0" applyNumberFormat="1" applyFont="1" applyFill="1" applyBorder="1" applyProtection="1"/>
    <xf numFmtId="1" fontId="17" fillId="3" borderId="0" xfId="0" applyNumberFormat="1" applyFont="1" applyFill="1" applyBorder="1" applyAlignment="1" applyProtection="1">
      <alignment horizontal="left"/>
      <protection locked="0"/>
    </xf>
    <xf numFmtId="1" fontId="17" fillId="3" borderId="0" xfId="0" applyNumberFormat="1" applyFont="1" applyFill="1" applyBorder="1" applyAlignment="1" applyProtection="1">
      <alignment horizontal="left"/>
    </xf>
    <xf numFmtId="1" fontId="10" fillId="0" borderId="210" xfId="0" applyNumberFormat="1" applyFont="1" applyBorder="1"/>
    <xf numFmtId="1" fontId="6" fillId="0" borderId="212" xfId="0" applyNumberFormat="1" applyFont="1" applyBorder="1" applyProtection="1"/>
    <xf numFmtId="1" fontId="6" fillId="3" borderId="29" xfId="0" applyNumberFormat="1" applyFont="1" applyFill="1" applyBorder="1" applyAlignment="1" applyProtection="1"/>
    <xf numFmtId="1" fontId="6" fillId="3" borderId="14" xfId="0" applyNumberFormat="1" applyFont="1" applyFill="1" applyBorder="1" applyAlignment="1" applyProtection="1"/>
    <xf numFmtId="1" fontId="6" fillId="5" borderId="12" xfId="0" applyNumberFormat="1" applyFont="1" applyFill="1" applyBorder="1" applyAlignment="1" applyProtection="1">
      <protection locked="0"/>
    </xf>
    <xf numFmtId="1" fontId="4" fillId="3" borderId="0" xfId="0" applyNumberFormat="1" applyFont="1" applyFill="1" applyBorder="1" applyProtection="1"/>
    <xf numFmtId="1" fontId="17" fillId="3" borderId="0" xfId="0" applyNumberFormat="1" applyFont="1" applyFill="1" applyBorder="1" applyAlignment="1" applyProtection="1">
      <alignment wrapText="1"/>
    </xf>
    <xf numFmtId="1" fontId="3" fillId="3" borderId="203" xfId="0" applyNumberFormat="1" applyFont="1" applyFill="1" applyBorder="1" applyProtection="1"/>
    <xf numFmtId="1" fontId="29" fillId="3" borderId="216" xfId="0" applyNumberFormat="1" applyFont="1" applyFill="1" applyBorder="1"/>
    <xf numFmtId="1" fontId="6" fillId="3" borderId="9" xfId="0" applyNumberFormat="1" applyFont="1" applyFill="1" applyBorder="1" applyAlignment="1" applyProtection="1">
      <alignment horizontal="left"/>
    </xf>
    <xf numFmtId="1" fontId="6" fillId="3" borderId="35" xfId="0" applyNumberFormat="1" applyFont="1" applyFill="1" applyBorder="1" applyAlignment="1" applyProtection="1">
      <alignment horizontal="right"/>
    </xf>
    <xf numFmtId="1" fontId="6" fillId="3" borderId="0" xfId="0" applyNumberFormat="1" applyFont="1" applyFill="1" applyBorder="1" applyAlignment="1" applyProtection="1">
      <alignment horizontal="left"/>
    </xf>
    <xf numFmtId="1" fontId="15" fillId="3" borderId="0" xfId="0" applyNumberFormat="1" applyFont="1" applyFill="1" applyBorder="1" applyAlignment="1" applyProtection="1">
      <alignment vertical="center"/>
    </xf>
    <xf numFmtId="1" fontId="6" fillId="0" borderId="14" xfId="0" applyNumberFormat="1" applyFont="1" applyBorder="1" applyAlignment="1" applyProtection="1">
      <alignment horizontal="center" vertical="center" wrapText="1"/>
    </xf>
    <xf numFmtId="1" fontId="10" fillId="0" borderId="218" xfId="0" applyNumberFormat="1" applyFont="1" applyBorder="1"/>
    <xf numFmtId="1" fontId="10" fillId="0" borderId="139" xfId="0" applyNumberFormat="1" applyFont="1" applyBorder="1"/>
    <xf numFmtId="1" fontId="10" fillId="0" borderId="202" xfId="0" applyNumberFormat="1" applyFont="1" applyBorder="1"/>
    <xf numFmtId="1" fontId="6" fillId="3" borderId="203" xfId="0" applyNumberFormat="1" applyFont="1" applyFill="1" applyBorder="1" applyProtection="1"/>
    <xf numFmtId="1" fontId="38" fillId="0" borderId="0" xfId="0" applyNumberFormat="1" applyFont="1" applyProtection="1">
      <protection locked="0"/>
    </xf>
    <xf numFmtId="1" fontId="38" fillId="0" borderId="205" xfId="0" applyNumberFormat="1" applyFont="1" applyBorder="1"/>
    <xf numFmtId="1" fontId="38" fillId="0" borderId="204" xfId="0" applyNumberFormat="1" applyFont="1" applyBorder="1"/>
    <xf numFmtId="1" fontId="38" fillId="0" borderId="150" xfId="0" applyNumberFormat="1" applyFont="1" applyBorder="1"/>
    <xf numFmtId="1" fontId="10" fillId="0" borderId="204" xfId="0" applyNumberFormat="1" applyFont="1" applyBorder="1"/>
    <xf numFmtId="1" fontId="19" fillId="3" borderId="35" xfId="0" applyNumberFormat="1" applyFont="1" applyFill="1" applyBorder="1" applyAlignment="1" applyProtection="1">
      <alignment wrapText="1"/>
      <protection locked="0"/>
    </xf>
    <xf numFmtId="1" fontId="19" fillId="3" borderId="0" xfId="0" applyNumberFormat="1" applyFont="1" applyFill="1" applyBorder="1" applyAlignment="1" applyProtection="1">
      <alignment wrapText="1"/>
    </xf>
    <xf numFmtId="1" fontId="19" fillId="3" borderId="0" xfId="0" applyNumberFormat="1" applyFont="1" applyFill="1" applyBorder="1" applyAlignment="1" applyProtection="1">
      <alignment horizontal="left" wrapText="1"/>
      <protection locked="0"/>
    </xf>
    <xf numFmtId="1" fontId="19" fillId="3" borderId="0" xfId="0" applyNumberFormat="1" applyFont="1" applyFill="1" applyBorder="1" applyAlignment="1" applyProtection="1">
      <alignment horizontal="left" wrapText="1"/>
    </xf>
    <xf numFmtId="1" fontId="6" fillId="0" borderId="89" xfId="0" applyNumberFormat="1" applyFont="1" applyFill="1" applyBorder="1" applyAlignment="1" applyProtection="1">
      <alignment horizontal="left" wrapText="1"/>
    </xf>
    <xf numFmtId="1" fontId="6" fillId="0" borderId="98" xfId="0" applyNumberFormat="1" applyFont="1" applyFill="1" applyBorder="1" applyAlignment="1" applyProtection="1">
      <alignment horizontal="left" wrapText="1"/>
    </xf>
    <xf numFmtId="1" fontId="6" fillId="0" borderId="99" xfId="0" applyNumberFormat="1" applyFont="1" applyFill="1" applyBorder="1" applyAlignment="1" applyProtection="1">
      <alignment horizontal="left" wrapText="1"/>
    </xf>
    <xf numFmtId="1" fontId="6" fillId="0" borderId="101" xfId="0" applyNumberFormat="1" applyFont="1" applyFill="1" applyBorder="1" applyAlignment="1" applyProtection="1">
      <alignment horizontal="left" wrapText="1"/>
    </xf>
    <xf numFmtId="1" fontId="6" fillId="0" borderId="100" xfId="0" applyNumberFormat="1" applyFont="1" applyFill="1" applyBorder="1" applyAlignment="1" applyProtection="1">
      <alignment horizontal="left" wrapText="1"/>
    </xf>
    <xf numFmtId="1" fontId="6" fillId="0" borderId="112" xfId="0" applyNumberFormat="1" applyFont="1" applyFill="1" applyBorder="1" applyAlignment="1" applyProtection="1"/>
    <xf numFmtId="1" fontId="6" fillId="5" borderId="112" xfId="0" applyNumberFormat="1" applyFont="1" applyFill="1" applyBorder="1" applyAlignment="1" applyProtection="1">
      <protection locked="0"/>
    </xf>
    <xf numFmtId="1" fontId="4" fillId="3" borderId="113" xfId="0" applyNumberFormat="1" applyFont="1" applyFill="1" applyBorder="1" applyProtection="1"/>
    <xf numFmtId="1" fontId="10" fillId="3" borderId="0" xfId="0" applyNumberFormat="1" applyFont="1" applyFill="1" applyProtection="1"/>
    <xf numFmtId="1" fontId="6" fillId="3" borderId="0" xfId="0" applyNumberFormat="1" applyFont="1" applyFill="1" applyBorder="1" applyAlignment="1" applyProtection="1">
      <alignment horizontal="center" vertical="center"/>
    </xf>
    <xf numFmtId="1" fontId="6" fillId="0" borderId="6" xfId="0" applyNumberFormat="1" applyFont="1" applyFill="1" applyBorder="1" applyAlignment="1" applyProtection="1">
      <alignment horizontal="left"/>
    </xf>
    <xf numFmtId="1" fontId="15" fillId="3" borderId="0" xfId="0" applyNumberFormat="1" applyFont="1" applyFill="1" applyBorder="1" applyAlignment="1" applyProtection="1">
      <protection locked="0"/>
    </xf>
    <xf numFmtId="1" fontId="3" fillId="3" borderId="205" xfId="0" applyNumberFormat="1" applyFont="1" applyFill="1" applyBorder="1" applyProtection="1"/>
    <xf numFmtId="1" fontId="4" fillId="0" borderId="113" xfId="0" applyNumberFormat="1" applyFont="1" applyFill="1" applyBorder="1" applyProtection="1"/>
    <xf numFmtId="1" fontId="10" fillId="0" borderId="0" xfId="0" applyNumberFormat="1" applyFont="1" applyFill="1" applyBorder="1" applyAlignment="1" applyProtection="1">
      <alignment horizontal="right"/>
    </xf>
    <xf numFmtId="1" fontId="10" fillId="3" borderId="0" xfId="0" applyNumberFormat="1" applyFont="1" applyFill="1" applyBorder="1" applyAlignment="1" applyProtection="1">
      <alignment horizontal="right"/>
    </xf>
    <xf numFmtId="1" fontId="6" fillId="0" borderId="0" xfId="0" applyNumberFormat="1" applyFont="1" applyProtection="1"/>
    <xf numFmtId="1" fontId="10" fillId="0" borderId="0" xfId="0" applyNumberFormat="1" applyFont="1" applyFill="1" applyProtection="1"/>
    <xf numFmtId="1" fontId="6" fillId="0" borderId="53" xfId="0" applyNumberFormat="1" applyFont="1" applyFill="1" applyBorder="1" applyAlignment="1" applyProtection="1">
      <alignment horizontal="center" vertical="center" wrapText="1"/>
    </xf>
    <xf numFmtId="1" fontId="58" fillId="3" borderId="0" xfId="0" applyNumberFormat="1" applyFont="1" applyFill="1" applyAlignment="1" applyProtection="1">
      <alignment wrapText="1"/>
      <protection locked="0"/>
    </xf>
    <xf numFmtId="1" fontId="6" fillId="5" borderId="35" xfId="0" applyNumberFormat="1" applyFont="1" applyFill="1" applyBorder="1" applyAlignment="1" applyProtection="1">
      <protection locked="0"/>
    </xf>
    <xf numFmtId="1" fontId="6" fillId="5" borderId="9" xfId="0" applyNumberFormat="1" applyFont="1" applyFill="1" applyBorder="1" applyAlignment="1" applyProtection="1">
      <protection locked="0"/>
    </xf>
    <xf numFmtId="1" fontId="6" fillId="4" borderId="14" xfId="0" applyNumberFormat="1" applyFont="1" applyFill="1" applyBorder="1" applyAlignment="1" applyProtection="1"/>
    <xf numFmtId="1" fontId="4" fillId="0" borderId="0" xfId="0" applyNumberFormat="1" applyFont="1" applyFill="1" applyAlignment="1" applyProtection="1">
      <alignment horizontal="left" vertical="center"/>
    </xf>
    <xf numFmtId="1" fontId="6" fillId="3" borderId="205" xfId="0" applyNumberFormat="1" applyFont="1" applyFill="1" applyBorder="1" applyAlignment="1" applyProtection="1">
      <alignment wrapText="1"/>
    </xf>
    <xf numFmtId="1" fontId="6" fillId="3" borderId="35" xfId="0" applyNumberFormat="1" applyFont="1" applyFill="1" applyBorder="1" applyAlignment="1" applyProtection="1">
      <alignment wrapText="1"/>
    </xf>
    <xf numFmtId="1" fontId="6" fillId="3" borderId="6" xfId="15" applyNumberFormat="1" applyFont="1" applyFill="1" applyBorder="1" applyAlignment="1" applyProtection="1"/>
    <xf numFmtId="1" fontId="6" fillId="3" borderId="14" xfId="15" applyNumberFormat="1" applyFont="1" applyFill="1" applyBorder="1" applyAlignment="1" applyProtection="1"/>
    <xf numFmtId="1" fontId="6" fillId="3" borderId="252" xfId="15" applyNumberFormat="1" applyFont="1" applyFill="1" applyBorder="1" applyAlignment="1" applyProtection="1"/>
    <xf numFmtId="1" fontId="4" fillId="3" borderId="190" xfId="0" applyNumberFormat="1" applyFont="1" applyFill="1" applyBorder="1" applyProtection="1"/>
    <xf numFmtId="1" fontId="10" fillId="3" borderId="0" xfId="0" applyNumberFormat="1" applyFont="1" applyFill="1" applyAlignment="1" applyProtection="1">
      <alignment wrapText="1"/>
    </xf>
    <xf numFmtId="1" fontId="10" fillId="3" borderId="0" xfId="0" applyNumberFormat="1" applyFont="1" applyFill="1" applyBorder="1" applyAlignment="1" applyProtection="1">
      <alignment wrapText="1"/>
    </xf>
    <xf numFmtId="1" fontId="6" fillId="0" borderId="113" xfId="0" applyNumberFormat="1" applyFont="1" applyFill="1" applyBorder="1" applyAlignment="1" applyProtection="1">
      <alignment wrapText="1"/>
    </xf>
    <xf numFmtId="1" fontId="6" fillId="0" borderId="53" xfId="0" applyNumberFormat="1" applyFont="1" applyBorder="1" applyAlignment="1" applyProtection="1">
      <alignment horizontal="center" vertical="center" wrapText="1"/>
    </xf>
    <xf numFmtId="1" fontId="6" fillId="0" borderId="44" xfId="0" applyNumberFormat="1" applyFont="1" applyBorder="1" applyAlignment="1" applyProtection="1">
      <alignment horizontal="center" vertical="center" wrapText="1"/>
    </xf>
    <xf numFmtId="1" fontId="6" fillId="0" borderId="19" xfId="0" applyNumberFormat="1" applyFont="1" applyFill="1" applyBorder="1" applyAlignment="1" applyProtection="1">
      <alignment horizontal="left"/>
    </xf>
    <xf numFmtId="1" fontId="6" fillId="0" borderId="205" xfId="0" applyNumberFormat="1" applyFont="1" applyBorder="1" applyProtection="1"/>
    <xf numFmtId="1" fontId="6" fillId="3" borderId="0" xfId="0" applyNumberFormat="1" applyFont="1" applyFill="1" applyBorder="1" applyAlignment="1" applyProtection="1">
      <alignment wrapText="1"/>
      <protection locked="0"/>
    </xf>
    <xf numFmtId="1" fontId="6" fillId="0" borderId="210" xfId="0" applyNumberFormat="1" applyFont="1" applyBorder="1" applyProtection="1"/>
    <xf numFmtId="1" fontId="6" fillId="0" borderId="209" xfId="0" applyNumberFormat="1" applyFont="1" applyBorder="1" applyProtection="1"/>
    <xf numFmtId="1" fontId="6" fillId="0" borderId="37" xfId="0" applyNumberFormat="1" applyFont="1" applyFill="1" applyBorder="1" applyAlignment="1" applyProtection="1">
      <alignment horizontal="left" wrapText="1"/>
    </xf>
    <xf numFmtId="1" fontId="6" fillId="0" borderId="208" xfId="0" applyNumberFormat="1" applyFont="1" applyBorder="1" applyProtection="1"/>
    <xf numFmtId="1" fontId="35" fillId="3" borderId="113" xfId="0" applyNumberFormat="1" applyFont="1" applyFill="1" applyBorder="1" applyProtection="1"/>
    <xf numFmtId="1" fontId="6" fillId="0" borderId="221" xfId="0" applyNumberFormat="1" applyFont="1" applyBorder="1" applyProtection="1"/>
    <xf numFmtId="1" fontId="6" fillId="0" borderId="201" xfId="0" applyNumberFormat="1" applyFont="1" applyBorder="1" applyProtection="1">
      <protection locked="0"/>
    </xf>
    <xf numFmtId="1" fontId="6" fillId="0" borderId="2" xfId="0" applyNumberFormat="1" applyFont="1" applyBorder="1" applyAlignment="1" applyProtection="1">
      <alignment horizontal="center" vertical="center" wrapText="1"/>
    </xf>
    <xf numFmtId="1" fontId="6" fillId="0" borderId="200" xfId="0" applyNumberFormat="1" applyFont="1" applyBorder="1" applyProtection="1">
      <protection locked="0"/>
    </xf>
    <xf numFmtId="1" fontId="58" fillId="0" borderId="0" xfId="0" applyNumberFormat="1" applyFont="1" applyProtection="1">
      <protection locked="0"/>
    </xf>
    <xf numFmtId="1" fontId="58" fillId="0" borderId="201" xfId="0" applyNumberFormat="1" applyFont="1" applyBorder="1" applyProtection="1">
      <protection locked="0"/>
    </xf>
    <xf numFmtId="1" fontId="58" fillId="0" borderId="200" xfId="0" applyNumberFormat="1" applyFont="1" applyBorder="1" applyProtection="1">
      <protection locked="0"/>
    </xf>
    <xf numFmtId="1" fontId="3" fillId="3" borderId="0" xfId="0" applyNumberFormat="1" applyFont="1" applyFill="1"/>
    <xf numFmtId="1" fontId="3" fillId="0" borderId="212" xfId="0" applyNumberFormat="1" applyFont="1" applyBorder="1" applyProtection="1"/>
    <xf numFmtId="1" fontId="6" fillId="3" borderId="205" xfId="0" applyNumberFormat="1" applyFont="1" applyFill="1" applyBorder="1" applyProtection="1"/>
    <xf numFmtId="1" fontId="6" fillId="5" borderId="10" xfId="0" applyNumberFormat="1" applyFont="1" applyFill="1" applyBorder="1" applyAlignment="1" applyProtection="1">
      <protection locked="0"/>
    </xf>
    <xf numFmtId="1" fontId="3" fillId="0" borderId="215" xfId="0" applyNumberFormat="1" applyFont="1" applyBorder="1" applyProtection="1"/>
    <xf numFmtId="1" fontId="3" fillId="0" borderId="0" xfId="0" applyNumberFormat="1" applyFont="1" applyProtection="1"/>
    <xf numFmtId="1" fontId="6" fillId="0" borderId="35" xfId="0" applyNumberFormat="1" applyFont="1" applyBorder="1" applyProtection="1"/>
    <xf numFmtId="1" fontId="6" fillId="0" borderId="139" xfId="0" applyNumberFormat="1" applyFont="1" applyBorder="1" applyProtection="1"/>
    <xf numFmtId="1" fontId="6" fillId="0" borderId="0" xfId="0" applyNumberFormat="1" applyFont="1" applyBorder="1" applyProtection="1"/>
    <xf numFmtId="1" fontId="6" fillId="0" borderId="202" xfId="0" applyNumberFormat="1" applyFont="1" applyBorder="1" applyProtection="1"/>
    <xf numFmtId="1" fontId="6" fillId="0" borderId="203" xfId="0" applyNumberFormat="1" applyFont="1" applyBorder="1" applyProtection="1"/>
    <xf numFmtId="1" fontId="6" fillId="0" borderId="216" xfId="0" applyNumberFormat="1" applyFont="1" applyBorder="1" applyProtection="1"/>
    <xf numFmtId="1" fontId="6" fillId="0" borderId="29" xfId="0" applyNumberFormat="1" applyFont="1" applyFill="1" applyBorder="1" applyAlignment="1" applyProtection="1">
      <alignment vertical="center" wrapText="1"/>
      <protection hidden="1"/>
    </xf>
    <xf numFmtId="1" fontId="4" fillId="3" borderId="113" xfId="0" applyNumberFormat="1" applyFont="1" applyFill="1" applyBorder="1" applyAlignment="1" applyProtection="1"/>
    <xf numFmtId="1" fontId="3" fillId="3" borderId="199" xfId="0" applyNumberFormat="1" applyFont="1" applyFill="1" applyBorder="1" applyProtection="1"/>
    <xf numFmtId="1" fontId="3" fillId="0" borderId="216" xfId="0" applyNumberFormat="1" applyFont="1" applyBorder="1" applyProtection="1"/>
    <xf numFmtId="1" fontId="6" fillId="3" borderId="216" xfId="0" applyNumberFormat="1" applyFont="1" applyFill="1" applyBorder="1" applyProtection="1"/>
    <xf numFmtId="1" fontId="6" fillId="0" borderId="114" xfId="0" applyNumberFormat="1" applyFont="1" applyFill="1" applyBorder="1" applyAlignment="1" applyProtection="1">
      <alignment horizontal="center" vertical="center" wrapText="1"/>
    </xf>
    <xf numFmtId="1" fontId="6" fillId="0" borderId="216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212" xfId="0" applyNumberFormat="1" applyFont="1" applyFill="1" applyBorder="1" applyAlignment="1" applyProtection="1">
      <alignment horizontal="center" vertical="center" wrapText="1"/>
    </xf>
    <xf numFmtId="1" fontId="6" fillId="0" borderId="19" xfId="0" applyNumberFormat="1" applyFont="1" applyBorder="1" applyAlignment="1" applyProtection="1">
      <alignment horizontal="right" vertical="center" wrapText="1"/>
    </xf>
    <xf numFmtId="1" fontId="6" fillId="5" borderId="115" xfId="0" applyNumberFormat="1" applyFont="1" applyFill="1" applyBorder="1" applyAlignment="1" applyProtection="1">
      <protection locked="0"/>
    </xf>
    <xf numFmtId="1" fontId="58" fillId="0" borderId="216" xfId="0" applyNumberFormat="1" applyFont="1" applyFill="1" applyBorder="1" applyAlignment="1" applyProtection="1">
      <protection locked="0"/>
    </xf>
    <xf numFmtId="1" fontId="6" fillId="0" borderId="212" xfId="0" applyNumberFormat="1" applyFont="1" applyFill="1" applyBorder="1" applyAlignment="1" applyProtection="1">
      <protection locked="0"/>
    </xf>
    <xf numFmtId="1" fontId="6" fillId="5" borderId="116" xfId="0" applyNumberFormat="1" applyFont="1" applyFill="1" applyBorder="1" applyAlignment="1" applyProtection="1">
      <protection locked="0"/>
    </xf>
    <xf numFmtId="1" fontId="6" fillId="0" borderId="205" xfId="0" applyNumberFormat="1" applyFont="1" applyFill="1" applyBorder="1" applyAlignment="1" applyProtection="1">
      <protection locked="0"/>
    </xf>
    <xf numFmtId="1" fontId="3" fillId="0" borderId="205" xfId="0" applyNumberFormat="1" applyFont="1" applyBorder="1" applyProtection="1"/>
    <xf numFmtId="1" fontId="6" fillId="5" borderId="117" xfId="0" applyNumberFormat="1" applyFont="1" applyFill="1" applyBorder="1" applyAlignment="1" applyProtection="1">
      <protection locked="0"/>
    </xf>
    <xf numFmtId="1" fontId="6" fillId="0" borderId="203" xfId="0" applyNumberFormat="1" applyFont="1" applyFill="1" applyBorder="1" applyAlignment="1" applyProtection="1">
      <protection locked="0"/>
    </xf>
    <xf numFmtId="1" fontId="6" fillId="0" borderId="6" xfId="0" applyNumberFormat="1" applyFont="1" applyFill="1" applyBorder="1" applyAlignment="1" applyProtection="1">
      <alignment horizontal="right"/>
    </xf>
    <xf numFmtId="1" fontId="6" fillId="0" borderId="114" xfId="0" applyNumberFormat="1" applyFont="1" applyFill="1" applyBorder="1" applyAlignment="1" applyProtection="1">
      <alignment horizontal="right"/>
    </xf>
    <xf numFmtId="1" fontId="6" fillId="5" borderId="118" xfId="0" applyNumberFormat="1" applyFont="1" applyFill="1" applyBorder="1" applyAlignment="1" applyProtection="1">
      <protection locked="0"/>
    </xf>
    <xf numFmtId="1" fontId="58" fillId="3" borderId="216" xfId="0" applyNumberFormat="1" applyFont="1" applyFill="1" applyBorder="1" applyProtection="1">
      <protection locked="0"/>
    </xf>
    <xf numFmtId="1" fontId="6" fillId="0" borderId="10" xfId="0" applyNumberFormat="1" applyFont="1" applyFill="1" applyBorder="1" applyAlignment="1" applyProtection="1">
      <alignment horizontal="right"/>
    </xf>
    <xf numFmtId="1" fontId="6" fillId="0" borderId="11" xfId="0" applyNumberFormat="1" applyFont="1" applyFill="1" applyBorder="1" applyAlignment="1" applyProtection="1">
      <alignment horizontal="right"/>
    </xf>
    <xf numFmtId="1" fontId="6" fillId="0" borderId="119" xfId="0" applyNumberFormat="1" applyFont="1" applyFill="1" applyBorder="1" applyAlignment="1" applyProtection="1">
      <alignment horizontal="right"/>
    </xf>
    <xf numFmtId="1" fontId="6" fillId="0" borderId="0" xfId="0" applyNumberFormat="1" applyFont="1" applyFill="1" applyBorder="1" applyAlignment="1" applyProtection="1">
      <alignment horizontal="right"/>
    </xf>
    <xf numFmtId="1" fontId="6" fillId="0" borderId="2" xfId="0" applyNumberFormat="1" applyFont="1" applyBorder="1" applyProtection="1"/>
    <xf numFmtId="1" fontId="6" fillId="0" borderId="25" xfId="0" applyNumberFormat="1" applyFont="1" applyBorder="1" applyProtection="1"/>
    <xf numFmtId="1" fontId="6" fillId="0" borderId="31" xfId="0" applyNumberFormat="1" applyFont="1" applyBorder="1" applyProtection="1"/>
    <xf numFmtId="1" fontId="6" fillId="0" borderId="9" xfId="0" applyNumberFormat="1" applyFont="1" applyBorder="1" applyProtection="1"/>
    <xf numFmtId="1" fontId="6" fillId="0" borderId="37" xfId="0" applyNumberFormat="1" applyFont="1" applyBorder="1" applyProtection="1"/>
    <xf numFmtId="1" fontId="6" fillId="0" borderId="51" xfId="0" applyNumberFormat="1" applyFont="1" applyBorder="1" applyProtection="1"/>
    <xf numFmtId="1" fontId="6" fillId="0" borderId="203" xfId="0" applyNumberFormat="1" applyFont="1" applyFill="1" applyBorder="1" applyProtection="1"/>
    <xf numFmtId="1" fontId="6" fillId="0" borderId="10" xfId="0" applyNumberFormat="1" applyFont="1" applyBorder="1" applyProtection="1"/>
    <xf numFmtId="1" fontId="6" fillId="0" borderId="24" xfId="0" applyNumberFormat="1" applyFont="1" applyBorder="1" applyProtection="1"/>
    <xf numFmtId="1" fontId="6" fillId="0" borderId="21" xfId="0" applyNumberFormat="1" applyFont="1" applyBorder="1" applyProtection="1"/>
    <xf numFmtId="1" fontId="6" fillId="0" borderId="210" xfId="0" applyNumberFormat="1" applyFont="1" applyFill="1" applyBorder="1" applyProtection="1"/>
    <xf numFmtId="1" fontId="6" fillId="0" borderId="186" xfId="0" applyNumberFormat="1" applyFont="1" applyFill="1" applyBorder="1" applyProtection="1"/>
    <xf numFmtId="1" fontId="6" fillId="0" borderId="185" xfId="0" applyNumberFormat="1" applyFont="1" applyFill="1" applyBorder="1" applyProtection="1"/>
    <xf numFmtId="1" fontId="6" fillId="0" borderId="187" xfId="0" applyNumberFormat="1" applyFont="1" applyFill="1" applyBorder="1" applyAlignment="1" applyProtection="1"/>
    <xf numFmtId="1" fontId="6" fillId="0" borderId="185" xfId="0" applyNumberFormat="1" applyFont="1" applyFill="1" applyBorder="1" applyAlignment="1" applyProtection="1"/>
    <xf numFmtId="1" fontId="6" fillId="0" borderId="188" xfId="0" applyNumberFormat="1" applyFont="1" applyFill="1" applyBorder="1" applyAlignment="1" applyProtection="1"/>
    <xf numFmtId="1" fontId="6" fillId="0" borderId="219" xfId="0" applyNumberFormat="1" applyFont="1" applyFill="1" applyBorder="1" applyAlignment="1" applyProtection="1"/>
    <xf numFmtId="1" fontId="6" fillId="0" borderId="203" xfId="0" applyNumberFormat="1" applyFont="1" applyFill="1" applyBorder="1" applyProtection="1">
      <protection locked="0"/>
    </xf>
    <xf numFmtId="1" fontId="6" fillId="0" borderId="216" xfId="0" applyNumberFormat="1" applyFont="1" applyFill="1" applyBorder="1" applyProtection="1"/>
    <xf numFmtId="1" fontId="29" fillId="0" borderId="212" xfId="0" applyNumberFormat="1" applyFont="1" applyFill="1" applyBorder="1"/>
    <xf numFmtId="1" fontId="29" fillId="0" borderId="212" xfId="0" applyNumberFormat="1" applyFont="1" applyFill="1" applyBorder="1" applyProtection="1">
      <protection locked="0"/>
    </xf>
    <xf numFmtId="1" fontId="29" fillId="15" borderId="212" xfId="0" applyNumberFormat="1" applyFont="1" applyFill="1" applyBorder="1" applyProtection="1">
      <protection locked="0"/>
    </xf>
    <xf numFmtId="1" fontId="6" fillId="0" borderId="9" xfId="0" applyNumberFormat="1" applyFont="1" applyFill="1" applyBorder="1" applyProtection="1"/>
    <xf numFmtId="1" fontId="6" fillId="0" borderId="88" xfId="0" applyNumberFormat="1" applyFont="1" applyFill="1" applyBorder="1" applyProtection="1"/>
    <xf numFmtId="1" fontId="6" fillId="5" borderId="0" xfId="0" applyNumberFormat="1" applyFont="1" applyFill="1" applyBorder="1" applyAlignment="1" applyProtection="1">
      <protection locked="0"/>
    </xf>
    <xf numFmtId="1" fontId="6" fillId="0" borderId="0" xfId="0" applyNumberFormat="1" applyFont="1" applyFill="1" applyBorder="1" applyProtection="1">
      <protection locked="0"/>
    </xf>
    <xf numFmtId="1" fontId="6" fillId="0" borderId="25" xfId="0" applyNumberFormat="1" applyFont="1" applyBorder="1" applyAlignment="1" applyProtection="1">
      <alignment horizontal="right" vertical="center" wrapText="1"/>
    </xf>
    <xf numFmtId="1" fontId="6" fillId="0" borderId="204" xfId="0" applyNumberFormat="1" applyFont="1" applyBorder="1" applyProtection="1"/>
    <xf numFmtId="1" fontId="6" fillId="0" borderId="0" xfId="0" applyNumberFormat="1" applyFont="1" applyFill="1" applyProtection="1"/>
    <xf numFmtId="1" fontId="10" fillId="3" borderId="150" xfId="0" applyNumberFormat="1" applyFont="1" applyFill="1" applyBorder="1" applyAlignment="1" applyProtection="1">
      <alignment wrapText="1"/>
    </xf>
    <xf numFmtId="1" fontId="3" fillId="3" borderId="0" xfId="0" applyNumberFormat="1" applyFont="1" applyFill="1" applyBorder="1" applyAlignment="1" applyProtection="1"/>
    <xf numFmtId="1" fontId="3" fillId="3" borderId="0" xfId="0" applyNumberFormat="1" applyFont="1" applyFill="1" applyAlignment="1" applyProtection="1"/>
    <xf numFmtId="1" fontId="3" fillId="0" borderId="214" xfId="0" applyNumberFormat="1" applyFont="1" applyBorder="1" applyProtection="1"/>
    <xf numFmtId="1" fontId="3" fillId="0" borderId="217" xfId="0" applyNumberFormat="1" applyFont="1" applyBorder="1" applyProtection="1"/>
    <xf numFmtId="1" fontId="3" fillId="0" borderId="189" xfId="0" applyNumberFormat="1" applyFont="1" applyBorder="1" applyProtection="1"/>
    <xf numFmtId="1" fontId="3" fillId="0" borderId="202" xfId="0" applyNumberFormat="1" applyFont="1" applyBorder="1" applyProtection="1"/>
    <xf numFmtId="1" fontId="6" fillId="0" borderId="11" xfId="0" applyNumberFormat="1" applyFont="1" applyFill="1" applyBorder="1" applyAlignment="1" applyProtection="1">
      <alignment horizontal="center" vertical="center"/>
    </xf>
    <xf numFmtId="1" fontId="6" fillId="0" borderId="10" xfId="0" applyNumberFormat="1" applyFont="1" applyFill="1" applyBorder="1" applyAlignment="1">
      <alignment horizontal="center" vertical="center"/>
    </xf>
    <xf numFmtId="1" fontId="15" fillId="0" borderId="0" xfId="0" applyNumberFormat="1" applyFont="1" applyFill="1" applyBorder="1" applyAlignment="1" applyProtection="1">
      <alignment horizontal="center" vertical="center"/>
    </xf>
    <xf numFmtId="1" fontId="6" fillId="0" borderId="0" xfId="0" applyNumberFormat="1" applyFont="1" applyFill="1" applyBorder="1" applyAlignment="1" applyProtection="1">
      <alignment horizontal="center" vertical="center"/>
    </xf>
    <xf numFmtId="1" fontId="6" fillId="0" borderId="9" xfId="0" applyNumberFormat="1" applyFont="1" applyBorder="1" applyAlignment="1" applyProtection="1">
      <alignment wrapText="1"/>
    </xf>
    <xf numFmtId="1" fontId="6" fillId="5" borderId="114" xfId="0" applyNumberFormat="1" applyFont="1" applyFill="1" applyBorder="1" applyAlignment="1" applyProtection="1">
      <protection locked="0"/>
    </xf>
    <xf numFmtId="1" fontId="6" fillId="0" borderId="19" xfId="0" applyNumberFormat="1" applyFont="1" applyBorder="1" applyAlignment="1" applyProtection="1">
      <alignment wrapText="1"/>
    </xf>
    <xf numFmtId="1" fontId="6" fillId="0" borderId="10" xfId="0" applyNumberFormat="1" applyFont="1" applyBorder="1" applyAlignment="1" applyProtection="1">
      <alignment wrapText="1"/>
    </xf>
    <xf numFmtId="1" fontId="6" fillId="5" borderId="119" xfId="0" applyNumberFormat="1" applyFont="1" applyFill="1" applyBorder="1" applyAlignment="1" applyProtection="1">
      <protection locked="0"/>
    </xf>
    <xf numFmtId="1" fontId="6" fillId="0" borderId="29" xfId="0" applyNumberFormat="1" applyFont="1" applyBorder="1" applyAlignment="1" applyProtection="1">
      <alignment wrapText="1"/>
    </xf>
    <xf numFmtId="1" fontId="6" fillId="0" borderId="25" xfId="0" applyNumberFormat="1" applyFont="1" applyBorder="1" applyAlignment="1" applyProtection="1">
      <alignment wrapText="1"/>
    </xf>
    <xf numFmtId="1" fontId="6" fillId="0" borderId="37" xfId="0" applyNumberFormat="1" applyFont="1" applyBorder="1" applyAlignment="1" applyProtection="1">
      <alignment wrapText="1"/>
    </xf>
    <xf numFmtId="1" fontId="6" fillId="14" borderId="37" xfId="0" applyNumberFormat="1" applyFont="1" applyFill="1" applyBorder="1" applyAlignment="1" applyProtection="1">
      <alignment wrapText="1"/>
    </xf>
    <xf numFmtId="1" fontId="6" fillId="0" borderId="24" xfId="0" applyNumberFormat="1" applyFont="1" applyBorder="1" applyAlignment="1" applyProtection="1">
      <alignment wrapText="1"/>
    </xf>
    <xf numFmtId="1" fontId="6" fillId="5" borderId="124" xfId="0" applyNumberFormat="1" applyFont="1" applyFill="1" applyBorder="1" applyAlignment="1" applyProtection="1">
      <protection locked="0"/>
    </xf>
    <xf numFmtId="1" fontId="6" fillId="4" borderId="128" xfId="0" applyNumberFormat="1" applyFont="1" applyFill="1" applyBorder="1" applyAlignment="1" applyProtection="1"/>
    <xf numFmtId="1" fontId="6" fillId="4" borderId="146" xfId="0" applyNumberFormat="1" applyFont="1" applyFill="1" applyBorder="1" applyAlignment="1" applyProtection="1"/>
    <xf numFmtId="1" fontId="6" fillId="4" borderId="10" xfId="0" applyNumberFormat="1" applyFont="1" applyFill="1" applyBorder="1" applyAlignment="1" applyProtection="1"/>
    <xf numFmtId="1" fontId="6" fillId="0" borderId="2" xfId="0" applyNumberFormat="1" applyFont="1" applyBorder="1" applyAlignment="1" applyProtection="1">
      <alignment wrapText="1"/>
    </xf>
    <xf numFmtId="1" fontId="6" fillId="5" borderId="3" xfId="0" applyNumberFormat="1" applyFont="1" applyFill="1" applyBorder="1" applyAlignment="1" applyProtection="1">
      <protection locked="0"/>
    </xf>
    <xf numFmtId="1" fontId="6" fillId="5" borderId="125" xfId="0" applyNumberFormat="1" applyFont="1" applyFill="1" applyBorder="1" applyAlignment="1" applyProtection="1">
      <protection locked="0"/>
    </xf>
    <xf numFmtId="1" fontId="6" fillId="4" borderId="2" xfId="0" applyNumberFormat="1" applyFont="1" applyFill="1" applyBorder="1" applyAlignment="1" applyProtection="1"/>
    <xf numFmtId="1" fontId="6" fillId="17" borderId="124" xfId="0" applyNumberFormat="1" applyFont="1" applyFill="1" applyBorder="1" applyAlignment="1" applyProtection="1">
      <protection locked="0"/>
    </xf>
    <xf numFmtId="1" fontId="6" fillId="17" borderId="24" xfId="0" applyNumberFormat="1" applyFont="1" applyFill="1" applyBorder="1" applyAlignment="1" applyProtection="1">
      <protection locked="0"/>
    </xf>
    <xf numFmtId="1" fontId="7" fillId="0" borderId="114" xfId="0" applyNumberFormat="1" applyFont="1" applyBorder="1" applyAlignment="1" applyProtection="1">
      <alignment horizontal="center" vertical="center" wrapText="1"/>
    </xf>
    <xf numFmtId="1" fontId="7" fillId="0" borderId="14" xfId="0" applyNumberFormat="1" applyFont="1" applyBorder="1" applyAlignment="1" applyProtection="1">
      <alignment horizontal="center" vertical="center" wrapText="1"/>
    </xf>
    <xf numFmtId="1" fontId="7" fillId="0" borderId="129" xfId="0" applyNumberFormat="1" applyFont="1" applyBorder="1" applyAlignment="1" applyProtection="1">
      <alignment horizontal="center" vertical="center" wrapText="1"/>
    </xf>
    <xf numFmtId="1" fontId="6" fillId="5" borderId="126" xfId="0" applyNumberFormat="1" applyFont="1" applyFill="1" applyBorder="1" applyAlignment="1" applyProtection="1">
      <protection locked="0"/>
    </xf>
    <xf numFmtId="1" fontId="6" fillId="0" borderId="3" xfId="0" applyNumberFormat="1" applyFont="1" applyFill="1" applyBorder="1" applyAlignment="1" applyProtection="1"/>
    <xf numFmtId="1" fontId="6" fillId="0" borderId="125" xfId="0" applyNumberFormat="1" applyFont="1" applyFill="1" applyBorder="1" applyAlignment="1" applyProtection="1"/>
    <xf numFmtId="1" fontId="6" fillId="0" borderId="2" xfId="0" applyNumberFormat="1" applyFont="1" applyFill="1" applyBorder="1" applyAlignment="1" applyProtection="1"/>
    <xf numFmtId="1" fontId="6" fillId="0" borderId="127" xfId="0" applyNumberFormat="1" applyFont="1" applyFill="1" applyBorder="1" applyAlignment="1" applyProtection="1"/>
    <xf numFmtId="1" fontId="6" fillId="0" borderId="5" xfId="0" applyNumberFormat="1" applyFont="1" applyFill="1" applyBorder="1" applyAlignment="1" applyProtection="1"/>
    <xf numFmtId="1" fontId="6" fillId="5" borderId="128" xfId="0" applyNumberFormat="1" applyFont="1" applyFill="1" applyBorder="1" applyAlignment="1" applyProtection="1">
      <protection locked="0"/>
    </xf>
    <xf numFmtId="1" fontId="6" fillId="5" borderId="129" xfId="0" applyNumberFormat="1" applyFont="1" applyFill="1" applyBorder="1" applyAlignment="1" applyProtection="1">
      <protection locked="0"/>
    </xf>
    <xf numFmtId="1" fontId="6" fillId="5" borderId="130" xfId="0" applyNumberFormat="1" applyFont="1" applyFill="1" applyBorder="1" applyAlignment="1" applyProtection="1">
      <protection locked="0"/>
    </xf>
    <xf numFmtId="1" fontId="6" fillId="5" borderId="131" xfId="0" applyNumberFormat="1" applyFont="1" applyFill="1" applyBorder="1" applyAlignment="1" applyProtection="1">
      <protection locked="0"/>
    </xf>
    <xf numFmtId="1" fontId="6" fillId="4" borderId="124" xfId="0" applyNumberFormat="1" applyFont="1" applyFill="1" applyBorder="1" applyAlignment="1" applyProtection="1"/>
    <xf numFmtId="1" fontId="6" fillId="17" borderId="21" xfId="0" applyNumberFormat="1" applyFont="1" applyFill="1" applyBorder="1" applyAlignment="1" applyProtection="1">
      <protection locked="0"/>
    </xf>
    <xf numFmtId="1" fontId="6" fillId="3" borderId="0" xfId="0" applyNumberFormat="1" applyFont="1" applyFill="1" applyBorder="1" applyAlignment="1" applyProtection="1">
      <alignment horizontal="left" vertical="center" wrapText="1"/>
    </xf>
    <xf numFmtId="1" fontId="3" fillId="3" borderId="0" xfId="0" applyNumberFormat="1" applyFont="1" applyFill="1" applyBorder="1" applyAlignment="1" applyProtection="1">
      <alignment horizontal="left" vertical="center" wrapText="1"/>
    </xf>
    <xf numFmtId="1" fontId="13" fillId="3" borderId="0" xfId="0" applyNumberFormat="1" applyFont="1" applyFill="1" applyBorder="1" applyAlignment="1" applyProtection="1">
      <alignment vertical="center" wrapText="1"/>
    </xf>
    <xf numFmtId="1" fontId="13" fillId="3" borderId="0" xfId="0" applyNumberFormat="1" applyFont="1" applyFill="1" applyBorder="1" applyAlignment="1" applyProtection="1"/>
    <xf numFmtId="1" fontId="6" fillId="0" borderId="88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9" xfId="0" applyNumberFormat="1" applyFont="1" applyBorder="1" applyAlignment="1" applyProtection="1">
      <alignment horizontal="center" vertical="center" wrapText="1"/>
    </xf>
    <xf numFmtId="1" fontId="6" fillId="0" borderId="2" xfId="0" applyNumberFormat="1" applyFont="1" applyFill="1" applyBorder="1" applyAlignment="1" applyProtection="1">
      <alignment horizontal="center" vertical="center"/>
      <protection hidden="1"/>
    </xf>
    <xf numFmtId="1" fontId="6" fillId="0" borderId="2" xfId="0" applyNumberFormat="1" applyFont="1" applyFill="1" applyBorder="1" applyAlignment="1" applyProtection="1">
      <alignment horizontal="left" vertical="center" wrapText="1"/>
      <protection hidden="1"/>
    </xf>
    <xf numFmtId="1" fontId="6" fillId="0" borderId="24" xfId="0" applyNumberFormat="1" applyFont="1" applyFill="1" applyBorder="1" applyAlignment="1" applyProtection="1">
      <alignment horizontal="left" vertical="center" wrapText="1"/>
      <protection hidden="1"/>
    </xf>
    <xf numFmtId="1" fontId="6" fillId="0" borderId="9" xfId="0" applyNumberFormat="1" applyFont="1" applyFill="1" applyBorder="1" applyAlignment="1" applyProtection="1">
      <alignment horizontal="left" vertical="center" wrapText="1"/>
      <protection hidden="1"/>
    </xf>
    <xf numFmtId="1" fontId="36" fillId="3" borderId="0" xfId="0" applyNumberFormat="1" applyFont="1" applyFill="1" applyProtection="1"/>
    <xf numFmtId="1" fontId="6" fillId="0" borderId="200" xfId="0" applyNumberFormat="1" applyFont="1" applyBorder="1" applyProtection="1"/>
    <xf numFmtId="1" fontId="6" fillId="0" borderId="14" xfId="0" applyNumberFormat="1" applyFont="1" applyFill="1" applyBorder="1" applyAlignment="1" applyProtection="1">
      <alignment wrapText="1"/>
    </xf>
    <xf numFmtId="1" fontId="6" fillId="0" borderId="8" xfId="0" applyNumberFormat="1" applyFont="1" applyFill="1" applyBorder="1" applyAlignment="1" applyProtection="1">
      <alignment wrapText="1"/>
    </xf>
    <xf numFmtId="1" fontId="6" fillId="0" borderId="47" xfId="0" applyNumberFormat="1" applyFont="1" applyFill="1" applyBorder="1" applyAlignment="1" applyProtection="1">
      <alignment wrapText="1"/>
    </xf>
    <xf numFmtId="1" fontId="6" fillId="0" borderId="13" xfId="0" applyNumberFormat="1" applyFont="1" applyFill="1" applyBorder="1" applyAlignment="1" applyProtection="1">
      <alignment wrapText="1"/>
    </xf>
    <xf numFmtId="1" fontId="6" fillId="0" borderId="7" xfId="0" applyNumberFormat="1" applyFont="1" applyFill="1" applyBorder="1" applyAlignment="1" applyProtection="1">
      <alignment wrapText="1"/>
    </xf>
    <xf numFmtId="1" fontId="6" fillId="0" borderId="6" xfId="0" applyNumberFormat="1" applyFont="1" applyFill="1" applyBorder="1" applyAlignment="1" applyProtection="1">
      <alignment wrapText="1"/>
    </xf>
    <xf numFmtId="1" fontId="6" fillId="0" borderId="35" xfId="0" applyNumberFormat="1" applyFont="1" applyBorder="1" applyProtection="1">
      <protection locked="0"/>
    </xf>
    <xf numFmtId="1" fontId="6" fillId="0" borderId="35" xfId="0" applyNumberFormat="1" applyFont="1" applyFill="1" applyBorder="1" applyAlignment="1" applyProtection="1">
      <alignment vertical="center"/>
    </xf>
    <xf numFmtId="1" fontId="6" fillId="0" borderId="25" xfId="0" applyNumberFormat="1" applyFont="1" applyFill="1" applyBorder="1" applyAlignment="1" applyProtection="1">
      <alignment wrapText="1"/>
    </xf>
    <xf numFmtId="1" fontId="6" fillId="4" borderId="25" xfId="0" applyNumberFormat="1" applyFont="1" applyFill="1" applyBorder="1" applyAlignment="1" applyProtection="1">
      <alignment wrapText="1"/>
    </xf>
    <xf numFmtId="1" fontId="6" fillId="0" borderId="31" xfId="0" applyNumberFormat="1" applyFont="1" applyFill="1" applyBorder="1" applyAlignment="1" applyProtection="1">
      <alignment wrapText="1"/>
    </xf>
    <xf numFmtId="1" fontId="6" fillId="0" borderId="51" xfId="0" applyNumberFormat="1" applyFont="1" applyFill="1" applyBorder="1" applyAlignment="1" applyProtection="1">
      <alignment wrapText="1"/>
    </xf>
    <xf numFmtId="1" fontId="6" fillId="4" borderId="24" xfId="0" applyNumberFormat="1" applyFont="1" applyFill="1" applyBorder="1" applyAlignment="1" applyProtection="1">
      <alignment wrapText="1"/>
    </xf>
    <xf numFmtId="1" fontId="6" fillId="0" borderId="21" xfId="0" applyNumberFormat="1" applyFont="1" applyFill="1" applyBorder="1" applyAlignment="1" applyProtection="1">
      <alignment wrapText="1"/>
    </xf>
    <xf numFmtId="1" fontId="6" fillId="2" borderId="256" xfId="16" applyNumberFormat="1" applyFont="1" applyBorder="1" applyAlignment="1" applyProtection="1">
      <protection locked="0"/>
    </xf>
    <xf numFmtId="1" fontId="6" fillId="2" borderId="91" xfId="16" applyNumberFormat="1" applyFont="1" applyBorder="1" applyAlignment="1" applyProtection="1">
      <protection locked="0"/>
    </xf>
    <xf numFmtId="1" fontId="6" fillId="2" borderId="250" xfId="16" applyNumberFormat="1" applyFont="1" applyBorder="1" applyAlignment="1" applyProtection="1">
      <protection locked="0"/>
    </xf>
    <xf numFmtId="1" fontId="6" fillId="2" borderId="257" xfId="16" applyNumberFormat="1" applyFont="1" applyBorder="1" applyAlignment="1" applyProtection="1">
      <protection locked="0"/>
    </xf>
    <xf numFmtId="1" fontId="6" fillId="2" borderId="90" xfId="16" applyNumberFormat="1" applyFont="1" applyBorder="1" applyAlignment="1" applyProtection="1">
      <protection locked="0"/>
    </xf>
    <xf numFmtId="1" fontId="4" fillId="0" borderId="0" xfId="0" applyNumberFormat="1" applyFont="1" applyFill="1" applyBorder="1" applyProtection="1"/>
    <xf numFmtId="1" fontId="13" fillId="3" borderId="0" xfId="0" applyNumberFormat="1" applyFont="1" applyFill="1" applyBorder="1" applyAlignment="1" applyProtection="1">
      <protection locked="0"/>
    </xf>
    <xf numFmtId="1" fontId="37" fillId="3" borderId="0" xfId="0" applyNumberFormat="1" applyFont="1" applyFill="1" applyProtection="1"/>
    <xf numFmtId="1" fontId="6" fillId="0" borderId="200" xfId="0" applyNumberFormat="1" applyFont="1" applyFill="1" applyBorder="1" applyProtection="1"/>
    <xf numFmtId="1" fontId="6" fillId="0" borderId="70" xfId="0" applyNumberFormat="1" applyFont="1" applyFill="1" applyBorder="1" applyAlignment="1" applyProtection="1">
      <alignment horizontal="center" vertical="center" wrapText="1"/>
    </xf>
    <xf numFmtId="1" fontId="6" fillId="5" borderId="53" xfId="0" applyNumberFormat="1" applyFont="1" applyFill="1" applyBorder="1" applyAlignment="1" applyProtection="1">
      <protection locked="0"/>
    </xf>
    <xf numFmtId="1" fontId="6" fillId="5" borderId="111" xfId="0" applyNumberFormat="1" applyFont="1" applyFill="1" applyBorder="1" applyAlignment="1" applyProtection="1">
      <protection locked="0"/>
    </xf>
    <xf numFmtId="1" fontId="6" fillId="5" borderId="153" xfId="0" applyNumberFormat="1" applyFont="1" applyFill="1" applyBorder="1" applyAlignment="1" applyProtection="1">
      <protection locked="0"/>
    </xf>
    <xf numFmtId="1" fontId="6" fillId="5" borderId="260" xfId="0" applyNumberFormat="1" applyFont="1" applyFill="1" applyBorder="1" applyAlignment="1" applyProtection="1">
      <protection locked="0"/>
    </xf>
    <xf numFmtId="1" fontId="6" fillId="5" borderId="155" xfId="0" applyNumberFormat="1" applyFont="1" applyFill="1" applyBorder="1" applyAlignment="1" applyProtection="1">
      <protection locked="0"/>
    </xf>
    <xf numFmtId="1" fontId="6" fillId="5" borderId="261" xfId="0" applyNumberFormat="1" applyFont="1" applyFill="1" applyBorder="1" applyAlignment="1" applyProtection="1">
      <protection locked="0"/>
    </xf>
    <xf numFmtId="1" fontId="6" fillId="0" borderId="93" xfId="0" applyNumberFormat="1" applyFont="1" applyFill="1" applyBorder="1" applyAlignment="1" applyProtection="1"/>
    <xf numFmtId="1" fontId="6" fillId="5" borderId="132" xfId="0" applyNumberFormat="1" applyFont="1" applyFill="1" applyBorder="1" applyAlignment="1" applyProtection="1">
      <protection locked="0"/>
    </xf>
    <xf numFmtId="1" fontId="6" fillId="5" borderId="187" xfId="0" applyNumberFormat="1" applyFont="1" applyFill="1" applyBorder="1" applyAlignment="1" applyProtection="1">
      <protection locked="0"/>
    </xf>
    <xf numFmtId="1" fontId="6" fillId="4" borderId="258" xfId="0" applyNumberFormat="1" applyFont="1" applyFill="1" applyBorder="1" applyAlignment="1" applyProtection="1"/>
    <xf numFmtId="1" fontId="6" fillId="4" borderId="186" xfId="0" applyNumberFormat="1" applyFont="1" applyFill="1" applyBorder="1" applyAlignment="1" applyProtection="1"/>
    <xf numFmtId="1" fontId="6" fillId="4" borderId="135" xfId="0" applyNumberFormat="1" applyFont="1" applyFill="1" applyBorder="1" applyAlignment="1" applyProtection="1"/>
    <xf numFmtId="1" fontId="6" fillId="4" borderId="185" xfId="0" applyNumberFormat="1" applyFont="1" applyFill="1" applyBorder="1" applyAlignment="1" applyProtection="1"/>
    <xf numFmtId="1" fontId="6" fillId="4" borderId="187" xfId="0" applyNumberFormat="1" applyFont="1" applyFill="1" applyBorder="1" applyAlignment="1" applyProtection="1"/>
    <xf numFmtId="1" fontId="6" fillId="4" borderId="219" xfId="0" applyNumberFormat="1" applyFont="1" applyFill="1" applyBorder="1" applyAlignment="1" applyProtection="1"/>
    <xf numFmtId="1" fontId="6" fillId="4" borderId="145" xfId="0" applyNumberFormat="1" applyFont="1" applyFill="1" applyBorder="1" applyAlignment="1" applyProtection="1"/>
    <xf numFmtId="1" fontId="6" fillId="4" borderId="259" xfId="0" applyNumberFormat="1" applyFont="1" applyFill="1" applyBorder="1" applyAlignment="1" applyProtection="1"/>
    <xf numFmtId="1" fontId="6" fillId="5" borderId="135" xfId="0" applyNumberFormat="1" applyFont="1" applyFill="1" applyBorder="1" applyAlignment="1" applyProtection="1">
      <protection locked="0"/>
    </xf>
    <xf numFmtId="1" fontId="6" fillId="5" borderId="5" xfId="0" applyNumberFormat="1" applyFont="1" applyFill="1" applyBorder="1" applyAlignment="1" applyProtection="1">
      <protection locked="0"/>
    </xf>
    <xf numFmtId="1" fontId="17" fillId="3" borderId="212" xfId="0" applyNumberFormat="1" applyFont="1" applyFill="1" applyBorder="1" applyAlignment="1" applyProtection="1"/>
    <xf numFmtId="1" fontId="6" fillId="0" borderId="133" xfId="0" applyNumberFormat="1" applyFont="1" applyFill="1" applyBorder="1" applyAlignment="1" applyProtection="1"/>
    <xf numFmtId="1" fontId="6" fillId="0" borderId="133" xfId="0" applyNumberFormat="1" applyFont="1" applyBorder="1" applyAlignment="1" applyProtection="1">
      <alignment wrapText="1"/>
    </xf>
    <xf numFmtId="1" fontId="6" fillId="5" borderId="134" xfId="0" applyNumberFormat="1" applyFont="1" applyFill="1" applyBorder="1" applyAlignment="1" applyProtection="1">
      <protection locked="0"/>
    </xf>
    <xf numFmtId="1" fontId="6" fillId="5" borderId="133" xfId="0" applyNumberFormat="1" applyFont="1" applyFill="1" applyBorder="1" applyAlignment="1" applyProtection="1">
      <protection locked="0"/>
    </xf>
    <xf numFmtId="1" fontId="6" fillId="5" borderId="220" xfId="0" applyNumberFormat="1" applyFont="1" applyFill="1" applyBorder="1" applyAlignment="1" applyProtection="1">
      <protection locked="0"/>
    </xf>
    <xf numFmtId="1" fontId="6" fillId="5" borderId="152" xfId="0" applyNumberFormat="1" applyFont="1" applyFill="1" applyBorder="1" applyAlignment="1" applyProtection="1">
      <protection locked="0"/>
    </xf>
    <xf numFmtId="1" fontId="4" fillId="0" borderId="139" xfId="0" applyNumberFormat="1" applyFont="1" applyFill="1" applyBorder="1" applyAlignment="1" applyProtection="1">
      <alignment horizontal="left"/>
    </xf>
    <xf numFmtId="1" fontId="6" fillId="3" borderId="50" xfId="0" applyNumberFormat="1" applyFont="1" applyFill="1" applyBorder="1" applyAlignment="1" applyProtection="1">
      <protection hidden="1"/>
    </xf>
    <xf numFmtId="1" fontId="3" fillId="3" borderId="50" xfId="0" applyNumberFormat="1" applyFont="1" applyFill="1" applyBorder="1" applyAlignment="1" applyProtection="1">
      <protection hidden="1"/>
    </xf>
    <xf numFmtId="1" fontId="6" fillId="3" borderId="26" xfId="0" applyNumberFormat="1" applyFont="1" applyFill="1" applyBorder="1" applyAlignment="1" applyProtection="1">
      <protection hidden="1"/>
    </xf>
    <xf numFmtId="1" fontId="6" fillId="5" borderId="7" xfId="0" applyNumberFormat="1" applyFont="1" applyFill="1" applyBorder="1" applyAlignment="1" applyProtection="1">
      <protection locked="0"/>
    </xf>
    <xf numFmtId="1" fontId="6" fillId="3" borderId="0" xfId="0" applyNumberFormat="1" applyFont="1" applyFill="1" applyAlignment="1" applyProtection="1">
      <alignment horizontal="left"/>
    </xf>
    <xf numFmtId="1" fontId="2" fillId="3" borderId="0" xfId="0" applyNumberFormat="1" applyFont="1" applyFill="1" applyAlignment="1">
      <alignment horizontal="center" vertical="center" wrapText="1"/>
    </xf>
    <xf numFmtId="1" fontId="4" fillId="3" borderId="139" xfId="0" applyNumberFormat="1" applyFont="1" applyFill="1" applyBorder="1" applyAlignment="1" applyProtection="1">
      <alignment horizontal="left"/>
    </xf>
    <xf numFmtId="1" fontId="5" fillId="3" borderId="0" xfId="0" applyNumberFormat="1" applyFont="1" applyFill="1" applyBorder="1" applyAlignment="1" applyProtection="1">
      <alignment horizontal="left"/>
    </xf>
    <xf numFmtId="1" fontId="5" fillId="3" borderId="0" xfId="0" applyNumberFormat="1" applyFont="1" applyFill="1" applyBorder="1" applyAlignment="1" applyProtection="1">
      <alignment wrapText="1"/>
    </xf>
    <xf numFmtId="1" fontId="4" fillId="0" borderId="0" xfId="0" applyNumberFormat="1" applyFont="1" applyFill="1" applyAlignment="1" applyProtection="1">
      <alignment horizontal="left"/>
    </xf>
    <xf numFmtId="1" fontId="2" fillId="3" borderId="0" xfId="0" applyNumberFormat="1" applyFont="1" applyFill="1" applyAlignment="1" applyProtection="1"/>
    <xf numFmtId="1" fontId="15" fillId="3" borderId="0" xfId="0" applyNumberFormat="1" applyFont="1" applyFill="1" applyAlignment="1" applyProtection="1"/>
    <xf numFmtId="1" fontId="6" fillId="0" borderId="35" xfId="0" applyNumberFormat="1" applyFont="1" applyFill="1" applyBorder="1" applyAlignment="1" applyProtection="1">
      <alignment horizontal="center" vertical="center" wrapText="1"/>
    </xf>
    <xf numFmtId="1" fontId="6" fillId="0" borderId="88" xfId="0" applyNumberFormat="1" applyFont="1" applyFill="1" applyBorder="1" applyAlignment="1" applyProtection="1">
      <alignment horizontal="center" vertical="center" wrapText="1"/>
    </xf>
    <xf numFmtId="1" fontId="6" fillId="0" borderId="9" xfId="0" applyNumberFormat="1" applyFont="1" applyFill="1" applyBorder="1" applyAlignment="1" applyProtection="1">
      <alignment horizontal="center" vertical="center" wrapText="1"/>
    </xf>
    <xf numFmtId="1" fontId="6" fillId="0" borderId="15" xfId="0" applyNumberFormat="1" applyFont="1" applyFill="1" applyBorder="1" applyAlignment="1" applyProtection="1">
      <alignment horizontal="right" wrapText="1"/>
    </xf>
    <xf numFmtId="1" fontId="6" fillId="0" borderId="40" xfId="0" applyNumberFormat="1" applyFont="1" applyFill="1" applyBorder="1" applyAlignment="1" applyProtection="1">
      <alignment vertical="center" wrapText="1"/>
    </xf>
    <xf numFmtId="1" fontId="6" fillId="0" borderId="40" xfId="0" applyNumberFormat="1" applyFont="1" applyFill="1" applyBorder="1" applyAlignment="1" applyProtection="1">
      <alignment horizontal="right" wrapText="1"/>
    </xf>
    <xf numFmtId="1" fontId="6" fillId="0" borderId="62" xfId="0" applyNumberFormat="1" applyFont="1" applyFill="1" applyBorder="1" applyAlignment="1" applyProtection="1">
      <alignment horizontal="right" wrapText="1"/>
    </xf>
    <xf numFmtId="1" fontId="6" fillId="0" borderId="3" xfId="0" applyNumberFormat="1" applyFont="1" applyFill="1" applyBorder="1" applyAlignment="1" applyProtection="1">
      <alignment horizontal="left" vertical="center" wrapText="1"/>
    </xf>
    <xf numFmtId="1" fontId="6" fillId="0" borderId="3" xfId="0" applyNumberFormat="1" applyFont="1" applyFill="1" applyBorder="1" applyAlignment="1" applyProtection="1">
      <alignment horizontal="right" wrapText="1"/>
    </xf>
    <xf numFmtId="1" fontId="6" fillId="0" borderId="5" xfId="0" applyNumberFormat="1" applyFont="1" applyFill="1" applyBorder="1" applyAlignment="1" applyProtection="1">
      <alignment horizontal="right"/>
    </xf>
    <xf numFmtId="1" fontId="6" fillId="5" borderId="44" xfId="0" applyNumberFormat="1" applyFont="1" applyFill="1" applyBorder="1" applyAlignment="1" applyProtection="1">
      <protection locked="0"/>
    </xf>
    <xf numFmtId="1" fontId="6" fillId="0" borderId="6" xfId="0" applyNumberFormat="1" applyFont="1" applyFill="1" applyBorder="1" applyAlignment="1" applyProtection="1">
      <alignment horizontal="left" vertical="center" wrapText="1"/>
    </xf>
    <xf numFmtId="1" fontId="6" fillId="0" borderId="11" xfId="0" applyNumberFormat="1" applyFont="1" applyFill="1" applyBorder="1" applyAlignment="1" applyProtection="1">
      <alignment horizontal="right" wrapText="1"/>
    </xf>
    <xf numFmtId="1" fontId="6" fillId="0" borderId="50" xfId="0" applyNumberFormat="1" applyFont="1" applyFill="1" applyBorder="1" applyAlignment="1" applyProtection="1">
      <alignment horizontal="right"/>
    </xf>
    <xf numFmtId="1" fontId="2" fillId="3" borderId="0" xfId="0" applyNumberFormat="1" applyFont="1" applyFill="1" applyBorder="1" applyAlignment="1" applyProtection="1"/>
    <xf numFmtId="1" fontId="2" fillId="3" borderId="0" xfId="0" applyNumberFormat="1" applyFont="1" applyFill="1" applyBorder="1" applyAlignment="1" applyProtection="1">
      <alignment horizontal="left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1" fontId="6" fillId="0" borderId="202" xfId="0" applyNumberFormat="1" applyFont="1" applyFill="1" applyBorder="1" applyAlignment="1" applyProtection="1">
      <alignment horizontal="center" vertical="center"/>
    </xf>
    <xf numFmtId="1" fontId="6" fillId="0" borderId="7" xfId="0" applyNumberFormat="1" applyFont="1" applyFill="1" applyBorder="1" applyAlignment="1" applyProtection="1">
      <alignment horizontal="center" vertical="center" wrapText="1"/>
    </xf>
    <xf numFmtId="1" fontId="6" fillId="0" borderId="200" xfId="0" applyNumberFormat="1" applyFont="1" applyFill="1" applyBorder="1" applyAlignment="1" applyProtection="1">
      <alignment horizontal="center" vertical="center"/>
      <protection locked="0"/>
    </xf>
    <xf numFmtId="1" fontId="6" fillId="0" borderId="212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Alignment="1" applyProtection="1">
      <alignment horizontal="left"/>
    </xf>
    <xf numFmtId="1" fontId="2" fillId="3" borderId="0" xfId="0" applyNumberFormat="1" applyFont="1" applyFill="1" applyAlignment="1" applyProtection="1">
      <alignment horizontal="left" wrapText="1"/>
    </xf>
    <xf numFmtId="1" fontId="40" fillId="3" borderId="0" xfId="0" applyNumberFormat="1" applyFont="1" applyFill="1" applyAlignment="1" applyProtection="1">
      <alignment horizontal="left" wrapText="1"/>
    </xf>
    <xf numFmtId="1" fontId="15" fillId="3" borderId="0" xfId="0" applyNumberFormat="1" applyFont="1" applyFill="1" applyAlignment="1" applyProtection="1">
      <alignment horizontal="left" wrapText="1"/>
    </xf>
    <xf numFmtId="1" fontId="3" fillId="3" borderId="0" xfId="0" applyNumberFormat="1" applyFont="1" applyFill="1" applyBorder="1" applyAlignment="1" applyProtection="1">
      <protection locked="0"/>
    </xf>
    <xf numFmtId="1" fontId="6" fillId="0" borderId="23" xfId="0" applyNumberFormat="1" applyFont="1" applyFill="1" applyBorder="1" applyAlignment="1" applyProtection="1">
      <alignment horizontal="left" vertical="center" wrapText="1"/>
    </xf>
    <xf numFmtId="1" fontId="3" fillId="3" borderId="35" xfId="0" applyNumberFormat="1" applyFont="1" applyFill="1" applyBorder="1" applyAlignment="1" applyProtection="1">
      <protection locked="0"/>
    </xf>
    <xf numFmtId="1" fontId="2" fillId="3" borderId="7" xfId="0" applyNumberFormat="1" applyFont="1" applyFill="1" applyBorder="1" applyAlignment="1" applyProtection="1">
      <alignment horizontal="left"/>
      <protection hidden="1"/>
    </xf>
    <xf numFmtId="1" fontId="2" fillId="3" borderId="50" xfId="0" applyNumberFormat="1" applyFont="1" applyFill="1" applyBorder="1" applyAlignment="1" applyProtection="1">
      <alignment horizontal="left"/>
      <protection hidden="1"/>
    </xf>
    <xf numFmtId="1" fontId="15" fillId="3" borderId="50" xfId="0" applyNumberFormat="1" applyFont="1" applyFill="1" applyBorder="1" applyAlignment="1" applyProtection="1">
      <alignment horizontal="left" wrapText="1"/>
    </xf>
    <xf numFmtId="1" fontId="15" fillId="3" borderId="50" xfId="0" applyNumberFormat="1" applyFont="1" applyFill="1" applyBorder="1" applyAlignment="1" applyProtection="1">
      <alignment horizontal="left" wrapText="1"/>
      <protection hidden="1"/>
    </xf>
    <xf numFmtId="1" fontId="15" fillId="3" borderId="50" xfId="0" applyNumberFormat="1" applyFont="1" applyFill="1" applyBorder="1" applyAlignment="1" applyProtection="1">
      <protection hidden="1"/>
    </xf>
    <xf numFmtId="1" fontId="15" fillId="3" borderId="50" xfId="0" applyNumberFormat="1" applyFont="1" applyFill="1" applyBorder="1" applyAlignment="1" applyProtection="1">
      <alignment wrapText="1"/>
      <protection hidden="1"/>
    </xf>
    <xf numFmtId="1" fontId="6" fillId="3" borderId="0" xfId="0" applyNumberFormat="1" applyFont="1" applyFill="1" applyAlignment="1" applyProtection="1">
      <protection hidden="1"/>
    </xf>
    <xf numFmtId="1" fontId="6" fillId="0" borderId="88" xfId="0" applyNumberFormat="1" applyFont="1" applyFill="1" applyBorder="1" applyAlignment="1" applyProtection="1">
      <alignment horizontal="center" vertical="center"/>
      <protection hidden="1"/>
    </xf>
    <xf numFmtId="1" fontId="6" fillId="0" borderId="10" xfId="0" applyNumberFormat="1" applyFont="1" applyFill="1" applyBorder="1" applyAlignment="1" applyProtection="1">
      <alignment horizontal="center" vertical="center" wrapText="1"/>
      <protection hidden="1"/>
    </xf>
    <xf numFmtId="1" fontId="21" fillId="3" borderId="0" xfId="0" applyNumberFormat="1" applyFont="1" applyFill="1" applyProtection="1">
      <protection locked="0"/>
    </xf>
    <xf numFmtId="1" fontId="6" fillId="0" borderId="2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47" xfId="0" applyNumberFormat="1" applyFont="1" applyFill="1" applyBorder="1" applyAlignment="1" applyProtection="1">
      <alignment horizontal="right" wrapText="1"/>
    </xf>
    <xf numFmtId="1" fontId="6" fillId="5" borderId="14" xfId="0" applyNumberFormat="1" applyFont="1" applyFill="1" applyBorder="1" applyAlignment="1" applyProtection="1">
      <alignment wrapText="1"/>
      <protection locked="0"/>
    </xf>
    <xf numFmtId="1" fontId="6" fillId="0" borderId="14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14" xfId="0" applyNumberFormat="1" applyFont="1" applyFill="1" applyBorder="1" applyAlignment="1" applyProtection="1">
      <alignment horizontal="left" vertical="center" wrapText="1"/>
      <protection hidden="1"/>
    </xf>
    <xf numFmtId="1" fontId="6" fillId="0" borderId="27" xfId="0" applyNumberFormat="1" applyFont="1" applyFill="1" applyBorder="1" applyAlignment="1" applyProtection="1">
      <alignment horizontal="right" wrapText="1"/>
    </xf>
    <xf numFmtId="1" fontId="6" fillId="0" borderId="26" xfId="0" applyNumberFormat="1" applyFont="1" applyFill="1" applyBorder="1" applyAlignment="1" applyProtection="1">
      <alignment horizontal="right"/>
    </xf>
    <xf numFmtId="1" fontId="6" fillId="5" borderId="10" xfId="0" applyNumberFormat="1" applyFont="1" applyFill="1" applyBorder="1" applyAlignment="1" applyProtection="1">
      <alignment wrapText="1"/>
      <protection locked="0"/>
    </xf>
    <xf numFmtId="1" fontId="15" fillId="3" borderId="0" xfId="0" applyNumberFormat="1" applyFont="1" applyFill="1" applyBorder="1" applyAlignment="1" applyProtection="1">
      <protection hidden="1"/>
    </xf>
    <xf numFmtId="1" fontId="15" fillId="3" borderId="0" xfId="0" applyNumberFormat="1" applyFont="1" applyFill="1" applyAlignment="1" applyProtection="1">
      <alignment wrapText="1"/>
      <protection hidden="1"/>
    </xf>
    <xf numFmtId="1" fontId="6" fillId="0" borderId="7" xfId="0" applyNumberFormat="1" applyFont="1" applyFill="1" applyBorder="1" applyAlignment="1" applyProtection="1">
      <alignment horizontal="center" vertical="center"/>
      <protection hidden="1"/>
    </xf>
    <xf numFmtId="1" fontId="6" fillId="0" borderId="34" xfId="0" applyNumberFormat="1" applyFont="1" applyFill="1" applyBorder="1" applyAlignment="1" applyProtection="1">
      <alignment horizontal="center" vertical="center" wrapText="1"/>
    </xf>
    <xf numFmtId="1" fontId="6" fillId="0" borderId="15" xfId="0" applyNumberFormat="1" applyFont="1" applyFill="1" applyBorder="1" applyAlignment="1" applyProtection="1">
      <alignment horizontal="left" vertical="center" wrapText="1"/>
      <protection hidden="1"/>
    </xf>
    <xf numFmtId="1" fontId="6" fillId="0" borderId="37" xfId="0" applyNumberFormat="1" applyFont="1" applyFill="1" applyBorder="1" applyAlignment="1" applyProtection="1">
      <alignment horizontal="left" vertical="center" wrapText="1"/>
      <protection hidden="1"/>
    </xf>
    <xf numFmtId="1" fontId="6" fillId="4" borderId="15" xfId="0" applyNumberFormat="1" applyFont="1" applyFill="1" applyBorder="1" applyAlignment="1" applyProtection="1"/>
    <xf numFmtId="1" fontId="6" fillId="0" borderId="0" xfId="0" applyNumberFormat="1" applyFont="1" applyFill="1" applyAlignment="1" applyProtection="1">
      <protection hidden="1"/>
    </xf>
    <xf numFmtId="1" fontId="4" fillId="3" borderId="7" xfId="0" applyNumberFormat="1" applyFont="1" applyFill="1" applyBorder="1" applyAlignment="1" applyProtection="1">
      <alignment horizontal="left"/>
      <protection hidden="1"/>
    </xf>
    <xf numFmtId="1" fontId="2" fillId="3" borderId="7" xfId="0" applyNumberFormat="1" applyFont="1" applyFill="1" applyBorder="1" applyAlignment="1" applyProtection="1">
      <alignment horizontal="left" wrapText="1"/>
      <protection hidden="1"/>
    </xf>
    <xf numFmtId="1" fontId="2" fillId="3" borderId="50" xfId="0" applyNumberFormat="1" applyFont="1" applyFill="1" applyBorder="1" applyAlignment="1" applyProtection="1">
      <alignment horizontal="left" wrapText="1"/>
      <protection hidden="1"/>
    </xf>
    <xf numFmtId="1" fontId="2" fillId="3" borderId="0" xfId="0" applyNumberFormat="1" applyFont="1" applyFill="1" applyBorder="1" applyAlignment="1" applyProtection="1">
      <alignment wrapText="1"/>
      <protection hidden="1"/>
    </xf>
    <xf numFmtId="1" fontId="5" fillId="3" borderId="0" xfId="0" applyNumberFormat="1" applyFont="1" applyFill="1" applyBorder="1" applyAlignment="1" applyProtection="1">
      <protection hidden="1"/>
    </xf>
    <xf numFmtId="1" fontId="15" fillId="3" borderId="0" xfId="0" applyNumberFormat="1" applyFont="1" applyFill="1" applyBorder="1" applyAlignment="1" applyProtection="1">
      <alignment wrapText="1"/>
      <protection hidden="1"/>
    </xf>
    <xf numFmtId="1" fontId="15" fillId="3" borderId="212" xfId="0" applyNumberFormat="1" applyFont="1" applyFill="1" applyBorder="1" applyAlignment="1" applyProtection="1">
      <alignment wrapText="1"/>
      <protection hidden="1"/>
    </xf>
    <xf numFmtId="1" fontId="6" fillId="0" borderId="47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13" xfId="0" applyNumberFormat="1" applyFont="1" applyBorder="1" applyAlignment="1" applyProtection="1">
      <alignment horizontal="center" vertical="center" wrapText="1"/>
      <protection hidden="1"/>
    </xf>
    <xf numFmtId="1" fontId="6" fillId="0" borderId="136" xfId="0" applyNumberFormat="1" applyFont="1" applyBorder="1" applyAlignment="1" applyProtection="1">
      <alignment horizontal="center" vertical="center" wrapText="1"/>
      <protection hidden="1"/>
    </xf>
    <xf numFmtId="1" fontId="6" fillId="0" borderId="48" xfId="0" applyNumberFormat="1" applyFont="1" applyFill="1" applyBorder="1" applyAlignment="1" applyProtection="1">
      <alignment horizontal="center" vertical="center" wrapText="1"/>
      <protection hidden="1"/>
    </xf>
    <xf numFmtId="1" fontId="6" fillId="5" borderId="16" xfId="0" applyNumberFormat="1" applyFont="1" applyFill="1" applyBorder="1" applyAlignment="1" applyProtection="1">
      <alignment wrapText="1"/>
      <protection locked="0"/>
    </xf>
    <xf numFmtId="1" fontId="6" fillId="5" borderId="18" xfId="0" applyNumberFormat="1" applyFont="1" applyFill="1" applyBorder="1" applyAlignment="1" applyProtection="1">
      <alignment wrapText="1"/>
      <protection locked="0"/>
    </xf>
    <xf numFmtId="1" fontId="6" fillId="5" borderId="120" xfId="0" applyNumberFormat="1" applyFont="1" applyFill="1" applyBorder="1" applyAlignment="1" applyProtection="1">
      <alignment wrapText="1"/>
      <protection locked="0"/>
    </xf>
    <xf numFmtId="1" fontId="6" fillId="5" borderId="54" xfId="0" applyNumberFormat="1" applyFont="1" applyFill="1" applyBorder="1" applyAlignment="1" applyProtection="1">
      <alignment wrapText="1"/>
      <protection locked="0"/>
    </xf>
    <xf numFmtId="1" fontId="6" fillId="5" borderId="38" xfId="0" applyNumberFormat="1" applyFont="1" applyFill="1" applyBorder="1" applyAlignment="1" applyProtection="1">
      <alignment wrapText="1"/>
      <protection locked="0"/>
    </xf>
    <xf numFmtId="1" fontId="6" fillId="5" borderId="36" xfId="0" applyNumberFormat="1" applyFont="1" applyFill="1" applyBorder="1" applyAlignment="1" applyProtection="1">
      <alignment wrapText="1"/>
      <protection locked="0"/>
    </xf>
    <xf numFmtId="1" fontId="6" fillId="5" borderId="137" xfId="0" applyNumberFormat="1" applyFont="1" applyFill="1" applyBorder="1" applyAlignment="1" applyProtection="1">
      <alignment wrapText="1"/>
      <protection locked="0"/>
    </xf>
    <xf numFmtId="1" fontId="6" fillId="5" borderId="55" xfId="0" applyNumberFormat="1" applyFont="1" applyFill="1" applyBorder="1" applyAlignment="1" applyProtection="1">
      <alignment wrapText="1"/>
      <protection locked="0"/>
    </xf>
    <xf numFmtId="1" fontId="6" fillId="4" borderId="138" xfId="0" applyNumberFormat="1" applyFont="1" applyFill="1" applyBorder="1" applyAlignment="1" applyProtection="1"/>
    <xf numFmtId="1" fontId="2" fillId="3" borderId="139" xfId="0" applyNumberFormat="1" applyFont="1" applyFill="1" applyBorder="1" applyAlignment="1" applyProtection="1">
      <alignment horizontal="left"/>
      <protection hidden="1"/>
    </xf>
    <xf numFmtId="1" fontId="5" fillId="3" borderId="0" xfId="0" applyNumberFormat="1" applyFont="1" applyFill="1" applyBorder="1" applyProtection="1">
      <protection hidden="1"/>
    </xf>
    <xf numFmtId="1" fontId="5" fillId="3" borderId="0" xfId="0" applyNumberFormat="1" applyFont="1" applyFill="1" applyProtection="1">
      <protection hidden="1"/>
    </xf>
    <xf numFmtId="1" fontId="5" fillId="3" borderId="0" xfId="0" applyNumberFormat="1" applyFont="1" applyFill="1" applyBorder="1" applyAlignment="1" applyProtection="1">
      <alignment horizontal="left"/>
      <protection hidden="1"/>
    </xf>
    <xf numFmtId="1" fontId="6" fillId="3" borderId="0" xfId="0" applyNumberFormat="1" applyFont="1" applyFill="1" applyProtection="1">
      <protection hidden="1"/>
    </xf>
    <xf numFmtId="1" fontId="32" fillId="0" borderId="0" xfId="0" applyNumberFormat="1" applyFont="1"/>
    <xf numFmtId="1" fontId="25" fillId="3" borderId="50" xfId="0" applyNumberFormat="1" applyFont="1" applyFill="1" applyBorder="1" applyAlignment="1" applyProtection="1">
      <alignment horizontal="left"/>
      <protection hidden="1"/>
    </xf>
    <xf numFmtId="1" fontId="25" fillId="3" borderId="0" xfId="0" applyNumberFormat="1" applyFont="1" applyFill="1" applyBorder="1" applyAlignment="1" applyProtection="1">
      <protection hidden="1"/>
    </xf>
    <xf numFmtId="1" fontId="25" fillId="3" borderId="0" xfId="0" applyNumberFormat="1" applyFont="1" applyFill="1" applyAlignment="1" applyProtection="1">
      <protection hidden="1"/>
    </xf>
    <xf numFmtId="1" fontId="25" fillId="3" borderId="0" xfId="0" applyNumberFormat="1" applyFont="1" applyFill="1" applyAlignment="1" applyProtection="1">
      <alignment wrapText="1"/>
      <protection hidden="1"/>
    </xf>
    <xf numFmtId="1" fontId="15" fillId="3" borderId="0" xfId="0" applyNumberFormat="1" applyFont="1" applyFill="1" applyAlignment="1" applyProtection="1">
      <protection hidden="1"/>
    </xf>
    <xf numFmtId="1" fontId="6" fillId="3" borderId="203" xfId="0" applyNumberFormat="1" applyFont="1" applyFill="1" applyBorder="1" applyAlignment="1" applyProtection="1">
      <protection hidden="1"/>
    </xf>
    <xf numFmtId="1" fontId="6" fillId="3" borderId="207" xfId="0" applyNumberFormat="1" applyFont="1" applyFill="1" applyBorder="1" applyAlignment="1" applyProtection="1">
      <protection locked="0"/>
    </xf>
    <xf numFmtId="1" fontId="6" fillId="3" borderId="208" xfId="0" applyNumberFormat="1" applyFont="1" applyFill="1" applyBorder="1" applyAlignment="1" applyProtection="1">
      <alignment wrapText="1"/>
      <protection hidden="1"/>
    </xf>
    <xf numFmtId="1" fontId="5" fillId="3" borderId="208" xfId="0" applyNumberFormat="1" applyFont="1" applyFill="1" applyBorder="1" applyAlignment="1" applyProtection="1">
      <protection hidden="1"/>
    </xf>
    <xf numFmtId="1" fontId="10" fillId="0" borderId="212" xfId="0" applyNumberFormat="1" applyFont="1" applyBorder="1"/>
    <xf numFmtId="1" fontId="6" fillId="3" borderId="0" xfId="0" applyNumberFormat="1" applyFont="1" applyFill="1" applyAlignment="1" applyProtection="1">
      <alignment wrapText="1"/>
      <protection hidden="1"/>
    </xf>
    <xf numFmtId="1" fontId="5" fillId="3" borderId="0" xfId="0" applyNumberFormat="1" applyFont="1" applyFill="1" applyAlignment="1" applyProtection="1">
      <protection hidden="1"/>
    </xf>
    <xf numFmtId="1" fontId="30" fillId="0" borderId="17" xfId="0" applyNumberFormat="1" applyFont="1" applyBorder="1" applyAlignment="1">
      <alignment wrapText="1"/>
    </xf>
    <xf numFmtId="1" fontId="6" fillId="5" borderId="19" xfId="0" applyNumberFormat="1" applyFont="1" applyFill="1" applyBorder="1" applyAlignment="1" applyProtection="1">
      <alignment horizontal="right" wrapText="1"/>
      <protection locked="0"/>
    </xf>
    <xf numFmtId="1" fontId="6" fillId="4" borderId="19" xfId="0" applyNumberFormat="1" applyFont="1" applyFill="1" applyBorder="1" applyAlignment="1" applyProtection="1">
      <alignment horizontal="center" vertical="center" wrapText="1"/>
    </xf>
    <xf numFmtId="1" fontId="6" fillId="0" borderId="25" xfId="0" applyNumberFormat="1" applyFont="1" applyFill="1" applyBorder="1" applyAlignment="1" applyProtection="1">
      <alignment vertical="center" wrapText="1"/>
      <protection hidden="1"/>
    </xf>
    <xf numFmtId="1" fontId="6" fillId="5" borderId="25" xfId="0" applyNumberFormat="1" applyFont="1" applyFill="1" applyBorder="1" applyAlignment="1" applyProtection="1">
      <alignment horizontal="right" wrapText="1"/>
      <protection locked="0"/>
    </xf>
    <xf numFmtId="1" fontId="6" fillId="5" borderId="25" xfId="0" applyNumberFormat="1" applyFont="1" applyFill="1" applyBorder="1" applyAlignment="1" applyProtection="1">
      <alignment horizontal="right"/>
      <protection locked="0"/>
    </xf>
    <xf numFmtId="1" fontId="6" fillId="0" borderId="37" xfId="0" applyNumberFormat="1" applyFont="1" applyFill="1" applyBorder="1" applyAlignment="1" applyProtection="1">
      <alignment vertical="center" wrapText="1"/>
      <protection hidden="1"/>
    </xf>
    <xf numFmtId="1" fontId="6" fillId="5" borderId="37" xfId="0" applyNumberFormat="1" applyFont="1" applyFill="1" applyBorder="1" applyAlignment="1" applyProtection="1">
      <alignment horizontal="right" wrapText="1"/>
      <protection locked="0"/>
    </xf>
    <xf numFmtId="1" fontId="6" fillId="5" borderId="51" xfId="0" applyNumberFormat="1" applyFont="1" applyFill="1" applyBorder="1" applyAlignment="1" applyProtection="1">
      <alignment horizontal="right"/>
      <protection locked="0"/>
    </xf>
    <xf numFmtId="1" fontId="6" fillId="5" borderId="37" xfId="0" applyNumberFormat="1" applyFont="1" applyFill="1" applyBorder="1" applyAlignment="1" applyProtection="1">
      <alignment horizontal="right"/>
      <protection locked="0"/>
    </xf>
    <xf numFmtId="1" fontId="6" fillId="3" borderId="37" xfId="0" applyNumberFormat="1" applyFont="1" applyFill="1" applyBorder="1" applyAlignment="1" applyProtection="1">
      <alignment vertical="center" wrapText="1"/>
      <protection hidden="1"/>
    </xf>
    <xf numFmtId="1" fontId="21" fillId="0" borderId="88" xfId="0" applyNumberFormat="1" applyFont="1" applyFill="1" applyBorder="1" applyAlignment="1">
      <alignment wrapText="1"/>
    </xf>
    <xf numFmtId="1" fontId="10" fillId="0" borderId="205" xfId="0" applyNumberFormat="1" applyFont="1" applyBorder="1"/>
    <xf numFmtId="1" fontId="29" fillId="3" borderId="205" xfId="0" applyNumberFormat="1" applyFont="1" applyFill="1" applyBorder="1"/>
    <xf numFmtId="1" fontId="21" fillId="0" borderId="26" xfId="0" applyNumberFormat="1" applyFont="1" applyFill="1" applyBorder="1" applyAlignment="1">
      <alignment wrapText="1"/>
    </xf>
    <xf numFmtId="1" fontId="6" fillId="5" borderId="24" xfId="0" applyNumberFormat="1" applyFont="1" applyFill="1" applyBorder="1" applyAlignment="1" applyProtection="1">
      <alignment horizontal="right" wrapText="1"/>
      <protection locked="0"/>
    </xf>
    <xf numFmtId="1" fontId="6" fillId="5" borderId="21" xfId="0" applyNumberFormat="1" applyFont="1" applyFill="1" applyBorder="1" applyAlignment="1" applyProtection="1">
      <alignment horizontal="right"/>
      <protection locked="0"/>
    </xf>
    <xf numFmtId="1" fontId="6" fillId="5" borderId="24" xfId="0" applyNumberFormat="1" applyFont="1" applyFill="1" applyBorder="1" applyAlignment="1" applyProtection="1">
      <alignment horizontal="right"/>
      <protection locked="0"/>
    </xf>
    <xf numFmtId="1" fontId="10" fillId="0" borderId="203" xfId="0" applyNumberFormat="1" applyFont="1" applyBorder="1"/>
    <xf numFmtId="1" fontId="4" fillId="3" borderId="50" xfId="0" applyNumberFormat="1" applyFont="1" applyFill="1" applyBorder="1" applyAlignment="1" applyProtection="1">
      <protection hidden="1"/>
    </xf>
    <xf numFmtId="1" fontId="5" fillId="3" borderId="0" xfId="0" applyNumberFormat="1" applyFont="1" applyFill="1" applyBorder="1" applyAlignment="1" applyProtection="1">
      <protection locked="0"/>
    </xf>
    <xf numFmtId="1" fontId="2" fillId="3" borderId="0" xfId="0" applyNumberFormat="1" applyFont="1" applyFill="1" applyAlignment="1" applyProtection="1">
      <protection hidden="1"/>
    </xf>
    <xf numFmtId="1" fontId="6" fillId="0" borderId="216" xfId="0" applyNumberFormat="1" applyFont="1" applyFill="1" applyBorder="1" applyAlignment="1" applyProtection="1">
      <protection hidden="1"/>
    </xf>
    <xf numFmtId="1" fontId="10" fillId="3" borderId="0" xfId="0" applyNumberFormat="1" applyFont="1" applyFill="1" applyAlignment="1" applyProtection="1">
      <protection hidden="1"/>
    </xf>
    <xf numFmtId="1" fontId="3" fillId="3" borderId="0" xfId="0" applyNumberFormat="1" applyFont="1" applyFill="1" applyAlignment="1" applyProtection="1">
      <protection hidden="1"/>
    </xf>
    <xf numFmtId="1" fontId="6" fillId="0" borderId="6" xfId="0" applyNumberFormat="1" applyFont="1" applyFill="1" applyBorder="1" applyAlignment="1" applyProtection="1">
      <alignment horizontal="center" vertical="center" wrapText="1"/>
      <protection hidden="1"/>
    </xf>
    <xf numFmtId="1" fontId="6" fillId="3" borderId="14" xfId="0" applyNumberFormat="1" applyFont="1" applyFill="1" applyBorder="1" applyAlignment="1" applyProtection="1">
      <alignment wrapText="1"/>
    </xf>
    <xf numFmtId="1" fontId="2" fillId="0" borderId="139" xfId="0" applyNumberFormat="1" applyFont="1" applyFill="1" applyBorder="1" applyAlignment="1" applyProtection="1">
      <alignment horizontal="left"/>
    </xf>
    <xf numFmtId="1" fontId="5" fillId="3" borderId="50" xfId="0" applyNumberFormat="1" applyFont="1" applyFill="1" applyBorder="1" applyAlignment="1" applyProtection="1">
      <protection hidden="1"/>
    </xf>
    <xf numFmtId="1" fontId="6" fillId="3" borderId="216" xfId="0" applyNumberFormat="1" applyFont="1" applyFill="1" applyBorder="1" applyAlignment="1" applyProtection="1">
      <protection hidden="1"/>
    </xf>
    <xf numFmtId="1" fontId="6" fillId="3" borderId="8" xfId="0" applyNumberFormat="1" applyFont="1" applyFill="1" applyBorder="1" applyAlignment="1" applyProtection="1">
      <protection hidden="1"/>
    </xf>
    <xf numFmtId="1" fontId="29" fillId="0" borderId="218" xfId="0" applyNumberFormat="1" applyFont="1" applyBorder="1"/>
    <xf numFmtId="1" fontId="6" fillId="5" borderId="20" xfId="0" applyNumberFormat="1" applyFont="1" applyFill="1" applyBorder="1" applyAlignment="1" applyProtection="1">
      <alignment horizontal="right"/>
      <protection locked="0"/>
    </xf>
    <xf numFmtId="1" fontId="6" fillId="5" borderId="22" xfId="0" applyNumberFormat="1" applyFont="1" applyFill="1" applyBorder="1" applyAlignment="1" applyProtection="1">
      <alignment horizontal="right"/>
      <protection locked="0"/>
    </xf>
    <xf numFmtId="1" fontId="6" fillId="5" borderId="23" xfId="0" applyNumberFormat="1" applyFont="1" applyFill="1" applyBorder="1" applyAlignment="1" applyProtection="1">
      <alignment horizontal="right"/>
      <protection locked="0"/>
    </xf>
    <xf numFmtId="1" fontId="29" fillId="0" borderId="198" xfId="0" applyNumberFormat="1" applyFont="1" applyBorder="1" applyProtection="1">
      <protection locked="0"/>
    </xf>
    <xf numFmtId="1" fontId="6" fillId="5" borderId="7" xfId="0" applyNumberFormat="1" applyFont="1" applyFill="1" applyBorder="1" applyAlignment="1" applyProtection="1">
      <alignment horizontal="right"/>
      <protection locked="0"/>
    </xf>
    <xf numFmtId="1" fontId="15" fillId="3" borderId="0" xfId="0" applyNumberFormat="1" applyFont="1" applyFill="1" applyBorder="1" applyAlignment="1" applyProtection="1">
      <alignment horizontal="left" wrapText="1"/>
    </xf>
    <xf numFmtId="1" fontId="2" fillId="3" borderId="0" xfId="0" applyNumberFormat="1" applyFont="1" applyFill="1" applyBorder="1" applyAlignment="1" applyProtection="1">
      <alignment horizontal="center" vertical="center"/>
    </xf>
    <xf numFmtId="1" fontId="33" fillId="3" borderId="0" xfId="0" applyNumberFormat="1" applyFont="1" applyFill="1" applyBorder="1" applyAlignment="1" applyProtection="1">
      <alignment horizontal="center" vertical="center"/>
    </xf>
    <xf numFmtId="1" fontId="6" fillId="3" borderId="0" xfId="0" applyNumberFormat="1" applyFont="1" applyFill="1" applyBorder="1" applyAlignment="1" applyProtection="1">
      <alignment vertical="center"/>
    </xf>
    <xf numFmtId="1" fontId="6" fillId="3" borderId="0" xfId="0" applyNumberFormat="1" applyFont="1" applyFill="1" applyBorder="1" applyAlignment="1" applyProtection="1">
      <alignment horizontal="center" vertical="center" wrapText="1"/>
    </xf>
    <xf numFmtId="1" fontId="6" fillId="0" borderId="7" xfId="0" applyNumberFormat="1" applyFont="1" applyFill="1" applyBorder="1" applyAlignment="1" applyProtection="1">
      <alignment horizontal="center" vertical="center"/>
    </xf>
    <xf numFmtId="1" fontId="6" fillId="3" borderId="47" xfId="0" applyNumberFormat="1" applyFont="1" applyFill="1" applyBorder="1" applyAlignment="1" applyProtection="1">
      <alignment horizontal="center" vertical="center" wrapText="1"/>
    </xf>
    <xf numFmtId="1" fontId="6" fillId="3" borderId="8" xfId="0" applyNumberFormat="1" applyFont="1" applyFill="1" applyBorder="1" applyAlignment="1" applyProtection="1">
      <alignment horizontal="center" vertical="center" wrapText="1"/>
    </xf>
    <xf numFmtId="1" fontId="21" fillId="18" borderId="14" xfId="0" applyNumberFormat="1" applyFont="1" applyFill="1" applyBorder="1" applyAlignment="1">
      <alignment horizontal="center" vertical="center" wrapText="1"/>
    </xf>
    <xf numFmtId="1" fontId="6" fillId="0" borderId="8" xfId="0" applyNumberFormat="1" applyFont="1" applyFill="1" applyBorder="1" applyAlignment="1" applyProtection="1">
      <alignment horizontal="center" vertical="center" wrapText="1"/>
      <protection hidden="1"/>
    </xf>
    <xf numFmtId="1" fontId="6" fillId="18" borderId="42" xfId="0" applyNumberFormat="1" applyFont="1" applyFill="1" applyBorder="1" applyAlignment="1" applyProtection="1">
      <protection locked="0"/>
    </xf>
    <xf numFmtId="1" fontId="6" fillId="0" borderId="38" xfId="0" applyNumberFormat="1" applyFont="1" applyFill="1" applyBorder="1" applyAlignment="1" applyProtection="1"/>
    <xf numFmtId="1" fontId="21" fillId="0" borderId="0" xfId="0" applyNumberFormat="1" applyFont="1" applyFill="1"/>
    <xf numFmtId="1" fontId="6" fillId="0" borderId="40" xfId="0" applyNumberFormat="1" applyFont="1" applyFill="1" applyBorder="1" applyAlignment="1" applyProtection="1">
      <alignment wrapText="1"/>
    </xf>
    <xf numFmtId="1" fontId="6" fillId="18" borderId="34" xfId="0" applyNumberFormat="1" applyFont="1" applyFill="1" applyBorder="1" applyAlignment="1" applyProtection="1">
      <protection locked="0"/>
    </xf>
    <xf numFmtId="1" fontId="15" fillId="0" borderId="6" xfId="0" applyNumberFormat="1" applyFont="1" applyFill="1" applyBorder="1" applyAlignment="1" applyProtection="1">
      <alignment horizontal="center" vertical="center"/>
    </xf>
    <xf numFmtId="1" fontId="6" fillId="0" borderId="12" xfId="0" applyNumberFormat="1" applyFont="1" applyFill="1" applyBorder="1" applyAlignment="1" applyProtection="1"/>
    <xf numFmtId="1" fontId="21" fillId="3" borderId="14" xfId="0" applyNumberFormat="1" applyFont="1" applyFill="1" applyBorder="1" applyProtection="1"/>
    <xf numFmtId="1" fontId="21" fillId="3" borderId="7" xfId="0" applyNumberFormat="1" applyFont="1" applyFill="1" applyBorder="1" applyProtection="1"/>
    <xf numFmtId="1" fontId="21" fillId="3" borderId="6" xfId="0" applyNumberFormat="1" applyFont="1" applyFill="1" applyBorder="1" applyProtection="1"/>
    <xf numFmtId="1" fontId="21" fillId="3" borderId="0" xfId="0" applyNumberFormat="1" applyFont="1" applyFill="1"/>
    <xf numFmtId="1" fontId="22" fillId="0" borderId="35" xfId="0" applyNumberFormat="1" applyFont="1" applyFill="1" applyBorder="1"/>
    <xf numFmtId="1" fontId="6" fillId="0" borderId="26" xfId="0" applyNumberFormat="1" applyFont="1" applyFill="1" applyBorder="1" applyAlignment="1" applyProtection="1">
      <protection locked="0"/>
    </xf>
    <xf numFmtId="1" fontId="21" fillId="0" borderId="42" xfId="0" applyNumberFormat="1" applyFont="1" applyBorder="1"/>
    <xf numFmtId="1" fontId="21" fillId="0" borderId="36" xfId="0" applyNumberFormat="1" applyFont="1" applyBorder="1"/>
    <xf numFmtId="1" fontId="6" fillId="0" borderId="36" xfId="0" applyNumberFormat="1" applyFont="1" applyFill="1" applyBorder="1" applyAlignment="1" applyProtection="1">
      <alignment horizontal="left" vertical="center"/>
    </xf>
    <xf numFmtId="1" fontId="6" fillId="0" borderId="36" xfId="0" applyNumberFormat="1" applyFont="1" applyFill="1" applyBorder="1" applyAlignment="1" applyProtection="1">
      <alignment vertical="center"/>
    </xf>
    <xf numFmtId="1" fontId="6" fillId="0" borderId="22" xfId="0" applyNumberFormat="1" applyFont="1" applyFill="1" applyBorder="1" applyAlignment="1" applyProtection="1">
      <alignment vertical="center"/>
    </xf>
    <xf numFmtId="1" fontId="15" fillId="0" borderId="28" xfId="0" applyNumberFormat="1" applyFont="1" applyFill="1" applyBorder="1" applyAlignment="1" applyProtection="1">
      <alignment horizontal="center" vertical="center"/>
    </xf>
    <xf numFmtId="1" fontId="6" fillId="0" borderId="2" xfId="0" applyNumberFormat="1" applyFont="1" applyFill="1" applyBorder="1" applyAlignment="1" applyProtection="1">
      <alignment horizontal="right"/>
    </xf>
    <xf numFmtId="1" fontId="6" fillId="4" borderId="16" xfId="0" applyNumberFormat="1" applyFont="1" applyFill="1" applyBorder="1" applyAlignment="1" applyProtection="1">
      <alignment horizontal="right"/>
    </xf>
    <xf numFmtId="1" fontId="6" fillId="0" borderId="98" xfId="0" applyNumberFormat="1" applyFont="1" applyFill="1" applyBorder="1" applyAlignment="1" applyProtection="1">
      <alignment horizontal="right"/>
    </xf>
    <xf numFmtId="1" fontId="6" fillId="0" borderId="37" xfId="0" applyNumberFormat="1" applyFont="1" applyFill="1" applyBorder="1" applyAlignment="1" applyProtection="1">
      <alignment horizontal="right" shrinkToFit="1"/>
    </xf>
    <xf numFmtId="1" fontId="6" fillId="0" borderId="51" xfId="0" applyNumberFormat="1" applyFont="1" applyFill="1" applyBorder="1" applyAlignment="1" applyProtection="1">
      <alignment horizontal="right" shrinkToFit="1"/>
    </xf>
    <xf numFmtId="1" fontId="6" fillId="0" borderId="27" xfId="0" applyNumberFormat="1" applyFont="1" applyFill="1" applyBorder="1" applyAlignment="1" applyProtection="1"/>
    <xf numFmtId="1" fontId="6" fillId="0" borderId="119" xfId="0" applyNumberFormat="1" applyFont="1" applyFill="1" applyBorder="1" applyAlignment="1" applyProtection="1"/>
    <xf numFmtId="1" fontId="4" fillId="0" borderId="4" xfId="0" applyNumberFormat="1" applyFont="1" applyFill="1" applyBorder="1" applyAlignment="1" applyProtection="1"/>
    <xf numFmtId="1" fontId="6" fillId="0" borderId="0" xfId="0" applyNumberFormat="1" applyFont="1" applyFill="1" applyAlignment="1" applyProtection="1"/>
    <xf numFmtId="1" fontId="6" fillId="0" borderId="35" xfId="0" applyNumberFormat="1" applyFont="1" applyFill="1" applyBorder="1" applyAlignment="1" applyProtection="1">
      <alignment horizontal="center" vertical="center"/>
    </xf>
    <xf numFmtId="1" fontId="6" fillId="0" borderId="19" xfId="0" applyNumberFormat="1" applyFont="1" applyFill="1" applyBorder="1" applyAlignment="1" applyProtection="1">
      <alignment vertical="center"/>
    </xf>
    <xf numFmtId="1" fontId="6" fillId="0" borderId="24" xfId="0" applyNumberFormat="1" applyFont="1" applyFill="1" applyBorder="1" applyAlignment="1" applyProtection="1">
      <alignment vertical="center"/>
    </xf>
    <xf numFmtId="1" fontId="6" fillId="0" borderId="37" xfId="0" applyNumberFormat="1" applyFont="1" applyFill="1" applyBorder="1" applyAlignment="1" applyProtection="1">
      <alignment vertical="center"/>
    </xf>
    <xf numFmtId="1" fontId="6" fillId="0" borderId="2" xfId="0" applyNumberFormat="1" applyFont="1" applyFill="1" applyBorder="1" applyAlignment="1" applyProtection="1">
      <alignment vertical="center"/>
    </xf>
    <xf numFmtId="1" fontId="6" fillId="4" borderId="53" xfId="0" applyNumberFormat="1" applyFont="1" applyFill="1" applyBorder="1" applyAlignment="1" applyProtection="1"/>
    <xf numFmtId="1" fontId="6" fillId="4" borderId="5" xfId="0" applyNumberFormat="1" applyFont="1" applyFill="1" applyBorder="1" applyAlignment="1" applyProtection="1"/>
    <xf numFmtId="1" fontId="29" fillId="19" borderId="0" xfId="0" applyNumberFormat="1" applyFont="1" applyFill="1"/>
    <xf numFmtId="1" fontId="0" fillId="3" borderId="0" xfId="0" applyNumberFormat="1" applyFill="1" applyAlignment="1">
      <alignment horizontal="center"/>
    </xf>
    <xf numFmtId="1" fontId="2" fillId="3" borderId="0" xfId="0" applyNumberFormat="1" applyFont="1" applyFill="1" applyBorder="1" applyAlignment="1" applyProtection="1">
      <alignment horizontal="left" vertical="center"/>
    </xf>
    <xf numFmtId="1" fontId="25" fillId="3" borderId="0" xfId="0" applyNumberFormat="1" applyFont="1" applyFill="1" applyBorder="1" applyAlignment="1" applyProtection="1">
      <alignment horizontal="left"/>
    </xf>
    <xf numFmtId="1" fontId="6" fillId="0" borderId="9" xfId="0" applyNumberFormat="1" applyFont="1" applyFill="1" applyBorder="1" applyAlignment="1" applyProtection="1">
      <alignment horizontal="center" vertical="center"/>
    </xf>
    <xf numFmtId="1" fontId="6" fillId="0" borderId="111" xfId="0" applyNumberFormat="1" applyFont="1" applyFill="1" applyBorder="1" applyAlignment="1" applyProtection="1">
      <alignment horizontal="center" vertical="center" wrapText="1"/>
    </xf>
    <xf numFmtId="1" fontId="6" fillId="0" borderId="19" xfId="0" applyNumberFormat="1" applyFont="1" applyFill="1" applyBorder="1" applyAlignment="1" applyProtection="1">
      <alignment horizontal="left" vertical="center"/>
    </xf>
    <xf numFmtId="1" fontId="6" fillId="0" borderId="9" xfId="0" applyNumberFormat="1" applyFont="1" applyFill="1" applyBorder="1" applyAlignment="1" applyProtection="1">
      <alignment horizontal="right"/>
    </xf>
    <xf numFmtId="1" fontId="6" fillId="5" borderId="88" xfId="0" applyNumberFormat="1" applyFont="1" applyFill="1" applyBorder="1" applyAlignment="1" applyProtection="1">
      <protection locked="0"/>
    </xf>
    <xf numFmtId="1" fontId="6" fillId="0" borderId="24" xfId="0" applyNumberFormat="1" applyFont="1" applyBorder="1" applyAlignment="1" applyProtection="1">
      <alignment horizontal="right"/>
    </xf>
    <xf numFmtId="1" fontId="6" fillId="0" borderId="50" xfId="0" applyNumberFormat="1" applyFont="1" applyFill="1" applyBorder="1" applyAlignment="1" applyProtection="1">
      <protection locked="0"/>
    </xf>
    <xf numFmtId="1" fontId="58" fillId="3" borderId="0" xfId="0" applyNumberFormat="1" applyFont="1" applyFill="1"/>
    <xf numFmtId="1" fontId="6" fillId="0" borderId="9" xfId="0" applyNumberFormat="1" applyFont="1" applyFill="1" applyBorder="1" applyAlignment="1" applyProtection="1">
      <alignment horizontal="left" vertical="center" wrapText="1"/>
    </xf>
    <xf numFmtId="1" fontId="56" fillId="3" borderId="0" xfId="0" applyNumberFormat="1" applyFont="1" applyFill="1"/>
    <xf numFmtId="1" fontId="6" fillId="0" borderId="17" xfId="0" applyNumberFormat="1" applyFont="1" applyFill="1" applyBorder="1" applyAlignment="1" applyProtection="1">
      <alignment horizontal="right" wrapText="1"/>
    </xf>
    <xf numFmtId="1" fontId="3" fillId="0" borderId="0" xfId="0" applyNumberFormat="1" applyFont="1" applyFill="1" applyBorder="1" applyAlignment="1" applyProtection="1"/>
    <xf numFmtId="1" fontId="6" fillId="0" borderId="0" xfId="0" applyNumberFormat="1" applyFont="1" applyFill="1" applyAlignment="1" applyProtection="1">
      <alignment horizontal="left"/>
    </xf>
    <xf numFmtId="1" fontId="0" fillId="0" borderId="0" xfId="0" applyNumberFormat="1" applyFill="1"/>
    <xf numFmtId="1" fontId="6" fillId="3" borderId="0" xfId="0" applyNumberFormat="1" applyFont="1" applyFill="1" applyAlignment="1" applyProtection="1">
      <alignment horizontal="left"/>
      <protection locked="0"/>
    </xf>
    <xf numFmtId="1" fontId="6" fillId="0" borderId="15" xfId="0" applyNumberFormat="1" applyFont="1" applyBorder="1" applyAlignment="1" applyProtection="1">
      <alignment horizontal="center" vertical="center" wrapText="1"/>
    </xf>
    <xf numFmtId="1" fontId="6" fillId="0" borderId="15" xfId="0" applyNumberFormat="1" applyFont="1" applyBorder="1" applyAlignment="1" applyProtection="1">
      <alignment horizontal="right" wrapText="1"/>
    </xf>
    <xf numFmtId="1" fontId="17" fillId="0" borderId="35" xfId="0" applyNumberFormat="1" applyFont="1" applyFill="1" applyBorder="1" applyAlignment="1" applyProtection="1">
      <protection locked="0"/>
    </xf>
    <xf numFmtId="1" fontId="6" fillId="0" borderId="40" xfId="0" applyNumberFormat="1" applyFont="1" applyBorder="1" applyAlignment="1" applyProtection="1">
      <alignment horizontal="center" vertical="center" wrapText="1"/>
    </xf>
    <xf numFmtId="1" fontId="6" fillId="0" borderId="40" xfId="0" applyNumberFormat="1" applyFont="1" applyBorder="1" applyAlignment="1" applyProtection="1">
      <alignment horizontal="right" wrapText="1"/>
    </xf>
    <xf numFmtId="1" fontId="17" fillId="0" borderId="207" xfId="0" applyNumberFormat="1" applyFont="1" applyFill="1" applyBorder="1" applyAlignment="1" applyProtection="1">
      <protection locked="0"/>
    </xf>
    <xf numFmtId="1" fontId="17" fillId="3" borderId="0" xfId="0" applyNumberFormat="1" applyFont="1" applyFill="1" applyAlignment="1" applyProtection="1">
      <alignment horizontal="left"/>
      <protection locked="0"/>
    </xf>
    <xf numFmtId="1" fontId="6" fillId="0" borderId="62" xfId="0" applyNumberFormat="1" applyFont="1" applyBorder="1" applyAlignment="1" applyProtection="1">
      <alignment horizontal="center" vertical="center" wrapText="1"/>
    </xf>
    <xf numFmtId="1" fontId="6" fillId="0" borderId="62" xfId="0" applyNumberFormat="1" applyFont="1" applyBorder="1" applyAlignment="1" applyProtection="1">
      <alignment horizontal="right" wrapText="1"/>
    </xf>
    <xf numFmtId="1" fontId="6" fillId="0" borderId="23" xfId="0" applyNumberFormat="1" applyFont="1" applyBorder="1" applyAlignment="1" applyProtection="1">
      <alignment horizontal="center" vertical="center" wrapText="1"/>
    </xf>
    <xf numFmtId="1" fontId="6" fillId="0" borderId="23" xfId="0" applyNumberFormat="1" applyFont="1" applyBorder="1" applyAlignment="1" applyProtection="1">
      <alignment horizontal="right" wrapText="1"/>
    </xf>
    <xf numFmtId="1" fontId="6" fillId="0" borderId="6" xfId="0" applyNumberFormat="1" applyFont="1" applyFill="1" applyBorder="1" applyAlignment="1" applyProtection="1">
      <alignment horizontal="right" wrapText="1"/>
    </xf>
    <xf numFmtId="1" fontId="6" fillId="0" borderId="70" xfId="0" applyNumberFormat="1" applyFont="1" applyFill="1" applyBorder="1" applyAlignment="1" applyProtection="1"/>
    <xf numFmtId="1" fontId="15" fillId="3" borderId="0" xfId="0" applyNumberFormat="1" applyFont="1" applyFill="1" applyBorder="1" applyProtection="1"/>
    <xf numFmtId="1" fontId="6" fillId="3" borderId="0" xfId="0" applyNumberFormat="1" applyFont="1" applyFill="1" applyAlignment="1" applyProtection="1">
      <alignment vertical="center"/>
    </xf>
    <xf numFmtId="1" fontId="0" fillId="3" borderId="0" xfId="0" applyNumberFormat="1" applyFill="1" applyProtection="1"/>
    <xf numFmtId="1" fontId="6" fillId="0" borderId="15" xfId="0" applyNumberFormat="1" applyFont="1" applyBorder="1" applyAlignment="1" applyProtection="1">
      <alignment vertical="center" wrapText="1"/>
    </xf>
    <xf numFmtId="1" fontId="6" fillId="0" borderId="40" xfId="0" applyNumberFormat="1" applyFont="1" applyBorder="1" applyAlignment="1" applyProtection="1">
      <alignment vertical="center" wrapText="1"/>
    </xf>
    <xf numFmtId="1" fontId="15" fillId="3" borderId="0" xfId="0" applyNumberFormat="1" applyFont="1" applyFill="1" applyBorder="1" applyAlignment="1" applyProtection="1">
      <alignment horizontal="left"/>
    </xf>
    <xf numFmtId="1" fontId="6" fillId="0" borderId="35" xfId="0" applyNumberFormat="1" applyFont="1" applyBorder="1" applyAlignment="1" applyProtection="1">
      <alignment vertical="center" wrapText="1"/>
    </xf>
    <xf numFmtId="1" fontId="4" fillId="3" borderId="0" xfId="0" applyNumberFormat="1" applyFont="1" applyFill="1" applyAlignment="1" applyProtection="1"/>
    <xf numFmtId="1" fontId="17" fillId="3" borderId="0" xfId="0" applyNumberFormat="1" applyFont="1" applyFill="1" applyAlignment="1" applyProtection="1">
      <alignment horizontal="left"/>
    </xf>
    <xf numFmtId="1" fontId="6" fillId="0" borderId="19" xfId="0" applyNumberFormat="1" applyFont="1" applyBorder="1" applyAlignment="1" applyProtection="1">
      <alignment horizontal="right" wrapText="1"/>
    </xf>
    <xf numFmtId="1" fontId="83" fillId="0" borderId="0" xfId="0" applyNumberFormat="1" applyFont="1" applyProtection="1">
      <protection locked="0"/>
    </xf>
    <xf numFmtId="1" fontId="83" fillId="0" borderId="0" xfId="0" applyNumberFormat="1" applyFont="1" applyAlignment="1">
      <alignment horizontal="center" vertical="center"/>
    </xf>
    <xf numFmtId="1" fontId="6" fillId="5" borderId="16" xfId="0" applyNumberFormat="1" applyFont="1" applyFill="1" applyBorder="1" applyAlignment="1" applyProtection="1">
      <alignment horizontal="right"/>
      <protection locked="0"/>
    </xf>
    <xf numFmtId="1" fontId="6" fillId="5" borderId="54" xfId="0" applyNumberFormat="1" applyFont="1" applyFill="1" applyBorder="1" applyAlignment="1" applyProtection="1">
      <alignment horizontal="right"/>
      <protection locked="0"/>
    </xf>
    <xf numFmtId="1" fontId="6" fillId="5" borderId="15" xfId="0" applyNumberFormat="1" applyFont="1" applyFill="1" applyBorder="1" applyAlignment="1" applyProtection="1">
      <alignment horizontal="right"/>
      <protection locked="0"/>
    </xf>
    <xf numFmtId="1" fontId="6" fillId="5" borderId="18" xfId="0" applyNumberFormat="1" applyFont="1" applyFill="1" applyBorder="1" applyAlignment="1" applyProtection="1">
      <alignment horizontal="right"/>
      <protection locked="0"/>
    </xf>
    <xf numFmtId="1" fontId="6" fillId="5" borderId="19" xfId="0" applyNumberFormat="1" applyFont="1" applyFill="1" applyBorder="1" applyAlignment="1" applyProtection="1">
      <alignment horizontal="right"/>
      <protection locked="0"/>
    </xf>
    <xf numFmtId="1" fontId="17" fillId="0" borderId="285" xfId="0" applyNumberFormat="1" applyFont="1" applyFill="1" applyBorder="1" applyAlignment="1" applyProtection="1">
      <protection locked="0"/>
    </xf>
    <xf numFmtId="1" fontId="6" fillId="0" borderId="40" xfId="0" applyNumberFormat="1" applyFont="1" applyFill="1" applyBorder="1" applyAlignment="1" applyProtection="1">
      <alignment horizontal="center" vertical="center" wrapText="1"/>
    </xf>
    <xf numFmtId="1" fontId="6" fillId="5" borderId="38" xfId="0" applyNumberFormat="1" applyFont="1" applyFill="1" applyBorder="1" applyAlignment="1" applyProtection="1">
      <alignment horizontal="right" wrapText="1"/>
      <protection locked="0"/>
    </xf>
    <xf numFmtId="1" fontId="6" fillId="5" borderId="51" xfId="0" applyNumberFormat="1" applyFont="1" applyFill="1" applyBorder="1" applyAlignment="1" applyProtection="1">
      <alignment horizontal="right" wrapText="1"/>
      <protection locked="0"/>
    </xf>
    <xf numFmtId="1" fontId="6" fillId="5" borderId="55" xfId="0" applyNumberFormat="1" applyFont="1" applyFill="1" applyBorder="1" applyAlignment="1" applyProtection="1">
      <alignment horizontal="right" wrapText="1"/>
      <protection locked="0"/>
    </xf>
    <xf numFmtId="1" fontId="6" fillId="5" borderId="98" xfId="0" applyNumberFormat="1" applyFont="1" applyFill="1" applyBorder="1" applyAlignment="1" applyProtection="1">
      <alignment horizontal="right" wrapText="1"/>
      <protection locked="0"/>
    </xf>
    <xf numFmtId="1" fontId="6" fillId="5" borderId="36" xfId="0" applyNumberFormat="1" applyFont="1" applyFill="1" applyBorder="1" applyAlignment="1" applyProtection="1">
      <alignment horizontal="right" wrapText="1"/>
      <protection locked="0"/>
    </xf>
    <xf numFmtId="1" fontId="6" fillId="5" borderId="60" xfId="0" applyNumberFormat="1" applyFont="1" applyFill="1" applyBorder="1" applyAlignment="1" applyProtection="1">
      <alignment horizontal="right" wrapText="1"/>
      <protection locked="0"/>
    </xf>
    <xf numFmtId="1" fontId="6" fillId="5" borderId="40" xfId="0" applyNumberFormat="1" applyFont="1" applyFill="1" applyBorder="1" applyAlignment="1" applyProtection="1">
      <alignment horizontal="right" wrapText="1"/>
      <protection locked="0"/>
    </xf>
    <xf numFmtId="1" fontId="30" fillId="0" borderId="145" xfId="0" applyNumberFormat="1" applyFont="1" applyBorder="1" applyAlignment="1">
      <alignment horizontal="center" vertical="center" wrapText="1"/>
    </xf>
    <xf numFmtId="1" fontId="6" fillId="0" borderId="93" xfId="0" applyNumberFormat="1" applyFont="1" applyFill="1" applyBorder="1" applyAlignment="1" applyProtection="1">
      <alignment horizontal="right" wrapText="1"/>
    </xf>
    <xf numFmtId="1" fontId="6" fillId="0" borderId="141" xfId="0" applyNumberFormat="1" applyFont="1" applyFill="1" applyBorder="1" applyAlignment="1" applyProtection="1">
      <alignment horizontal="right" wrapText="1"/>
    </xf>
    <xf numFmtId="1" fontId="6" fillId="5" borderId="187" xfId="0" applyNumberFormat="1" applyFont="1" applyFill="1" applyBorder="1" applyAlignment="1" applyProtection="1">
      <alignment horizontal="right" wrapText="1"/>
      <protection locked="0"/>
    </xf>
    <xf numFmtId="1" fontId="6" fillId="5" borderId="185" xfId="0" applyNumberFormat="1" applyFont="1" applyFill="1" applyBorder="1" applyAlignment="1" applyProtection="1">
      <alignment horizontal="right" wrapText="1"/>
      <protection locked="0"/>
    </xf>
    <xf numFmtId="1" fontId="6" fillId="5" borderId="188" xfId="0" applyNumberFormat="1" applyFont="1" applyFill="1" applyBorder="1" applyAlignment="1" applyProtection="1">
      <alignment horizontal="right" wrapText="1"/>
      <protection locked="0"/>
    </xf>
    <xf numFmtId="1" fontId="6" fillId="5" borderId="145" xfId="0" applyNumberFormat="1" applyFont="1" applyFill="1" applyBorder="1" applyAlignment="1" applyProtection="1">
      <alignment horizontal="right" wrapText="1"/>
      <protection locked="0"/>
    </xf>
    <xf numFmtId="1" fontId="6" fillId="5" borderId="219" xfId="0" applyNumberFormat="1" applyFont="1" applyFill="1" applyBorder="1" applyAlignment="1" applyProtection="1">
      <alignment horizontal="right" wrapText="1"/>
      <protection locked="0"/>
    </xf>
    <xf numFmtId="1" fontId="6" fillId="5" borderId="265" xfId="0" applyNumberFormat="1" applyFont="1" applyFill="1" applyBorder="1" applyAlignment="1" applyProtection="1">
      <alignment horizontal="right" wrapText="1"/>
      <protection locked="0"/>
    </xf>
    <xf numFmtId="1" fontId="6" fillId="5" borderId="258" xfId="0" applyNumberFormat="1" applyFont="1" applyFill="1" applyBorder="1" applyAlignment="1" applyProtection="1">
      <alignment horizontal="right" wrapText="1"/>
      <protection locked="0"/>
    </xf>
    <xf numFmtId="1" fontId="6" fillId="5" borderId="186" xfId="0" applyNumberFormat="1" applyFont="1" applyFill="1" applyBorder="1" applyAlignment="1" applyProtection="1">
      <alignment horizontal="right" wrapText="1"/>
      <protection locked="0"/>
    </xf>
    <xf numFmtId="1" fontId="6" fillId="0" borderId="52" xfId="0" applyNumberFormat="1" applyFont="1" applyFill="1" applyBorder="1" applyAlignment="1" applyProtection="1">
      <alignment horizontal="left" vertical="center"/>
    </xf>
    <xf numFmtId="1" fontId="6" fillId="0" borderId="101" xfId="0" applyNumberFormat="1" applyFont="1" applyFill="1" applyBorder="1" applyAlignment="1" applyProtection="1">
      <alignment horizontal="center" vertical="center"/>
    </xf>
    <xf numFmtId="1" fontId="30" fillId="0" borderId="9" xfId="0" applyNumberFormat="1" applyFont="1" applyBorder="1" applyAlignment="1" applyProtection="1">
      <alignment horizontal="right" wrapText="1"/>
    </xf>
    <xf numFmtId="1" fontId="6" fillId="5" borderId="33" xfId="0" applyNumberFormat="1" applyFont="1" applyFill="1" applyBorder="1" applyAlignment="1" applyProtection="1">
      <alignment horizontal="right" wrapText="1"/>
      <protection locked="0"/>
    </xf>
    <xf numFmtId="1" fontId="6" fillId="5" borderId="86" xfId="0" applyNumberFormat="1" applyFont="1" applyFill="1" applyBorder="1" applyAlignment="1" applyProtection="1">
      <alignment horizontal="right" wrapText="1"/>
      <protection locked="0"/>
    </xf>
    <xf numFmtId="1" fontId="6" fillId="5" borderId="104" xfId="0" applyNumberFormat="1" applyFont="1" applyFill="1" applyBorder="1" applyAlignment="1" applyProtection="1">
      <alignment horizontal="right" wrapText="1"/>
      <protection locked="0"/>
    </xf>
    <xf numFmtId="1" fontId="6" fillId="5" borderId="103" xfId="0" applyNumberFormat="1" applyFont="1" applyFill="1" applyBorder="1" applyAlignment="1" applyProtection="1">
      <alignment horizontal="right" wrapText="1"/>
      <protection locked="0"/>
    </xf>
    <xf numFmtId="1" fontId="6" fillId="5" borderId="85" xfId="0" applyNumberFormat="1" applyFont="1" applyFill="1" applyBorder="1" applyAlignment="1" applyProtection="1">
      <alignment horizontal="right" wrapText="1"/>
      <protection locked="0"/>
    </xf>
    <xf numFmtId="1" fontId="6" fillId="5" borderId="106" xfId="0" applyNumberFormat="1" applyFont="1" applyFill="1" applyBorder="1" applyAlignment="1" applyProtection="1">
      <alignment horizontal="right" wrapText="1"/>
      <protection locked="0"/>
    </xf>
    <xf numFmtId="1" fontId="6" fillId="5" borderId="87" xfId="0" applyNumberFormat="1" applyFont="1" applyFill="1" applyBorder="1" applyAlignment="1" applyProtection="1">
      <alignment horizontal="right" wrapText="1"/>
      <protection locked="0"/>
    </xf>
    <xf numFmtId="1" fontId="6" fillId="5" borderId="83" xfId="0" applyNumberFormat="1" applyFont="1" applyFill="1" applyBorder="1" applyAlignment="1" applyProtection="1">
      <alignment horizontal="right" wrapText="1"/>
      <protection locked="0"/>
    </xf>
    <xf numFmtId="1" fontId="6" fillId="0" borderId="98" xfId="0" applyNumberFormat="1" applyFont="1" applyFill="1" applyBorder="1" applyAlignment="1" applyProtection="1">
      <alignment horizontal="center" vertical="center" wrapText="1"/>
    </xf>
    <xf numFmtId="1" fontId="6" fillId="5" borderId="30" xfId="0" applyNumberFormat="1" applyFont="1" applyFill="1" applyBorder="1" applyAlignment="1" applyProtection="1">
      <alignment horizontal="right" wrapText="1"/>
      <protection locked="0"/>
    </xf>
    <xf numFmtId="1" fontId="6" fillId="5" borderId="88" xfId="0" applyNumberFormat="1" applyFont="1" applyFill="1" applyBorder="1" applyAlignment="1" applyProtection="1">
      <alignment horizontal="right" wrapText="1"/>
      <protection locked="0"/>
    </xf>
    <xf numFmtId="1" fontId="6" fillId="5" borderId="65" xfId="0" applyNumberFormat="1" applyFont="1" applyFill="1" applyBorder="1" applyAlignment="1" applyProtection="1">
      <alignment horizontal="right" wrapText="1"/>
      <protection locked="0"/>
    </xf>
    <xf numFmtId="1" fontId="6" fillId="5" borderId="0" xfId="0" applyNumberFormat="1" applyFont="1" applyFill="1" applyBorder="1" applyAlignment="1" applyProtection="1">
      <alignment horizontal="right" wrapText="1"/>
      <protection locked="0"/>
    </xf>
    <xf numFmtId="1" fontId="6" fillId="5" borderId="34" xfId="0" applyNumberFormat="1" applyFont="1" applyFill="1" applyBorder="1" applyAlignment="1" applyProtection="1">
      <alignment horizontal="right" wrapText="1"/>
      <protection locked="0"/>
    </xf>
    <xf numFmtId="1" fontId="6" fillId="5" borderId="108" xfId="0" applyNumberFormat="1" applyFont="1" applyFill="1" applyBorder="1" applyAlignment="1" applyProtection="1">
      <alignment horizontal="right" wrapText="1"/>
      <protection locked="0"/>
    </xf>
    <xf numFmtId="1" fontId="6" fillId="5" borderId="35" xfId="0" applyNumberFormat="1" applyFont="1" applyFill="1" applyBorder="1" applyAlignment="1" applyProtection="1">
      <alignment horizontal="right" wrapText="1"/>
      <protection locked="0"/>
    </xf>
    <xf numFmtId="1" fontId="6" fillId="5" borderId="9" xfId="0" applyNumberFormat="1" applyFont="1" applyFill="1" applyBorder="1" applyAlignment="1" applyProtection="1">
      <alignment horizontal="right" wrapText="1"/>
      <protection locked="0"/>
    </xf>
    <xf numFmtId="1" fontId="6" fillId="0" borderId="98" xfId="0" applyNumberFormat="1" applyFont="1" applyFill="1" applyBorder="1" applyAlignment="1" applyProtection="1">
      <alignment horizontal="right" wrapText="1"/>
    </xf>
    <xf numFmtId="1" fontId="6" fillId="5" borderId="27" xfId="0" applyNumberFormat="1" applyFont="1" applyFill="1" applyBorder="1" applyAlignment="1" applyProtection="1">
      <alignment horizontal="right" wrapText="1"/>
      <protection locked="0"/>
    </xf>
    <xf numFmtId="1" fontId="6" fillId="5" borderId="26" xfId="0" applyNumberFormat="1" applyFont="1" applyFill="1" applyBorder="1" applyAlignment="1" applyProtection="1">
      <alignment horizontal="right" wrapText="1"/>
      <protection locked="0"/>
    </xf>
    <xf numFmtId="1" fontId="6" fillId="5" borderId="109" xfId="0" applyNumberFormat="1" applyFont="1" applyFill="1" applyBorder="1" applyAlignment="1" applyProtection="1">
      <alignment horizontal="right" wrapText="1"/>
      <protection locked="0"/>
    </xf>
    <xf numFmtId="1" fontId="6" fillId="5" borderId="50" xfId="0" applyNumberFormat="1" applyFont="1" applyFill="1" applyBorder="1" applyAlignment="1" applyProtection="1">
      <alignment horizontal="right" wrapText="1"/>
      <protection locked="0"/>
    </xf>
    <xf numFmtId="1" fontId="6" fillId="5" borderId="28" xfId="0" applyNumberFormat="1" applyFont="1" applyFill="1" applyBorder="1" applyAlignment="1" applyProtection="1">
      <alignment horizontal="right" wrapText="1"/>
      <protection locked="0"/>
    </xf>
    <xf numFmtId="1" fontId="6" fillId="5" borderId="110" xfId="0" applyNumberFormat="1" applyFont="1" applyFill="1" applyBorder="1" applyAlignment="1" applyProtection="1">
      <alignment horizontal="right" wrapText="1"/>
      <protection locked="0"/>
    </xf>
    <xf numFmtId="1" fontId="6" fillId="5" borderId="11" xfId="0" applyNumberFormat="1" applyFont="1" applyFill="1" applyBorder="1" applyAlignment="1" applyProtection="1">
      <alignment horizontal="right" wrapText="1"/>
      <protection locked="0"/>
    </xf>
    <xf numFmtId="1" fontId="6" fillId="5" borderId="10" xfId="0" applyNumberFormat="1" applyFont="1" applyFill="1" applyBorder="1" applyAlignment="1" applyProtection="1">
      <alignment horizontal="right" wrapText="1"/>
      <protection locked="0"/>
    </xf>
    <xf numFmtId="1" fontId="17" fillId="0" borderId="286" xfId="0" applyNumberFormat="1" applyFont="1" applyFill="1" applyBorder="1" applyAlignment="1" applyProtection="1">
      <protection locked="0"/>
    </xf>
    <xf numFmtId="1" fontId="6" fillId="0" borderId="19" xfId="0" applyNumberFormat="1" applyFont="1" applyFill="1" applyBorder="1" applyAlignment="1" applyProtection="1">
      <alignment horizontal="center" vertical="center" wrapText="1"/>
    </xf>
    <xf numFmtId="1" fontId="4" fillId="0" borderId="0" xfId="0" applyNumberFormat="1" applyFont="1" applyFill="1" applyAlignment="1" applyProtection="1"/>
    <xf numFmtId="1" fontId="6" fillId="0" borderId="0" xfId="0" applyNumberFormat="1" applyFont="1" applyFill="1" applyBorder="1" applyAlignment="1" applyProtection="1">
      <alignment vertical="center" wrapText="1"/>
    </xf>
    <xf numFmtId="1" fontId="2" fillId="0" borderId="0" xfId="0" applyNumberFormat="1" applyFont="1" applyFill="1" applyProtection="1"/>
    <xf numFmtId="1" fontId="41" fillId="0" borderId="0" xfId="0" applyNumberFormat="1" applyFont="1" applyFill="1" applyProtection="1"/>
    <xf numFmtId="1" fontId="2" fillId="0" borderId="190" xfId="0" applyNumberFormat="1" applyFont="1" applyFill="1" applyBorder="1" applyProtection="1"/>
    <xf numFmtId="1" fontId="29" fillId="0" borderId="190" xfId="0" applyNumberFormat="1" applyFont="1" applyFill="1" applyBorder="1"/>
    <xf numFmtId="1" fontId="6" fillId="0" borderId="189" xfId="0" applyNumberFormat="1" applyFont="1" applyFill="1" applyBorder="1" applyProtection="1"/>
    <xf numFmtId="1" fontId="15" fillId="0" borderId="189" xfId="0" applyNumberFormat="1" applyFont="1" applyFill="1" applyBorder="1" applyAlignment="1" applyProtection="1">
      <alignment wrapText="1"/>
    </xf>
    <xf numFmtId="1" fontId="6" fillId="0" borderId="189" xfId="0" applyNumberFormat="1" applyFont="1" applyFill="1" applyBorder="1" applyAlignment="1" applyProtection="1">
      <alignment horizontal="left"/>
    </xf>
    <xf numFmtId="1" fontId="6" fillId="0" borderId="190" xfId="0" applyNumberFormat="1" applyFont="1" applyFill="1" applyBorder="1" applyAlignment="1" applyProtection="1">
      <alignment horizontal="left"/>
    </xf>
    <xf numFmtId="1" fontId="6" fillId="0" borderId="190" xfId="0" applyNumberFormat="1" applyFont="1" applyFill="1" applyBorder="1" applyAlignment="1" applyProtection="1"/>
    <xf numFmtId="1" fontId="6" fillId="0" borderId="222" xfId="0" applyNumberFormat="1" applyFont="1" applyFill="1" applyBorder="1" applyAlignment="1" applyProtection="1"/>
    <xf numFmtId="1" fontId="6" fillId="0" borderId="189" xfId="0" applyNumberFormat="1" applyFont="1" applyFill="1" applyBorder="1" applyAlignment="1" applyProtection="1"/>
    <xf numFmtId="1" fontId="0" fillId="3" borderId="35" xfId="0" applyNumberFormat="1" applyFill="1" applyBorder="1"/>
    <xf numFmtId="1" fontId="6" fillId="5" borderId="56" xfId="0" applyNumberFormat="1" applyFont="1" applyFill="1" applyBorder="1" applyAlignment="1" applyProtection="1">
      <alignment horizontal="right"/>
      <protection locked="0"/>
    </xf>
    <xf numFmtId="1" fontId="6" fillId="5" borderId="107" xfId="0" applyNumberFormat="1" applyFont="1" applyFill="1" applyBorder="1" applyAlignment="1" applyProtection="1">
      <alignment horizontal="right"/>
      <protection locked="0"/>
    </xf>
    <xf numFmtId="1" fontId="6" fillId="5" borderId="38" xfId="0" applyNumberFormat="1" applyFont="1" applyFill="1" applyBorder="1" applyAlignment="1" applyProtection="1">
      <alignment horizontal="right"/>
      <protection locked="0"/>
    </xf>
    <xf numFmtId="1" fontId="6" fillId="5" borderId="36" xfId="0" applyNumberFormat="1" applyFont="1" applyFill="1" applyBorder="1" applyAlignment="1" applyProtection="1">
      <alignment horizontal="right"/>
      <protection locked="0"/>
    </xf>
    <xf numFmtId="1" fontId="6" fillId="5" borderId="55" xfId="0" applyNumberFormat="1" applyFont="1" applyFill="1" applyBorder="1" applyAlignment="1" applyProtection="1">
      <alignment horizontal="right"/>
      <protection locked="0"/>
    </xf>
    <xf numFmtId="1" fontId="6" fillId="5" borderId="60" xfId="0" applyNumberFormat="1" applyFont="1" applyFill="1" applyBorder="1" applyAlignment="1" applyProtection="1">
      <alignment horizontal="right"/>
      <protection locked="0"/>
    </xf>
    <xf numFmtId="1" fontId="6" fillId="5" borderId="58" xfId="0" applyNumberFormat="1" applyFont="1" applyFill="1" applyBorder="1" applyAlignment="1" applyProtection="1">
      <alignment horizontal="right"/>
      <protection locked="0"/>
    </xf>
    <xf numFmtId="1" fontId="6" fillId="5" borderId="71" xfId="0" applyNumberFormat="1" applyFont="1" applyFill="1" applyBorder="1" applyAlignment="1" applyProtection="1">
      <alignment horizontal="right"/>
      <protection locked="0"/>
    </xf>
    <xf numFmtId="1" fontId="6" fillId="0" borderId="118" xfId="0" applyNumberFormat="1" applyFont="1" applyFill="1" applyBorder="1" applyAlignment="1" applyProtection="1">
      <alignment horizontal="center" vertical="center" wrapText="1"/>
    </xf>
    <xf numFmtId="1" fontId="6" fillId="0" borderId="25" xfId="0" applyNumberFormat="1" applyFont="1" applyFill="1" applyBorder="1" applyAlignment="1" applyProtection="1">
      <alignment horizontal="center" vertical="center" wrapText="1"/>
    </xf>
    <xf numFmtId="1" fontId="47" fillId="3" borderId="6" xfId="0" applyNumberFormat="1" applyFont="1" applyFill="1" applyBorder="1" applyAlignment="1">
      <alignment horizontal="center" vertical="center"/>
    </xf>
    <xf numFmtId="1" fontId="47" fillId="3" borderId="129" xfId="0" applyNumberFormat="1" applyFont="1" applyFill="1" applyBorder="1" applyAlignment="1">
      <alignment horizontal="center" vertical="center"/>
    </xf>
    <xf numFmtId="1" fontId="6" fillId="0" borderId="115" xfId="0" applyNumberFormat="1" applyFont="1" applyFill="1" applyBorder="1" applyAlignment="1" applyProtection="1">
      <alignment horizontal="center" vertical="center" wrapText="1"/>
    </xf>
    <xf numFmtId="1" fontId="70" fillId="3" borderId="2" xfId="0" applyNumberFormat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 applyProtection="1">
      <alignment horizontal="right" wrapText="1"/>
    </xf>
    <xf numFmtId="1" fontId="6" fillId="5" borderId="59" xfId="0" applyNumberFormat="1" applyFont="1" applyFill="1" applyBorder="1" applyAlignment="1" applyProtection="1">
      <alignment horizontal="right"/>
      <protection locked="0"/>
    </xf>
    <xf numFmtId="1" fontId="6" fillId="5" borderId="89" xfId="0" applyNumberFormat="1" applyFont="1" applyFill="1" applyBorder="1" applyAlignment="1" applyProtection="1">
      <alignment horizontal="right"/>
      <protection locked="0"/>
    </xf>
    <xf numFmtId="1" fontId="6" fillId="5" borderId="114" xfId="0" applyNumberFormat="1" applyFont="1" applyFill="1" applyBorder="1" applyAlignment="1" applyProtection="1">
      <alignment horizontal="right"/>
      <protection locked="0"/>
    </xf>
    <xf numFmtId="1" fontId="6" fillId="4" borderId="70" xfId="0" applyNumberFormat="1" applyFont="1" applyFill="1" applyBorder="1" applyAlignment="1" applyProtection="1">
      <alignment horizontal="right"/>
    </xf>
    <xf numFmtId="1" fontId="6" fillId="4" borderId="13" xfId="0" applyNumberFormat="1" applyFont="1" applyFill="1" applyBorder="1" applyAlignment="1" applyProtection="1">
      <alignment horizontal="right"/>
    </xf>
    <xf numFmtId="1" fontId="6" fillId="5" borderId="128" xfId="0" applyNumberFormat="1" applyFont="1" applyFill="1" applyBorder="1" applyAlignment="1" applyProtection="1">
      <alignment horizontal="right"/>
      <protection locked="0"/>
    </xf>
    <xf numFmtId="1" fontId="17" fillId="0" borderId="308" xfId="0" applyNumberFormat="1" applyFont="1" applyFill="1" applyBorder="1" applyAlignment="1" applyProtection="1">
      <protection locked="0"/>
    </xf>
    <xf numFmtId="1" fontId="6" fillId="5" borderId="48" xfId="0" applyNumberFormat="1" applyFont="1" applyFill="1" applyBorder="1" applyAlignment="1" applyProtection="1">
      <alignment horizontal="right"/>
      <protection locked="0"/>
    </xf>
    <xf numFmtId="1" fontId="6" fillId="5" borderId="70" xfId="0" applyNumberFormat="1" applyFont="1" applyFill="1" applyBorder="1" applyAlignment="1" applyProtection="1">
      <alignment horizontal="right"/>
      <protection locked="0"/>
    </xf>
    <xf numFmtId="1" fontId="6" fillId="5" borderId="6" xfId="0" applyNumberFormat="1" applyFont="1" applyFill="1" applyBorder="1" applyAlignment="1" applyProtection="1">
      <alignment horizontal="right"/>
      <protection locked="0"/>
    </xf>
    <xf numFmtId="1" fontId="6" fillId="4" borderId="143" xfId="0" applyNumberFormat="1" applyFont="1" applyFill="1" applyBorder="1" applyAlignment="1" applyProtection="1">
      <alignment horizontal="right"/>
    </xf>
    <xf numFmtId="1" fontId="6" fillId="4" borderId="12" xfId="0" applyNumberFormat="1" applyFont="1" applyFill="1" applyBorder="1" applyAlignment="1" applyProtection="1">
      <alignment horizontal="right"/>
    </xf>
    <xf numFmtId="1" fontId="6" fillId="5" borderId="129" xfId="0" applyNumberFormat="1" applyFont="1" applyFill="1" applyBorder="1" applyAlignment="1" applyProtection="1">
      <alignment horizontal="right"/>
      <protection locked="0"/>
    </xf>
    <xf numFmtId="1" fontId="6" fillId="5" borderId="14" xfId="0" applyNumberFormat="1" applyFont="1" applyFill="1" applyBorder="1" applyAlignment="1" applyProtection="1">
      <alignment horizontal="right"/>
      <protection locked="0"/>
    </xf>
    <xf numFmtId="1" fontId="25" fillId="3" borderId="0" xfId="0" applyNumberFormat="1" applyFont="1" applyFill="1" applyAlignment="1" applyProtection="1"/>
    <xf numFmtId="1" fontId="6" fillId="0" borderId="19" xfId="0" applyNumberFormat="1" applyFont="1" applyFill="1" applyBorder="1" applyAlignment="1" applyProtection="1">
      <alignment horizontal="left" wrapText="1"/>
    </xf>
    <xf numFmtId="1" fontId="6" fillId="4" borderId="60" xfId="0" applyNumberFormat="1" applyFont="1" applyFill="1" applyBorder="1" applyAlignment="1" applyProtection="1"/>
    <xf numFmtId="1" fontId="72" fillId="0" borderId="0" xfId="0" applyNumberFormat="1" applyFont="1" applyFill="1" applyAlignment="1" applyProtection="1">
      <protection locked="0"/>
    </xf>
    <xf numFmtId="1" fontId="6" fillId="0" borderId="24" xfId="0" applyNumberFormat="1" applyFont="1" applyFill="1" applyBorder="1" applyAlignment="1" applyProtection="1">
      <alignment horizontal="left" wrapText="1"/>
    </xf>
    <xf numFmtId="1" fontId="72" fillId="0" borderId="207" xfId="0" applyNumberFormat="1" applyFont="1" applyFill="1" applyBorder="1" applyAlignment="1" applyProtection="1">
      <protection locked="0"/>
    </xf>
    <xf numFmtId="1" fontId="6" fillId="0" borderId="37" xfId="0" applyNumberFormat="1" applyFont="1" applyBorder="1" applyAlignment="1" applyProtection="1">
      <alignment horizontal="left" wrapText="1"/>
    </xf>
    <xf numFmtId="1" fontId="6" fillId="0" borderId="29" xfId="0" applyNumberFormat="1" applyFont="1" applyBorder="1" applyAlignment="1" applyProtection="1">
      <alignment horizontal="left" wrapText="1"/>
    </xf>
    <xf numFmtId="1" fontId="6" fillId="0" borderId="14" xfId="0" applyNumberFormat="1" applyFont="1" applyBorder="1" applyAlignment="1" applyProtection="1">
      <alignment horizontal="center"/>
    </xf>
    <xf numFmtId="1" fontId="6" fillId="0" borderId="14" xfId="0" applyNumberFormat="1" applyFont="1" applyBorder="1" applyAlignment="1" applyProtection="1">
      <protection locked="0"/>
    </xf>
    <xf numFmtId="1" fontId="3" fillId="3" borderId="50" xfId="0" applyNumberFormat="1" applyFont="1" applyFill="1" applyBorder="1" applyAlignment="1" applyProtection="1">
      <alignment vertical="center"/>
    </xf>
    <xf numFmtId="1" fontId="13" fillId="3" borderId="0" xfId="0" applyNumberFormat="1" applyFont="1" applyFill="1" applyAlignment="1" applyProtection="1">
      <alignment vertical="center"/>
    </xf>
    <xf numFmtId="1" fontId="25" fillId="3" borderId="0" xfId="0" applyNumberFormat="1" applyFont="1" applyFill="1" applyBorder="1" applyAlignment="1" applyProtection="1"/>
    <xf numFmtId="1" fontId="72" fillId="3" borderId="0" xfId="0" applyNumberFormat="1" applyFont="1" applyFill="1" applyAlignment="1" applyProtection="1">
      <protection locked="0"/>
    </xf>
    <xf numFmtId="1" fontId="21" fillId="0" borderId="15" xfId="0" applyNumberFormat="1" applyFont="1" applyFill="1" applyBorder="1" applyAlignment="1"/>
    <xf numFmtId="1" fontId="30" fillId="0" borderId="89" xfId="0" applyNumberFormat="1" applyFont="1" applyFill="1" applyBorder="1" applyAlignment="1"/>
    <xf numFmtId="1" fontId="6" fillId="0" borderId="23" xfId="0" applyNumberFormat="1" applyFont="1" applyFill="1" applyBorder="1" applyAlignment="1" applyProtection="1">
      <alignment vertical="center"/>
    </xf>
    <xf numFmtId="1" fontId="6" fillId="0" borderId="99" xfId="0" applyNumberFormat="1" applyFont="1" applyFill="1" applyBorder="1" applyAlignment="1" applyProtection="1">
      <alignment vertical="center"/>
    </xf>
    <xf numFmtId="1" fontId="4" fillId="0" borderId="0" xfId="0" applyNumberFormat="1" applyFont="1" applyFill="1" applyBorder="1" applyAlignment="1" applyProtection="1">
      <alignment horizontal="left"/>
    </xf>
    <xf numFmtId="1" fontId="6" fillId="3" borderId="0" xfId="0" applyNumberFormat="1" applyFont="1" applyFill="1" applyBorder="1" applyAlignment="1" applyProtection="1">
      <alignment horizontal="center"/>
    </xf>
    <xf numFmtId="1" fontId="6" fillId="4" borderId="8" xfId="0" applyNumberFormat="1" applyFont="1" applyFill="1" applyBorder="1" applyAlignment="1" applyProtection="1"/>
    <xf numFmtId="1" fontId="4" fillId="0" borderId="2" xfId="0" applyNumberFormat="1" applyFont="1" applyFill="1" applyBorder="1" applyAlignment="1" applyProtection="1">
      <alignment horizontal="left" vertical="center"/>
    </xf>
    <xf numFmtId="1" fontId="46" fillId="3" borderId="0" xfId="0" applyNumberFormat="1" applyFont="1" applyFill="1"/>
    <xf numFmtId="1" fontId="46" fillId="3" borderId="0" xfId="0" applyNumberFormat="1" applyFont="1" applyFill="1" applyProtection="1">
      <protection locked="0"/>
    </xf>
    <xf numFmtId="1" fontId="72" fillId="3" borderId="0" xfId="0" applyNumberFormat="1" applyFont="1" applyFill="1" applyAlignment="1" applyProtection="1">
      <alignment horizontal="left"/>
      <protection locked="0"/>
    </xf>
    <xf numFmtId="1" fontId="4" fillId="3" borderId="50" xfId="0" applyNumberFormat="1" applyFont="1" applyFill="1" applyBorder="1" applyAlignment="1" applyProtection="1">
      <alignment vertical="center"/>
    </xf>
    <xf numFmtId="1" fontId="29" fillId="0" borderId="0" xfId="0" applyNumberFormat="1" applyFont="1" applyBorder="1"/>
    <xf numFmtId="1" fontId="6" fillId="3" borderId="14" xfId="0" applyNumberFormat="1" applyFont="1" applyFill="1" applyBorder="1" applyAlignment="1" applyProtection="1">
      <alignment horizontal="center"/>
      <protection locked="0"/>
    </xf>
    <xf numFmtId="1" fontId="6" fillId="3" borderId="8" xfId="0" applyNumberFormat="1" applyFont="1" applyFill="1" applyBorder="1" applyAlignment="1" applyProtection="1">
      <alignment horizontal="center"/>
      <protection locked="0"/>
    </xf>
    <xf numFmtId="1" fontId="6" fillId="3" borderId="2" xfId="0" applyNumberFormat="1" applyFont="1" applyFill="1" applyBorder="1" applyAlignment="1" applyProtection="1">
      <alignment horizontal="right" wrapText="1"/>
    </xf>
    <xf numFmtId="1" fontId="6" fillId="3" borderId="2" xfId="0" applyNumberFormat="1" applyFont="1" applyFill="1" applyBorder="1" applyAlignment="1" applyProtection="1">
      <alignment horizontal="right"/>
    </xf>
    <xf numFmtId="1" fontId="6" fillId="4" borderId="182" xfId="0" applyNumberFormat="1" applyFont="1" applyFill="1" applyBorder="1" applyAlignment="1" applyProtection="1">
      <alignment horizontal="right"/>
    </xf>
    <xf numFmtId="1" fontId="6" fillId="4" borderId="31" xfId="0" applyNumberFormat="1" applyFont="1" applyFill="1" applyBorder="1" applyAlignment="1" applyProtection="1">
      <alignment horizontal="right"/>
    </xf>
    <xf numFmtId="1" fontId="6" fillId="4" borderId="107" xfId="0" applyNumberFormat="1" applyFont="1" applyFill="1" applyBorder="1" applyAlignment="1" applyProtection="1">
      <alignment horizontal="right"/>
    </xf>
    <xf numFmtId="1" fontId="6" fillId="4" borderId="306" xfId="0" applyNumberFormat="1" applyFont="1" applyFill="1" applyBorder="1" applyAlignment="1" applyProtection="1">
      <alignment horizontal="right"/>
    </xf>
    <xf numFmtId="1" fontId="6" fillId="2" borderId="264" xfId="16" applyNumberFormat="1" applyFont="1" applyBorder="1" applyAlignment="1" applyProtection="1">
      <alignment horizontal="right"/>
      <protection locked="0"/>
    </xf>
    <xf numFmtId="1" fontId="6" fillId="2" borderId="266" xfId="16" applyNumberFormat="1" applyFont="1" applyBorder="1" applyAlignment="1" applyProtection="1">
      <alignment horizontal="right"/>
      <protection locked="0"/>
    </xf>
    <xf numFmtId="1" fontId="6" fillId="2" borderId="267" xfId="16" applyNumberFormat="1" applyFont="1" applyBorder="1" applyAlignment="1" applyProtection="1">
      <alignment horizontal="right"/>
      <protection locked="0"/>
    </xf>
    <xf numFmtId="1" fontId="6" fillId="2" borderId="268" xfId="16" applyNumberFormat="1" applyFont="1" applyBorder="1" applyAlignment="1" applyProtection="1">
      <alignment horizontal="right"/>
      <protection locked="0"/>
    </xf>
    <xf numFmtId="1" fontId="6" fillId="3" borderId="29" xfId="0" applyNumberFormat="1" applyFont="1" applyFill="1" applyBorder="1" applyAlignment="1" applyProtection="1">
      <alignment horizontal="right" wrapText="1"/>
    </xf>
    <xf numFmtId="1" fontId="6" fillId="3" borderId="29" xfId="0" applyNumberFormat="1" applyFont="1" applyFill="1" applyBorder="1" applyAlignment="1" applyProtection="1">
      <alignment horizontal="right"/>
    </xf>
    <xf numFmtId="1" fontId="6" fillId="2" borderId="92" xfId="16" applyNumberFormat="1" applyFont="1" applyBorder="1" applyAlignment="1" applyProtection="1">
      <alignment horizontal="right"/>
      <protection locked="0"/>
    </xf>
    <xf numFmtId="1" fontId="6" fillId="2" borderId="77" xfId="16" applyNumberFormat="1" applyFont="1" applyBorder="1" applyAlignment="1" applyProtection="1">
      <alignment horizontal="right"/>
      <protection locked="0"/>
    </xf>
    <xf numFmtId="1" fontId="6" fillId="2" borderId="251" xfId="16" applyNumberFormat="1" applyFont="1" applyBorder="1" applyAlignment="1" applyProtection="1">
      <alignment horizontal="right"/>
      <protection locked="0"/>
    </xf>
    <xf numFmtId="1" fontId="6" fillId="3" borderId="24" xfId="0" applyNumberFormat="1" applyFont="1" applyFill="1" applyBorder="1" applyAlignment="1" applyProtection="1">
      <alignment horizontal="right" wrapText="1"/>
    </xf>
    <xf numFmtId="1" fontId="6" fillId="3" borderId="24" xfId="0" applyNumberFormat="1" applyFont="1" applyFill="1" applyBorder="1" applyAlignment="1" applyProtection="1">
      <alignment horizontal="right"/>
    </xf>
    <xf numFmtId="1" fontId="6" fillId="2" borderId="75" xfId="16" applyNumberFormat="1" applyFont="1" applyBorder="1" applyAlignment="1" applyProtection="1">
      <alignment horizontal="right"/>
      <protection locked="0"/>
    </xf>
    <xf numFmtId="1" fontId="6" fillId="2" borderId="78" xfId="16" applyNumberFormat="1" applyFont="1" applyBorder="1" applyAlignment="1" applyProtection="1">
      <alignment horizontal="right"/>
      <protection locked="0"/>
    </xf>
    <xf numFmtId="1" fontId="6" fillId="2" borderId="247" xfId="16" applyNumberFormat="1" applyFont="1" applyBorder="1" applyAlignment="1" applyProtection="1">
      <alignment horizontal="right"/>
      <protection locked="0"/>
    </xf>
    <xf numFmtId="1" fontId="6" fillId="2" borderId="269" xfId="16" applyNumberFormat="1" applyFont="1" applyBorder="1" applyAlignment="1" applyProtection="1">
      <alignment horizontal="right"/>
      <protection locked="0"/>
    </xf>
    <xf numFmtId="1" fontId="4" fillId="3" borderId="7" xfId="0" applyNumberFormat="1" applyFont="1" applyFill="1" applyBorder="1" applyAlignment="1" applyProtection="1"/>
    <xf numFmtId="1" fontId="6" fillId="0" borderId="0" xfId="0" applyNumberFormat="1" applyFont="1" applyFill="1" applyBorder="1" applyAlignment="1" applyProtection="1">
      <alignment horizontal="left"/>
    </xf>
    <xf numFmtId="1" fontId="5" fillId="0" borderId="189" xfId="0" applyNumberFormat="1" applyFont="1" applyFill="1" applyBorder="1" applyAlignment="1" applyProtection="1">
      <alignment horizontal="left"/>
    </xf>
    <xf numFmtId="1" fontId="6" fillId="0" borderId="19" xfId="0" applyNumberFormat="1" applyFont="1" applyFill="1" applyBorder="1" applyAlignment="1" applyProtection="1">
      <alignment vertical="top" wrapText="1"/>
    </xf>
    <xf numFmtId="1" fontId="6" fillId="5" borderId="45" xfId="0" applyNumberFormat="1" applyFont="1" applyFill="1" applyBorder="1" applyAlignment="1" applyProtection="1">
      <alignment horizontal="right"/>
      <protection locked="0"/>
    </xf>
    <xf numFmtId="1" fontId="6" fillId="0" borderId="9" xfId="0" applyNumberFormat="1" applyFont="1" applyFill="1" applyBorder="1" applyAlignment="1" applyProtection="1">
      <alignment wrapText="1"/>
    </xf>
    <xf numFmtId="1" fontId="6" fillId="5" borderId="63" xfId="0" applyNumberFormat="1" applyFont="1" applyFill="1" applyBorder="1" applyAlignment="1" applyProtection="1">
      <alignment horizontal="right"/>
      <protection locked="0"/>
    </xf>
    <xf numFmtId="1" fontId="6" fillId="5" borderId="29" xfId="0" applyNumberFormat="1" applyFont="1" applyFill="1" applyBorder="1" applyAlignment="1" applyProtection="1">
      <alignment horizontal="right"/>
      <protection locked="0"/>
    </xf>
    <xf numFmtId="1" fontId="6" fillId="5" borderId="102" xfId="0" applyNumberFormat="1" applyFont="1" applyFill="1" applyBorder="1" applyAlignment="1" applyProtection="1">
      <alignment horizontal="right"/>
      <protection locked="0"/>
    </xf>
    <xf numFmtId="1" fontId="6" fillId="5" borderId="61" xfId="0" applyNumberFormat="1" applyFont="1" applyFill="1" applyBorder="1" applyAlignment="1" applyProtection="1">
      <alignment horizontal="right"/>
      <protection locked="0"/>
    </xf>
    <xf numFmtId="1" fontId="6" fillId="0" borderId="37" xfId="0" applyNumberFormat="1" applyFont="1" applyFill="1" applyBorder="1" applyAlignment="1" applyProtection="1">
      <alignment vertical="top" wrapText="1"/>
    </xf>
    <xf numFmtId="1" fontId="6" fillId="5" borderId="46" xfId="0" applyNumberFormat="1" applyFont="1" applyFill="1" applyBorder="1" applyAlignment="1" applyProtection="1">
      <alignment horizontal="right"/>
      <protection locked="0"/>
    </xf>
    <xf numFmtId="1" fontId="83" fillId="3" borderId="35" xfId="0" applyNumberFormat="1" applyFont="1" applyFill="1" applyBorder="1" applyProtection="1">
      <protection locked="0"/>
    </xf>
    <xf numFmtId="1" fontId="6" fillId="0" borderId="222" xfId="0" applyNumberFormat="1" applyFont="1" applyFill="1" applyBorder="1" applyAlignment="1" applyProtection="1">
      <alignment horizontal="left"/>
    </xf>
    <xf numFmtId="1" fontId="6" fillId="0" borderId="190" xfId="0" applyNumberFormat="1" applyFont="1" applyFill="1" applyBorder="1" applyAlignment="1" applyProtection="1">
      <protection locked="0"/>
    </xf>
    <xf numFmtId="1" fontId="6" fillId="5" borderId="12" xfId="0" applyNumberFormat="1" applyFont="1" applyFill="1" applyBorder="1" applyAlignment="1" applyProtection="1">
      <alignment horizontal="right"/>
      <protection locked="0"/>
    </xf>
    <xf numFmtId="1" fontId="0" fillId="15" borderId="0" xfId="0" applyNumberFormat="1" applyFill="1"/>
    <xf numFmtId="1" fontId="12" fillId="3" borderId="0" xfId="0" applyNumberFormat="1" applyFont="1" applyFill="1" applyBorder="1" applyAlignment="1" applyProtection="1">
      <alignment horizontal="center" vertical="center" wrapText="1"/>
    </xf>
    <xf numFmtId="1" fontId="13" fillId="3" borderId="0" xfId="0" applyNumberFormat="1" applyFont="1" applyFill="1" applyAlignment="1" applyProtection="1">
      <alignment horizontal="left" vertical="top"/>
    </xf>
    <xf numFmtId="1" fontId="13" fillId="3" borderId="0" xfId="0" applyNumberFormat="1" applyFont="1" applyFill="1" applyAlignment="1" applyProtection="1">
      <alignment vertical="top"/>
    </xf>
    <xf numFmtId="1" fontId="6" fillId="0" borderId="244" xfId="0" applyNumberFormat="1" applyFont="1" applyFill="1" applyBorder="1" applyAlignment="1" applyProtection="1">
      <alignment horizontal="center" vertical="center" wrapText="1"/>
    </xf>
    <xf numFmtId="1" fontId="30" fillId="0" borderId="9" xfId="0" applyNumberFormat="1" applyFont="1" applyBorder="1" applyProtection="1"/>
    <xf numFmtId="1" fontId="30" fillId="0" borderId="0" xfId="0" applyNumberFormat="1" applyFont="1" applyProtection="1"/>
    <xf numFmtId="1" fontId="6" fillId="5" borderId="101" xfId="0" applyNumberFormat="1" applyFont="1" applyFill="1" applyBorder="1" applyAlignment="1" applyProtection="1">
      <protection locked="0"/>
    </xf>
    <xf numFmtId="1" fontId="30" fillId="0" borderId="10" xfId="0" applyNumberFormat="1" applyFont="1" applyBorder="1" applyProtection="1"/>
    <xf numFmtId="1" fontId="30" fillId="0" borderId="50" xfId="0" applyNumberFormat="1" applyFont="1" applyBorder="1" applyProtection="1"/>
    <xf numFmtId="1" fontId="13" fillId="3" borderId="0" xfId="0" applyNumberFormat="1" applyFont="1" applyFill="1" applyBorder="1" applyAlignment="1" applyProtection="1">
      <alignment horizontal="left" vertical="top"/>
    </xf>
    <xf numFmtId="1" fontId="13" fillId="3" borderId="0" xfId="0" applyNumberFormat="1" applyFont="1" applyFill="1" applyBorder="1" applyAlignment="1" applyProtection="1">
      <alignment vertical="top"/>
    </xf>
    <xf numFmtId="1" fontId="13" fillId="3" borderId="7" xfId="0" applyNumberFormat="1" applyFont="1" applyFill="1" applyBorder="1" applyAlignment="1" applyProtection="1">
      <alignment vertical="top"/>
    </xf>
    <xf numFmtId="1" fontId="13" fillId="0" borderId="0" xfId="0" applyNumberFormat="1" applyFont="1"/>
    <xf numFmtId="1" fontId="13" fillId="0" borderId="50" xfId="0" applyNumberFormat="1" applyFont="1" applyBorder="1"/>
    <xf numFmtId="1" fontId="29" fillId="3" borderId="7" xfId="0" applyNumberFormat="1" applyFont="1" applyFill="1" applyBorder="1"/>
    <xf numFmtId="1" fontId="6" fillId="0" borderId="223" xfId="0" applyNumberFormat="1" applyFont="1" applyFill="1" applyBorder="1" applyAlignment="1" applyProtection="1">
      <alignment horizontal="center" vertical="center" wrapText="1"/>
    </xf>
    <xf numFmtId="1" fontId="6" fillId="5" borderId="309" xfId="0" applyNumberFormat="1" applyFont="1" applyFill="1" applyBorder="1" applyAlignment="1" applyProtection="1">
      <protection locked="0"/>
    </xf>
    <xf numFmtId="1" fontId="13" fillId="5" borderId="19" xfId="0" applyNumberFormat="1" applyFont="1" applyFill="1" applyBorder="1" applyAlignment="1" applyProtection="1">
      <protection locked="0"/>
    </xf>
    <xf numFmtId="1" fontId="6" fillId="4" borderId="57" xfId="0" applyNumberFormat="1" applyFont="1" applyFill="1" applyBorder="1" applyAlignment="1" applyProtection="1"/>
    <xf numFmtId="1" fontId="17" fillId="3" borderId="35" xfId="0" applyNumberFormat="1" applyFont="1" applyFill="1" applyBorder="1" applyProtection="1">
      <protection locked="0"/>
    </xf>
    <xf numFmtId="1" fontId="6" fillId="5" borderId="249" xfId="0" applyNumberFormat="1" applyFont="1" applyFill="1" applyBorder="1" applyAlignment="1" applyProtection="1">
      <protection locked="0"/>
    </xf>
    <xf numFmtId="1" fontId="13" fillId="5" borderId="37" xfId="0" applyNumberFormat="1" applyFont="1" applyFill="1" applyBorder="1" applyAlignment="1" applyProtection="1">
      <protection locked="0"/>
    </xf>
    <xf numFmtId="1" fontId="13" fillId="5" borderId="17" xfId="0" applyNumberFormat="1" applyFont="1" applyFill="1" applyBorder="1" applyAlignment="1" applyProtection="1">
      <protection locked="0"/>
    </xf>
    <xf numFmtId="1" fontId="6" fillId="5" borderId="248" xfId="0" applyNumberFormat="1" applyFont="1" applyFill="1" applyBorder="1" applyAlignment="1" applyProtection="1">
      <protection locked="0"/>
    </xf>
    <xf numFmtId="1" fontId="13" fillId="5" borderId="25" xfId="0" applyNumberFormat="1" applyFont="1" applyFill="1" applyBorder="1" applyAlignment="1" applyProtection="1">
      <protection locked="0"/>
    </xf>
    <xf numFmtId="1" fontId="13" fillId="5" borderId="51" xfId="0" applyNumberFormat="1" applyFont="1" applyFill="1" applyBorder="1" applyAlignment="1" applyProtection="1">
      <protection locked="0"/>
    </xf>
    <xf numFmtId="1" fontId="6" fillId="5" borderId="274" xfId="0" applyNumberFormat="1" applyFont="1" applyFill="1" applyBorder="1" applyAlignment="1" applyProtection="1">
      <protection locked="0"/>
    </xf>
    <xf numFmtId="1" fontId="6" fillId="0" borderId="244" xfId="0" applyNumberFormat="1" applyFont="1" applyFill="1" applyBorder="1" applyAlignment="1" applyProtection="1"/>
    <xf numFmtId="1" fontId="13" fillId="3" borderId="0" xfId="0" applyNumberFormat="1" applyFont="1" applyFill="1" applyAlignment="1" applyProtection="1">
      <alignment horizontal="left"/>
    </xf>
    <xf numFmtId="1" fontId="13" fillId="3" borderId="0" xfId="0" applyNumberFormat="1" applyFont="1" applyFill="1" applyAlignment="1" applyProtection="1"/>
    <xf numFmtId="1" fontId="12" fillId="3" borderId="0" xfId="0" applyNumberFormat="1" applyFont="1" applyFill="1" applyBorder="1" applyAlignment="1" applyProtection="1"/>
    <xf numFmtId="1" fontId="13" fillId="0" borderId="0" xfId="0" applyNumberFormat="1" applyFont="1" applyBorder="1"/>
    <xf numFmtId="1" fontId="13" fillId="0" borderId="109" xfId="0" applyNumberFormat="1" applyFont="1" applyBorder="1"/>
    <xf numFmtId="1" fontId="21" fillId="0" borderId="6" xfId="0" applyNumberFormat="1" applyFont="1" applyBorder="1" applyAlignment="1">
      <alignment horizontal="center" vertical="center"/>
    </xf>
    <xf numFmtId="1" fontId="83" fillId="0" borderId="6" xfId="0" applyNumberFormat="1" applyFont="1" applyBorder="1" applyAlignment="1">
      <alignment horizontal="center"/>
    </xf>
    <xf numFmtId="1" fontId="83" fillId="0" borderId="0" xfId="0" applyNumberFormat="1" applyFont="1" applyAlignment="1">
      <alignment horizontal="center"/>
    </xf>
    <xf numFmtId="1" fontId="21" fillId="0" borderId="26" xfId="0" applyNumberFormat="1" applyFont="1" applyBorder="1" applyAlignment="1">
      <alignment horizontal="center" vertical="center"/>
    </xf>
    <xf numFmtId="1" fontId="21" fillId="0" borderId="50" xfId="0" applyNumberFormat="1" applyFont="1" applyBorder="1" applyAlignment="1">
      <alignment horizontal="center" vertical="center"/>
    </xf>
    <xf numFmtId="1" fontId="83" fillId="0" borderId="14" xfId="0" applyNumberFormat="1" applyFont="1" applyBorder="1" applyAlignment="1">
      <alignment horizontal="center"/>
    </xf>
    <xf numFmtId="1" fontId="21" fillId="0" borderId="244" xfId="0" applyNumberFormat="1" applyFont="1" applyBorder="1" applyAlignment="1">
      <alignment horizontal="center" vertical="center"/>
    </xf>
    <xf numFmtId="1" fontId="6" fillId="0" borderId="17" xfId="0" applyNumberFormat="1" applyFont="1" applyFill="1" applyBorder="1" applyAlignment="1" applyProtection="1">
      <alignment horizontal="center" vertical="center" wrapText="1"/>
    </xf>
    <xf numFmtId="1" fontId="6" fillId="5" borderId="16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7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89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8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54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20" xfId="0" applyNumberFormat="1" applyFont="1" applyFill="1" applyBorder="1" applyAlignment="1" applyProtection="1">
      <alignment horizontal="center" vertical="center" wrapText="1"/>
      <protection locked="0"/>
    </xf>
    <xf numFmtId="1" fontId="60" fillId="3" borderId="35" xfId="0" applyNumberFormat="1" applyFont="1" applyFill="1" applyBorder="1" applyAlignment="1" applyProtection="1">
      <alignment vertical="center"/>
      <protection locked="0"/>
    </xf>
    <xf numFmtId="1" fontId="60" fillId="3" borderId="0" xfId="0" applyNumberFormat="1" applyFont="1" applyFill="1" applyAlignment="1">
      <alignment vertical="center"/>
    </xf>
    <xf numFmtId="1" fontId="6" fillId="0" borderId="31" xfId="0" applyNumberFormat="1" applyFont="1" applyFill="1" applyBorder="1" applyAlignment="1" applyProtection="1">
      <alignment horizontal="center" vertical="center" wrapText="1"/>
    </xf>
    <xf numFmtId="1" fontId="6" fillId="5" borderId="4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3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0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42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98" xfId="0" applyNumberFormat="1" applyFont="1" applyFill="1" applyBorder="1" applyAlignment="1" applyProtection="1"/>
    <xf numFmtId="1" fontId="6" fillId="4" borderId="137" xfId="0" applyNumberFormat="1" applyFont="1" applyFill="1" applyBorder="1" applyAlignment="1" applyProtection="1"/>
    <xf numFmtId="1" fontId="6" fillId="0" borderId="51" xfId="0" applyNumberFormat="1" applyFont="1" applyFill="1" applyBorder="1" applyAlignment="1" applyProtection="1">
      <alignment horizontal="center" vertical="center" wrapText="1"/>
    </xf>
    <xf numFmtId="1" fontId="6" fillId="5" borderId="38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5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98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36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55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60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37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39" xfId="0" applyNumberFormat="1" applyFont="1" applyFill="1" applyBorder="1" applyAlignment="1" applyProtection="1">
      <alignment horizontal="center" vertical="center" wrapText="1"/>
    </xf>
    <xf numFmtId="1" fontId="6" fillId="0" borderId="29" xfId="0" applyNumberFormat="1" applyFont="1" applyFill="1" applyBorder="1" applyAlignment="1" applyProtection="1">
      <alignment horizontal="center" vertical="center" wrapText="1"/>
    </xf>
    <xf numFmtId="1" fontId="6" fillId="5" borderId="30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39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00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32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0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2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57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6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38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36" xfId="0" applyNumberFormat="1" applyFont="1" applyFill="1" applyBorder="1" applyAlignment="1" applyProtection="1">
      <alignment horizontal="center" vertical="center" wrapText="1"/>
    </xf>
    <xf numFmtId="1" fontId="6" fillId="5" borderId="47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8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7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3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36" xfId="0" applyNumberFormat="1" applyFont="1" applyFill="1" applyBorder="1" applyAlignment="1" applyProtection="1">
      <alignment horizontal="center" vertical="center" wrapText="1"/>
      <protection locked="0"/>
    </xf>
    <xf numFmtId="1" fontId="6" fillId="3" borderId="25" xfId="0" applyNumberFormat="1" applyFont="1" applyFill="1" applyBorder="1" applyAlignment="1" applyProtection="1">
      <alignment horizontal="center" vertical="center" wrapText="1"/>
    </xf>
    <xf numFmtId="1" fontId="6" fillId="3" borderId="31" xfId="0" applyNumberFormat="1" applyFont="1" applyFill="1" applyBorder="1" applyAlignment="1" applyProtection="1">
      <alignment horizontal="center" vertical="center" wrapText="1"/>
    </xf>
    <xf numFmtId="1" fontId="6" fillId="5" borderId="12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48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1" xfId="0" applyNumberFormat="1" applyFont="1" applyFill="1" applyBorder="1" applyAlignment="1" applyProtection="1">
      <alignment horizontal="center" vertical="center" wrapText="1"/>
      <protection locked="0"/>
    </xf>
    <xf numFmtId="1" fontId="13" fillId="3" borderId="0" xfId="0" applyNumberFormat="1" applyFont="1" applyFill="1" applyBorder="1" applyAlignment="1" applyProtection="1">
      <alignment horizontal="left" vertical="center" wrapText="1"/>
    </xf>
    <xf numFmtId="1" fontId="13" fillId="3" borderId="0" xfId="0" applyNumberFormat="1" applyFont="1" applyFill="1" applyBorder="1" applyAlignment="1" applyProtection="1">
      <alignment horizontal="right"/>
    </xf>
    <xf numFmtId="1" fontId="6" fillId="5" borderId="14" xfId="0" applyNumberFormat="1" applyFont="1" applyFill="1" applyBorder="1" applyAlignment="1" applyProtection="1">
      <alignment horizontal="center" vertical="center" wrapText="1"/>
      <protection locked="0"/>
    </xf>
    <xf numFmtId="1" fontId="61" fillId="3" borderId="0" xfId="0" applyNumberFormat="1" applyFont="1" applyFill="1" applyProtection="1">
      <protection locked="0"/>
    </xf>
    <xf numFmtId="1" fontId="6" fillId="5" borderId="19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0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5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0" xfId="0" applyNumberFormat="1" applyFont="1" applyFill="1" applyBorder="1" applyProtection="1"/>
    <xf numFmtId="1" fontId="18" fillId="0" borderId="0" xfId="0" applyNumberFormat="1" applyFont="1" applyFill="1" applyBorder="1" applyAlignment="1" applyProtection="1">
      <alignment vertical="center"/>
    </xf>
    <xf numFmtId="1" fontId="18" fillId="0" borderId="0" xfId="0" applyNumberFormat="1" applyFont="1" applyFill="1" applyProtection="1"/>
    <xf numFmtId="1" fontId="13" fillId="3" borderId="0" xfId="0" applyNumberFormat="1" applyFont="1" applyFill="1" applyBorder="1" applyAlignment="1" applyProtection="1">
      <alignment horizontal="left"/>
    </xf>
    <xf numFmtId="1" fontId="6" fillId="0" borderId="6" xfId="0" applyNumberFormat="1" applyFont="1" applyFill="1" applyBorder="1" applyAlignment="1" applyProtection="1">
      <alignment horizontal="center" vertical="center"/>
    </xf>
    <xf numFmtId="1" fontId="6" fillId="0" borderId="129" xfId="0" applyNumberFormat="1" applyFont="1" applyFill="1" applyBorder="1" applyAlignment="1" applyProtection="1">
      <alignment horizontal="center" vertical="center"/>
    </xf>
    <xf numFmtId="1" fontId="6" fillId="5" borderId="146" xfId="0" applyNumberFormat="1" applyFont="1" applyFill="1" applyBorder="1" applyAlignment="1" applyProtection="1">
      <protection locked="0"/>
    </xf>
    <xf numFmtId="1" fontId="6" fillId="3" borderId="37" xfId="0" applyNumberFormat="1" applyFont="1" applyFill="1" applyBorder="1" applyAlignment="1" applyProtection="1">
      <alignment horizontal="right" wrapText="1"/>
    </xf>
    <xf numFmtId="1" fontId="0" fillId="0" borderId="0" xfId="0" applyNumberFormat="1" applyAlignment="1" applyProtection="1">
      <alignment horizontal="right"/>
    </xf>
    <xf numFmtId="1" fontId="6" fillId="5" borderId="310" xfId="0" applyNumberFormat="1" applyFont="1" applyFill="1" applyBorder="1" applyAlignment="1" applyProtection="1">
      <protection locked="0"/>
    </xf>
    <xf numFmtId="1" fontId="6" fillId="0" borderId="47" xfId="0" applyNumberFormat="1" applyFont="1" applyFill="1" applyBorder="1" applyAlignment="1" applyProtection="1">
      <alignment horizontal="right"/>
    </xf>
    <xf numFmtId="1" fontId="6" fillId="0" borderId="129" xfId="0" applyNumberFormat="1" applyFont="1" applyFill="1" applyBorder="1" applyAlignment="1" applyProtection="1">
      <alignment horizontal="right"/>
    </xf>
    <xf numFmtId="1" fontId="6" fillId="0" borderId="7" xfId="0" applyNumberFormat="1" applyFont="1" applyFill="1" applyBorder="1" applyAlignment="1" applyProtection="1">
      <alignment horizontal="right"/>
    </xf>
    <xf numFmtId="1" fontId="6" fillId="0" borderId="12" xfId="0" applyNumberFormat="1" applyFont="1" applyFill="1" applyBorder="1" applyAlignment="1" applyProtection="1">
      <alignment horizontal="right"/>
    </xf>
    <xf numFmtId="1" fontId="6" fillId="0" borderId="70" xfId="0" applyNumberFormat="1" applyFont="1" applyFill="1" applyBorder="1" applyAlignment="1" applyProtection="1">
      <alignment horizontal="right"/>
    </xf>
    <xf numFmtId="1" fontId="13" fillId="0" borderId="0" xfId="0" applyNumberFormat="1" applyFont="1" applyFill="1" applyBorder="1" applyAlignment="1" applyProtection="1"/>
    <xf numFmtId="1" fontId="6" fillId="3" borderId="88" xfId="0" applyNumberFormat="1" applyFont="1" applyFill="1" applyBorder="1" applyAlignment="1" applyProtection="1">
      <alignment horizontal="center" vertical="center" wrapText="1"/>
    </xf>
    <xf numFmtId="1" fontId="6" fillId="2" borderId="241" xfId="16" applyNumberFormat="1" applyFont="1" applyBorder="1" applyAlignment="1" applyProtection="1">
      <alignment horizontal="left" vertical="center" wrapText="1"/>
      <protection locked="0"/>
    </xf>
    <xf numFmtId="1" fontId="62" fillId="3" borderId="0" xfId="0" applyNumberFormat="1" applyFont="1" applyFill="1" applyProtection="1">
      <protection locked="0"/>
    </xf>
    <xf numFmtId="1" fontId="6" fillId="2" borderId="243" xfId="16" applyNumberFormat="1" applyFont="1" applyBorder="1" applyAlignment="1" applyProtection="1">
      <alignment horizontal="left" vertical="center" wrapText="1"/>
      <protection locked="0"/>
    </xf>
    <xf numFmtId="1" fontId="6" fillId="3" borderId="51" xfId="0" applyNumberFormat="1" applyFont="1" applyFill="1" applyBorder="1" applyAlignment="1" applyProtection="1">
      <alignment horizontal="right" wrapText="1"/>
    </xf>
    <xf numFmtId="1" fontId="6" fillId="2" borderId="245" xfId="16" applyNumberFormat="1" applyFont="1" applyBorder="1" applyAlignment="1" applyProtection="1">
      <alignment horizontal="left" vertical="center" wrapText="1"/>
      <protection locked="0"/>
    </xf>
    <xf numFmtId="1" fontId="6" fillId="3" borderId="14" xfId="0" applyNumberFormat="1" applyFont="1" applyFill="1" applyBorder="1" applyAlignment="1" applyProtection="1">
      <alignment horizontal="right"/>
    </xf>
    <xf numFmtId="1" fontId="6" fillId="3" borderId="19" xfId="0" applyNumberFormat="1" applyFont="1" applyFill="1" applyBorder="1" applyAlignment="1" applyProtection="1">
      <alignment horizontal="right" wrapText="1"/>
    </xf>
    <xf numFmtId="1" fontId="6" fillId="3" borderId="19" xfId="0" applyNumberFormat="1" applyFont="1" applyFill="1" applyBorder="1" applyAlignment="1" applyProtection="1">
      <alignment horizontal="right"/>
    </xf>
    <xf numFmtId="1" fontId="6" fillId="5" borderId="120" xfId="0" applyNumberFormat="1" applyFont="1" applyFill="1" applyBorder="1" applyAlignment="1" applyProtection="1">
      <protection locked="0"/>
    </xf>
    <xf numFmtId="1" fontId="6" fillId="3" borderId="37" xfId="0" applyNumberFormat="1" applyFont="1" applyFill="1" applyBorder="1" applyAlignment="1" applyProtection="1">
      <alignment horizontal="right"/>
    </xf>
    <xf numFmtId="1" fontId="6" fillId="4" borderId="34" xfId="0" applyNumberFormat="1" applyFont="1" applyFill="1" applyBorder="1" applyAlignment="1" applyProtection="1"/>
    <xf numFmtId="1" fontId="6" fillId="4" borderId="65" xfId="0" applyNumberFormat="1" applyFont="1" applyFill="1" applyBorder="1" applyAlignment="1" applyProtection="1"/>
    <xf numFmtId="1" fontId="6" fillId="5" borderId="149" xfId="0" applyNumberFormat="1" applyFont="1" applyFill="1" applyBorder="1" applyAlignment="1" applyProtection="1">
      <protection locked="0"/>
    </xf>
    <xf numFmtId="1" fontId="6" fillId="0" borderId="14" xfId="0" applyNumberFormat="1" applyFont="1" applyBorder="1" applyAlignment="1" applyProtection="1">
      <alignment horizontal="left" vertical="center"/>
    </xf>
    <xf numFmtId="1" fontId="6" fillId="0" borderId="136" xfId="0" applyNumberFormat="1" applyFont="1" applyFill="1" applyBorder="1" applyAlignment="1" applyProtection="1"/>
    <xf numFmtId="1" fontId="6" fillId="4" borderId="44" xfId="0" applyNumberFormat="1" applyFont="1" applyFill="1" applyBorder="1" applyAlignment="1" applyProtection="1"/>
    <xf numFmtId="1" fontId="6" fillId="4" borderId="111" xfId="0" applyNumberFormat="1" applyFont="1" applyFill="1" applyBorder="1" applyAlignment="1" applyProtection="1"/>
    <xf numFmtId="1" fontId="6" fillId="0" borderId="37" xfId="0" applyNumberFormat="1" applyFont="1" applyFill="1" applyBorder="1" applyAlignment="1" applyProtection="1">
      <alignment horizontal="left" vertical="center"/>
    </xf>
    <xf numFmtId="1" fontId="6" fillId="0" borderId="29" xfId="0" applyNumberFormat="1" applyFont="1" applyFill="1" applyBorder="1"/>
    <xf numFmtId="1" fontId="6" fillId="5" borderId="122" xfId="0" applyNumberFormat="1" applyFont="1" applyFill="1" applyBorder="1" applyAlignment="1" applyProtection="1">
      <protection locked="0"/>
    </xf>
    <xf numFmtId="1" fontId="6" fillId="3" borderId="14" xfId="0" applyNumberFormat="1" applyFont="1" applyFill="1" applyBorder="1" applyAlignment="1" applyProtection="1">
      <alignment horizontal="right" wrapText="1"/>
    </xf>
    <xf numFmtId="1" fontId="6" fillId="4" borderId="47" xfId="0" applyNumberFormat="1" applyFont="1" applyFill="1" applyBorder="1" applyAlignment="1" applyProtection="1"/>
    <xf numFmtId="1" fontId="6" fillId="4" borderId="13" xfId="0" applyNumberFormat="1" applyFont="1" applyFill="1" applyBorder="1" applyAlignment="1" applyProtection="1"/>
    <xf numFmtId="1" fontId="6" fillId="4" borderId="136" xfId="0" applyNumberFormat="1" applyFont="1" applyFill="1" applyBorder="1" applyAlignment="1" applyProtection="1"/>
    <xf numFmtId="1" fontId="6" fillId="4" borderId="6" xfId="0" applyNumberFormat="1" applyFont="1" applyFill="1" applyBorder="1" applyAlignment="1" applyProtection="1"/>
    <xf numFmtId="1" fontId="6" fillId="3" borderId="6" xfId="0" applyNumberFormat="1" applyFont="1" applyFill="1" applyBorder="1" applyAlignment="1" applyProtection="1"/>
    <xf numFmtId="1" fontId="6" fillId="3" borderId="8" xfId="0" applyNumberFormat="1" applyFont="1" applyFill="1" applyBorder="1" applyAlignment="1" applyProtection="1"/>
    <xf numFmtId="1" fontId="6" fillId="3" borderId="25" xfId="0" applyNumberFormat="1" applyFont="1" applyFill="1" applyBorder="1" applyAlignment="1" applyProtection="1">
      <alignment horizontal="right" wrapText="1"/>
    </xf>
    <xf numFmtId="1" fontId="6" fillId="3" borderId="25" xfId="0" applyNumberFormat="1" applyFont="1" applyFill="1" applyBorder="1" applyAlignment="1" applyProtection="1">
      <alignment horizontal="right"/>
    </xf>
    <xf numFmtId="1" fontId="6" fillId="4" borderId="121" xfId="0" applyNumberFormat="1" applyFont="1" applyFill="1" applyBorder="1" applyAlignment="1" applyProtection="1"/>
    <xf numFmtId="1" fontId="6" fillId="17" borderId="136" xfId="0" applyNumberFormat="1" applyFont="1" applyFill="1" applyBorder="1" applyAlignment="1" applyProtection="1">
      <protection locked="0"/>
    </xf>
    <xf numFmtId="1" fontId="6" fillId="17" borderId="121" xfId="0" applyNumberFormat="1" applyFont="1" applyFill="1" applyBorder="1" applyAlignment="1" applyProtection="1">
      <protection locked="0"/>
    </xf>
    <xf numFmtId="1" fontId="6" fillId="4" borderId="88" xfId="0" applyNumberFormat="1" applyFont="1" applyFill="1" applyBorder="1" applyAlignment="1" applyProtection="1"/>
    <xf numFmtId="1" fontId="6" fillId="17" borderId="148" xfId="0" applyNumberFormat="1" applyFont="1" applyFill="1" applyBorder="1" applyAlignment="1" applyProtection="1">
      <protection locked="0"/>
    </xf>
    <xf numFmtId="1" fontId="6" fillId="17" borderId="120" xfId="0" applyNumberFormat="1" applyFont="1" applyFill="1" applyBorder="1" applyAlignment="1" applyProtection="1">
      <protection locked="0"/>
    </xf>
    <xf numFmtId="1" fontId="6" fillId="17" borderId="138" xfId="0" applyNumberFormat="1" applyFont="1" applyFill="1" applyBorder="1" applyAlignment="1" applyProtection="1">
      <protection locked="0"/>
    </xf>
    <xf numFmtId="1" fontId="6" fillId="0" borderId="19" xfId="0" applyNumberFormat="1" applyFont="1" applyFill="1" applyBorder="1" applyAlignment="1">
      <alignment wrapText="1"/>
    </xf>
    <xf numFmtId="1" fontId="6" fillId="0" borderId="29" xfId="0" applyNumberFormat="1" applyFont="1" applyFill="1" applyBorder="1" applyAlignment="1">
      <alignment wrapText="1"/>
    </xf>
    <xf numFmtId="1" fontId="6" fillId="17" borderId="122" xfId="0" applyNumberFormat="1" applyFont="1" applyFill="1" applyBorder="1" applyAlignment="1" applyProtection="1">
      <protection locked="0"/>
    </xf>
    <xf numFmtId="1" fontId="6" fillId="0" borderId="24" xfId="0" applyNumberFormat="1" applyFont="1" applyFill="1" applyBorder="1" applyAlignment="1">
      <alignment wrapText="1"/>
    </xf>
    <xf numFmtId="1" fontId="6" fillId="0" borderId="19" xfId="0" applyNumberFormat="1" applyFont="1" applyFill="1" applyBorder="1" applyAlignment="1">
      <alignment horizontal="left" vertical="center" wrapText="1"/>
    </xf>
    <xf numFmtId="1" fontId="6" fillId="0" borderId="24" xfId="0" applyNumberFormat="1" applyFont="1" applyFill="1" applyBorder="1" applyAlignment="1">
      <alignment horizontal="center" vertical="center" wrapText="1"/>
    </xf>
    <xf numFmtId="1" fontId="6" fillId="0" borderId="41" xfId="0" applyNumberFormat="1" applyFont="1" applyFill="1" applyBorder="1" applyAlignment="1" applyProtection="1">
      <alignment horizontal="right"/>
    </xf>
    <xf numFmtId="1" fontId="63" fillId="3" borderId="0" xfId="0" applyNumberFormat="1" applyFont="1" applyFill="1" applyProtection="1">
      <protection locked="0"/>
    </xf>
    <xf numFmtId="1" fontId="6" fillId="0" borderId="20" xfId="0" applyNumberFormat="1" applyFont="1" applyFill="1" applyBorder="1" applyAlignment="1" applyProtection="1">
      <alignment horizontal="right"/>
    </xf>
    <xf numFmtId="1" fontId="12" fillId="3" borderId="50" xfId="0" applyNumberFormat="1" applyFont="1" applyFill="1" applyBorder="1" applyAlignment="1" applyProtection="1">
      <alignment horizontal="left"/>
    </xf>
    <xf numFmtId="1" fontId="13" fillId="0" borderId="307" xfId="0" applyNumberFormat="1" applyFont="1" applyBorder="1"/>
    <xf numFmtId="1" fontId="13" fillId="0" borderId="232" xfId="0" applyNumberFormat="1" applyFont="1" applyBorder="1"/>
    <xf numFmtId="1" fontId="13" fillId="0" borderId="233" xfId="0" applyNumberFormat="1" applyFont="1" applyBorder="1"/>
    <xf numFmtId="1" fontId="63" fillId="0" borderId="255" xfId="0" applyNumberFormat="1" applyFont="1" applyFill="1" applyBorder="1" applyProtection="1">
      <protection locked="0"/>
    </xf>
    <xf numFmtId="1" fontId="29" fillId="0" borderId="74" xfId="0" applyNumberFormat="1" applyFont="1" applyFill="1" applyBorder="1"/>
    <xf numFmtId="1" fontId="29" fillId="0" borderId="229" xfId="0" applyNumberFormat="1" applyFont="1" applyFill="1" applyBorder="1"/>
    <xf numFmtId="1" fontId="29" fillId="0" borderId="228" xfId="0" applyNumberFormat="1" applyFont="1" applyFill="1" applyBorder="1"/>
    <xf numFmtId="1" fontId="29" fillId="0" borderId="229" xfId="0" applyNumberFormat="1" applyFont="1" applyFill="1" applyBorder="1" applyProtection="1">
      <protection locked="0"/>
    </xf>
    <xf numFmtId="1" fontId="29" fillId="15" borderId="228" xfId="0" applyNumberFormat="1" applyFont="1" applyFill="1" applyBorder="1" applyProtection="1">
      <protection locked="0"/>
    </xf>
    <xf numFmtId="1" fontId="6" fillId="3" borderId="0" xfId="0" applyNumberFormat="1" applyFont="1" applyFill="1" applyBorder="1" applyAlignment="1" applyProtection="1">
      <alignment horizontal="left" wrapText="1"/>
    </xf>
    <xf numFmtId="1" fontId="6" fillId="3" borderId="50" xfId="0" applyNumberFormat="1" applyFont="1" applyFill="1" applyBorder="1" applyAlignment="1" applyProtection="1">
      <alignment wrapText="1"/>
    </xf>
    <xf numFmtId="1" fontId="6" fillId="0" borderId="50" xfId="0" applyNumberFormat="1" applyFont="1" applyBorder="1" applyAlignment="1">
      <alignment wrapText="1"/>
    </xf>
    <xf numFmtId="1" fontId="6" fillId="0" borderId="231" xfId="0" applyNumberFormat="1" applyFont="1" applyBorder="1" applyAlignment="1">
      <alignment wrapText="1"/>
    </xf>
    <xf numFmtId="1" fontId="6" fillId="0" borderId="230" xfId="0" applyNumberFormat="1" applyFont="1" applyBorder="1" applyAlignment="1">
      <alignment wrapText="1"/>
    </xf>
    <xf numFmtId="1" fontId="21" fillId="0" borderId="14" xfId="0" applyNumberFormat="1" applyFont="1" applyBorder="1" applyAlignment="1">
      <alignment horizontal="center" vertical="center" wrapText="1"/>
    </xf>
    <xf numFmtId="1" fontId="21" fillId="0" borderId="6" xfId="0" applyNumberFormat="1" applyFont="1" applyBorder="1" applyAlignment="1">
      <alignment horizontal="center" vertical="center" wrapText="1"/>
    </xf>
    <xf numFmtId="1" fontId="21" fillId="0" borderId="129" xfId="0" applyNumberFormat="1" applyFont="1" applyBorder="1" applyAlignment="1">
      <alignment horizontal="center" vertical="center"/>
    </xf>
    <xf numFmtId="1" fontId="6" fillId="3" borderId="19" xfId="0" applyNumberFormat="1" applyFont="1" applyFill="1" applyBorder="1" applyAlignment="1" applyProtection="1">
      <alignment horizontal="right" vertical="center" wrapText="1"/>
    </xf>
    <xf numFmtId="1" fontId="6" fillId="0" borderId="19" xfId="0" applyNumberFormat="1" applyFont="1" applyFill="1" applyBorder="1" applyAlignment="1" applyProtection="1">
      <alignment horizontal="right" vertical="center" wrapText="1"/>
    </xf>
    <xf numFmtId="1" fontId="6" fillId="5" borderId="128" xfId="0" applyNumberFormat="1" applyFont="1" applyFill="1" applyBorder="1" applyAlignment="1" applyProtection="1">
      <alignment wrapText="1"/>
      <protection locked="0"/>
    </xf>
    <xf numFmtId="1" fontId="6" fillId="3" borderId="24" xfId="0" applyNumberFormat="1" applyFont="1" applyFill="1" applyBorder="1" applyAlignment="1" applyProtection="1">
      <alignment horizontal="right" vertical="center" wrapText="1"/>
    </xf>
    <xf numFmtId="1" fontId="6" fillId="0" borderId="24" xfId="0" applyNumberFormat="1" applyFont="1" applyFill="1" applyBorder="1" applyAlignment="1" applyProtection="1">
      <alignment horizontal="right" vertical="center" wrapText="1"/>
    </xf>
    <xf numFmtId="1" fontId="6" fillId="5" borderId="37" xfId="0" applyNumberFormat="1" applyFont="1" applyFill="1" applyBorder="1" applyAlignment="1" applyProtection="1">
      <alignment wrapText="1"/>
      <protection locked="0"/>
    </xf>
    <xf numFmtId="1" fontId="6" fillId="5" borderId="146" xfId="0" applyNumberFormat="1" applyFont="1" applyFill="1" applyBorder="1" applyAlignment="1" applyProtection="1">
      <alignment wrapText="1"/>
      <protection locked="0"/>
    </xf>
    <xf numFmtId="1" fontId="6" fillId="0" borderId="41" xfId="0" applyNumberFormat="1" applyFont="1" applyFill="1" applyBorder="1" applyAlignment="1" applyProtection="1">
      <alignment horizontal="right" wrapText="1"/>
    </xf>
    <xf numFmtId="1" fontId="6" fillId="4" borderId="17" xfId="0" applyNumberFormat="1" applyFont="1" applyFill="1" applyBorder="1" applyAlignment="1" applyProtection="1">
      <alignment wrapText="1"/>
    </xf>
    <xf numFmtId="1" fontId="6" fillId="0" borderId="38" xfId="0" applyNumberFormat="1" applyFont="1" applyFill="1" applyBorder="1" applyAlignment="1" applyProtection="1">
      <alignment horizontal="right" wrapText="1"/>
    </xf>
    <xf numFmtId="1" fontId="6" fillId="4" borderId="88" xfId="0" applyNumberFormat="1" applyFont="1" applyFill="1" applyBorder="1" applyAlignment="1" applyProtection="1">
      <alignment wrapText="1"/>
    </xf>
    <xf numFmtId="1" fontId="6" fillId="0" borderId="20" xfId="0" applyNumberFormat="1" applyFont="1" applyFill="1" applyBorder="1" applyAlignment="1" applyProtection="1">
      <alignment horizontal="right" wrapText="1"/>
    </xf>
    <xf numFmtId="1" fontId="6" fillId="5" borderId="20" xfId="0" applyNumberFormat="1" applyFont="1" applyFill="1" applyBorder="1" applyAlignment="1" applyProtection="1">
      <alignment wrapText="1"/>
      <protection locked="0"/>
    </xf>
    <xf numFmtId="1" fontId="6" fillId="5" borderId="126" xfId="0" applyNumberFormat="1" applyFont="1" applyFill="1" applyBorder="1" applyAlignment="1" applyProtection="1">
      <alignment wrapText="1"/>
      <protection locked="0"/>
    </xf>
    <xf numFmtId="1" fontId="6" fillId="0" borderId="16" xfId="0" applyNumberFormat="1" applyFont="1" applyFill="1" applyBorder="1" applyAlignment="1" applyProtection="1">
      <alignment horizontal="right" wrapText="1"/>
    </xf>
    <xf numFmtId="1" fontId="6" fillId="5" borderId="89" xfId="0" applyNumberFormat="1" applyFont="1" applyFill="1" applyBorder="1" applyAlignment="1" applyProtection="1">
      <alignment wrapText="1"/>
      <protection locked="0"/>
    </xf>
    <xf numFmtId="1" fontId="6" fillId="5" borderId="98" xfId="0" applyNumberFormat="1" applyFont="1" applyFill="1" applyBorder="1" applyAlignment="1" applyProtection="1">
      <alignment wrapText="1"/>
      <protection locked="0"/>
    </xf>
    <xf numFmtId="1" fontId="6" fillId="4" borderId="19" xfId="0" applyNumberFormat="1" applyFont="1" applyFill="1" applyBorder="1" applyAlignment="1" applyProtection="1">
      <alignment wrapText="1"/>
    </xf>
    <xf numFmtId="1" fontId="6" fillId="5" borderId="99" xfId="0" applyNumberFormat="1" applyFont="1" applyFill="1" applyBorder="1" applyAlignment="1" applyProtection="1">
      <alignment wrapText="1"/>
      <protection locked="0"/>
    </xf>
    <xf numFmtId="1" fontId="6" fillId="4" borderId="31" xfId="0" applyNumberFormat="1" applyFont="1" applyFill="1" applyBorder="1" applyAlignment="1" applyProtection="1">
      <alignment wrapText="1"/>
    </xf>
    <xf numFmtId="1" fontId="6" fillId="5" borderId="15" xfId="0" applyNumberFormat="1" applyFont="1" applyFill="1" applyBorder="1" applyAlignment="1" applyProtection="1">
      <alignment wrapText="1"/>
      <protection locked="0"/>
    </xf>
    <xf numFmtId="1" fontId="6" fillId="5" borderId="40" xfId="0" applyNumberFormat="1" applyFont="1" applyFill="1" applyBorder="1" applyAlignment="1" applyProtection="1">
      <alignment wrapText="1"/>
      <protection locked="0"/>
    </xf>
    <xf numFmtId="1" fontId="6" fillId="4" borderId="37" xfId="0" applyNumberFormat="1" applyFont="1" applyFill="1" applyBorder="1" applyAlignment="1" applyProtection="1">
      <alignment wrapText="1"/>
    </xf>
    <xf numFmtId="1" fontId="6" fillId="5" borderId="23" xfId="0" applyNumberFormat="1" applyFont="1" applyFill="1" applyBorder="1" applyAlignment="1" applyProtection="1">
      <alignment wrapText="1"/>
      <protection locked="0"/>
    </xf>
    <xf numFmtId="1" fontId="6" fillId="4" borderId="16" xfId="0" applyNumberFormat="1" applyFont="1" applyFill="1" applyBorder="1" applyAlignment="1" applyProtection="1">
      <alignment wrapText="1"/>
    </xf>
    <xf numFmtId="1" fontId="6" fillId="4" borderId="15" xfId="0" applyNumberFormat="1" applyFont="1" applyFill="1" applyBorder="1" applyAlignment="1" applyProtection="1">
      <alignment wrapText="1"/>
    </xf>
    <xf numFmtId="1" fontId="6" fillId="4" borderId="128" xfId="0" applyNumberFormat="1" applyFont="1" applyFill="1" applyBorder="1" applyAlignment="1" applyProtection="1">
      <alignment wrapText="1"/>
    </xf>
    <xf numFmtId="1" fontId="6" fillId="4" borderId="38" xfId="0" applyNumberFormat="1" applyFont="1" applyFill="1" applyBorder="1" applyAlignment="1" applyProtection="1">
      <alignment wrapText="1"/>
    </xf>
    <xf numFmtId="1" fontId="6" fillId="4" borderId="40" xfId="0" applyNumberFormat="1" applyFont="1" applyFill="1" applyBorder="1" applyAlignment="1" applyProtection="1">
      <alignment wrapText="1"/>
    </xf>
    <xf numFmtId="1" fontId="6" fillId="4" borderId="146" xfId="0" applyNumberFormat="1" applyFont="1" applyFill="1" applyBorder="1" applyAlignment="1" applyProtection="1">
      <alignment wrapText="1"/>
    </xf>
    <xf numFmtId="1" fontId="6" fillId="4" borderId="51" xfId="0" applyNumberFormat="1" applyFont="1" applyFill="1" applyBorder="1" applyAlignment="1" applyProtection="1">
      <alignment wrapText="1"/>
    </xf>
    <xf numFmtId="1" fontId="6" fillId="4" borderId="20" xfId="0" applyNumberFormat="1" applyFont="1" applyFill="1" applyBorder="1" applyAlignment="1" applyProtection="1">
      <alignment wrapText="1"/>
    </xf>
    <xf numFmtId="1" fontId="6" fillId="4" borderId="23" xfId="0" applyNumberFormat="1" applyFont="1" applyFill="1" applyBorder="1" applyAlignment="1" applyProtection="1">
      <alignment wrapText="1"/>
    </xf>
    <xf numFmtId="1" fontId="6" fillId="4" borderId="126" xfId="0" applyNumberFormat="1" applyFont="1" applyFill="1" applyBorder="1" applyAlignment="1" applyProtection="1">
      <alignment wrapText="1"/>
    </xf>
    <xf numFmtId="1" fontId="6" fillId="4" borderId="21" xfId="0" applyNumberFormat="1" applyFont="1" applyFill="1" applyBorder="1" applyAlignment="1" applyProtection="1">
      <alignment wrapText="1"/>
    </xf>
    <xf numFmtId="1" fontId="6" fillId="5" borderId="41" xfId="0" applyNumberFormat="1" applyFont="1" applyFill="1" applyBorder="1" applyAlignment="1" applyProtection="1">
      <alignment wrapText="1"/>
      <protection locked="0"/>
    </xf>
    <xf numFmtId="1" fontId="6" fillId="5" borderId="52" xfId="0" applyNumberFormat="1" applyFont="1" applyFill="1" applyBorder="1" applyAlignment="1" applyProtection="1">
      <alignment wrapText="1"/>
      <protection locked="0"/>
    </xf>
    <xf numFmtId="1" fontId="6" fillId="5" borderId="130" xfId="0" applyNumberFormat="1" applyFont="1" applyFill="1" applyBorder="1" applyAlignment="1" applyProtection="1">
      <alignment wrapText="1"/>
      <protection locked="0"/>
    </xf>
    <xf numFmtId="1" fontId="6" fillId="4" borderId="29" xfId="0" applyNumberFormat="1" applyFont="1" applyFill="1" applyBorder="1" applyAlignment="1" applyProtection="1">
      <alignment wrapText="1"/>
    </xf>
    <xf numFmtId="1" fontId="6" fillId="0" borderId="30" xfId="0" applyNumberFormat="1" applyFont="1" applyFill="1" applyBorder="1" applyAlignment="1" applyProtection="1">
      <alignment horizontal="right" wrapText="1"/>
    </xf>
    <xf numFmtId="1" fontId="6" fillId="5" borderId="30" xfId="0" applyNumberFormat="1" applyFont="1" applyFill="1" applyBorder="1" applyAlignment="1" applyProtection="1">
      <alignment wrapText="1"/>
      <protection locked="0"/>
    </xf>
    <xf numFmtId="1" fontId="6" fillId="5" borderId="62" xfId="0" applyNumberFormat="1" applyFont="1" applyFill="1" applyBorder="1" applyAlignment="1" applyProtection="1">
      <alignment wrapText="1"/>
      <protection locked="0"/>
    </xf>
    <xf numFmtId="1" fontId="6" fillId="5" borderId="310" xfId="0" applyNumberFormat="1" applyFont="1" applyFill="1" applyBorder="1" applyAlignment="1" applyProtection="1">
      <alignment wrapText="1"/>
      <protection locked="0"/>
    </xf>
    <xf numFmtId="1" fontId="6" fillId="4" borderId="5" xfId="0" applyNumberFormat="1" applyFont="1" applyFill="1" applyBorder="1" applyAlignment="1" applyProtection="1">
      <alignment wrapText="1"/>
    </xf>
    <xf numFmtId="1" fontId="6" fillId="0" borderId="54" xfId="0" applyNumberFormat="1" applyFont="1" applyFill="1" applyBorder="1" applyAlignment="1" applyProtection="1">
      <alignment horizontal="right" wrapText="1"/>
    </xf>
    <xf numFmtId="1" fontId="6" fillId="0" borderId="243" xfId="16" applyNumberFormat="1" applyFont="1" applyFill="1" applyBorder="1" applyAlignment="1" applyProtection="1">
      <alignment horizontal="right" wrapText="1"/>
    </xf>
    <xf numFmtId="1" fontId="6" fillId="0" borderId="246" xfId="16" applyNumberFormat="1" applyFont="1" applyFill="1" applyBorder="1" applyAlignment="1" applyProtection="1">
      <alignment horizontal="right" wrapText="1"/>
    </xf>
    <xf numFmtId="1" fontId="6" fillId="0" borderId="245" xfId="16" applyNumberFormat="1" applyFont="1" applyFill="1" applyBorder="1" applyAlignment="1" applyProtection="1">
      <alignment horizontal="right" wrapText="1"/>
    </xf>
    <xf numFmtId="1" fontId="6" fillId="0" borderId="160" xfId="16" applyNumberFormat="1" applyFont="1" applyFill="1" applyBorder="1" applyAlignment="1" applyProtection="1">
      <alignment horizontal="right" wrapText="1"/>
    </xf>
    <xf numFmtId="1" fontId="6" fillId="0" borderId="239" xfId="16" applyNumberFormat="1" applyFont="1" applyFill="1" applyBorder="1" applyAlignment="1" applyProtection="1">
      <alignment horizontal="right" wrapText="1"/>
    </xf>
    <xf numFmtId="1" fontId="6" fillId="0" borderId="250" xfId="16" applyNumberFormat="1" applyFont="1" applyFill="1" applyBorder="1" applyAlignment="1" applyProtection="1">
      <alignment horizontal="right" wrapText="1"/>
    </xf>
    <xf numFmtId="1" fontId="6" fillId="4" borderId="41" xfId="0" applyNumberFormat="1" applyFont="1" applyFill="1" applyBorder="1" applyAlignment="1" applyProtection="1">
      <alignment wrapText="1"/>
    </xf>
    <xf numFmtId="1" fontId="6" fillId="3" borderId="21" xfId="0" applyNumberFormat="1" applyFont="1" applyFill="1" applyBorder="1" applyAlignment="1" applyProtection="1">
      <alignment horizontal="right" wrapText="1"/>
    </xf>
    <xf numFmtId="1" fontId="6" fillId="0" borderId="58" xfId="0" applyNumberFormat="1" applyFont="1" applyFill="1" applyBorder="1" applyAlignment="1" applyProtection="1">
      <alignment horizontal="right" wrapText="1"/>
    </xf>
    <xf numFmtId="1" fontId="30" fillId="0" borderId="2" xfId="0" applyNumberFormat="1" applyFont="1" applyBorder="1" applyAlignment="1" applyProtection="1">
      <alignment horizontal="right" wrapText="1"/>
    </xf>
    <xf numFmtId="1" fontId="30" fillId="0" borderId="243" xfId="15" applyNumberFormat="1" applyFont="1" applyFill="1" applyBorder="1" applyAlignment="1" applyProtection="1">
      <alignment horizontal="right" wrapText="1"/>
    </xf>
    <xf numFmtId="1" fontId="30" fillId="0" borderId="241" xfId="15" applyNumberFormat="1" applyFont="1" applyFill="1" applyBorder="1" applyAlignment="1" applyProtection="1">
      <alignment horizontal="right" wrapText="1"/>
    </xf>
    <xf numFmtId="1" fontId="30" fillId="8" borderId="241" xfId="15" applyNumberFormat="1" applyFont="1" applyBorder="1" applyAlignment="1" applyProtection="1">
      <alignment wrapText="1"/>
      <protection locked="0"/>
    </xf>
    <xf numFmtId="1" fontId="30" fillId="8" borderId="312" xfId="15" applyNumberFormat="1" applyFont="1" applyBorder="1" applyAlignment="1" applyProtection="1">
      <alignment wrapText="1"/>
      <protection locked="0"/>
    </xf>
    <xf numFmtId="1" fontId="6" fillId="8" borderId="311" xfId="15" applyNumberFormat="1" applyFont="1" applyBorder="1" applyAlignment="1" applyProtection="1">
      <alignment wrapText="1"/>
      <protection locked="0"/>
    </xf>
    <xf numFmtId="1" fontId="6" fillId="8" borderId="147" xfId="15" applyNumberFormat="1" applyFont="1" applyBorder="1" applyAlignment="1" applyProtection="1">
      <alignment wrapText="1"/>
      <protection locked="0"/>
    </xf>
    <xf numFmtId="1" fontId="30" fillId="8" borderId="243" xfId="15" applyNumberFormat="1" applyFont="1" applyBorder="1" applyAlignment="1" applyProtection="1">
      <alignment wrapText="1"/>
      <protection locked="0"/>
    </xf>
    <xf numFmtId="1" fontId="30" fillId="0" borderId="24" xfId="0" applyNumberFormat="1" applyFont="1" applyBorder="1" applyAlignment="1" applyProtection="1">
      <alignment horizontal="right" wrapText="1"/>
    </xf>
    <xf numFmtId="1" fontId="30" fillId="0" borderId="245" xfId="15" applyNumberFormat="1" applyFont="1" applyFill="1" applyBorder="1" applyAlignment="1" applyProtection="1">
      <alignment horizontal="right" wrapText="1"/>
    </xf>
    <xf numFmtId="1" fontId="30" fillId="8" borderId="245" xfId="15" applyNumberFormat="1" applyFont="1" applyBorder="1" applyAlignment="1" applyProtection="1">
      <alignment wrapText="1"/>
      <protection locked="0"/>
    </xf>
    <xf numFmtId="1" fontId="30" fillId="8" borderId="313" xfId="15" applyNumberFormat="1" applyFont="1" applyBorder="1" applyAlignment="1" applyProtection="1">
      <alignment wrapText="1"/>
      <protection locked="0"/>
    </xf>
    <xf numFmtId="1" fontId="6" fillId="8" borderId="160" xfId="15" applyNumberFormat="1" applyFont="1" applyBorder="1" applyAlignment="1" applyProtection="1">
      <alignment wrapText="1"/>
      <protection locked="0"/>
    </xf>
    <xf numFmtId="1" fontId="6" fillId="8" borderId="245" xfId="15" applyNumberFormat="1" applyFont="1" applyBorder="1" applyAlignment="1" applyProtection="1">
      <alignment wrapText="1"/>
      <protection locked="0"/>
    </xf>
    <xf numFmtId="1" fontId="6" fillId="3" borderId="83" xfId="0" applyNumberFormat="1" applyFont="1" applyFill="1" applyBorder="1" applyAlignment="1" applyProtection="1">
      <alignment horizontal="right" wrapText="1"/>
    </xf>
    <xf numFmtId="1" fontId="6" fillId="3" borderId="85" xfId="0" applyNumberFormat="1" applyFont="1" applyFill="1" applyBorder="1" applyAlignment="1" applyProtection="1">
      <alignment horizontal="right" wrapText="1"/>
    </xf>
    <xf numFmtId="1" fontId="6" fillId="3" borderId="87" xfId="0" applyNumberFormat="1" applyFont="1" applyFill="1" applyBorder="1" applyAlignment="1" applyProtection="1">
      <alignment horizontal="right" wrapText="1"/>
    </xf>
    <xf numFmtId="1" fontId="6" fillId="3" borderId="314" xfId="0" applyNumberFormat="1" applyFont="1" applyFill="1" applyBorder="1" applyAlignment="1" applyProtection="1">
      <alignment horizontal="right" wrapText="1"/>
    </xf>
    <xf numFmtId="1" fontId="6" fillId="3" borderId="84" xfId="0" applyNumberFormat="1" applyFont="1" applyFill="1" applyBorder="1" applyAlignment="1" applyProtection="1">
      <alignment horizontal="right" wrapText="1"/>
    </xf>
    <xf numFmtId="1" fontId="6" fillId="14" borderId="31" xfId="0" applyNumberFormat="1" applyFont="1" applyFill="1" applyBorder="1" applyAlignment="1" applyProtection="1">
      <alignment horizontal="right" wrapText="1"/>
    </xf>
    <xf numFmtId="1" fontId="6" fillId="3" borderId="38" xfId="0" applyNumberFormat="1" applyFont="1" applyFill="1" applyBorder="1" applyAlignment="1" applyProtection="1">
      <alignment horizontal="right" wrapText="1"/>
    </xf>
    <xf numFmtId="1" fontId="6" fillId="3" borderId="40" xfId="0" applyNumberFormat="1" applyFont="1" applyFill="1" applyBorder="1" applyAlignment="1" applyProtection="1">
      <alignment horizontal="right" wrapText="1"/>
    </xf>
    <xf numFmtId="1" fontId="6" fillId="3" borderId="146" xfId="0" applyNumberFormat="1" applyFont="1" applyFill="1" applyBorder="1" applyAlignment="1" applyProtection="1">
      <alignment horizontal="right" wrapText="1"/>
    </xf>
    <xf numFmtId="1" fontId="6" fillId="3" borderId="20" xfId="0" applyNumberFormat="1" applyFont="1" applyFill="1" applyBorder="1" applyAlignment="1" applyProtection="1">
      <alignment horizontal="right" wrapText="1"/>
    </xf>
    <xf numFmtId="1" fontId="6" fillId="3" borderId="23" xfId="0" applyNumberFormat="1" applyFont="1" applyFill="1" applyBorder="1" applyAlignment="1" applyProtection="1">
      <alignment horizontal="right" wrapText="1"/>
    </xf>
    <xf numFmtId="1" fontId="6" fillId="3" borderId="126" xfId="0" applyNumberFormat="1" applyFont="1" applyFill="1" applyBorder="1" applyAlignment="1" applyProtection="1">
      <alignment horizontal="right" wrapText="1"/>
    </xf>
    <xf numFmtId="1" fontId="29" fillId="3" borderId="4" xfId="0" applyNumberFormat="1" applyFont="1" applyFill="1" applyBorder="1"/>
    <xf numFmtId="1" fontId="6" fillId="0" borderId="26" xfId="0" applyNumberFormat="1" applyFont="1" applyFill="1" applyBorder="1" applyAlignment="1" applyProtection="1">
      <alignment horizontal="center" vertical="center"/>
    </xf>
    <xf numFmtId="1" fontId="6" fillId="0" borderId="17" xfId="0" applyNumberFormat="1" applyFont="1" applyFill="1" applyBorder="1" applyAlignment="1" applyProtection="1">
      <alignment horizontal="right" vertical="center" wrapText="1"/>
    </xf>
    <xf numFmtId="1" fontId="6" fillId="5" borderId="127" xfId="0" applyNumberFormat="1" applyFont="1" applyFill="1" applyBorder="1" applyAlignment="1" applyProtection="1">
      <protection locked="0"/>
    </xf>
    <xf numFmtId="1" fontId="6" fillId="0" borderId="51" xfId="0" applyNumberFormat="1" applyFont="1" applyFill="1" applyBorder="1" applyAlignment="1" applyProtection="1">
      <alignment horizontal="right" vertical="center" wrapText="1"/>
    </xf>
    <xf numFmtId="1" fontId="6" fillId="4" borderId="89" xfId="0" applyNumberFormat="1" applyFont="1" applyFill="1" applyBorder="1" applyAlignment="1" applyProtection="1">
      <alignment horizontal="right"/>
    </xf>
    <xf numFmtId="1" fontId="6" fillId="4" borderId="19" xfId="0" applyNumberFormat="1" applyFont="1" applyFill="1" applyBorder="1" applyAlignment="1" applyProtection="1">
      <alignment horizontal="right"/>
    </xf>
    <xf numFmtId="1" fontId="6" fillId="4" borderId="15" xfId="0" applyNumberFormat="1" applyFont="1" applyFill="1" applyBorder="1" applyAlignment="1" applyProtection="1">
      <alignment horizontal="right"/>
    </xf>
    <xf numFmtId="1" fontId="6" fillId="4" borderId="128" xfId="0" applyNumberFormat="1" applyFont="1" applyFill="1" applyBorder="1" applyAlignment="1" applyProtection="1">
      <alignment horizontal="right"/>
    </xf>
    <xf numFmtId="1" fontId="63" fillId="3" borderId="35" xfId="0" applyNumberFormat="1" applyFont="1" applyFill="1" applyBorder="1" applyProtection="1">
      <protection locked="0"/>
    </xf>
    <xf numFmtId="1" fontId="6" fillId="3" borderId="0" xfId="0" applyNumberFormat="1" applyFont="1" applyFill="1" applyBorder="1" applyAlignment="1" applyProtection="1">
      <alignment horizontal="right" vertical="center" wrapText="1"/>
    </xf>
    <xf numFmtId="1" fontId="6" fillId="0" borderId="21" xfId="0" applyNumberFormat="1" applyFont="1" applyBorder="1" applyAlignment="1" applyProtection="1">
      <alignment horizontal="right"/>
    </xf>
    <xf numFmtId="1" fontId="4" fillId="0" borderId="0" xfId="0" applyNumberFormat="1" applyFont="1" applyFill="1" applyBorder="1" applyAlignment="1" applyProtection="1">
      <alignment horizontal="center"/>
    </xf>
    <xf numFmtId="1" fontId="4" fillId="3" borderId="7" xfId="0" applyNumberFormat="1" applyFont="1" applyFill="1" applyBorder="1" applyAlignment="1" applyProtection="1">
      <alignment horizontal="center"/>
    </xf>
    <xf numFmtId="1" fontId="15" fillId="0" borderId="14" xfId="0" applyNumberFormat="1" applyFont="1" applyFill="1" applyBorder="1" applyAlignment="1" applyProtection="1">
      <alignment vertical="center"/>
    </xf>
    <xf numFmtId="1" fontId="6" fillId="0" borderId="19" xfId="0" applyNumberFormat="1" applyFont="1" applyBorder="1"/>
    <xf numFmtId="1" fontId="6" fillId="4" borderId="89" xfId="0" applyNumberFormat="1" applyFont="1" applyFill="1" applyBorder="1" applyAlignment="1" applyProtection="1"/>
    <xf numFmtId="1" fontId="6" fillId="0" borderId="37" xfId="0" applyNumberFormat="1" applyFont="1" applyBorder="1"/>
    <xf numFmtId="1" fontId="6" fillId="0" borderId="24" xfId="0" applyNumberFormat="1" applyFont="1" applyBorder="1"/>
    <xf numFmtId="1" fontId="22" fillId="0" borderId="0" xfId="0" applyNumberFormat="1" applyFont="1" applyFill="1"/>
    <xf numFmtId="1" fontId="2" fillId="3" borderId="50" xfId="0" applyNumberFormat="1" applyFont="1" applyFill="1" applyBorder="1" applyAlignment="1" applyProtection="1">
      <alignment horizontal="left"/>
    </xf>
    <xf numFmtId="2" fontId="6" fillId="5" borderId="89" xfId="0" applyNumberFormat="1" applyFont="1" applyFill="1" applyBorder="1" applyAlignment="1" applyProtection="1">
      <protection locked="0"/>
    </xf>
    <xf numFmtId="2" fontId="6" fillId="5" borderId="19" xfId="0" applyNumberFormat="1" applyFont="1" applyFill="1" applyBorder="1" applyAlignment="1" applyProtection="1">
      <protection locked="0"/>
    </xf>
    <xf numFmtId="2" fontId="6" fillId="0" borderId="14" xfId="0" applyNumberFormat="1" applyFont="1" applyFill="1" applyBorder="1" applyAlignment="1" applyProtection="1">
      <alignment vertical="center"/>
    </xf>
    <xf numFmtId="2" fontId="6" fillId="5" borderId="98" xfId="0" applyNumberFormat="1" applyFont="1" applyFill="1" applyBorder="1" applyAlignment="1" applyProtection="1">
      <protection locked="0"/>
    </xf>
    <xf numFmtId="2" fontId="6" fillId="5" borderId="37" xfId="0" applyNumberFormat="1" applyFont="1" applyFill="1" applyBorder="1" applyAlignment="1" applyProtection="1">
      <protection locked="0"/>
    </xf>
    <xf numFmtId="2" fontId="6" fillId="5" borderId="99" xfId="0" applyNumberFormat="1" applyFont="1" applyFill="1" applyBorder="1" applyAlignment="1" applyProtection="1">
      <protection locked="0"/>
    </xf>
    <xf numFmtId="2" fontId="6" fillId="5" borderId="24" xfId="0" applyNumberFormat="1" applyFont="1" applyFill="1" applyBorder="1" applyAlignment="1" applyProtection="1">
      <protection locked="0"/>
    </xf>
    <xf numFmtId="1" fontId="73" fillId="3" borderId="0" xfId="0" applyNumberFormat="1" applyFont="1" applyFill="1"/>
    <xf numFmtId="1" fontId="73" fillId="3" borderId="0" xfId="0" applyNumberFormat="1" applyFont="1" applyFill="1" applyProtection="1">
      <protection locked="0"/>
    </xf>
    <xf numFmtId="1" fontId="73" fillId="22" borderId="0" xfId="0" applyNumberFormat="1" applyFont="1" applyFill="1" applyProtection="1">
      <protection locked="0"/>
    </xf>
    <xf numFmtId="1" fontId="0" fillId="22" borderId="0" xfId="0" applyNumberFormat="1" applyFill="1" applyProtection="1">
      <protection locked="0"/>
    </xf>
    <xf numFmtId="1" fontId="2" fillId="3" borderId="0" xfId="0" applyNumberFormat="1" applyFont="1" applyFill="1" applyBorder="1" applyAlignment="1" applyProtection="1">
      <alignment horizontal="left" vertical="center" wrapText="1"/>
    </xf>
    <xf numFmtId="1" fontId="21" fillId="0" borderId="12" xfId="0" applyNumberFormat="1" applyFont="1" applyBorder="1" applyAlignment="1">
      <alignment horizontal="center" vertical="center"/>
    </xf>
    <xf numFmtId="1" fontId="47" fillId="0" borderId="70" xfId="0" applyNumberFormat="1" applyFont="1" applyBorder="1" applyAlignment="1">
      <alignment horizontal="center"/>
    </xf>
    <xf numFmtId="1" fontId="6" fillId="0" borderId="129" xfId="0" applyNumberFormat="1" applyFont="1" applyFill="1" applyBorder="1" applyAlignment="1" applyProtection="1">
      <alignment horizontal="center" vertical="center" wrapText="1"/>
    </xf>
    <xf numFmtId="1" fontId="6" fillId="0" borderId="48" xfId="0" applyNumberFormat="1" applyFont="1" applyFill="1" applyBorder="1" applyAlignment="1" applyProtection="1">
      <alignment horizontal="center" vertical="center"/>
    </xf>
    <xf numFmtId="1" fontId="47" fillId="0" borderId="8" xfId="0" applyNumberFormat="1" applyFont="1" applyBorder="1" applyAlignment="1">
      <alignment horizontal="center"/>
    </xf>
    <xf numFmtId="1" fontId="6" fillId="17" borderId="37" xfId="0" applyNumberFormat="1" applyFont="1" applyFill="1" applyBorder="1" applyAlignment="1" applyProtection="1">
      <protection locked="0"/>
    </xf>
    <xf numFmtId="1" fontId="4" fillId="0" borderId="7" xfId="0" applyNumberFormat="1" applyFont="1" applyFill="1" applyBorder="1" applyAlignment="1" applyProtection="1">
      <alignment wrapText="1"/>
    </xf>
    <xf numFmtId="1" fontId="63" fillId="3" borderId="0" xfId="0" applyNumberFormat="1" applyFont="1" applyFill="1" applyAlignment="1" applyProtection="1">
      <protection locked="0"/>
    </xf>
    <xf numFmtId="1" fontId="6" fillId="5" borderId="254" xfId="0" applyNumberFormat="1" applyFont="1" applyFill="1" applyBorder="1" applyAlignment="1" applyProtection="1">
      <protection locked="0"/>
    </xf>
    <xf numFmtId="1" fontId="6" fillId="3" borderId="35" xfId="0" applyNumberFormat="1" applyFont="1" applyFill="1" applyBorder="1" applyAlignment="1" applyProtection="1"/>
    <xf numFmtId="1" fontId="6" fillId="5" borderId="43" xfId="0" applyNumberFormat="1" applyFont="1" applyFill="1" applyBorder="1" applyAlignment="1" applyProtection="1">
      <protection locked="0"/>
    </xf>
    <xf numFmtId="1" fontId="63" fillId="3" borderId="35" xfId="0" applyNumberFormat="1" applyFont="1" applyFill="1" applyBorder="1" applyAlignment="1" applyProtection="1">
      <alignment horizontal="left" vertical="top"/>
      <protection locked="0"/>
    </xf>
    <xf numFmtId="1" fontId="63" fillId="3" borderId="0" xfId="0" applyNumberFormat="1" applyFont="1" applyFill="1" applyBorder="1" applyAlignment="1" applyProtection="1">
      <alignment horizontal="left" vertical="top"/>
      <protection locked="0"/>
    </xf>
    <xf numFmtId="1" fontId="6" fillId="0" borderId="5" xfId="0" applyNumberFormat="1" applyFont="1" applyFill="1" applyBorder="1" applyAlignment="1" applyProtection="1">
      <alignment vertical="center" wrapText="1"/>
    </xf>
    <xf numFmtId="1" fontId="6" fillId="0" borderId="26" xfId="0" applyNumberFormat="1" applyFont="1" applyFill="1" applyBorder="1" applyAlignment="1" applyProtection="1">
      <alignment vertical="center" wrapText="1"/>
    </xf>
    <xf numFmtId="1" fontId="6" fillId="0" borderId="29" xfId="0" applyNumberFormat="1" applyFont="1" applyFill="1" applyBorder="1" applyAlignment="1" applyProtection="1">
      <alignment vertical="center" wrapText="1"/>
    </xf>
    <xf numFmtId="1" fontId="6" fillId="4" borderId="43" xfId="0" applyNumberFormat="1" applyFont="1" applyFill="1" applyBorder="1" applyAlignment="1" applyProtection="1"/>
    <xf numFmtId="1" fontId="6" fillId="0" borderId="2" xfId="0" applyNumberFormat="1" applyFont="1" applyFill="1" applyBorder="1" applyAlignment="1" applyProtection="1">
      <alignment vertical="center" wrapText="1"/>
    </xf>
    <xf numFmtId="1" fontId="6" fillId="0" borderId="51" xfId="0" applyNumberFormat="1" applyFont="1" applyFill="1" applyBorder="1" applyAlignment="1" applyProtection="1">
      <alignment horizontal="left"/>
    </xf>
    <xf numFmtId="1" fontId="6" fillId="0" borderId="50" xfId="0" applyNumberFormat="1" applyFont="1" applyFill="1" applyBorder="1" applyAlignment="1" applyProtection="1">
      <alignment horizontal="left"/>
    </xf>
    <xf numFmtId="1" fontId="6" fillId="0" borderId="7" xfId="0" applyNumberFormat="1" applyFont="1" applyFill="1" applyBorder="1" applyAlignment="1" applyProtection="1">
      <protection hidden="1"/>
    </xf>
    <xf numFmtId="1" fontId="4" fillId="3" borderId="6" xfId="0" applyNumberFormat="1" applyFont="1" applyFill="1" applyBorder="1" applyAlignment="1" applyProtection="1"/>
    <xf numFmtId="1" fontId="4" fillId="3" borderId="7" xfId="0" applyNumberFormat="1" applyFont="1" applyFill="1" applyBorder="1" applyAlignment="1" applyProtection="1">
      <alignment wrapText="1"/>
    </xf>
    <xf numFmtId="1" fontId="4" fillId="3" borderId="50" xfId="0" applyNumberFormat="1" applyFont="1" applyFill="1" applyBorder="1" applyAlignment="1" applyProtection="1">
      <alignment horizontal="left"/>
    </xf>
    <xf numFmtId="1" fontId="15" fillId="3" borderId="50" xfId="0" applyNumberFormat="1" applyFont="1" applyFill="1" applyBorder="1" applyAlignment="1" applyProtection="1">
      <alignment horizontal="left"/>
    </xf>
    <xf numFmtId="1" fontId="0" fillId="15" borderId="0" xfId="0" applyNumberFormat="1" applyFill="1" applyProtection="1">
      <protection locked="0"/>
    </xf>
    <xf numFmtId="1" fontId="21" fillId="0" borderId="0" xfId="0" applyNumberFormat="1" applyFont="1"/>
    <xf numFmtId="1" fontId="64" fillId="0" borderId="37" xfId="0" applyNumberFormat="1" applyFont="1" applyBorder="1" applyProtection="1"/>
    <xf numFmtId="1" fontId="64" fillId="0" borderId="0" xfId="0" applyNumberFormat="1" applyFont="1" applyProtection="1"/>
    <xf numFmtId="1" fontId="64" fillId="0" borderId="40" xfId="0" applyNumberFormat="1" applyFont="1" applyBorder="1" applyProtection="1"/>
    <xf numFmtId="1" fontId="64" fillId="0" borderId="11" xfId="0" applyNumberFormat="1" applyFont="1" applyBorder="1" applyProtection="1"/>
    <xf numFmtId="1" fontId="64" fillId="0" borderId="10" xfId="0" applyNumberFormat="1" applyFont="1" applyBorder="1" applyProtection="1"/>
    <xf numFmtId="1" fontId="6" fillId="0" borderId="0" xfId="0" applyNumberFormat="1" applyFont="1" applyFill="1" applyBorder="1" applyProtection="1"/>
    <xf numFmtId="1" fontId="6" fillId="0" borderId="50" xfId="0" applyNumberFormat="1" applyFont="1" applyFill="1" applyBorder="1" applyProtection="1"/>
    <xf numFmtId="1" fontId="17" fillId="0" borderId="0" xfId="0" applyNumberFormat="1" applyFont="1" applyFill="1" applyBorder="1" applyProtection="1"/>
    <xf numFmtId="1" fontId="6" fillId="4" borderId="100" xfId="0" applyNumberFormat="1" applyFont="1" applyFill="1" applyBorder="1" applyAlignment="1" applyProtection="1"/>
    <xf numFmtId="1" fontId="6" fillId="0" borderId="15" xfId="0" applyNumberFormat="1" applyFont="1" applyFill="1" applyBorder="1" applyAlignment="1" applyProtection="1">
      <alignment horizontal="left" vertical="center" wrapText="1"/>
    </xf>
    <xf numFmtId="1" fontId="63" fillId="3" borderId="0" xfId="0" applyNumberFormat="1" applyFont="1" applyFill="1" applyBorder="1" applyAlignment="1" applyProtection="1">
      <protection locked="0"/>
    </xf>
    <xf numFmtId="1" fontId="4" fillId="3" borderId="4" xfId="0" applyNumberFormat="1" applyFont="1" applyFill="1" applyBorder="1" applyAlignment="1" applyProtection="1">
      <alignment horizontal="left"/>
    </xf>
    <xf numFmtId="1" fontId="15" fillId="3" borderId="4" xfId="0" applyNumberFormat="1" applyFont="1" applyFill="1" applyBorder="1" applyAlignment="1" applyProtection="1">
      <alignment horizontal="left"/>
    </xf>
    <xf numFmtId="1" fontId="6" fillId="3" borderId="0" xfId="0" applyNumberFormat="1" applyFont="1" applyFill="1" applyBorder="1" applyAlignment="1" applyProtection="1">
      <alignment horizontal="right"/>
    </xf>
    <xf numFmtId="1" fontId="6" fillId="0" borderId="43" xfId="0" applyNumberFormat="1" applyFont="1" applyFill="1" applyBorder="1" applyAlignment="1" applyProtection="1">
      <alignment horizontal="center" vertical="center" wrapText="1"/>
    </xf>
    <xf numFmtId="1" fontId="6" fillId="0" borderId="144" xfId="0" applyNumberFormat="1" applyFont="1" applyFill="1" applyBorder="1" applyAlignment="1" applyProtection="1">
      <alignment horizontal="center" vertical="center" wrapText="1"/>
    </xf>
    <xf numFmtId="1" fontId="6" fillId="0" borderId="44" xfId="0" applyNumberFormat="1" applyFont="1" applyFill="1" applyBorder="1" applyAlignment="1" applyProtection="1">
      <alignment horizontal="center" vertical="center" wrapText="1"/>
    </xf>
    <xf numFmtId="1" fontId="6" fillId="5" borderId="144" xfId="0" applyNumberFormat="1" applyFont="1" applyFill="1" applyBorder="1" applyAlignment="1" applyProtection="1">
      <protection locked="0"/>
    </xf>
    <xf numFmtId="1" fontId="6" fillId="3" borderId="0" xfId="0" applyNumberFormat="1" applyFont="1" applyFill="1" applyAlignment="1" applyProtection="1">
      <alignment horizontal="center" wrapText="1"/>
    </xf>
    <xf numFmtId="1" fontId="6" fillId="0" borderId="19" xfId="0" applyNumberFormat="1" applyFont="1" applyFill="1" applyBorder="1" applyAlignment="1" applyProtection="1">
      <protection locked="0"/>
    </xf>
    <xf numFmtId="1" fontId="6" fillId="6" borderId="45" xfId="0" applyNumberFormat="1" applyFont="1" applyFill="1" applyBorder="1" applyAlignment="1" applyProtection="1">
      <protection locked="0"/>
    </xf>
    <xf numFmtId="1" fontId="6" fillId="6" borderId="18" xfId="0" applyNumberFormat="1" applyFont="1" applyFill="1" applyBorder="1" applyAlignment="1" applyProtection="1">
      <protection locked="0"/>
    </xf>
    <xf numFmtId="1" fontId="6" fillId="0" borderId="25" xfId="0" applyNumberFormat="1" applyFont="1" applyFill="1" applyBorder="1" applyAlignment="1" applyProtection="1">
      <protection locked="0"/>
    </xf>
    <xf numFmtId="1" fontId="6" fillId="0" borderId="37" xfId="0" applyNumberFormat="1" applyFont="1" applyFill="1" applyBorder="1" applyAlignment="1" applyProtection="1">
      <protection locked="0"/>
    </xf>
    <xf numFmtId="1" fontId="6" fillId="0" borderId="24" xfId="0" applyNumberFormat="1" applyFont="1" applyFill="1" applyBorder="1" applyAlignment="1" applyProtection="1">
      <protection locked="0"/>
    </xf>
    <xf numFmtId="1" fontId="6" fillId="0" borderId="29" xfId="0" applyNumberFormat="1" applyFont="1" applyFill="1" applyBorder="1" applyAlignment="1" applyProtection="1">
      <protection locked="0"/>
    </xf>
    <xf numFmtId="1" fontId="29" fillId="3" borderId="0" xfId="0" applyNumberFormat="1" applyFont="1" applyFill="1" applyAlignment="1"/>
    <xf numFmtId="1" fontId="6" fillId="0" borderId="4" xfId="0" applyNumberFormat="1" applyFont="1" applyFill="1" applyBorder="1" applyAlignment="1" applyProtection="1">
      <alignment horizontal="center" vertical="center"/>
    </xf>
    <xf numFmtId="1" fontId="6" fillId="0" borderId="6" xfId="0" applyNumberFormat="1" applyFont="1" applyFill="1" applyBorder="1" applyAlignment="1" applyProtection="1">
      <alignment vertical="center" wrapText="1"/>
    </xf>
    <xf numFmtId="1" fontId="6" fillId="3" borderId="47" xfId="0" applyNumberFormat="1" applyFont="1" applyFill="1" applyBorder="1" applyAlignment="1" applyProtection="1"/>
    <xf numFmtId="1" fontId="6" fillId="3" borderId="13" xfId="0" applyNumberFormat="1" applyFont="1" applyFill="1" applyBorder="1" applyAlignment="1" applyProtection="1"/>
    <xf numFmtId="1" fontId="6" fillId="3" borderId="12" xfId="0" applyNumberFormat="1" applyFont="1" applyFill="1" applyBorder="1" applyAlignment="1" applyProtection="1"/>
    <xf numFmtId="1" fontId="29" fillId="3" borderId="0" xfId="0" applyNumberFormat="1" applyFont="1" applyFill="1" applyAlignment="1" applyProtection="1">
      <protection locked="0"/>
    </xf>
    <xf numFmtId="1" fontId="21" fillId="0" borderId="39" xfId="0" applyNumberFormat="1" applyFont="1" applyFill="1" applyBorder="1"/>
    <xf numFmtId="1" fontId="21" fillId="0" borderId="88" xfId="0" applyNumberFormat="1" applyFont="1" applyFill="1" applyBorder="1"/>
    <xf numFmtId="1" fontId="21" fillId="0" borderId="185" xfId="0" applyNumberFormat="1" applyFont="1" applyFill="1" applyBorder="1"/>
    <xf numFmtId="1" fontId="30" fillId="0" borderId="186" xfId="0" applyNumberFormat="1" applyFont="1" applyBorder="1" applyProtection="1"/>
    <xf numFmtId="1" fontId="6" fillId="5" borderId="93" xfId="0" applyNumberFormat="1" applyFont="1" applyFill="1" applyBorder="1" applyAlignment="1" applyProtection="1">
      <protection locked="0"/>
    </xf>
    <xf numFmtId="1" fontId="6" fillId="5" borderId="141" xfId="0" applyNumberFormat="1" applyFont="1" applyFill="1" applyBorder="1" applyAlignment="1" applyProtection="1">
      <protection locked="0"/>
    </xf>
    <xf numFmtId="1" fontId="6" fillId="5" borderId="140" xfId="0" applyNumberFormat="1" applyFont="1" applyFill="1" applyBorder="1" applyAlignment="1" applyProtection="1">
      <protection locked="0"/>
    </xf>
    <xf numFmtId="1" fontId="6" fillId="5" borderId="94" xfId="0" applyNumberFormat="1" applyFont="1" applyFill="1" applyBorder="1" applyAlignment="1" applyProtection="1">
      <protection locked="0"/>
    </xf>
    <xf numFmtId="1" fontId="6" fillId="5" borderId="95" xfId="0" applyNumberFormat="1" applyFont="1" applyFill="1" applyBorder="1" applyAlignment="1" applyProtection="1">
      <protection locked="0"/>
    </xf>
    <xf numFmtId="1" fontId="6" fillId="0" borderId="35" xfId="0" applyNumberFormat="1" applyFont="1" applyFill="1" applyBorder="1" applyAlignment="1" applyProtection="1">
      <alignment vertical="center" wrapText="1"/>
    </xf>
    <xf numFmtId="1" fontId="21" fillId="3" borderId="0" xfId="0" applyNumberFormat="1" applyFont="1" applyFill="1" applyAlignment="1">
      <alignment horizontal="center" vertical="center" wrapText="1"/>
    </xf>
    <xf numFmtId="1" fontId="21" fillId="0" borderId="0" xfId="0" applyNumberFormat="1" applyFont="1" applyAlignment="1">
      <alignment horizontal="center" vertical="center" wrapText="1"/>
    </xf>
    <xf numFmtId="1" fontId="6" fillId="0" borderId="14" xfId="0" applyNumberFormat="1" applyFont="1" applyBorder="1" applyAlignment="1" applyProtection="1"/>
    <xf numFmtId="1" fontId="6" fillId="0" borderId="8" xfId="0" applyNumberFormat="1" applyFont="1" applyBorder="1" applyAlignment="1" applyProtection="1"/>
    <xf numFmtId="1" fontId="4" fillId="3" borderId="0" xfId="0" applyNumberFormat="1" applyFont="1" applyFill="1" applyBorder="1" applyAlignment="1" applyProtection="1">
      <alignment horizontal="center"/>
    </xf>
    <xf numFmtId="1" fontId="31" fillId="3" borderId="0" xfId="0" applyNumberFormat="1" applyFont="1" applyFill="1"/>
    <xf numFmtId="1" fontId="2" fillId="3" borderId="0" xfId="14" applyNumberFormat="1" applyFont="1" applyFill="1" applyBorder="1" applyAlignment="1" applyProtection="1">
      <alignment vertical="center" wrapText="1"/>
    </xf>
    <xf numFmtId="1" fontId="17" fillId="3" borderId="0" xfId="14" applyNumberFormat="1" applyFont="1" applyFill="1" applyAlignment="1" applyProtection="1">
      <protection hidden="1"/>
    </xf>
    <xf numFmtId="1" fontId="6" fillId="3" borderId="0" xfId="14" applyNumberFormat="1" applyFont="1" applyFill="1" applyAlignment="1" applyProtection="1">
      <protection hidden="1"/>
    </xf>
    <xf numFmtId="1" fontId="21" fillId="3" borderId="14" xfId="0" applyNumberFormat="1" applyFont="1" applyFill="1" applyBorder="1" applyAlignment="1">
      <alignment horizontal="center" vertical="center" wrapText="1"/>
    </xf>
    <xf numFmtId="1" fontId="21" fillId="3" borderId="6" xfId="0" applyNumberFormat="1" applyFont="1" applyFill="1" applyBorder="1" applyAlignment="1">
      <alignment horizontal="center" vertical="center" wrapText="1"/>
    </xf>
    <xf numFmtId="1" fontId="30" fillId="3" borderId="14" xfId="0" applyNumberFormat="1" applyFont="1" applyFill="1" applyBorder="1" applyAlignment="1">
      <alignment horizontal="center" vertical="center"/>
    </xf>
    <xf numFmtId="1" fontId="30" fillId="3" borderId="25" xfId="0" applyNumberFormat="1" applyFont="1" applyFill="1" applyBorder="1" applyAlignment="1">
      <alignment horizontal="center" vertical="center"/>
    </xf>
    <xf numFmtId="1" fontId="30" fillId="3" borderId="37" xfId="0" applyNumberFormat="1" applyFont="1" applyFill="1" applyBorder="1" applyAlignment="1">
      <alignment horizontal="center" vertical="center"/>
    </xf>
    <xf numFmtId="1" fontId="30" fillId="3" borderId="9" xfId="0" applyNumberFormat="1" applyFont="1" applyFill="1" applyBorder="1" applyAlignment="1">
      <alignment horizontal="center" vertical="center"/>
    </xf>
    <xf numFmtId="1" fontId="6" fillId="3" borderId="24" xfId="14" applyNumberFormat="1" applyFont="1" applyFill="1" applyBorder="1" applyAlignment="1" applyProtection="1">
      <alignment horizontal="center" vertical="center"/>
    </xf>
    <xf numFmtId="1" fontId="4" fillId="0" borderId="0" xfId="14" applyNumberFormat="1" applyFont="1" applyFill="1" applyAlignment="1" applyProtection="1"/>
    <xf numFmtId="1" fontId="4" fillId="0" borderId="0" xfId="14" applyNumberFormat="1" applyFont="1" applyFill="1" applyAlignment="1" applyProtection="1">
      <alignment horizontal="center"/>
    </xf>
    <xf numFmtId="1" fontId="4" fillId="0" borderId="74" xfId="14" applyNumberFormat="1" applyFont="1" applyFill="1" applyBorder="1" applyAlignment="1" applyProtection="1">
      <alignment horizontal="center"/>
    </xf>
    <xf numFmtId="1" fontId="4" fillId="0" borderId="236" xfId="14" applyNumberFormat="1" applyFont="1" applyFill="1" applyBorder="1" applyAlignment="1" applyProtection="1">
      <alignment horizontal="center"/>
    </xf>
    <xf numFmtId="1" fontId="6" fillId="0" borderId="0" xfId="14" applyNumberFormat="1" applyFont="1" applyFill="1" applyAlignment="1" applyProtection="1"/>
    <xf numFmtId="1" fontId="17" fillId="0" borderId="237" xfId="14" applyNumberFormat="1" applyFont="1" applyFill="1" applyBorder="1" applyAlignment="1" applyProtection="1">
      <protection hidden="1"/>
    </xf>
    <xf numFmtId="1" fontId="6" fillId="0" borderId="237" xfId="14" applyNumberFormat="1" applyFont="1" applyFill="1" applyBorder="1" applyAlignment="1" applyProtection="1">
      <protection hidden="1"/>
    </xf>
    <xf numFmtId="1" fontId="6" fillId="0" borderId="3" xfId="14" applyNumberFormat="1" applyFont="1" applyFill="1" applyBorder="1" applyAlignment="1" applyProtection="1">
      <alignment horizontal="center" vertical="center" wrapText="1"/>
    </xf>
    <xf numFmtId="1" fontId="6" fillId="0" borderId="2" xfId="14" applyNumberFormat="1" applyFont="1" applyFill="1" applyBorder="1" applyAlignment="1" applyProtection="1">
      <alignment horizontal="center" vertical="center" wrapText="1"/>
    </xf>
    <xf numFmtId="1" fontId="6" fillId="0" borderId="53" xfId="14" applyNumberFormat="1" applyFont="1" applyFill="1" applyBorder="1" applyAlignment="1" applyProtection="1">
      <alignment horizontal="center" vertical="center" wrapText="1"/>
    </xf>
    <xf numFmtId="1" fontId="6" fillId="0" borderId="43" xfId="14" applyNumberFormat="1" applyFont="1" applyFill="1" applyBorder="1" applyAlignment="1" applyProtection="1">
      <alignment horizontal="center" vertical="center" wrapText="1"/>
    </xf>
    <xf numFmtId="1" fontId="6" fillId="0" borderId="44" xfId="14" applyNumberFormat="1" applyFont="1" applyFill="1" applyBorder="1" applyAlignment="1" applyProtection="1">
      <alignment horizontal="center" vertical="center" wrapText="1"/>
    </xf>
    <xf numFmtId="1" fontId="6" fillId="0" borderId="68" xfId="14" applyNumberFormat="1" applyFont="1" applyFill="1" applyBorder="1" applyAlignment="1" applyProtection="1">
      <alignment horizontal="center" vertical="center" wrapText="1"/>
      <protection locked="0"/>
    </xf>
    <xf numFmtId="1" fontId="6" fillId="0" borderId="68" xfId="14" applyNumberFormat="1" applyFont="1" applyFill="1" applyBorder="1" applyAlignment="1" applyProtection="1">
      <protection hidden="1"/>
    </xf>
    <xf numFmtId="1" fontId="17" fillId="0" borderId="67" xfId="14" applyNumberFormat="1" applyFont="1" applyFill="1" applyBorder="1" applyAlignment="1" applyProtection="1">
      <protection hidden="1"/>
    </xf>
    <xf numFmtId="1" fontId="6" fillId="0" borderId="67" xfId="14" applyNumberFormat="1" applyFont="1" applyFill="1" applyBorder="1" applyAlignment="1" applyProtection="1">
      <protection hidden="1"/>
    </xf>
    <xf numFmtId="1" fontId="6" fillId="0" borderId="15" xfId="14" applyNumberFormat="1" applyFont="1" applyFill="1" applyBorder="1" applyAlignment="1" applyProtection="1"/>
    <xf numFmtId="1" fontId="6" fillId="0" borderId="19" xfId="14" applyNumberFormat="1" applyFont="1" applyFill="1" applyBorder="1" applyAlignment="1" applyProtection="1"/>
    <xf numFmtId="1" fontId="6" fillId="5" borderId="16" xfId="14" applyNumberFormat="1" applyFont="1" applyFill="1" applyBorder="1" applyAlignment="1" applyProtection="1">
      <protection locked="0"/>
    </xf>
    <xf numFmtId="1" fontId="6" fillId="5" borderId="45" xfId="14" applyNumberFormat="1" applyFont="1" applyFill="1" applyBorder="1" applyAlignment="1" applyProtection="1">
      <protection locked="0"/>
    </xf>
    <xf numFmtId="1" fontId="6" fillId="5" borderId="18" xfId="14" applyNumberFormat="1" applyFont="1" applyFill="1" applyBorder="1" applyAlignment="1" applyProtection="1">
      <protection locked="0"/>
    </xf>
    <xf numFmtId="1" fontId="13" fillId="0" borderId="68" xfId="14" applyNumberFormat="1" applyFont="1" applyFill="1" applyBorder="1" applyAlignment="1" applyProtection="1">
      <protection locked="0"/>
    </xf>
    <xf numFmtId="1" fontId="6" fillId="0" borderId="40" xfId="14" applyNumberFormat="1" applyFont="1" applyFill="1" applyBorder="1" applyAlignment="1" applyProtection="1"/>
    <xf numFmtId="1" fontId="6" fillId="0" borderId="37" xfId="14" applyNumberFormat="1" applyFont="1" applyFill="1" applyBorder="1" applyAlignment="1" applyProtection="1"/>
    <xf numFmtId="1" fontId="6" fillId="5" borderId="38" xfId="14" applyNumberFormat="1" applyFont="1" applyFill="1" applyBorder="1" applyAlignment="1" applyProtection="1">
      <protection locked="0"/>
    </xf>
    <xf numFmtId="1" fontId="6" fillId="5" borderId="63" xfId="14" applyNumberFormat="1" applyFont="1" applyFill="1" applyBorder="1" applyAlignment="1" applyProtection="1">
      <protection locked="0"/>
    </xf>
    <xf numFmtId="1" fontId="6" fillId="5" borderId="36" xfId="14" applyNumberFormat="1" applyFont="1" applyFill="1" applyBorder="1" applyAlignment="1" applyProtection="1">
      <protection locked="0"/>
    </xf>
    <xf numFmtId="1" fontId="6" fillId="0" borderId="68" xfId="14" applyNumberFormat="1" applyFont="1" applyFill="1" applyBorder="1" applyAlignment="1" applyProtection="1"/>
    <xf numFmtId="1" fontId="6" fillId="0" borderId="11" xfId="14" applyNumberFormat="1" applyFont="1" applyFill="1" applyBorder="1" applyAlignment="1" applyProtection="1"/>
    <xf numFmtId="1" fontId="6" fillId="0" borderId="24" xfId="14" applyNumberFormat="1" applyFont="1" applyFill="1" applyBorder="1" applyAlignment="1" applyProtection="1"/>
    <xf numFmtId="1" fontId="6" fillId="5" borderId="27" xfId="14" applyNumberFormat="1" applyFont="1" applyFill="1" applyBorder="1" applyAlignment="1" applyProtection="1">
      <protection locked="0"/>
    </xf>
    <xf numFmtId="1" fontId="6" fillId="5" borderId="49" xfId="14" applyNumberFormat="1" applyFont="1" applyFill="1" applyBorder="1" applyAlignment="1" applyProtection="1">
      <protection locked="0"/>
    </xf>
    <xf numFmtId="1" fontId="6" fillId="5" borderId="28" xfId="14" applyNumberFormat="1" applyFont="1" applyFill="1" applyBorder="1" applyAlignment="1" applyProtection="1">
      <protection locked="0"/>
    </xf>
    <xf numFmtId="1" fontId="17" fillId="0" borderId="67" xfId="14" applyNumberFormat="1" applyFont="1" applyFill="1" applyBorder="1" applyAlignment="1" applyProtection="1"/>
    <xf numFmtId="1" fontId="6" fillId="0" borderId="67" xfId="14" applyNumberFormat="1" applyFont="1" applyFill="1" applyBorder="1" applyAlignment="1" applyProtection="1"/>
    <xf numFmtId="1" fontId="6" fillId="0" borderId="14" xfId="14" applyNumberFormat="1" applyFont="1" applyFill="1" applyBorder="1" applyAlignment="1" applyProtection="1">
      <alignment horizontal="center" vertical="center" wrapText="1"/>
    </xf>
    <xf numFmtId="1" fontId="6" fillId="0" borderId="68" xfId="14" applyNumberFormat="1" applyFont="1" applyFill="1" applyBorder="1" applyAlignment="1" applyProtection="1">
      <protection locked="0"/>
    </xf>
    <xf numFmtId="1" fontId="6" fillId="0" borderId="52" xfId="14" applyNumberFormat="1" applyFont="1" applyFill="1" applyBorder="1" applyAlignment="1" applyProtection="1"/>
    <xf numFmtId="1" fontId="6" fillId="5" borderId="25" xfId="14" applyNumberFormat="1" applyFont="1" applyFill="1" applyBorder="1" applyAlignment="1" applyProtection="1">
      <protection locked="0"/>
    </xf>
    <xf numFmtId="1" fontId="6" fillId="0" borderId="62" xfId="14" applyNumberFormat="1" applyFont="1" applyFill="1" applyBorder="1" applyAlignment="1" applyProtection="1"/>
    <xf numFmtId="1" fontId="29" fillId="3" borderId="67" xfId="0" applyNumberFormat="1" applyFont="1" applyFill="1" applyBorder="1"/>
    <xf numFmtId="1" fontId="6" fillId="5" borderId="10" xfId="14" applyNumberFormat="1" applyFont="1" applyFill="1" applyBorder="1" applyAlignment="1" applyProtection="1">
      <protection locked="0"/>
    </xf>
    <xf numFmtId="1" fontId="6" fillId="0" borderId="69" xfId="14" applyNumberFormat="1" applyFont="1" applyFill="1" applyBorder="1" applyAlignment="1" applyProtection="1">
      <protection hidden="1"/>
    </xf>
    <xf numFmtId="1" fontId="6" fillId="0" borderId="0" xfId="14" applyNumberFormat="1" applyFont="1" applyFill="1" applyBorder="1" applyAlignment="1" applyProtection="1"/>
    <xf numFmtId="1" fontId="6" fillId="0" borderId="0" xfId="14" applyNumberFormat="1" applyFont="1" applyFill="1" applyAlignment="1" applyProtection="1">
      <protection hidden="1"/>
    </xf>
    <xf numFmtId="1" fontId="6" fillId="0" borderId="234" xfId="14" applyNumberFormat="1" applyFont="1" applyFill="1" applyBorder="1" applyAlignment="1" applyProtection="1">
      <protection hidden="1"/>
    </xf>
    <xf numFmtId="1" fontId="6" fillId="0" borderId="235" xfId="14" applyNumberFormat="1" applyFont="1" applyFill="1" applyBorder="1" applyAlignment="1" applyProtection="1">
      <protection hidden="1"/>
    </xf>
    <xf numFmtId="1" fontId="6" fillId="0" borderId="6" xfId="6" applyNumberFormat="1" applyFont="1" applyFill="1" applyBorder="1" applyAlignment="1" applyProtection="1">
      <alignment horizontal="center" vertical="center" wrapText="1"/>
    </xf>
    <xf numFmtId="1" fontId="6" fillId="0" borderId="12" xfId="6" applyNumberFormat="1" applyFont="1" applyFill="1" applyBorder="1" applyAlignment="1" applyProtection="1">
      <alignment horizontal="center" vertical="center" wrapText="1"/>
    </xf>
    <xf numFmtId="1" fontId="6" fillId="0" borderId="70" xfId="6" applyNumberFormat="1" applyFont="1" applyFill="1" applyBorder="1" applyAlignment="1" applyProtection="1">
      <alignment horizontal="center" vertical="center" wrapText="1"/>
    </xf>
    <xf numFmtId="1" fontId="6" fillId="0" borderId="73" xfId="14" applyNumberFormat="1" applyFont="1" applyFill="1" applyBorder="1" applyAlignment="1" applyProtection="1">
      <protection locked="0"/>
    </xf>
    <xf numFmtId="1" fontId="6" fillId="0" borderId="14" xfId="14" applyNumberFormat="1" applyFont="1" applyFill="1" applyBorder="1" applyAlignment="1" applyProtection="1">
      <alignment wrapText="1"/>
    </xf>
    <xf numFmtId="1" fontId="6" fillId="0" borderId="14" xfId="14" applyNumberFormat="1" applyFont="1" applyFill="1" applyBorder="1" applyAlignment="1" applyProtection="1"/>
    <xf numFmtId="1" fontId="6" fillId="5" borderId="20" xfId="3" applyNumberFormat="1" applyFont="1" applyFill="1" applyBorder="1" applyAlignment="1" applyProtection="1">
      <protection locked="0"/>
    </xf>
    <xf numFmtId="1" fontId="6" fillId="5" borderId="46" xfId="3" applyNumberFormat="1" applyFont="1" applyFill="1" applyBorder="1" applyAlignment="1" applyProtection="1">
      <protection locked="0"/>
    </xf>
    <xf numFmtId="1" fontId="6" fillId="5" borderId="71" xfId="3" applyNumberFormat="1" applyFont="1" applyFill="1" applyBorder="1" applyAlignment="1" applyProtection="1">
      <protection locked="0"/>
    </xf>
    <xf numFmtId="1" fontId="12" fillId="0" borderId="73" xfId="14" applyNumberFormat="1" applyFont="1" applyFill="1" applyBorder="1" applyAlignment="1" applyProtection="1">
      <protection locked="0"/>
    </xf>
    <xf numFmtId="1" fontId="29" fillId="3" borderId="0" xfId="0" applyNumberFormat="1" applyFont="1" applyFill="1" applyProtection="1"/>
    <xf numFmtId="1" fontId="4" fillId="0" borderId="67" xfId="14" applyNumberFormat="1" applyFont="1" applyFill="1" applyBorder="1" applyAlignment="1" applyProtection="1">
      <protection hidden="1"/>
    </xf>
    <xf numFmtId="1" fontId="17" fillId="0" borderId="68" xfId="14" applyNumberFormat="1" applyFont="1" applyFill="1" applyBorder="1" applyAlignment="1" applyProtection="1">
      <protection locked="0"/>
    </xf>
    <xf numFmtId="1" fontId="6" fillId="0" borderId="15" xfId="14" applyNumberFormat="1" applyFont="1" applyFill="1" applyBorder="1" applyAlignment="1" applyProtection="1">
      <alignment horizontal="left" vertical="center" wrapText="1"/>
    </xf>
    <xf numFmtId="1" fontId="6" fillId="5" borderId="19" xfId="14" applyNumberFormat="1" applyFont="1" applyFill="1" applyBorder="1" applyAlignment="1" applyProtection="1">
      <protection locked="0"/>
    </xf>
    <xf numFmtId="1" fontId="63" fillId="0" borderId="68" xfId="14" applyNumberFormat="1" applyFont="1" applyFill="1" applyBorder="1" applyAlignment="1" applyProtection="1">
      <protection locked="0"/>
    </xf>
    <xf numFmtId="1" fontId="6" fillId="0" borderId="40" xfId="14" applyNumberFormat="1" applyFont="1" applyFill="1" applyBorder="1" applyAlignment="1" applyProtection="1">
      <alignment horizontal="left" vertical="center" wrapText="1"/>
    </xf>
    <xf numFmtId="1" fontId="6" fillId="5" borderId="37" xfId="14" applyNumberFormat="1" applyFont="1" applyFill="1" applyBorder="1" applyAlignment="1" applyProtection="1">
      <protection locked="0"/>
    </xf>
    <xf numFmtId="1" fontId="6" fillId="0" borderId="23" xfId="14" applyNumberFormat="1" applyFont="1" applyFill="1" applyBorder="1" applyAlignment="1" applyProtection="1">
      <alignment horizontal="left" vertical="center" wrapText="1"/>
    </xf>
    <xf numFmtId="1" fontId="6" fillId="5" borderId="24" xfId="14" applyNumberFormat="1" applyFont="1" applyFill="1" applyBorder="1" applyAlignment="1" applyProtection="1">
      <protection locked="0"/>
    </xf>
    <xf numFmtId="1" fontId="6" fillId="0" borderId="5" xfId="14" applyNumberFormat="1" applyFont="1" applyFill="1" applyBorder="1" applyAlignment="1" applyProtection="1">
      <alignment horizontal="center" vertical="center" wrapText="1"/>
    </xf>
    <xf numFmtId="1" fontId="19" fillId="0" borderId="79" xfId="14" applyNumberFormat="1" applyFont="1" applyFill="1" applyBorder="1" applyAlignment="1" applyProtection="1">
      <protection locked="0"/>
    </xf>
    <xf numFmtId="1" fontId="6" fillId="0" borderId="72" xfId="14" applyNumberFormat="1" applyFont="1" applyFill="1" applyBorder="1" applyAlignment="1" applyProtection="1">
      <protection hidden="1"/>
    </xf>
    <xf numFmtId="1" fontId="6" fillId="0" borderId="72" xfId="14" applyNumberFormat="1" applyFont="1" applyFill="1" applyBorder="1" applyAlignment="1" applyProtection="1"/>
    <xf numFmtId="1" fontId="17" fillId="0" borderId="72" xfId="14" applyNumberFormat="1" applyFont="1" applyFill="1" applyBorder="1" applyAlignment="1" applyProtection="1">
      <protection hidden="1"/>
    </xf>
    <xf numFmtId="1" fontId="6" fillId="0" borderId="80" xfId="14" applyNumberFormat="1" applyFont="1" applyFill="1" applyBorder="1" applyAlignment="1" applyProtection="1">
      <alignment vertical="center"/>
    </xf>
    <xf numFmtId="1" fontId="6" fillId="5" borderId="14" xfId="14" applyNumberFormat="1" applyFont="1" applyFill="1" applyBorder="1" applyAlignment="1" applyProtection="1">
      <protection locked="0"/>
    </xf>
    <xf numFmtId="1" fontId="20" fillId="0" borderId="68" xfId="14" applyNumberFormat="1" applyFont="1" applyFill="1" applyBorder="1" applyAlignment="1" applyProtection="1">
      <protection locked="0"/>
    </xf>
    <xf numFmtId="1" fontId="6" fillId="0" borderId="81" xfId="14" applyNumberFormat="1" applyFont="1" applyFill="1" applyBorder="1" applyAlignment="1" applyProtection="1">
      <alignment vertical="center" wrapText="1"/>
    </xf>
    <xf numFmtId="1" fontId="6" fillId="5" borderId="26" xfId="14" applyNumberFormat="1" applyFont="1" applyFill="1" applyBorder="1" applyAlignment="1" applyProtection="1">
      <protection locked="0"/>
    </xf>
    <xf numFmtId="1" fontId="18" fillId="0" borderId="68" xfId="14" applyNumberFormat="1" applyFont="1" applyFill="1" applyBorder="1" applyAlignment="1" applyProtection="1">
      <protection locked="0"/>
    </xf>
    <xf numFmtId="1" fontId="6" fillId="0" borderId="14" xfId="14" applyNumberFormat="1" applyFont="1" applyFill="1" applyBorder="1" applyAlignment="1" applyProtection="1">
      <alignment horizontal="center" vertical="center"/>
    </xf>
    <xf numFmtId="1" fontId="6" fillId="0" borderId="14" xfId="8" applyNumberFormat="1" applyFont="1" applyBorder="1" applyAlignment="1" applyProtection="1">
      <alignment horizontal="center" vertical="center" wrapText="1"/>
    </xf>
    <xf numFmtId="1" fontId="6" fillId="0" borderId="14" xfId="8" applyNumberFormat="1" applyFont="1" applyFill="1" applyBorder="1" applyAlignment="1" applyProtection="1">
      <alignment horizontal="center" vertical="center"/>
    </xf>
    <xf numFmtId="1" fontId="6" fillId="0" borderId="14" xfId="14" applyNumberFormat="1" applyFont="1" applyFill="1" applyBorder="1" applyAlignment="1" applyProtection="1">
      <alignment horizontal="right"/>
    </xf>
    <xf numFmtId="1" fontId="6" fillId="5" borderId="48" xfId="14" applyNumberFormat="1" applyFont="1" applyFill="1" applyBorder="1" applyAlignment="1" applyProtection="1">
      <alignment horizontal="right"/>
      <protection locked="0"/>
    </xf>
    <xf numFmtId="1" fontId="6" fillId="5" borderId="12" xfId="14" applyNumberFormat="1" applyFont="1" applyFill="1" applyBorder="1" applyAlignment="1" applyProtection="1">
      <alignment horizontal="right"/>
      <protection locked="0"/>
    </xf>
    <xf numFmtId="1" fontId="6" fillId="5" borderId="13" xfId="14" applyNumberFormat="1" applyFont="1" applyFill="1" applyBorder="1" applyAlignment="1" applyProtection="1">
      <alignment horizontal="right"/>
      <protection locked="0"/>
    </xf>
    <xf numFmtId="1" fontId="6" fillId="0" borderId="52" xfId="14" applyNumberFormat="1" applyFont="1" applyFill="1" applyBorder="1" applyAlignment="1" applyProtection="1">
      <alignment wrapText="1"/>
    </xf>
    <xf numFmtId="1" fontId="6" fillId="0" borderId="25" xfId="14" applyNumberFormat="1" applyFont="1" applyFill="1" applyBorder="1" applyAlignment="1" applyProtection="1">
      <alignment horizontal="right"/>
    </xf>
    <xf numFmtId="1" fontId="6" fillId="5" borderId="56" xfId="14" applyNumberFormat="1" applyFont="1" applyFill="1" applyBorder="1" applyAlignment="1" applyProtection="1">
      <alignment horizontal="right"/>
      <protection locked="0"/>
    </xf>
    <xf numFmtId="1" fontId="6" fillId="5" borderId="64" xfId="14" applyNumberFormat="1" applyFont="1" applyFill="1" applyBorder="1" applyAlignment="1" applyProtection="1">
      <alignment horizontal="right"/>
      <protection locked="0"/>
    </xf>
    <xf numFmtId="1" fontId="6" fillId="5" borderId="42" xfId="14" applyNumberFormat="1" applyFont="1" applyFill="1" applyBorder="1" applyAlignment="1" applyProtection="1">
      <alignment horizontal="right"/>
      <protection locked="0"/>
    </xf>
    <xf numFmtId="1" fontId="6" fillId="0" borderId="35" xfId="14" applyNumberFormat="1" applyFont="1" applyFill="1" applyBorder="1" applyAlignment="1" applyProtection="1">
      <alignment wrapText="1"/>
    </xf>
    <xf numFmtId="1" fontId="6" fillId="0" borderId="9" xfId="14" applyNumberFormat="1" applyFont="1" applyFill="1" applyBorder="1" applyAlignment="1" applyProtection="1">
      <alignment horizontal="right"/>
    </xf>
    <xf numFmtId="1" fontId="6" fillId="5" borderId="65" xfId="14" applyNumberFormat="1" applyFont="1" applyFill="1" applyBorder="1" applyAlignment="1" applyProtection="1">
      <alignment horizontal="right"/>
      <protection locked="0"/>
    </xf>
    <xf numFmtId="1" fontId="6" fillId="5" borderId="66" xfId="14" applyNumberFormat="1" applyFont="1" applyFill="1" applyBorder="1" applyAlignment="1" applyProtection="1">
      <alignment horizontal="right"/>
      <protection locked="0"/>
    </xf>
    <xf numFmtId="1" fontId="6" fillId="5" borderId="34" xfId="14" applyNumberFormat="1" applyFont="1" applyFill="1" applyBorder="1" applyAlignment="1" applyProtection="1">
      <alignment horizontal="right"/>
      <protection locked="0"/>
    </xf>
    <xf numFmtId="1" fontId="6" fillId="0" borderId="15" xfId="14" applyNumberFormat="1" applyFont="1" applyFill="1" applyBorder="1" applyAlignment="1" applyProtection="1">
      <alignment wrapText="1"/>
    </xf>
    <xf numFmtId="1" fontId="6" fillId="0" borderId="19" xfId="14" applyNumberFormat="1" applyFont="1" applyFill="1" applyBorder="1" applyAlignment="1" applyProtection="1">
      <alignment horizontal="right"/>
    </xf>
    <xf numFmtId="1" fontId="6" fillId="5" borderId="54" xfId="14" applyNumberFormat="1" applyFont="1" applyFill="1" applyBorder="1" applyAlignment="1" applyProtection="1">
      <alignment horizontal="right"/>
      <protection locked="0"/>
    </xf>
    <xf numFmtId="1" fontId="6" fillId="5" borderId="45" xfId="14" applyNumberFormat="1" applyFont="1" applyFill="1" applyBorder="1" applyAlignment="1" applyProtection="1">
      <alignment horizontal="right"/>
      <protection locked="0"/>
    </xf>
    <xf numFmtId="1" fontId="6" fillId="5" borderId="18" xfId="14" applyNumberFormat="1" applyFont="1" applyFill="1" applyBorder="1" applyAlignment="1" applyProtection="1">
      <alignment horizontal="right"/>
      <protection locked="0"/>
    </xf>
    <xf numFmtId="1" fontId="6" fillId="0" borderId="11" xfId="14" applyNumberFormat="1" applyFont="1" applyFill="1" applyBorder="1" applyAlignment="1" applyProtection="1">
      <alignment wrapText="1"/>
    </xf>
    <xf numFmtId="1" fontId="6" fillId="0" borderId="10" xfId="14" applyNumberFormat="1" applyFont="1" applyFill="1" applyBorder="1" applyAlignment="1" applyProtection="1">
      <alignment horizontal="right"/>
    </xf>
    <xf numFmtId="1" fontId="6" fillId="5" borderId="58" xfId="14" applyNumberFormat="1" applyFont="1" applyFill="1" applyBorder="1" applyAlignment="1" applyProtection="1">
      <alignment horizontal="right"/>
      <protection locked="0"/>
    </xf>
    <xf numFmtId="1" fontId="6" fillId="5" borderId="46" xfId="14" applyNumberFormat="1" applyFont="1" applyFill="1" applyBorder="1" applyAlignment="1" applyProtection="1">
      <alignment horizontal="right"/>
      <protection locked="0"/>
    </xf>
    <xf numFmtId="1" fontId="6" fillId="5" borderId="22" xfId="14" applyNumberFormat="1" applyFont="1" applyFill="1" applyBorder="1" applyAlignment="1" applyProtection="1">
      <alignment horizontal="right"/>
      <protection locked="0"/>
    </xf>
    <xf numFmtId="1" fontId="6" fillId="0" borderId="82" xfId="14" applyNumberFormat="1" applyFont="1" applyFill="1" applyBorder="1" applyAlignment="1" applyProtection="1"/>
    <xf numFmtId="1" fontId="29" fillId="0" borderId="68" xfId="0" applyNumberFormat="1" applyFont="1" applyBorder="1" applyProtection="1">
      <protection locked="0"/>
    </xf>
    <xf numFmtId="1" fontId="6" fillId="0" borderId="6" xfId="14" applyNumberFormat="1" applyFont="1" applyFill="1" applyBorder="1" applyAlignment="1" applyProtection="1">
      <alignment horizontal="center" vertical="center" wrapText="1"/>
    </xf>
    <xf numFmtId="1" fontId="6" fillId="0" borderId="19" xfId="14" applyNumberFormat="1" applyFont="1" applyFill="1" applyBorder="1" applyAlignment="1" applyProtection="1">
      <alignment wrapText="1"/>
    </xf>
    <xf numFmtId="1" fontId="6" fillId="5" borderId="41" xfId="14" applyNumberFormat="1" applyFont="1" applyFill="1" applyBorder="1" applyAlignment="1" applyProtection="1">
      <alignment horizontal="right"/>
      <protection locked="0"/>
    </xf>
    <xf numFmtId="1" fontId="6" fillId="5" borderId="25" xfId="14" applyNumberFormat="1" applyFont="1" applyFill="1" applyBorder="1" applyAlignment="1" applyProtection="1">
      <alignment horizontal="right"/>
      <protection locked="0"/>
    </xf>
    <xf numFmtId="1" fontId="6" fillId="5" borderId="41" xfId="14" applyNumberFormat="1" applyFont="1" applyFill="1" applyBorder="1" applyAlignment="1" applyProtection="1">
      <protection locked="0"/>
    </xf>
    <xf numFmtId="1" fontId="6" fillId="0" borderId="29" xfId="14" applyNumberFormat="1" applyFont="1" applyFill="1" applyBorder="1" applyAlignment="1" applyProtection="1">
      <alignment wrapText="1"/>
    </xf>
    <xf numFmtId="1" fontId="6" fillId="5" borderId="30" xfId="14" applyNumberFormat="1" applyFont="1" applyFill="1" applyBorder="1" applyAlignment="1" applyProtection="1">
      <alignment horizontal="right"/>
      <protection locked="0"/>
    </xf>
    <xf numFmtId="1" fontId="6" fillId="5" borderId="29" xfId="14" applyNumberFormat="1" applyFont="1" applyFill="1" applyBorder="1" applyAlignment="1" applyProtection="1">
      <alignment horizontal="right"/>
      <protection locked="0"/>
    </xf>
    <xf numFmtId="1" fontId="6" fillId="5" borderId="30" xfId="14" applyNumberFormat="1" applyFont="1" applyFill="1" applyBorder="1" applyAlignment="1" applyProtection="1">
      <protection locked="0"/>
    </xf>
    <xf numFmtId="1" fontId="6" fillId="5" borderId="29" xfId="14" applyNumberFormat="1" applyFont="1" applyFill="1" applyBorder="1" applyAlignment="1" applyProtection="1">
      <protection locked="0"/>
    </xf>
    <xf numFmtId="1" fontId="15" fillId="0" borderId="14" xfId="14" applyNumberFormat="1" applyFont="1" applyFill="1" applyBorder="1" applyAlignment="1" applyProtection="1">
      <alignment horizontal="right"/>
    </xf>
    <xf numFmtId="1" fontId="15" fillId="0" borderId="14" xfId="14" applyNumberFormat="1" applyFont="1" applyFill="1" applyBorder="1" applyAlignment="1" applyProtection="1"/>
    <xf numFmtId="1" fontId="6" fillId="0" borderId="74" xfId="14" applyNumberFormat="1" applyFont="1" applyFill="1" applyBorder="1" applyAlignment="1" applyProtection="1"/>
    <xf numFmtId="1" fontId="6" fillId="0" borderId="67" xfId="14" applyNumberFormat="1" applyFont="1" applyFill="1" applyBorder="1" applyAlignment="1" applyProtection="1">
      <protection locked="0"/>
    </xf>
    <xf numFmtId="1" fontId="6" fillId="0" borderId="129" xfId="14" applyNumberFormat="1" applyFont="1" applyFill="1" applyBorder="1" applyAlignment="1" applyProtection="1">
      <alignment horizontal="center" vertical="center" wrapText="1"/>
    </xf>
    <xf numFmtId="1" fontId="6" fillId="0" borderId="48" xfId="14" applyNumberFormat="1" applyFont="1" applyFill="1" applyBorder="1" applyAlignment="1" applyProtection="1">
      <alignment horizontal="center" vertical="center" wrapText="1"/>
    </xf>
    <xf numFmtId="1" fontId="6" fillId="0" borderId="13" xfId="14" applyNumberFormat="1" applyFont="1" applyFill="1" applyBorder="1" applyAlignment="1" applyProtection="1">
      <alignment horizontal="center" vertical="center" wrapText="1"/>
    </xf>
    <xf numFmtId="1" fontId="15" fillId="0" borderId="19" xfId="14" applyNumberFormat="1" applyFont="1" applyFill="1" applyBorder="1" applyAlignment="1" applyProtection="1"/>
    <xf numFmtId="1" fontId="6" fillId="5" borderId="31" xfId="14" applyNumberFormat="1" applyFont="1" applyFill="1" applyBorder="1" applyAlignment="1" applyProtection="1">
      <protection locked="0"/>
    </xf>
    <xf numFmtId="1" fontId="6" fillId="5" borderId="130" xfId="14" applyNumberFormat="1" applyFont="1" applyFill="1" applyBorder="1" applyAlignment="1" applyProtection="1">
      <protection locked="0"/>
    </xf>
    <xf numFmtId="1" fontId="6" fillId="5" borderId="56" xfId="14" applyNumberFormat="1" applyFont="1" applyFill="1" applyBorder="1" applyAlignment="1" applyProtection="1">
      <protection locked="0"/>
    </xf>
    <xf numFmtId="1" fontId="6" fillId="5" borderId="42" xfId="14" applyNumberFormat="1" applyFont="1" applyFill="1" applyBorder="1" applyAlignment="1" applyProtection="1">
      <protection locked="0"/>
    </xf>
    <xf numFmtId="1" fontId="6" fillId="0" borderId="37" xfId="14" applyNumberFormat="1" applyFont="1" applyFill="1" applyBorder="1" applyAlignment="1" applyProtection="1">
      <alignment wrapText="1"/>
    </xf>
    <xf numFmtId="1" fontId="15" fillId="0" borderId="37" xfId="14" applyNumberFormat="1" applyFont="1" applyFill="1" applyBorder="1" applyAlignment="1" applyProtection="1"/>
    <xf numFmtId="1" fontId="6" fillId="5" borderId="39" xfId="14" applyNumberFormat="1" applyFont="1" applyFill="1" applyBorder="1" applyAlignment="1" applyProtection="1">
      <protection locked="0"/>
    </xf>
    <xf numFmtId="1" fontId="6" fillId="5" borderId="146" xfId="14" applyNumberFormat="1" applyFont="1" applyFill="1" applyBorder="1" applyAlignment="1" applyProtection="1">
      <protection locked="0"/>
    </xf>
    <xf numFmtId="1" fontId="6" fillId="5" borderId="55" xfId="14" applyNumberFormat="1" applyFont="1" applyFill="1" applyBorder="1" applyAlignment="1" applyProtection="1">
      <protection locked="0"/>
    </xf>
    <xf numFmtId="1" fontId="6" fillId="0" borderId="10" xfId="14" applyNumberFormat="1" applyFont="1" applyFill="1" applyBorder="1" applyAlignment="1" applyProtection="1">
      <alignment wrapText="1"/>
    </xf>
    <xf numFmtId="1" fontId="15" fillId="0" borderId="10" xfId="14" applyNumberFormat="1" applyFont="1" applyFill="1" applyBorder="1" applyAlignment="1" applyProtection="1"/>
    <xf numFmtId="1" fontId="6" fillId="5" borderId="22" xfId="14" applyNumberFormat="1" applyFont="1" applyFill="1" applyBorder="1" applyAlignment="1" applyProtection="1">
      <protection locked="0"/>
    </xf>
    <xf numFmtId="1" fontId="6" fillId="0" borderId="24" xfId="14" applyNumberFormat="1" applyFont="1" applyFill="1" applyBorder="1" applyAlignment="1" applyProtection="1">
      <alignment wrapText="1"/>
    </xf>
    <xf numFmtId="1" fontId="15" fillId="0" borderId="8" xfId="14" applyNumberFormat="1" applyFont="1" applyFill="1" applyBorder="1" applyAlignment="1" applyProtection="1"/>
    <xf numFmtId="1" fontId="15" fillId="0" borderId="129" xfId="14" applyNumberFormat="1" applyFont="1" applyFill="1" applyBorder="1" applyAlignment="1" applyProtection="1"/>
    <xf numFmtId="1" fontId="15" fillId="0" borderId="48" xfId="14" applyNumberFormat="1" applyFont="1" applyFill="1" applyBorder="1" applyAlignment="1" applyProtection="1"/>
    <xf numFmtId="1" fontId="15" fillId="0" borderId="13" xfId="14" applyNumberFormat="1" applyFont="1" applyFill="1" applyBorder="1" applyAlignment="1" applyProtection="1"/>
    <xf numFmtId="1" fontId="63" fillId="0" borderId="67" xfId="14" applyNumberFormat="1" applyFont="1" applyFill="1" applyBorder="1" applyAlignment="1" applyProtection="1">
      <protection locked="0"/>
    </xf>
    <xf numFmtId="2" fontId="30" fillId="3" borderId="25" xfId="0" applyNumberFormat="1" applyFont="1" applyFill="1" applyBorder="1" applyAlignment="1" applyProtection="1">
      <alignment horizontal="center" vertical="center"/>
    </xf>
    <xf numFmtId="2" fontId="30" fillId="8" borderId="91" xfId="15" applyNumberFormat="1" applyFont="1" applyBorder="1" applyAlignment="1" applyProtection="1">
      <alignment horizontal="center" vertical="center"/>
      <protection locked="0"/>
    </xf>
    <xf numFmtId="2" fontId="30" fillId="3" borderId="9" xfId="0" applyNumberFormat="1" applyFont="1" applyFill="1" applyBorder="1" applyAlignment="1" applyProtection="1">
      <alignment horizontal="center" vertical="center"/>
    </xf>
    <xf numFmtId="2" fontId="30" fillId="3" borderId="37" xfId="0" applyNumberFormat="1" applyFont="1" applyFill="1" applyBorder="1" applyAlignment="1" applyProtection="1">
      <alignment horizontal="center" vertical="center"/>
    </xf>
    <xf numFmtId="2" fontId="30" fillId="8" borderId="77" xfId="15" applyNumberFormat="1" applyFont="1" applyBorder="1" applyAlignment="1" applyProtection="1">
      <alignment horizontal="center" vertical="center"/>
      <protection locked="0"/>
    </xf>
    <xf numFmtId="2" fontId="30" fillId="3" borderId="10" xfId="0" applyNumberFormat="1" applyFont="1" applyFill="1" applyBorder="1" applyAlignment="1" applyProtection="1">
      <alignment horizontal="center" vertical="center"/>
    </xf>
    <xf numFmtId="2" fontId="30" fillId="3" borderId="24" xfId="0" applyNumberFormat="1" applyFont="1" applyFill="1" applyBorder="1" applyAlignment="1" applyProtection="1">
      <alignment horizontal="center" vertical="center"/>
    </xf>
    <xf numFmtId="2" fontId="30" fillId="8" borderId="78" xfId="15" applyNumberFormat="1" applyFont="1" applyBorder="1" applyAlignment="1" applyProtection="1">
      <alignment horizontal="center" vertical="center"/>
      <protection locked="0"/>
    </xf>
    <xf numFmtId="1" fontId="25" fillId="3" borderId="50" xfId="0" applyNumberFormat="1" applyFont="1" applyFill="1" applyBorder="1" applyProtection="1"/>
    <xf numFmtId="1" fontId="6" fillId="3" borderId="50" xfId="0" applyNumberFormat="1" applyFont="1" applyFill="1" applyBorder="1" applyProtection="1"/>
    <xf numFmtId="1" fontId="6" fillId="3" borderId="50" xfId="0" applyNumberFormat="1" applyFont="1" applyFill="1" applyBorder="1" applyAlignment="1" applyProtection="1"/>
    <xf numFmtId="1" fontId="6" fillId="0" borderId="2" xfId="0" applyNumberFormat="1" applyFont="1" applyBorder="1" applyAlignment="1" applyProtection="1">
      <alignment horizontal="center" vertical="center"/>
    </xf>
    <xf numFmtId="1" fontId="6" fillId="0" borderId="9" xfId="0" applyNumberFormat="1" applyFont="1" applyBorder="1" applyAlignment="1" applyProtection="1">
      <alignment horizontal="center" vertical="center"/>
    </xf>
    <xf numFmtId="1" fontId="6" fillId="0" borderId="53" xfId="0" applyNumberFormat="1" applyFont="1" applyBorder="1" applyAlignment="1" applyProtection="1">
      <alignment horizontal="center" vertical="center"/>
    </xf>
    <xf numFmtId="1" fontId="6" fillId="0" borderId="5" xfId="0" applyNumberFormat="1" applyFont="1" applyBorder="1" applyAlignment="1" applyProtection="1">
      <alignment horizontal="center" vertical="center"/>
    </xf>
    <xf numFmtId="1" fontId="6" fillId="0" borderId="111" xfId="0" applyNumberFormat="1" applyFont="1" applyBorder="1" applyAlignment="1" applyProtection="1">
      <alignment horizontal="center" vertical="center"/>
    </xf>
    <xf numFmtId="1" fontId="6" fillId="0" borderId="4" xfId="0" applyNumberFormat="1" applyFont="1" applyBorder="1" applyAlignment="1" applyProtection="1">
      <alignment horizontal="center" vertical="center"/>
    </xf>
    <xf numFmtId="1" fontId="6" fillId="0" borderId="164" xfId="0" applyNumberFormat="1" applyFont="1" applyBorder="1" applyAlignment="1" applyProtection="1">
      <alignment horizontal="center" vertical="center"/>
    </xf>
    <xf numFmtId="1" fontId="6" fillId="0" borderId="19" xfId="0" applyNumberFormat="1" applyFont="1" applyBorder="1" applyAlignment="1" applyProtection="1">
      <alignment horizontal="right" vertical="center"/>
    </xf>
    <xf numFmtId="1" fontId="6" fillId="5" borderId="17" xfId="0" applyNumberFormat="1" applyFont="1" applyFill="1" applyBorder="1" applyAlignment="1" applyProtection="1">
      <alignment horizontal="right"/>
      <protection locked="0"/>
    </xf>
    <xf numFmtId="1" fontId="6" fillId="5" borderId="120" xfId="0" applyNumberFormat="1" applyFont="1" applyFill="1" applyBorder="1" applyAlignment="1" applyProtection="1">
      <alignment horizontal="right"/>
      <protection locked="0"/>
    </xf>
    <xf numFmtId="1" fontId="6" fillId="0" borderId="37" xfId="0" applyNumberFormat="1" applyFont="1" applyBorder="1" applyAlignment="1" applyProtection="1">
      <alignment horizontal="right" vertical="center"/>
    </xf>
    <xf numFmtId="1" fontId="6" fillId="5" borderId="98" xfId="0" applyNumberFormat="1" applyFont="1" applyFill="1" applyBorder="1" applyAlignment="1" applyProtection="1">
      <alignment horizontal="right"/>
      <protection locked="0"/>
    </xf>
    <xf numFmtId="1" fontId="6" fillId="5" borderId="137" xfId="0" applyNumberFormat="1" applyFont="1" applyFill="1" applyBorder="1" applyAlignment="1" applyProtection="1">
      <alignment horizontal="right"/>
      <protection locked="0"/>
    </xf>
    <xf numFmtId="1" fontId="6" fillId="0" borderId="37" xfId="0" applyNumberFormat="1" applyFont="1" applyBorder="1" applyAlignment="1" applyProtection="1">
      <alignment horizontal="right" vertical="center" wrapText="1"/>
    </xf>
    <xf numFmtId="1" fontId="6" fillId="4" borderId="38" xfId="0" applyNumberFormat="1" applyFont="1" applyFill="1" applyBorder="1" applyAlignment="1" applyProtection="1">
      <alignment horizontal="right"/>
    </xf>
    <xf numFmtId="1" fontId="6" fillId="4" borderId="36" xfId="0" applyNumberFormat="1" applyFont="1" applyFill="1" applyBorder="1" applyAlignment="1" applyProtection="1">
      <alignment horizontal="right"/>
    </xf>
    <xf numFmtId="1" fontId="6" fillId="4" borderId="55" xfId="0" applyNumberFormat="1" applyFont="1" applyFill="1" applyBorder="1" applyAlignment="1" applyProtection="1">
      <alignment horizontal="right"/>
    </xf>
    <xf numFmtId="1" fontId="6" fillId="4" borderId="60" xfId="0" applyNumberFormat="1" applyFont="1" applyFill="1" applyBorder="1" applyAlignment="1" applyProtection="1">
      <alignment horizontal="right"/>
    </xf>
    <xf numFmtId="1" fontId="6" fillId="4" borderId="98" xfId="0" applyNumberFormat="1" applyFont="1" applyFill="1" applyBorder="1" applyAlignment="1" applyProtection="1">
      <alignment horizontal="right"/>
    </xf>
    <xf numFmtId="1" fontId="6" fillId="4" borderId="137" xfId="0" applyNumberFormat="1" applyFont="1" applyFill="1" applyBorder="1" applyAlignment="1" applyProtection="1">
      <alignment horizontal="right"/>
    </xf>
    <xf numFmtId="1" fontId="6" fillId="4" borderId="51" xfId="0" applyNumberFormat="1" applyFont="1" applyFill="1" applyBorder="1" applyAlignment="1" applyProtection="1">
      <alignment horizontal="right"/>
    </xf>
    <xf numFmtId="1" fontId="6" fillId="0" borderId="24" xfId="0" applyNumberFormat="1" applyFont="1" applyBorder="1" applyAlignment="1" applyProtection="1">
      <alignment horizontal="right" vertical="center" wrapText="1"/>
    </xf>
    <xf numFmtId="1" fontId="6" fillId="0" borderId="24" xfId="0" applyNumberFormat="1" applyFont="1" applyBorder="1" applyAlignment="1" applyProtection="1">
      <alignment horizontal="right" vertical="center"/>
    </xf>
    <xf numFmtId="1" fontId="6" fillId="5" borderId="99" xfId="0" applyNumberFormat="1" applyFont="1" applyFill="1" applyBorder="1" applyAlignment="1" applyProtection="1">
      <alignment horizontal="right"/>
      <protection locked="0"/>
    </xf>
    <xf numFmtId="1" fontId="6" fillId="5" borderId="138" xfId="0" applyNumberFormat="1" applyFont="1" applyFill="1" applyBorder="1" applyAlignment="1" applyProtection="1">
      <alignment horizontal="right"/>
      <protection locked="0"/>
    </xf>
    <xf numFmtId="1" fontId="6" fillId="0" borderId="10" xfId="0" applyNumberFormat="1" applyFont="1" applyBorder="1" applyAlignment="1" applyProtection="1">
      <alignment horizontal="right" vertical="center"/>
    </xf>
    <xf numFmtId="1" fontId="6" fillId="0" borderId="13" xfId="0" applyNumberFormat="1" applyFont="1" applyFill="1" applyBorder="1" applyAlignment="1" applyProtection="1">
      <alignment horizontal="right"/>
    </xf>
    <xf numFmtId="1" fontId="6" fillId="0" borderId="48" xfId="0" applyNumberFormat="1" applyFont="1" applyFill="1" applyBorder="1" applyAlignment="1" applyProtection="1">
      <alignment horizontal="right"/>
    </xf>
    <xf numFmtId="1" fontId="6" fillId="0" borderId="136" xfId="0" applyNumberFormat="1" applyFont="1" applyFill="1" applyBorder="1" applyAlignment="1" applyProtection="1">
      <alignment horizontal="right"/>
    </xf>
    <xf numFmtId="1" fontId="25" fillId="3" borderId="0" xfId="0" applyNumberFormat="1" applyFont="1" applyFill="1" applyProtection="1"/>
    <xf numFmtId="1" fontId="6" fillId="3" borderId="4" xfId="0" applyNumberFormat="1" applyFont="1" applyFill="1" applyBorder="1" applyProtection="1"/>
    <xf numFmtId="1" fontId="6" fillId="0" borderId="8" xfId="0" applyNumberFormat="1" applyFont="1" applyBorder="1" applyAlignment="1" applyProtection="1">
      <alignment horizontal="center" vertical="center"/>
    </xf>
    <xf numFmtId="1" fontId="6" fillId="0" borderId="6" xfId="0" applyNumberFormat="1" applyFont="1" applyBorder="1" applyAlignment="1" applyProtection="1">
      <alignment horizontal="center" vertical="center"/>
    </xf>
    <xf numFmtId="1" fontId="6" fillId="0" borderId="223" xfId="0" applyNumberFormat="1" applyFont="1" applyBorder="1" applyAlignment="1" applyProtection="1">
      <alignment horizontal="center" vertical="center"/>
    </xf>
    <xf numFmtId="1" fontId="6" fillId="0" borderId="19" xfId="0" applyNumberFormat="1" applyFont="1" applyBorder="1" applyAlignment="1" applyProtection="1">
      <alignment vertical="center" wrapText="1"/>
    </xf>
    <xf numFmtId="1" fontId="6" fillId="0" borderId="25" xfId="0" applyNumberFormat="1" applyFont="1" applyFill="1" applyBorder="1" applyAlignment="1" applyProtection="1">
      <alignment horizontal="right" vertical="center"/>
    </xf>
    <xf numFmtId="1" fontId="6" fillId="4" borderId="41" xfId="0" applyNumberFormat="1" applyFont="1" applyFill="1" applyBorder="1" applyAlignment="1" applyProtection="1">
      <alignment horizontal="right"/>
    </xf>
    <xf numFmtId="1" fontId="6" fillId="4" borderId="42" xfId="0" applyNumberFormat="1" applyFont="1" applyFill="1" applyBorder="1" applyAlignment="1" applyProtection="1">
      <alignment horizontal="right"/>
    </xf>
    <xf numFmtId="1" fontId="6" fillId="4" borderId="53" xfId="0" applyNumberFormat="1" applyFont="1" applyFill="1" applyBorder="1" applyAlignment="1" applyProtection="1">
      <alignment horizontal="right"/>
    </xf>
    <xf numFmtId="1" fontId="6" fillId="4" borderId="52" xfId="0" applyNumberFormat="1" applyFont="1" applyFill="1" applyBorder="1" applyAlignment="1" applyProtection="1">
      <alignment horizontal="right"/>
    </xf>
    <xf numFmtId="1" fontId="6" fillId="4" borderId="120" xfId="0" applyNumberFormat="1" applyFont="1" applyFill="1" applyBorder="1" applyAlignment="1" applyProtection="1">
      <alignment horizontal="right"/>
    </xf>
    <xf numFmtId="1" fontId="6" fillId="0" borderId="37" xfId="0" applyNumberFormat="1" applyFont="1" applyBorder="1" applyAlignment="1" applyProtection="1">
      <alignment vertical="center" wrapText="1"/>
    </xf>
    <xf numFmtId="1" fontId="6" fillId="4" borderId="121" xfId="0" applyNumberFormat="1" applyFont="1" applyFill="1" applyBorder="1" applyAlignment="1" applyProtection="1">
      <alignment horizontal="right"/>
    </xf>
    <xf numFmtId="1" fontId="6" fillId="0" borderId="29" xfId="0" applyNumberFormat="1" applyFont="1" applyBorder="1" applyAlignment="1" applyProtection="1">
      <alignment vertical="center" wrapText="1"/>
    </xf>
    <xf numFmtId="1" fontId="6" fillId="0" borderId="9" xfId="0" applyNumberFormat="1" applyFont="1" applyBorder="1" applyAlignment="1" applyProtection="1">
      <alignment horizontal="right" vertical="center" wrapText="1"/>
    </xf>
    <xf numFmtId="1" fontId="6" fillId="0" borderId="9" xfId="0" applyNumberFormat="1" applyFont="1" applyFill="1" applyBorder="1" applyAlignment="1" applyProtection="1">
      <alignment horizontal="right" vertical="center"/>
    </xf>
    <xf numFmtId="1" fontId="6" fillId="5" borderId="33" xfId="0" applyNumberFormat="1" applyFont="1" applyFill="1" applyBorder="1" applyAlignment="1" applyProtection="1">
      <alignment horizontal="right"/>
      <protection locked="0"/>
    </xf>
    <xf numFmtId="1" fontId="6" fillId="5" borderId="88" xfId="0" applyNumberFormat="1" applyFont="1" applyFill="1" applyBorder="1" applyAlignment="1" applyProtection="1">
      <alignment horizontal="right"/>
      <protection locked="0"/>
    </xf>
    <xf numFmtId="1" fontId="6" fillId="5" borderId="34" xfId="0" applyNumberFormat="1" applyFont="1" applyFill="1" applyBorder="1" applyAlignment="1" applyProtection="1">
      <alignment horizontal="right"/>
      <protection locked="0"/>
    </xf>
    <xf numFmtId="1" fontId="6" fillId="4" borderId="33" xfId="0" applyNumberFormat="1" applyFont="1" applyFill="1" applyBorder="1" applyAlignment="1" applyProtection="1">
      <alignment horizontal="right"/>
    </xf>
    <xf numFmtId="1" fontId="6" fillId="4" borderId="34" xfId="0" applyNumberFormat="1" applyFont="1" applyFill="1" applyBorder="1" applyAlignment="1" applyProtection="1">
      <alignment horizontal="right"/>
    </xf>
    <xf numFmtId="1" fontId="6" fillId="4" borderId="35" xfId="0" applyNumberFormat="1" applyFont="1" applyFill="1" applyBorder="1" applyAlignment="1" applyProtection="1">
      <alignment horizontal="right"/>
    </xf>
    <xf numFmtId="1" fontId="6" fillId="4" borderId="122" xfId="0" applyNumberFormat="1" applyFont="1" applyFill="1" applyBorder="1" applyAlignment="1" applyProtection="1">
      <alignment horizontal="right"/>
    </xf>
    <xf numFmtId="1" fontId="6" fillId="0" borderId="19" xfId="0" applyNumberFormat="1" applyFont="1" applyFill="1" applyBorder="1" applyAlignment="1" applyProtection="1">
      <alignment horizontal="right" vertical="center"/>
    </xf>
    <xf numFmtId="1" fontId="6" fillId="4" borderId="16" xfId="10" applyNumberFormat="1" applyFont="1" applyFill="1" applyBorder="1" applyAlignment="1" applyProtection="1"/>
    <xf numFmtId="1" fontId="6" fillId="4" borderId="17" xfId="10" applyNumberFormat="1" applyFont="1" applyFill="1" applyBorder="1" applyAlignment="1" applyProtection="1"/>
    <xf numFmtId="1" fontId="6" fillId="4" borderId="38" xfId="10" applyNumberFormat="1" applyFont="1" applyFill="1" applyBorder="1" applyAlignment="1" applyProtection="1"/>
    <xf numFmtId="1" fontId="6" fillId="4" borderId="51" xfId="10" applyNumberFormat="1" applyFont="1" applyFill="1" applyBorder="1" applyAlignment="1" applyProtection="1"/>
    <xf numFmtId="1" fontId="6" fillId="5" borderId="52" xfId="0" applyNumberFormat="1" applyFont="1" applyFill="1" applyBorder="1" applyAlignment="1" applyProtection="1">
      <alignment horizontal="right"/>
      <protection locked="0"/>
    </xf>
    <xf numFmtId="1" fontId="6" fillId="5" borderId="121" xfId="0" applyNumberFormat="1" applyFont="1" applyFill="1" applyBorder="1" applyAlignment="1" applyProtection="1">
      <alignment horizontal="right"/>
      <protection locked="0"/>
    </xf>
    <xf numFmtId="1" fontId="6" fillId="0" borderId="24" xfId="0" applyNumberFormat="1" applyFont="1" applyBorder="1" applyAlignment="1" applyProtection="1">
      <alignment vertical="center" wrapText="1"/>
    </xf>
    <xf numFmtId="1" fontId="6" fillId="4" borderId="39" xfId="10" applyNumberFormat="1" applyFont="1" applyFill="1" applyBorder="1" applyAlignment="1" applyProtection="1"/>
    <xf numFmtId="1" fontId="6" fillId="4" borderId="18" xfId="0" applyNumberFormat="1" applyFont="1" applyFill="1" applyBorder="1" applyAlignment="1" applyProtection="1">
      <alignment horizontal="right"/>
    </xf>
    <xf numFmtId="1" fontId="6" fillId="0" borderId="24" xfId="0" applyNumberFormat="1" applyFont="1" applyFill="1" applyBorder="1" applyAlignment="1" applyProtection="1">
      <alignment horizontal="right" vertical="center"/>
    </xf>
    <xf numFmtId="1" fontId="6" fillId="4" borderId="20" xfId="0" applyNumberFormat="1" applyFont="1" applyFill="1" applyBorder="1" applyAlignment="1" applyProtection="1">
      <alignment horizontal="right"/>
    </xf>
    <xf numFmtId="1" fontId="6" fillId="4" borderId="22" xfId="0" applyNumberFormat="1" applyFont="1" applyFill="1" applyBorder="1" applyAlignment="1" applyProtection="1">
      <alignment horizontal="right"/>
    </xf>
    <xf numFmtId="1" fontId="6" fillId="0" borderId="31" xfId="0" applyNumberFormat="1" applyFont="1" applyBorder="1" applyAlignment="1" applyProtection="1">
      <alignment horizontal="right" vertical="center"/>
    </xf>
    <xf numFmtId="1" fontId="6" fillId="0" borderId="51" xfId="0" applyNumberFormat="1" applyFont="1" applyBorder="1" applyAlignment="1" applyProtection="1">
      <alignment horizontal="right" vertical="center"/>
    </xf>
    <xf numFmtId="1" fontId="6" fillId="0" borderId="37" xfId="0" applyNumberFormat="1" applyFont="1" applyFill="1" applyBorder="1" applyAlignment="1" applyProtection="1">
      <alignment horizontal="right" vertical="center"/>
    </xf>
    <xf numFmtId="1" fontId="6" fillId="5" borderId="40" xfId="0" applyNumberFormat="1" applyFont="1" applyFill="1" applyBorder="1" applyAlignment="1" applyProtection="1">
      <alignment horizontal="right"/>
      <protection locked="0"/>
    </xf>
    <xf numFmtId="1" fontId="6" fillId="0" borderId="51" xfId="0" applyNumberFormat="1" applyFont="1" applyBorder="1" applyAlignment="1" applyProtection="1">
      <alignment horizontal="right" vertical="center" wrapText="1"/>
    </xf>
    <xf numFmtId="1" fontId="21" fillId="0" borderId="51" xfId="0" applyNumberFormat="1" applyFont="1" applyBorder="1" applyAlignment="1" applyProtection="1">
      <alignment horizontal="right" vertical="center"/>
    </xf>
    <xf numFmtId="1" fontId="6" fillId="0" borderId="100" xfId="0" applyNumberFormat="1" applyFont="1" applyBorder="1" applyAlignment="1" applyProtection="1">
      <alignment horizontal="right" vertical="center"/>
    </xf>
    <xf numFmtId="1" fontId="6" fillId="0" borderId="14" xfId="0" applyNumberFormat="1" applyFont="1" applyBorder="1" applyAlignment="1" applyProtection="1">
      <alignment horizontal="right" vertical="center"/>
    </xf>
    <xf numFmtId="1" fontId="6" fillId="0" borderId="14" xfId="0" applyNumberFormat="1" applyFont="1" applyFill="1" applyBorder="1" applyAlignment="1" applyProtection="1">
      <alignment horizontal="right" vertical="center"/>
    </xf>
    <xf numFmtId="1" fontId="25" fillId="0" borderId="7" xfId="10" applyNumberFormat="1" applyFont="1" applyFill="1" applyBorder="1" applyAlignment="1" applyProtection="1"/>
    <xf numFmtId="1" fontId="6" fillId="0" borderId="7" xfId="0" applyNumberFormat="1" applyFont="1" applyBorder="1"/>
    <xf numFmtId="1" fontId="6" fillId="0" borderId="5" xfId="10" applyNumberFormat="1" applyFont="1" applyFill="1" applyBorder="1" applyAlignment="1" applyProtection="1">
      <alignment horizontal="center" vertical="center" wrapText="1"/>
    </xf>
    <xf numFmtId="1" fontId="6" fillId="0" borderId="0" xfId="10" applyNumberFormat="1" applyFont="1" applyFill="1" applyBorder="1" applyAlignment="1" applyProtection="1">
      <alignment horizontal="center" vertical="center" wrapText="1"/>
    </xf>
    <xf numFmtId="1" fontId="6" fillId="0" borderId="9" xfId="10" applyNumberFormat="1" applyFont="1" applyFill="1" applyBorder="1" applyAlignment="1" applyProtection="1">
      <alignment horizontal="center" vertical="center"/>
    </xf>
    <xf numFmtId="1" fontId="6" fillId="0" borderId="3" xfId="0" applyNumberFormat="1" applyFont="1" applyBorder="1" applyAlignment="1" applyProtection="1">
      <alignment horizontal="center" vertical="center"/>
    </xf>
    <xf numFmtId="1" fontId="6" fillId="0" borderId="19" xfId="9" applyNumberFormat="1" applyFont="1" applyFill="1" applyBorder="1" applyAlignment="1" applyProtection="1">
      <alignment horizontal="right" wrapText="1"/>
    </xf>
    <xf numFmtId="1" fontId="6" fillId="0" borderId="19" xfId="10" applyNumberFormat="1" applyFont="1" applyFill="1" applyBorder="1" applyAlignment="1" applyProtection="1">
      <alignment horizontal="right"/>
    </xf>
    <xf numFmtId="1" fontId="6" fillId="5" borderId="19" xfId="10" applyNumberFormat="1" applyFont="1" applyFill="1" applyBorder="1" applyAlignment="1" applyProtection="1">
      <protection locked="0"/>
    </xf>
    <xf numFmtId="1" fontId="6" fillId="4" borderId="19" xfId="10" applyNumberFormat="1" applyFont="1" applyFill="1" applyBorder="1" applyAlignment="1" applyProtection="1"/>
    <xf numFmtId="1" fontId="6" fillId="4" borderId="25" xfId="10" applyNumberFormat="1" applyFont="1" applyFill="1" applyBorder="1" applyAlignment="1" applyProtection="1"/>
    <xf numFmtId="1" fontId="6" fillId="4" borderId="15" xfId="10" applyNumberFormat="1" applyFont="1" applyFill="1" applyBorder="1" applyAlignment="1" applyProtection="1"/>
    <xf numFmtId="1" fontId="6" fillId="4" borderId="128" xfId="10" applyNumberFormat="1" applyFont="1" applyFill="1" applyBorder="1" applyAlignment="1" applyProtection="1"/>
    <xf numFmtId="1" fontId="6" fillId="5" borderId="56" xfId="10" applyNumberFormat="1" applyFont="1" applyFill="1" applyBorder="1" applyAlignment="1" applyProtection="1">
      <protection locked="0"/>
    </xf>
    <xf numFmtId="1" fontId="6" fillId="5" borderId="42" xfId="10" applyNumberFormat="1" applyFont="1" applyFill="1" applyBorder="1" applyAlignment="1" applyProtection="1">
      <protection locked="0"/>
    </xf>
    <xf numFmtId="1" fontId="6" fillId="0" borderId="37" xfId="11" applyNumberFormat="1" applyFont="1" applyFill="1" applyBorder="1" applyAlignment="1" applyProtection="1">
      <alignment horizontal="right" wrapText="1"/>
    </xf>
    <xf numFmtId="1" fontId="6" fillId="0" borderId="37" xfId="10" applyNumberFormat="1" applyFont="1" applyFill="1" applyBorder="1" applyAlignment="1" applyProtection="1">
      <alignment horizontal="right"/>
    </xf>
    <xf numFmtId="1" fontId="6" fillId="4" borderId="9" xfId="10" applyNumberFormat="1" applyFont="1" applyFill="1" applyBorder="1" applyAlignment="1" applyProtection="1"/>
    <xf numFmtId="1" fontId="6" fillId="5" borderId="9" xfId="10" applyNumberFormat="1" applyFont="1" applyFill="1" applyBorder="1" applyAlignment="1" applyProtection="1">
      <protection locked="0"/>
    </xf>
    <xf numFmtId="1" fontId="6" fillId="5" borderId="29" xfId="10" applyNumberFormat="1" applyFont="1" applyFill="1" applyBorder="1" applyAlignment="1" applyProtection="1">
      <protection locked="0"/>
    </xf>
    <xf numFmtId="1" fontId="6" fillId="5" borderId="37" xfId="10" applyNumberFormat="1" applyFont="1" applyFill="1" applyBorder="1" applyAlignment="1" applyProtection="1">
      <protection locked="0"/>
    </xf>
    <xf numFmtId="1" fontId="6" fillId="5" borderId="40" xfId="10" applyNumberFormat="1" applyFont="1" applyFill="1" applyBorder="1" applyAlignment="1" applyProtection="1">
      <protection locked="0"/>
    </xf>
    <xf numFmtId="1" fontId="6" fillId="5" borderId="146" xfId="10" applyNumberFormat="1" applyFont="1" applyFill="1" applyBorder="1" applyAlignment="1" applyProtection="1">
      <protection locked="0"/>
    </xf>
    <xf numFmtId="1" fontId="6" fillId="5" borderId="55" xfId="10" applyNumberFormat="1" applyFont="1" applyFill="1" applyBorder="1" applyAlignment="1" applyProtection="1">
      <protection locked="0"/>
    </xf>
    <xf numFmtId="1" fontId="6" fillId="5" borderId="36" xfId="10" applyNumberFormat="1" applyFont="1" applyFill="1" applyBorder="1" applyAlignment="1" applyProtection="1">
      <protection locked="0"/>
    </xf>
    <xf numFmtId="1" fontId="6" fillId="0" borderId="25" xfId="11" applyNumberFormat="1" applyFont="1" applyFill="1" applyBorder="1" applyAlignment="1" applyProtection="1">
      <alignment horizontal="right" wrapText="1"/>
    </xf>
    <xf numFmtId="1" fontId="6" fillId="0" borderId="25" xfId="10" applyNumberFormat="1" applyFont="1" applyFill="1" applyBorder="1" applyAlignment="1" applyProtection="1">
      <alignment horizontal="right"/>
    </xf>
    <xf numFmtId="1" fontId="6" fillId="4" borderId="37" xfId="10" applyNumberFormat="1" applyFont="1" applyFill="1" applyBorder="1" applyAlignment="1" applyProtection="1"/>
    <xf numFmtId="1" fontId="6" fillId="5" borderId="25" xfId="10" applyNumberFormat="1" applyFont="1" applyFill="1" applyBorder="1" applyAlignment="1" applyProtection="1">
      <protection locked="0"/>
    </xf>
    <xf numFmtId="1" fontId="6" fillId="5" borderId="52" xfId="10" applyNumberFormat="1" applyFont="1" applyFill="1" applyBorder="1" applyAlignment="1" applyProtection="1">
      <protection locked="0"/>
    </xf>
    <xf numFmtId="1" fontId="6" fillId="5" borderId="130" xfId="10" applyNumberFormat="1" applyFont="1" applyFill="1" applyBorder="1" applyAlignment="1" applyProtection="1">
      <protection locked="0"/>
    </xf>
    <xf numFmtId="1" fontId="6" fillId="0" borderId="25" xfId="0" applyNumberFormat="1" applyFont="1" applyBorder="1" applyAlignment="1" applyProtection="1">
      <alignment horizontal="right"/>
    </xf>
    <xf numFmtId="1" fontId="6" fillId="5" borderId="130" xfId="0" applyNumberFormat="1" applyFont="1" applyFill="1" applyBorder="1" applyAlignment="1" applyProtection="1">
      <alignment horizontal="right"/>
      <protection locked="0"/>
    </xf>
    <xf numFmtId="1" fontId="65" fillId="0" borderId="9" xfId="0" applyNumberFormat="1" applyFont="1" applyBorder="1" applyAlignment="1" applyProtection="1">
      <alignment horizontal="right"/>
    </xf>
    <xf numFmtId="1" fontId="6" fillId="5" borderId="57" xfId="10" applyNumberFormat="1" applyFont="1" applyFill="1" applyBorder="1" applyAlignment="1" applyProtection="1">
      <protection locked="0"/>
    </xf>
    <xf numFmtId="1" fontId="6" fillId="5" borderId="32" xfId="10" applyNumberFormat="1" applyFont="1" applyFill="1" applyBorder="1" applyAlignment="1" applyProtection="1">
      <protection locked="0"/>
    </xf>
    <xf numFmtId="1" fontId="21" fillId="0" borderId="37" xfId="0" applyNumberFormat="1" applyFont="1" applyBorder="1" applyAlignment="1" applyProtection="1">
      <alignment horizontal="right"/>
    </xf>
    <xf numFmtId="1" fontId="65" fillId="0" borderId="10" xfId="0" applyNumberFormat="1" applyFont="1" applyBorder="1" applyAlignment="1" applyProtection="1">
      <alignment horizontal="right"/>
    </xf>
    <xf numFmtId="1" fontId="6" fillId="0" borderId="24" xfId="10" applyNumberFormat="1" applyFont="1" applyFill="1" applyBorder="1" applyAlignment="1" applyProtection="1">
      <alignment horizontal="right"/>
    </xf>
    <xf numFmtId="1" fontId="6" fillId="5" borderId="24" xfId="10" applyNumberFormat="1" applyFont="1" applyFill="1" applyBorder="1" applyAlignment="1" applyProtection="1">
      <protection locked="0"/>
    </xf>
    <xf numFmtId="1" fontId="6" fillId="5" borderId="23" xfId="10" applyNumberFormat="1" applyFont="1" applyFill="1" applyBorder="1" applyAlignment="1" applyProtection="1">
      <protection locked="0"/>
    </xf>
    <xf numFmtId="1" fontId="6" fillId="5" borderId="126" xfId="10" applyNumberFormat="1" applyFont="1" applyFill="1" applyBorder="1" applyAlignment="1" applyProtection="1">
      <protection locked="0"/>
    </xf>
    <xf numFmtId="1" fontId="6" fillId="5" borderId="58" xfId="10" applyNumberFormat="1" applyFont="1" applyFill="1" applyBorder="1" applyAlignment="1" applyProtection="1">
      <protection locked="0"/>
    </xf>
    <xf numFmtId="1" fontId="6" fillId="5" borderId="22" xfId="10" applyNumberFormat="1" applyFont="1" applyFill="1" applyBorder="1" applyAlignment="1" applyProtection="1">
      <protection locked="0"/>
    </xf>
    <xf numFmtId="1" fontId="10" fillId="3" borderId="7" xfId="0" applyNumberFormat="1" applyFont="1" applyFill="1" applyBorder="1" applyAlignment="1" applyProtection="1"/>
    <xf numFmtId="1" fontId="67" fillId="3" borderId="0" xfId="0" applyNumberFormat="1" applyFont="1" applyFill="1"/>
    <xf numFmtId="1" fontId="6" fillId="0" borderId="47" xfId="0" applyNumberFormat="1" applyFont="1" applyBorder="1" applyAlignment="1" applyProtection="1">
      <alignment horizontal="center" vertical="center"/>
    </xf>
    <xf numFmtId="1" fontId="6" fillId="0" borderId="48" xfId="0" applyNumberFormat="1" applyFont="1" applyBorder="1" applyAlignment="1" applyProtection="1">
      <alignment horizontal="center" vertical="center"/>
    </xf>
    <xf numFmtId="1" fontId="6" fillId="0" borderId="7" xfId="0" applyNumberFormat="1" applyFont="1" applyBorder="1" applyAlignment="1" applyProtection="1">
      <alignment horizontal="center" vertical="center"/>
    </xf>
    <xf numFmtId="1" fontId="66" fillId="0" borderId="14" xfId="0" applyNumberFormat="1" applyFont="1" applyBorder="1" applyAlignment="1" applyProtection="1">
      <alignment horizontal="right"/>
    </xf>
    <xf numFmtId="1" fontId="67" fillId="3" borderId="0" xfId="0" applyNumberFormat="1" applyFont="1" applyFill="1" applyProtection="1">
      <protection locked="0"/>
    </xf>
    <xf numFmtId="1" fontId="66" fillId="0" borderId="19" xfId="0" applyNumberFormat="1" applyFont="1" applyBorder="1" applyAlignment="1" applyProtection="1">
      <alignment horizontal="right"/>
    </xf>
    <xf numFmtId="1" fontId="66" fillId="0" borderId="37" xfId="0" applyNumberFormat="1" applyFont="1" applyBorder="1" applyAlignment="1" applyProtection="1">
      <alignment horizontal="right"/>
    </xf>
    <xf numFmtId="1" fontId="66" fillId="0" borderId="24" xfId="0" applyNumberFormat="1" applyFont="1" applyBorder="1" applyAlignment="1" applyProtection="1">
      <alignment horizontal="right"/>
    </xf>
    <xf numFmtId="1" fontId="6" fillId="0" borderId="31" xfId="0" applyNumberFormat="1" applyFont="1" applyBorder="1" applyAlignment="1" applyProtection="1">
      <alignment horizontal="right"/>
    </xf>
    <xf numFmtId="1" fontId="6" fillId="0" borderId="14" xfId="0" applyNumberFormat="1" applyFont="1" applyBorder="1" applyAlignment="1" applyProtection="1">
      <alignment horizontal="right"/>
    </xf>
    <xf numFmtId="1" fontId="6" fillId="0" borderId="50" xfId="0" applyNumberFormat="1" applyFont="1" applyBorder="1" applyAlignment="1" applyProtection="1">
      <alignment horizontal="center" vertical="center"/>
    </xf>
    <xf numFmtId="1" fontId="6" fillId="0" borderId="10" xfId="0" applyNumberFormat="1" applyFont="1" applyBorder="1" applyAlignment="1" applyProtection="1">
      <alignment horizontal="center" vertical="center"/>
    </xf>
    <xf numFmtId="1" fontId="6" fillId="4" borderId="18" xfId="10" applyNumberFormat="1" applyFont="1" applyFill="1" applyBorder="1" applyAlignment="1" applyProtection="1"/>
    <xf numFmtId="1" fontId="6" fillId="4" borderId="54" xfId="10" applyNumberFormat="1" applyFont="1" applyFill="1" applyBorder="1" applyAlignment="1" applyProtection="1"/>
    <xf numFmtId="1" fontId="6" fillId="4" borderId="59" xfId="10" applyNumberFormat="1" applyFont="1" applyFill="1" applyBorder="1" applyAlignment="1" applyProtection="1"/>
    <xf numFmtId="1" fontId="6" fillId="0" borderId="51" xfId="0" applyNumberFormat="1" applyFont="1" applyBorder="1" applyAlignment="1" applyProtection="1">
      <alignment horizontal="right"/>
    </xf>
    <xf numFmtId="1" fontId="6" fillId="4" borderId="55" xfId="10" applyNumberFormat="1" applyFont="1" applyFill="1" applyBorder="1" applyAlignment="1" applyProtection="1"/>
    <xf numFmtId="1" fontId="6" fillId="4" borderId="60" xfId="10" applyNumberFormat="1" applyFont="1" applyFill="1" applyBorder="1" applyAlignment="1" applyProtection="1"/>
    <xf numFmtId="1" fontId="6" fillId="4" borderId="36" xfId="10" applyNumberFormat="1" applyFont="1" applyFill="1" applyBorder="1" applyAlignment="1" applyProtection="1"/>
    <xf numFmtId="1" fontId="6" fillId="0" borderId="39" xfId="0" applyNumberFormat="1" applyFont="1" applyBorder="1" applyAlignment="1" applyProtection="1">
      <alignment horizontal="right"/>
    </xf>
    <xf numFmtId="1" fontId="6" fillId="0" borderId="8" xfId="0" applyNumberFormat="1" applyFont="1" applyBorder="1" applyAlignment="1" applyProtection="1">
      <alignment horizontal="right"/>
    </xf>
    <xf numFmtId="1" fontId="15" fillId="3" borderId="0" xfId="0" applyNumberFormat="1" applyFont="1" applyFill="1" applyBorder="1" applyAlignment="1" applyProtection="1">
      <alignment horizontal="center"/>
    </xf>
    <xf numFmtId="1" fontId="25" fillId="3" borderId="4" xfId="0" applyNumberFormat="1" applyFont="1" applyFill="1" applyBorder="1" applyProtection="1"/>
    <xf numFmtId="1" fontId="6" fillId="0" borderId="17" xfId="0" applyNumberFormat="1" applyFont="1" applyBorder="1" applyAlignment="1" applyProtection="1">
      <alignment horizontal="right"/>
    </xf>
    <xf numFmtId="1" fontId="6" fillId="4" borderId="17" xfId="0" applyNumberFormat="1" applyFont="1" applyFill="1" applyBorder="1" applyAlignment="1" applyProtection="1">
      <alignment horizontal="right"/>
    </xf>
    <xf numFmtId="1" fontId="69" fillId="3" borderId="0" xfId="0" applyNumberFormat="1" applyFont="1" applyFill="1" applyProtection="1">
      <protection locked="0"/>
    </xf>
    <xf numFmtId="1" fontId="6" fillId="5" borderId="101" xfId="0" applyNumberFormat="1" applyFont="1" applyFill="1" applyBorder="1" applyAlignment="1" applyProtection="1">
      <alignment horizontal="right"/>
      <protection locked="0"/>
    </xf>
    <xf numFmtId="1" fontId="6" fillId="3" borderId="35" xfId="0" applyNumberFormat="1" applyFont="1" applyFill="1" applyBorder="1" applyAlignment="1" applyProtection="1">
      <protection locked="0"/>
    </xf>
    <xf numFmtId="1" fontId="6" fillId="5" borderId="10" xfId="0" applyNumberFormat="1" applyFont="1" applyFill="1" applyBorder="1" applyAlignment="1" applyProtection="1">
      <alignment horizontal="right"/>
      <protection locked="0"/>
    </xf>
    <xf numFmtId="1" fontId="6" fillId="3" borderId="24" xfId="0" applyNumberFormat="1" applyFont="1" applyFill="1" applyBorder="1" applyAlignment="1" applyProtection="1">
      <alignment horizontal="right" vertical="center"/>
    </xf>
    <xf numFmtId="1" fontId="25" fillId="3" borderId="0" xfId="0" applyNumberFormat="1" applyFont="1" applyFill="1"/>
    <xf numFmtId="1" fontId="6" fillId="3" borderId="0" xfId="0" applyNumberFormat="1" applyFont="1" applyFill="1"/>
    <xf numFmtId="1" fontId="6" fillId="3" borderId="50" xfId="0" applyNumberFormat="1" applyFont="1" applyFill="1" applyBorder="1"/>
    <xf numFmtId="1" fontId="6" fillId="3" borderId="35" xfId="0" applyNumberFormat="1" applyFont="1" applyFill="1" applyBorder="1"/>
    <xf numFmtId="1" fontId="6" fillId="4" borderId="40" xfId="0" applyNumberFormat="1" applyFont="1" applyFill="1" applyBorder="1" applyAlignment="1" applyProtection="1">
      <alignment horizontal="right"/>
    </xf>
    <xf numFmtId="1" fontId="6" fillId="3" borderId="8" xfId="0" applyNumberFormat="1" applyFont="1" applyFill="1" applyBorder="1" applyAlignment="1" applyProtection="1">
      <alignment horizontal="right"/>
    </xf>
    <xf numFmtId="1" fontId="6" fillId="3" borderId="47" xfId="0" applyNumberFormat="1" applyFont="1" applyFill="1" applyBorder="1" applyAlignment="1" applyProtection="1">
      <alignment horizontal="right"/>
    </xf>
    <xf numFmtId="1" fontId="6" fillId="3" borderId="48" xfId="0" applyNumberFormat="1" applyFont="1" applyFill="1" applyBorder="1" applyAlignment="1" applyProtection="1">
      <alignment horizontal="right"/>
    </xf>
    <xf numFmtId="1" fontId="6" fillId="3" borderId="70" xfId="0" applyNumberFormat="1" applyFont="1" applyFill="1" applyBorder="1" applyAlignment="1" applyProtection="1">
      <alignment horizontal="right"/>
    </xf>
    <xf numFmtId="1" fontId="6" fillId="3" borderId="13" xfId="0" applyNumberFormat="1" applyFont="1" applyFill="1" applyBorder="1" applyAlignment="1" applyProtection="1">
      <alignment horizontal="right"/>
    </xf>
    <xf numFmtId="1" fontId="6" fillId="3" borderId="12" xfId="0" applyNumberFormat="1" applyFont="1" applyFill="1" applyBorder="1" applyAlignment="1" applyProtection="1">
      <alignment horizontal="right"/>
    </xf>
    <xf numFmtId="1" fontId="6" fillId="3" borderId="6" xfId="0" applyNumberFormat="1" applyFont="1" applyFill="1" applyBorder="1" applyAlignment="1" applyProtection="1">
      <alignment horizontal="right"/>
    </xf>
    <xf numFmtId="1" fontId="54" fillId="0" borderId="0" xfId="0" applyNumberFormat="1" applyFont="1" applyFill="1"/>
    <xf numFmtId="1" fontId="21" fillId="0" borderId="0" xfId="0" applyNumberFormat="1" applyFont="1" applyProtection="1"/>
    <xf numFmtId="1" fontId="6" fillId="3" borderId="0" xfId="0" applyNumberFormat="1" applyFont="1" applyFill="1" applyBorder="1" applyAlignment="1" applyProtection="1">
      <alignment horizontal="center" vertical="center"/>
      <protection locked="0"/>
    </xf>
    <xf numFmtId="1" fontId="6" fillId="3" borderId="0" xfId="0" applyNumberFormat="1" applyFont="1" applyFill="1" applyBorder="1" applyAlignment="1">
      <alignment wrapText="1"/>
    </xf>
    <xf numFmtId="1" fontId="6" fillId="3" borderId="10" xfId="0" applyNumberFormat="1" applyFont="1" applyFill="1" applyBorder="1" applyAlignment="1" applyProtection="1">
      <alignment horizontal="right"/>
    </xf>
    <xf numFmtId="1" fontId="6" fillId="3" borderId="10" xfId="0" applyNumberFormat="1" applyFont="1" applyFill="1" applyBorder="1" applyAlignment="1" applyProtection="1">
      <alignment horizontal="right" wrapText="1"/>
    </xf>
    <xf numFmtId="1" fontId="6" fillId="3" borderId="14" xfId="0" applyNumberFormat="1" applyFont="1" applyFill="1" applyBorder="1" applyAlignment="1">
      <alignment horizontal="center" vertical="center" wrapText="1"/>
    </xf>
    <xf numFmtId="1" fontId="6" fillId="3" borderId="10" xfId="0" applyNumberFormat="1" applyFont="1" applyFill="1" applyBorder="1" applyAlignment="1">
      <alignment horizontal="center" vertical="center" wrapText="1"/>
    </xf>
    <xf numFmtId="1" fontId="6" fillId="3" borderId="0" xfId="0" applyNumberFormat="1" applyFont="1" applyFill="1" applyAlignment="1">
      <alignment vertical="center"/>
    </xf>
    <xf numFmtId="1" fontId="3" fillId="3" borderId="0" xfId="0" applyNumberFormat="1" applyFont="1" applyFill="1" applyBorder="1" applyAlignment="1" applyProtection="1">
      <alignment horizontal="left" wrapText="1"/>
    </xf>
    <xf numFmtId="1" fontId="3" fillId="0" borderId="0" xfId="0" applyNumberFormat="1" applyFont="1" applyFill="1" applyBorder="1" applyProtection="1"/>
    <xf numFmtId="1" fontId="15" fillId="3" borderId="0" xfId="0" applyNumberFormat="1" applyFont="1" applyFill="1" applyBorder="1" applyAlignment="1" applyProtection="1">
      <alignment horizontal="center" vertical="center"/>
    </xf>
    <xf numFmtId="1" fontId="4" fillId="3" borderId="150" xfId="0" applyNumberFormat="1" applyFont="1" applyFill="1" applyBorder="1" applyAlignment="1" applyProtection="1">
      <alignment horizontal="left"/>
    </xf>
    <xf numFmtId="1" fontId="15" fillId="3" borderId="0" xfId="0" applyNumberFormat="1" applyFont="1" applyFill="1" applyAlignment="1" applyProtection="1">
      <alignment horizontal="left"/>
    </xf>
    <xf numFmtId="1" fontId="6" fillId="0" borderId="12" xfId="0" applyNumberFormat="1" applyFont="1" applyBorder="1" applyAlignment="1" applyProtection="1">
      <alignment horizontal="center" vertical="center" wrapText="1"/>
    </xf>
    <xf numFmtId="1" fontId="7" fillId="0" borderId="8" xfId="0" applyNumberFormat="1" applyFont="1" applyBorder="1" applyAlignment="1" applyProtection="1">
      <alignment horizontal="center" vertical="center" wrapText="1"/>
    </xf>
    <xf numFmtId="1" fontId="6" fillId="0" borderId="12" xfId="0" applyNumberFormat="1" applyFont="1" applyBorder="1" applyAlignment="1" applyProtection="1">
      <alignment wrapText="1"/>
    </xf>
    <xf numFmtId="1" fontId="6" fillId="0" borderId="13" xfId="0" applyNumberFormat="1" applyFont="1" applyBorder="1" applyAlignment="1" applyProtection="1">
      <alignment wrapText="1"/>
    </xf>
    <xf numFmtId="1" fontId="6" fillId="0" borderId="47" xfId="0" applyNumberFormat="1" applyFont="1" applyBorder="1" applyAlignment="1" applyProtection="1">
      <alignment wrapText="1"/>
    </xf>
    <xf numFmtId="1" fontId="6" fillId="0" borderId="48" xfId="0" applyNumberFormat="1" applyFont="1" applyBorder="1" applyAlignment="1" applyProtection="1">
      <alignment wrapText="1"/>
    </xf>
    <xf numFmtId="1" fontId="6" fillId="0" borderId="8" xfId="0" applyNumberFormat="1" applyFont="1" applyBorder="1" applyAlignment="1" applyProtection="1">
      <alignment wrapText="1"/>
    </xf>
    <xf numFmtId="1" fontId="6" fillId="0" borderId="25" xfId="0" applyNumberFormat="1" applyFont="1" applyBorder="1" applyAlignment="1" applyProtection="1">
      <alignment horizontal="left"/>
    </xf>
    <xf numFmtId="1" fontId="6" fillId="0" borderId="56" xfId="0" applyNumberFormat="1" applyFont="1" applyFill="1" applyBorder="1" applyAlignment="1" applyProtection="1"/>
    <xf numFmtId="1" fontId="6" fillId="0" borderId="64" xfId="0" applyNumberFormat="1" applyFont="1" applyFill="1" applyBorder="1" applyAlignment="1" applyProtection="1"/>
    <xf numFmtId="1" fontId="6" fillId="0" borderId="37" xfId="0" applyNumberFormat="1" applyFont="1" applyBorder="1" applyAlignment="1" applyProtection="1">
      <alignment horizontal="left"/>
    </xf>
    <xf numFmtId="1" fontId="6" fillId="0" borderId="55" xfId="0" applyNumberFormat="1" applyFont="1" applyFill="1" applyBorder="1" applyAlignment="1" applyProtection="1"/>
    <xf numFmtId="1" fontId="6" fillId="0" borderId="63" xfId="0" applyNumberFormat="1" applyFont="1" applyFill="1" applyBorder="1" applyAlignment="1" applyProtection="1"/>
    <xf numFmtId="1" fontId="6" fillId="0" borderId="93" xfId="0" applyNumberFormat="1" applyFont="1" applyBorder="1" applyAlignment="1" applyProtection="1">
      <alignment horizontal="left"/>
    </xf>
    <xf numFmtId="1" fontId="6" fillId="0" borderId="94" xfId="0" applyNumberFormat="1" applyFont="1" applyFill="1" applyBorder="1" applyAlignment="1" applyProtection="1"/>
    <xf numFmtId="1" fontId="6" fillId="5" borderId="151" xfId="0" applyNumberFormat="1" applyFont="1" applyFill="1" applyBorder="1" applyAlignment="1" applyProtection="1">
      <protection locked="0"/>
    </xf>
    <xf numFmtId="1" fontId="6" fillId="0" borderId="151" xfId="0" applyNumberFormat="1" applyFont="1" applyFill="1" applyBorder="1" applyAlignment="1" applyProtection="1"/>
    <xf numFmtId="1" fontId="6" fillId="0" borderId="112" xfId="0" applyNumberFormat="1" applyFont="1" applyBorder="1" applyAlignment="1" applyProtection="1">
      <alignment horizontal="left"/>
    </xf>
    <xf numFmtId="1" fontId="6" fillId="4" borderId="155" xfId="0" applyNumberFormat="1" applyFont="1" applyFill="1" applyBorder="1" applyAlignment="1" applyProtection="1"/>
    <xf numFmtId="1" fontId="6" fillId="0" borderId="155" xfId="0" applyNumberFormat="1" applyFont="1" applyFill="1" applyBorder="1" applyAlignment="1" applyProtection="1"/>
    <xf numFmtId="1" fontId="6" fillId="5" borderId="156" xfId="0" applyNumberFormat="1" applyFont="1" applyFill="1" applyBorder="1" applyAlignment="1" applyProtection="1">
      <protection locked="0"/>
    </xf>
    <xf numFmtId="1" fontId="6" fillId="5" borderId="154" xfId="0" applyNumberFormat="1" applyFont="1" applyFill="1" applyBorder="1" applyAlignment="1" applyProtection="1">
      <protection locked="0"/>
    </xf>
    <xf numFmtId="1" fontId="6" fillId="0" borderId="156" xfId="0" applyNumberFormat="1" applyFont="1" applyFill="1" applyBorder="1" applyAlignment="1" applyProtection="1"/>
    <xf numFmtId="1" fontId="6" fillId="5" borderId="157" xfId="0" applyNumberFormat="1" applyFont="1" applyFill="1" applyBorder="1" applyAlignment="1" applyProtection="1">
      <protection locked="0"/>
    </xf>
    <xf numFmtId="1" fontId="6" fillId="5" borderId="158" xfId="0" applyNumberFormat="1" applyFont="1" applyFill="1" applyBorder="1" applyAlignment="1" applyProtection="1">
      <protection locked="0"/>
    </xf>
    <xf numFmtId="1" fontId="6" fillId="4" borderId="159" xfId="0" applyNumberFormat="1" applyFont="1" applyFill="1" applyBorder="1" applyAlignment="1" applyProtection="1"/>
    <xf numFmtId="1" fontId="6" fillId="4" borderId="112" xfId="0" applyNumberFormat="1" applyFont="1" applyFill="1" applyBorder="1" applyAlignment="1" applyProtection="1"/>
    <xf numFmtId="1" fontId="6" fillId="4" borderId="156" xfId="0" applyNumberFormat="1" applyFont="1" applyFill="1" applyBorder="1" applyAlignment="1" applyProtection="1"/>
    <xf numFmtId="1" fontId="6" fillId="4" borderId="154" xfId="0" applyNumberFormat="1" applyFont="1" applyFill="1" applyBorder="1" applyAlignment="1" applyProtection="1"/>
    <xf numFmtId="1" fontId="6" fillId="4" borderId="153" xfId="0" applyNumberFormat="1" applyFont="1" applyFill="1" applyBorder="1" applyAlignment="1" applyProtection="1"/>
    <xf numFmtId="1" fontId="6" fillId="4" borderId="152" xfId="0" applyNumberFormat="1" applyFont="1" applyFill="1" applyBorder="1" applyAlignment="1" applyProtection="1"/>
    <xf numFmtId="1" fontId="6" fillId="3" borderId="10" xfId="0" applyNumberFormat="1" applyFont="1" applyFill="1" applyBorder="1" applyAlignment="1" applyProtection="1">
      <alignment horizontal="left" wrapText="1"/>
    </xf>
    <xf numFmtId="1" fontId="6" fillId="0" borderId="14" xfId="0" applyNumberFormat="1" applyFont="1" applyBorder="1" applyAlignment="1" applyProtection="1">
      <alignment wrapText="1"/>
    </xf>
    <xf numFmtId="1" fontId="6" fillId="4" borderId="48" xfId="0" applyNumberFormat="1" applyFont="1" applyFill="1" applyBorder="1" applyAlignment="1" applyProtection="1"/>
    <xf numFmtId="1" fontId="6" fillId="4" borderId="12" xfId="0" applyNumberFormat="1" applyFont="1" applyFill="1" applyBorder="1" applyAlignment="1" applyProtection="1"/>
    <xf numFmtId="1" fontId="6" fillId="0" borderId="14" xfId="0" applyNumberFormat="1" applyFont="1" applyBorder="1" applyAlignment="1" applyProtection="1">
      <alignment horizontal="left"/>
    </xf>
    <xf numFmtId="1" fontId="6" fillId="3" borderId="0" xfId="0" applyNumberFormat="1" applyFont="1" applyFill="1" applyBorder="1" applyAlignment="1" applyProtection="1">
      <alignment horizontal="left" vertical="center"/>
    </xf>
    <xf numFmtId="1" fontId="13" fillId="3" borderId="0" xfId="0" applyNumberFormat="1" applyFont="1" applyFill="1" applyBorder="1" applyAlignment="1" applyProtection="1">
      <alignment horizontal="right"/>
      <protection locked="0"/>
    </xf>
    <xf numFmtId="1" fontId="4" fillId="3" borderId="0" xfId="0" applyNumberFormat="1" applyFont="1" applyFill="1" applyBorder="1" applyAlignment="1" applyProtection="1">
      <alignment horizontal="left" vertical="center"/>
    </xf>
    <xf numFmtId="1" fontId="4" fillId="3" borderId="0" xfId="0" applyNumberFormat="1" applyFont="1" applyFill="1" applyBorder="1" applyAlignment="1" applyProtection="1">
      <alignment horizontal="left" vertical="top" wrapText="1"/>
    </xf>
    <xf numFmtId="1" fontId="4" fillId="3" borderId="0" xfId="0" applyNumberFormat="1" applyFont="1" applyFill="1" applyBorder="1" applyAlignment="1" applyProtection="1">
      <alignment vertical="top" wrapText="1"/>
    </xf>
    <xf numFmtId="1" fontId="6" fillId="3" borderId="0" xfId="0" applyNumberFormat="1" applyFont="1" applyFill="1" applyBorder="1" applyAlignment="1" applyProtection="1">
      <alignment vertical="top" wrapText="1"/>
    </xf>
    <xf numFmtId="1" fontId="6" fillId="3" borderId="0" xfId="0" applyNumberFormat="1" applyFont="1" applyFill="1" applyAlignment="1" applyProtection="1">
      <alignment horizontal="left" vertical="center"/>
    </xf>
    <xf numFmtId="1" fontId="6" fillId="0" borderId="10" xfId="0" applyNumberFormat="1" applyFont="1" applyFill="1" applyBorder="1" applyAlignment="1" applyProtection="1">
      <alignment horizontal="left"/>
    </xf>
    <xf numFmtId="1" fontId="13" fillId="5" borderId="10" xfId="0" applyNumberFormat="1" applyFont="1" applyFill="1" applyBorder="1" applyAlignment="1" applyProtection="1">
      <protection locked="0"/>
    </xf>
    <xf numFmtId="1" fontId="6" fillId="0" borderId="14" xfId="0" applyNumberFormat="1" applyFont="1" applyFill="1" applyBorder="1" applyAlignment="1" applyProtection="1">
      <alignment horizontal="left" wrapText="1"/>
    </xf>
    <xf numFmtId="1" fontId="4" fillId="3" borderId="150" xfId="0" applyNumberFormat="1" applyFont="1" applyFill="1" applyBorder="1" applyAlignment="1" applyProtection="1"/>
    <xf numFmtId="1" fontId="6" fillId="0" borderId="23" xfId="0" applyNumberFormat="1" applyFont="1" applyFill="1" applyBorder="1" applyAlignment="1" applyProtection="1">
      <alignment horizontal="left" wrapText="1"/>
    </xf>
    <xf numFmtId="1" fontId="13" fillId="5" borderId="24" xfId="0" applyNumberFormat="1" applyFont="1" applyFill="1" applyBorder="1" applyAlignment="1" applyProtection="1">
      <protection locked="0"/>
    </xf>
    <xf numFmtId="1" fontId="13" fillId="3" borderId="0" xfId="0" applyNumberFormat="1" applyFont="1" applyFill="1" applyBorder="1" applyProtection="1">
      <protection locked="0"/>
    </xf>
    <xf numFmtId="1" fontId="13" fillId="3" borderId="0" xfId="0" applyNumberFormat="1" applyFont="1" applyFill="1" applyBorder="1" applyAlignment="1" applyProtection="1">
      <alignment horizontal="center"/>
      <protection locked="0"/>
    </xf>
    <xf numFmtId="1" fontId="13" fillId="5" borderId="14" xfId="0" applyNumberFormat="1" applyFont="1" applyFill="1" applyBorder="1" applyAlignment="1" applyProtection="1">
      <protection locked="0"/>
    </xf>
    <xf numFmtId="1" fontId="13" fillId="5" borderId="8" xfId="0" applyNumberFormat="1" applyFont="1" applyFill="1" applyBorder="1" applyAlignment="1" applyProtection="1">
      <protection locked="0"/>
    </xf>
    <xf numFmtId="1" fontId="17" fillId="3" borderId="35" xfId="0" applyNumberFormat="1" applyFont="1" applyFill="1" applyBorder="1" applyAlignment="1" applyProtection="1">
      <protection locked="0"/>
    </xf>
    <xf numFmtId="1" fontId="15" fillId="3" borderId="0" xfId="0" applyNumberFormat="1" applyFont="1" applyFill="1" applyAlignment="1" applyProtection="1">
      <alignment vertical="center"/>
    </xf>
    <xf numFmtId="1" fontId="4" fillId="3" borderId="0" xfId="0" applyNumberFormat="1" applyFont="1" applyFill="1"/>
    <xf numFmtId="1" fontId="6" fillId="17" borderId="19" xfId="0" applyNumberFormat="1" applyFont="1" applyFill="1" applyBorder="1" applyAlignment="1" applyProtection="1">
      <protection locked="0"/>
    </xf>
    <xf numFmtId="1" fontId="6" fillId="17" borderId="17" xfId="0" applyNumberFormat="1" applyFont="1" applyFill="1" applyBorder="1" applyAlignment="1" applyProtection="1">
      <protection locked="0"/>
    </xf>
    <xf numFmtId="1" fontId="39" fillId="3" borderId="0" xfId="0" applyNumberFormat="1" applyFont="1" applyFill="1" applyProtection="1">
      <protection locked="0"/>
    </xf>
    <xf numFmtId="1" fontId="6" fillId="0" borderId="0" xfId="0" applyNumberFormat="1" applyFont="1" applyAlignment="1">
      <alignment wrapText="1"/>
    </xf>
    <xf numFmtId="1" fontId="4" fillId="0" borderId="0" xfId="0" applyNumberFormat="1" applyFont="1" applyFill="1"/>
    <xf numFmtId="1" fontId="6" fillId="8" borderId="57" xfId="15" applyNumberFormat="1" applyFont="1" applyBorder="1" applyAlignment="1" applyProtection="1">
      <protection locked="0"/>
    </xf>
    <xf numFmtId="1" fontId="6" fillId="8" borderId="315" xfId="15" applyNumberFormat="1" applyFont="1" applyBorder="1" applyAlignment="1" applyProtection="1">
      <protection locked="0"/>
    </xf>
    <xf numFmtId="1" fontId="6" fillId="8" borderId="316" xfId="15" applyNumberFormat="1" applyFont="1" applyBorder="1" applyAlignment="1" applyProtection="1">
      <protection locked="0"/>
    </xf>
    <xf numFmtId="1" fontId="6" fillId="8" borderId="317" xfId="15" applyNumberFormat="1" applyFont="1" applyBorder="1" applyAlignment="1" applyProtection="1">
      <protection locked="0"/>
    </xf>
    <xf numFmtId="1" fontId="6" fillId="8" borderId="38" xfId="15" applyNumberFormat="1" applyFont="1" applyBorder="1" applyAlignment="1" applyProtection="1">
      <protection locked="0"/>
    </xf>
    <xf numFmtId="1" fontId="6" fillId="8" borderId="36" xfId="15" applyNumberFormat="1" applyFont="1" applyBorder="1" applyAlignment="1" applyProtection="1">
      <protection locked="0"/>
    </xf>
    <xf numFmtId="1" fontId="6" fillId="8" borderId="20" xfId="15" applyNumberFormat="1" applyFont="1" applyBorder="1" applyAlignment="1" applyProtection="1">
      <protection locked="0"/>
    </xf>
    <xf numFmtId="1" fontId="6" fillId="8" borderId="22" xfId="15" applyNumberFormat="1" applyFont="1" applyBorder="1" applyAlignment="1" applyProtection="1">
      <protection locked="0"/>
    </xf>
    <xf numFmtId="1" fontId="19" fillId="3" borderId="0" xfId="0" applyNumberFormat="1" applyFont="1" applyFill="1" applyBorder="1" applyAlignment="1" applyProtection="1">
      <alignment horizontal="center" vertical="center"/>
    </xf>
    <xf numFmtId="1" fontId="10" fillId="3" borderId="50" xfId="0" applyNumberFormat="1" applyFont="1" applyFill="1" applyBorder="1" applyProtection="1"/>
    <xf numFmtId="1" fontId="17" fillId="3" borderId="50" xfId="0" applyNumberFormat="1" applyFont="1" applyFill="1" applyBorder="1" applyProtection="1"/>
    <xf numFmtId="1" fontId="30" fillId="0" borderId="47" xfId="0" applyNumberFormat="1" applyFont="1" applyBorder="1" applyAlignment="1">
      <alignment horizontal="center" vertical="center"/>
    </xf>
    <xf numFmtId="1" fontId="30" fillId="0" borderId="8" xfId="0" applyNumberFormat="1" applyFont="1" applyBorder="1" applyAlignment="1">
      <alignment horizontal="center" vertical="center"/>
    </xf>
    <xf numFmtId="1" fontId="30" fillId="0" borderId="35" xfId="0" applyNumberFormat="1" applyFont="1" applyBorder="1" applyAlignment="1">
      <alignment horizontal="center" vertical="center"/>
    </xf>
    <xf numFmtId="1" fontId="30" fillId="0" borderId="88" xfId="0" applyNumberFormat="1" applyFont="1" applyBorder="1" applyAlignment="1">
      <alignment horizontal="center" vertical="center"/>
    </xf>
    <xf numFmtId="1" fontId="6" fillId="0" borderId="19" xfId="0" applyNumberFormat="1" applyFont="1" applyBorder="1" applyAlignment="1" applyProtection="1">
      <alignment horizontal="center" vertical="center" wrapText="1"/>
    </xf>
    <xf numFmtId="1" fontId="6" fillId="0" borderId="19" xfId="0" applyNumberFormat="1" applyFont="1" applyBorder="1" applyProtection="1"/>
    <xf numFmtId="1" fontId="6" fillId="0" borderId="14" xfId="0" applyNumberFormat="1" applyFont="1" applyBorder="1" applyProtection="1"/>
    <xf numFmtId="1" fontId="6" fillId="0" borderId="287" xfId="0" applyNumberFormat="1" applyFont="1" applyBorder="1" applyAlignment="1" applyProtection="1">
      <alignment horizontal="right"/>
    </xf>
    <xf numFmtId="1" fontId="6" fillId="0" borderId="288" xfId="0" applyNumberFormat="1" applyFont="1" applyBorder="1" applyAlignment="1" applyProtection="1">
      <alignment horizontal="right"/>
    </xf>
    <xf numFmtId="1" fontId="6" fillId="0" borderId="289" xfId="0" applyNumberFormat="1" applyFont="1" applyFill="1" applyBorder="1" applyAlignment="1" applyProtection="1"/>
    <xf numFmtId="1" fontId="6" fillId="0" borderId="288" xfId="0" applyNumberFormat="1" applyFont="1" applyFill="1" applyBorder="1" applyAlignment="1" applyProtection="1"/>
    <xf numFmtId="1" fontId="6" fillId="0" borderId="290" xfId="0" applyNumberFormat="1" applyFont="1" applyFill="1" applyBorder="1" applyAlignment="1" applyProtection="1"/>
    <xf numFmtId="1" fontId="6" fillId="0" borderId="291" xfId="0" applyNumberFormat="1" applyFont="1" applyFill="1" applyBorder="1" applyAlignment="1" applyProtection="1"/>
    <xf numFmtId="1" fontId="6" fillId="4" borderId="66" xfId="0" applyNumberFormat="1" applyFont="1" applyFill="1" applyBorder="1" applyAlignment="1" applyProtection="1"/>
    <xf numFmtId="1" fontId="6" fillId="4" borderId="292" xfId="0" applyNumberFormat="1" applyFont="1" applyFill="1" applyBorder="1" applyAlignment="1" applyProtection="1"/>
    <xf numFmtId="1" fontId="4" fillId="0" borderId="0" xfId="0" applyNumberFormat="1" applyFont="1" applyBorder="1" applyAlignment="1" applyProtection="1">
      <alignment horizontal="left"/>
    </xf>
    <xf numFmtId="1" fontId="10" fillId="0" borderId="0" xfId="0" applyNumberFormat="1" applyFont="1" applyBorder="1" applyAlignment="1" applyProtection="1">
      <alignment horizontal="center"/>
    </xf>
    <xf numFmtId="1" fontId="30" fillId="0" borderId="14" xfId="0" applyNumberFormat="1" applyFont="1" applyBorder="1" applyAlignment="1">
      <alignment horizontal="center" vertical="center"/>
    </xf>
    <xf numFmtId="1" fontId="30" fillId="0" borderId="3" xfId="0" applyNumberFormat="1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1" fontId="6" fillId="0" borderId="52" xfId="0" applyNumberFormat="1" applyFont="1" applyBorder="1" applyAlignment="1" applyProtection="1">
      <alignment wrapText="1"/>
    </xf>
    <xf numFmtId="1" fontId="6" fillId="0" borderId="52" xfId="0" applyNumberFormat="1" applyFont="1" applyBorder="1" applyAlignment="1" applyProtection="1">
      <alignment horizontal="right" wrapText="1"/>
    </xf>
    <xf numFmtId="1" fontId="6" fillId="0" borderId="101" xfId="0" applyNumberFormat="1" applyFont="1" applyBorder="1" applyAlignment="1" applyProtection="1">
      <alignment horizontal="right"/>
    </xf>
    <xf numFmtId="1" fontId="6" fillId="0" borderId="23" xfId="0" applyNumberFormat="1" applyFont="1" applyBorder="1" applyAlignment="1" applyProtection="1">
      <alignment wrapText="1"/>
    </xf>
    <xf numFmtId="1" fontId="6" fillId="0" borderId="24" xfId="0" applyNumberFormat="1" applyFont="1" applyBorder="1" applyAlignment="1" applyProtection="1">
      <alignment horizontal="right" wrapText="1"/>
    </xf>
    <xf numFmtId="1" fontId="6" fillId="0" borderId="99" xfId="0" applyNumberFormat="1" applyFont="1" applyBorder="1" applyAlignment="1" applyProtection="1">
      <alignment horizontal="right"/>
    </xf>
    <xf numFmtId="1" fontId="6" fillId="0" borderId="37" xfId="0" applyNumberFormat="1" applyFont="1" applyBorder="1" applyAlignment="1" applyProtection="1">
      <alignment horizontal="right" wrapText="1"/>
    </xf>
    <xf numFmtId="1" fontId="6" fillId="0" borderId="98" xfId="0" applyNumberFormat="1" applyFont="1" applyBorder="1" applyAlignment="1" applyProtection="1">
      <alignment horizontal="right"/>
    </xf>
    <xf numFmtId="1" fontId="6" fillId="0" borderId="9" xfId="0" applyNumberFormat="1" applyFont="1" applyBorder="1" applyAlignment="1" applyProtection="1">
      <alignment horizontal="right" wrapText="1"/>
    </xf>
    <xf numFmtId="1" fontId="6" fillId="0" borderId="0" xfId="0" applyNumberFormat="1" applyFont="1" applyBorder="1" applyAlignment="1" applyProtection="1">
      <alignment horizontal="right"/>
    </xf>
    <xf numFmtId="1" fontId="6" fillId="0" borderId="26" xfId="0" applyNumberFormat="1" applyFont="1" applyBorder="1" applyAlignment="1" applyProtection="1">
      <alignment horizontal="right"/>
    </xf>
    <xf numFmtId="1" fontId="6" fillId="0" borderId="10" xfId="0" applyNumberFormat="1" applyFont="1" applyBorder="1" applyAlignment="1" applyProtection="1">
      <alignment horizontal="right"/>
    </xf>
    <xf numFmtId="1" fontId="6" fillId="0" borderId="50" xfId="0" applyNumberFormat="1" applyFont="1" applyBorder="1" applyAlignment="1" applyProtection="1">
      <alignment horizontal="right"/>
    </xf>
    <xf numFmtId="1" fontId="6" fillId="0" borderId="11" xfId="0" applyNumberFormat="1" applyFont="1" applyBorder="1" applyAlignment="1" applyProtection="1"/>
    <xf numFmtId="1" fontId="6" fillId="0" borderId="28" xfId="0" applyNumberFormat="1" applyFont="1" applyBorder="1" applyAlignment="1" applyProtection="1"/>
    <xf numFmtId="1" fontId="6" fillId="0" borderId="27" xfId="0" applyNumberFormat="1" applyFont="1" applyBorder="1" applyAlignment="1" applyProtection="1"/>
    <xf numFmtId="1" fontId="6" fillId="0" borderId="26" xfId="0" applyNumberFormat="1" applyFont="1" applyBorder="1" applyAlignment="1" applyProtection="1"/>
    <xf numFmtId="1" fontId="6" fillId="3" borderId="14" xfId="7" applyNumberFormat="1" applyFont="1" applyFill="1" applyBorder="1" applyAlignment="1">
      <alignment horizontal="center" vertical="center" wrapText="1"/>
    </xf>
    <xf numFmtId="1" fontId="6" fillId="3" borderId="47" xfId="10" applyNumberFormat="1" applyFont="1" applyFill="1" applyBorder="1" applyAlignment="1" applyProtection="1">
      <alignment vertical="center" wrapText="1"/>
    </xf>
    <xf numFmtId="1" fontId="6" fillId="3" borderId="13" xfId="10" applyNumberFormat="1" applyFont="1" applyFill="1" applyBorder="1" applyAlignment="1" applyProtection="1">
      <alignment horizontal="center" vertical="center" wrapText="1"/>
    </xf>
    <xf numFmtId="1" fontId="6" fillId="3" borderId="0" xfId="7" applyNumberFormat="1" applyFont="1" applyFill="1" applyBorder="1" applyAlignment="1">
      <alignment horizontal="center" vertical="top" wrapText="1"/>
    </xf>
    <xf numFmtId="1" fontId="6" fillId="3" borderId="0" xfId="7" applyNumberFormat="1" applyFont="1" applyFill="1" applyBorder="1" applyProtection="1"/>
    <xf numFmtId="1" fontId="6" fillId="3" borderId="0" xfId="7" applyNumberFormat="1" applyFont="1" applyFill="1" applyBorder="1" applyAlignment="1">
      <alignment wrapText="1"/>
    </xf>
    <xf numFmtId="1" fontId="6" fillId="3" borderId="19" xfId="10" applyNumberFormat="1" applyFont="1" applyFill="1" applyBorder="1" applyAlignment="1" applyProtection="1">
      <alignment horizontal="right" vertical="center" wrapText="1"/>
    </xf>
    <xf numFmtId="1" fontId="6" fillId="5" borderId="54" xfId="10" applyNumberFormat="1" applyFont="1" applyFill="1" applyBorder="1" applyAlignment="1" applyProtection="1">
      <alignment horizontal="right" vertical="center" wrapText="1"/>
      <protection locked="0"/>
    </xf>
    <xf numFmtId="1" fontId="6" fillId="5" borderId="18" xfId="10" applyNumberFormat="1" applyFont="1" applyFill="1" applyBorder="1" applyAlignment="1" applyProtection="1">
      <alignment horizontal="right" vertical="center" wrapText="1"/>
      <protection locked="0"/>
    </xf>
    <xf numFmtId="1" fontId="6" fillId="3" borderId="37" xfId="10" applyNumberFormat="1" applyFont="1" applyFill="1" applyBorder="1" applyAlignment="1" applyProtection="1">
      <alignment horizontal="right" vertical="center" wrapText="1"/>
    </xf>
    <xf numFmtId="1" fontId="6" fillId="5" borderId="55" xfId="10" applyNumberFormat="1" applyFont="1" applyFill="1" applyBorder="1" applyAlignment="1" applyProtection="1">
      <alignment horizontal="right" vertical="center" wrapText="1"/>
      <protection locked="0"/>
    </xf>
    <xf numFmtId="1" fontId="6" fillId="5" borderId="36" xfId="10" applyNumberFormat="1" applyFont="1" applyFill="1" applyBorder="1" applyAlignment="1" applyProtection="1">
      <alignment horizontal="right" vertical="center" wrapText="1"/>
      <protection locked="0"/>
    </xf>
    <xf numFmtId="1" fontId="6" fillId="3" borderId="24" xfId="10" applyNumberFormat="1" applyFont="1" applyFill="1" applyBorder="1" applyAlignment="1" applyProtection="1">
      <alignment horizontal="right" vertical="center" wrapText="1"/>
    </xf>
    <xf numFmtId="1" fontId="6" fillId="0" borderId="24" xfId="0" applyNumberFormat="1" applyFont="1" applyBorder="1" applyAlignment="1" applyProtection="1">
      <alignment horizontal="center" vertical="center" wrapText="1"/>
    </xf>
    <xf numFmtId="1" fontId="6" fillId="0" borderId="0" xfId="0" applyNumberFormat="1" applyFont="1" applyBorder="1" applyAlignment="1" applyProtection="1"/>
    <xf numFmtId="1" fontId="6" fillId="5" borderId="19" xfId="0" applyNumberFormat="1" applyFont="1" applyFill="1" applyBorder="1" applyProtection="1">
      <protection locked="0"/>
    </xf>
    <xf numFmtId="1" fontId="13" fillId="3" borderId="35" xfId="0" applyNumberFormat="1" applyFont="1" applyFill="1" applyBorder="1" applyProtection="1">
      <protection locked="0"/>
    </xf>
    <xf numFmtId="1" fontId="6" fillId="5" borderId="24" xfId="0" applyNumberFormat="1" applyFont="1" applyFill="1" applyBorder="1" applyProtection="1">
      <protection locked="0"/>
    </xf>
    <xf numFmtId="1" fontId="6" fillId="0" borderId="10" xfId="0" applyNumberFormat="1" applyFont="1" applyBorder="1" applyAlignment="1" applyProtection="1">
      <alignment horizontal="center" vertical="center" wrapText="1"/>
    </xf>
    <xf numFmtId="1" fontId="13" fillId="0" borderId="35" xfId="0" applyNumberFormat="1" applyFont="1" applyBorder="1" applyProtection="1">
      <protection locked="0"/>
    </xf>
    <xf numFmtId="1" fontId="6" fillId="0" borderId="19" xfId="0" applyNumberFormat="1" applyFont="1" applyBorder="1" applyAlignment="1" applyProtection="1">
      <alignment horizontal="left" vertical="center" wrapText="1"/>
    </xf>
    <xf numFmtId="1" fontId="6" fillId="0" borderId="31" xfId="0" applyNumberFormat="1" applyFont="1" applyBorder="1" applyAlignment="1" applyProtection="1">
      <alignment vertical="center" wrapText="1"/>
    </xf>
    <xf numFmtId="1" fontId="6" fillId="5" borderId="37" xfId="0" applyNumberFormat="1" applyFont="1" applyFill="1" applyBorder="1" applyProtection="1">
      <protection locked="0"/>
    </xf>
    <xf numFmtId="1" fontId="6" fillId="0" borderId="26" xfId="0" applyNumberFormat="1" applyFont="1" applyBorder="1" applyAlignment="1" applyProtection="1">
      <alignment horizontal="left" vertical="center" wrapText="1"/>
    </xf>
    <xf numFmtId="1" fontId="6" fillId="0" borderId="17" xfId="0" applyNumberFormat="1" applyFont="1" applyBorder="1" applyAlignment="1" applyProtection="1">
      <alignment vertical="center" wrapText="1"/>
    </xf>
    <xf numFmtId="1" fontId="6" fillId="5" borderId="10" xfId="0" applyNumberFormat="1" applyFont="1" applyFill="1" applyBorder="1" applyProtection="1">
      <protection locked="0"/>
    </xf>
    <xf numFmtId="1" fontId="6" fillId="3" borderId="14" xfId="10" applyNumberFormat="1" applyFont="1" applyFill="1" applyBorder="1" applyAlignment="1" applyProtection="1">
      <alignment horizontal="center" vertical="center" wrapText="1"/>
    </xf>
    <xf numFmtId="1" fontId="6" fillId="5" borderId="19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7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37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51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29" xfId="0" applyNumberFormat="1" applyFont="1" applyFill="1" applyBorder="1" applyProtection="1">
      <protection locked="0"/>
    </xf>
    <xf numFmtId="1" fontId="6" fillId="5" borderId="39" xfId="0" applyNumberFormat="1" applyFont="1" applyFill="1" applyBorder="1" applyProtection="1">
      <protection locked="0"/>
    </xf>
    <xf numFmtId="1" fontId="6" fillId="0" borderId="6" xfId="0" applyNumberFormat="1" applyFont="1" applyBorder="1" applyAlignment="1" applyProtection="1"/>
    <xf numFmtId="1" fontId="6" fillId="0" borderId="0" xfId="0" applyNumberFormat="1" applyFont="1" applyProtection="1">
      <protection locked="0"/>
    </xf>
    <xf numFmtId="1" fontId="6" fillId="5" borderId="51" xfId="0" applyNumberFormat="1" applyFont="1" applyFill="1" applyBorder="1" applyProtection="1">
      <protection locked="0"/>
    </xf>
    <xf numFmtId="1" fontId="17" fillId="3" borderId="0" xfId="0" applyNumberFormat="1" applyFont="1" applyFill="1" applyBorder="1" applyProtection="1"/>
    <xf numFmtId="1" fontId="6" fillId="3" borderId="2" xfId="10" applyNumberFormat="1" applyFont="1" applyFill="1" applyBorder="1" applyAlignment="1" applyProtection="1">
      <alignment horizontal="center" vertical="center" wrapText="1"/>
    </xf>
    <xf numFmtId="1" fontId="6" fillId="5" borderId="14" xfId="0" applyNumberFormat="1" applyFont="1" applyFill="1" applyBorder="1" applyAlignment="1" applyProtection="1">
      <alignment horizontal="right" vertical="center" wrapText="1"/>
      <protection locked="0"/>
    </xf>
    <xf numFmtId="1" fontId="6" fillId="3" borderId="19" xfId="0" applyNumberFormat="1" applyFont="1" applyFill="1" applyBorder="1" applyAlignment="1" applyProtection="1">
      <alignment horizontal="left" vertical="center" wrapText="1"/>
    </xf>
    <xf numFmtId="1" fontId="6" fillId="5" borderId="25" xfId="0" applyNumberFormat="1" applyFont="1" applyFill="1" applyBorder="1" applyAlignment="1" applyProtection="1">
      <alignment horizontal="right" vertical="center" wrapText="1"/>
      <protection locked="0"/>
    </xf>
    <xf numFmtId="1" fontId="6" fillId="3" borderId="37" xfId="0" applyNumberFormat="1" applyFont="1" applyFill="1" applyBorder="1" applyAlignment="1" applyProtection="1">
      <alignment horizontal="left" vertical="center" wrapText="1"/>
    </xf>
    <xf numFmtId="1" fontId="6" fillId="3" borderId="24" xfId="0" applyNumberFormat="1" applyFont="1" applyFill="1" applyBorder="1" applyAlignment="1" applyProtection="1">
      <alignment horizontal="left" vertical="center" wrapText="1"/>
    </xf>
    <xf numFmtId="1" fontId="6" fillId="5" borderId="24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0" xfId="0" applyNumberFormat="1" applyFont="1" applyFill="1" applyBorder="1" applyAlignment="1" applyProtection="1">
      <alignment horizontal="right" vertical="center" wrapText="1"/>
      <protection locked="0"/>
    </xf>
    <xf numFmtId="1" fontId="13" fillId="3" borderId="0" xfId="0" applyNumberFormat="1" applyFont="1" applyFill="1" applyBorder="1" applyAlignment="1" applyProtection="1">
      <alignment horizontal="right" vertical="center" wrapText="1"/>
      <protection locked="0"/>
    </xf>
    <xf numFmtId="1" fontId="10" fillId="3" borderId="0" xfId="0" applyNumberFormat="1" applyFont="1" applyFill="1"/>
    <xf numFmtId="1" fontId="6" fillId="3" borderId="31" xfId="0" applyNumberFormat="1" applyFont="1" applyFill="1" applyBorder="1" applyAlignment="1" applyProtection="1">
      <alignment horizontal="left" vertical="center" wrapText="1"/>
    </xf>
    <xf numFmtId="1" fontId="6" fillId="3" borderId="31" xfId="0" applyNumberFormat="1" applyFont="1" applyFill="1" applyBorder="1" applyAlignment="1" applyProtection="1">
      <alignment vertical="center" wrapText="1"/>
    </xf>
    <xf numFmtId="1" fontId="6" fillId="3" borderId="26" xfId="0" applyNumberFormat="1" applyFont="1" applyFill="1" applyBorder="1" applyAlignment="1" applyProtection="1">
      <alignment horizontal="left" vertical="center" wrapText="1"/>
    </xf>
    <xf numFmtId="1" fontId="15" fillId="3" borderId="14" xfId="0" applyNumberFormat="1" applyFont="1" applyFill="1" applyBorder="1" applyAlignment="1" applyProtection="1">
      <alignment horizontal="center" vertical="center" wrapText="1"/>
    </xf>
    <xf numFmtId="1" fontId="6" fillId="3" borderId="14" xfId="0" applyNumberFormat="1" applyFont="1" applyFill="1" applyBorder="1" applyAlignment="1" applyProtection="1">
      <alignment vertical="center" wrapText="1"/>
    </xf>
    <xf numFmtId="1" fontId="6" fillId="3" borderId="0" xfId="10" applyNumberFormat="1" applyFont="1" applyFill="1" applyBorder="1" applyAlignment="1" applyProtection="1">
      <alignment horizontal="center" vertical="center" wrapText="1"/>
    </xf>
    <xf numFmtId="1" fontId="6" fillId="5" borderId="19" xfId="0" applyNumberFormat="1" applyFont="1" applyFill="1" applyBorder="1" applyAlignment="1" applyProtection="1">
      <alignment vertical="center" wrapText="1"/>
      <protection locked="0"/>
    </xf>
    <xf numFmtId="1" fontId="6" fillId="3" borderId="0" xfId="10" applyNumberFormat="1" applyFont="1" applyFill="1" applyBorder="1" applyAlignment="1" applyProtection="1">
      <alignment horizontal="center" vertical="center" wrapText="1"/>
      <protection locked="0"/>
    </xf>
    <xf numFmtId="1" fontId="6" fillId="5" borderId="37" xfId="0" applyNumberFormat="1" applyFont="1" applyFill="1" applyBorder="1" applyAlignment="1" applyProtection="1">
      <alignment vertical="center" wrapText="1"/>
      <protection locked="0"/>
    </xf>
    <xf numFmtId="1" fontId="6" fillId="3" borderId="0" xfId="10" applyNumberFormat="1" applyFont="1" applyFill="1" applyBorder="1" applyAlignment="1" applyProtection="1">
      <alignment vertical="center" wrapText="1"/>
      <protection locked="0"/>
    </xf>
    <xf numFmtId="1" fontId="6" fillId="5" borderId="24" xfId="0" applyNumberFormat="1" applyFont="1" applyFill="1" applyBorder="1" applyAlignment="1" applyProtection="1">
      <alignment vertical="center" wrapText="1"/>
      <protection locked="0"/>
    </xf>
    <xf numFmtId="1" fontId="6" fillId="0" borderId="0" xfId="0" applyNumberFormat="1" applyFont="1" applyAlignment="1" applyProtection="1"/>
    <xf numFmtId="1" fontId="4" fillId="3" borderId="50" xfId="10" applyNumberFormat="1" applyFont="1" applyFill="1" applyBorder="1" applyAlignment="1" applyProtection="1"/>
    <xf numFmtId="1" fontId="4" fillId="3" borderId="50" xfId="10" applyNumberFormat="1" applyFont="1" applyFill="1" applyBorder="1" applyAlignment="1" applyProtection="1">
      <alignment wrapText="1"/>
    </xf>
    <xf numFmtId="1" fontId="6" fillId="3" borderId="2" xfId="0" applyNumberFormat="1" applyFont="1" applyFill="1" applyBorder="1" applyAlignment="1" applyProtection="1">
      <alignment horizontal="right" vertical="center" wrapText="1"/>
    </xf>
    <xf numFmtId="1" fontId="6" fillId="5" borderId="2" xfId="0" applyNumberFormat="1" applyFont="1" applyFill="1" applyBorder="1" applyAlignment="1" applyProtection="1">
      <alignment horizontal="right" vertical="center" wrapText="1"/>
      <protection locked="0"/>
    </xf>
    <xf numFmtId="1" fontId="27" fillId="3" borderId="0" xfId="0" applyNumberFormat="1" applyFont="1" applyFill="1" applyProtection="1">
      <protection locked="0"/>
    </xf>
    <xf numFmtId="1" fontId="6" fillId="3" borderId="17" xfId="0" applyNumberFormat="1" applyFont="1" applyFill="1" applyBorder="1" applyAlignment="1" applyProtection="1">
      <alignment horizontal="left" vertical="center" wrapText="1"/>
    </xf>
    <xf numFmtId="1" fontId="6" fillId="3" borderId="37" xfId="0" applyNumberFormat="1" applyFont="1" applyFill="1" applyBorder="1" applyProtection="1"/>
    <xf numFmtId="1" fontId="6" fillId="3" borderId="24" xfId="0" applyNumberFormat="1" applyFont="1" applyFill="1" applyBorder="1" applyProtection="1"/>
    <xf numFmtId="1" fontId="6" fillId="3" borderId="25" xfId="0" applyNumberFormat="1" applyFont="1" applyFill="1" applyBorder="1" applyProtection="1"/>
    <xf numFmtId="1" fontId="6" fillId="5" borderId="25" xfId="0" applyNumberFormat="1" applyFont="1" applyFill="1" applyBorder="1" applyProtection="1">
      <protection locked="0"/>
    </xf>
    <xf numFmtId="1" fontId="13" fillId="3" borderId="0" xfId="0" applyNumberFormat="1" applyFont="1" applyFill="1" applyBorder="1" applyAlignment="1" applyProtection="1">
      <alignment horizontal="center"/>
    </xf>
    <xf numFmtId="1" fontId="4" fillId="3" borderId="0" xfId="0" applyNumberFormat="1" applyFont="1" applyFill="1" applyBorder="1" applyAlignment="1" applyProtection="1">
      <alignment horizontal="left" vertical="center" wrapText="1"/>
    </xf>
    <xf numFmtId="1" fontId="6" fillId="3" borderId="17" xfId="0" applyNumberFormat="1" applyFont="1" applyFill="1" applyBorder="1" applyAlignment="1" applyProtection="1">
      <alignment wrapText="1"/>
    </xf>
    <xf numFmtId="1" fontId="6" fillId="3" borderId="51" xfId="0" applyNumberFormat="1" applyFont="1" applyFill="1" applyBorder="1" applyAlignment="1" applyProtection="1">
      <alignment wrapText="1"/>
    </xf>
    <xf numFmtId="1" fontId="6" fillId="3" borderId="21" xfId="0" applyNumberFormat="1" applyFont="1" applyFill="1" applyBorder="1" applyAlignment="1" applyProtection="1">
      <alignment wrapText="1"/>
    </xf>
    <xf numFmtId="1" fontId="6" fillId="5" borderId="22" xfId="0" applyNumberFormat="1" applyFont="1" applyFill="1" applyBorder="1" applyAlignment="1" applyProtection="1">
      <alignment wrapText="1"/>
      <protection locked="0"/>
    </xf>
    <xf numFmtId="1" fontId="6" fillId="0" borderId="47" xfId="0" applyNumberFormat="1" applyFont="1" applyBorder="1" applyAlignment="1" applyProtection="1"/>
    <xf numFmtId="1" fontId="6" fillId="0" borderId="13" xfId="0" applyNumberFormat="1" applyFont="1" applyBorder="1" applyAlignment="1" applyProtection="1"/>
    <xf numFmtId="1" fontId="10" fillId="3" borderId="0" xfId="0" applyNumberFormat="1" applyFont="1" applyFill="1" applyProtection="1">
      <protection locked="0"/>
    </xf>
    <xf numFmtId="1" fontId="6" fillId="0" borderId="59" xfId="0" applyNumberFormat="1" applyFont="1" applyBorder="1" applyProtection="1"/>
    <xf numFmtId="1" fontId="13" fillId="5" borderId="19" xfId="0" applyNumberFormat="1" applyFont="1" applyFill="1" applyBorder="1" applyAlignment="1" applyProtection="1">
      <alignment wrapText="1"/>
      <protection locked="0"/>
    </xf>
    <xf numFmtId="1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" fontId="6" fillId="0" borderId="71" xfId="0" applyNumberFormat="1" applyFont="1" applyBorder="1" applyAlignment="1" applyProtection="1">
      <alignment vertical="center" wrapText="1"/>
    </xf>
    <xf numFmtId="1" fontId="13" fillId="5" borderId="24" xfId="0" applyNumberFormat="1" applyFont="1" applyFill="1" applyBorder="1" applyAlignment="1" applyProtection="1">
      <alignment wrapText="1"/>
      <protection locked="0"/>
    </xf>
    <xf numFmtId="1" fontId="6" fillId="0" borderId="37" xfId="0" applyNumberFormat="1" applyFont="1" applyBorder="1" applyAlignment="1">
      <alignment wrapText="1"/>
    </xf>
    <xf numFmtId="1" fontId="6" fillId="0" borderId="37" xfId="0" applyNumberFormat="1" applyFont="1" applyBorder="1" applyAlignment="1">
      <alignment vertical="center" wrapText="1"/>
    </xf>
    <xf numFmtId="1" fontId="6" fillId="0" borderId="24" xfId="0" applyNumberFormat="1" applyFont="1" applyBorder="1" applyAlignment="1">
      <alignment wrapText="1"/>
    </xf>
    <xf numFmtId="1" fontId="2" fillId="3" borderId="0" xfId="0" applyNumberFormat="1" applyFont="1" applyFill="1" applyBorder="1" applyAlignment="1" applyProtection="1">
      <alignment horizontal="center"/>
    </xf>
    <xf numFmtId="1" fontId="10" fillId="3" borderId="0" xfId="0" applyNumberFormat="1" applyFont="1" applyFill="1" applyAlignment="1" applyProtection="1"/>
    <xf numFmtId="1" fontId="6" fillId="0" borderId="325" xfId="0" applyNumberFormat="1" applyFont="1" applyFill="1" applyBorder="1" applyAlignment="1" applyProtection="1">
      <alignment horizontal="center" vertical="center" wrapText="1"/>
    </xf>
    <xf numFmtId="1" fontId="6" fillId="3" borderId="143" xfId="0" applyNumberFormat="1" applyFont="1" applyFill="1" applyBorder="1" applyAlignment="1" applyProtection="1">
      <alignment horizontal="center" vertical="center" wrapText="1"/>
    </xf>
    <xf numFmtId="1" fontId="6" fillId="3" borderId="136" xfId="0" applyNumberFormat="1" applyFont="1" applyFill="1" applyBorder="1" applyAlignment="1" applyProtection="1">
      <alignment horizontal="center" vertical="center" wrapText="1"/>
    </xf>
    <xf numFmtId="1" fontId="7" fillId="0" borderId="114" xfId="0" applyNumberFormat="1" applyFont="1" applyFill="1" applyBorder="1" applyAlignment="1" applyProtection="1">
      <alignment horizontal="center" vertical="center" wrapText="1"/>
    </xf>
    <xf numFmtId="1" fontId="6" fillId="0" borderId="37" xfId="0" applyNumberFormat="1" applyFont="1" applyFill="1" applyBorder="1" applyAlignment="1" applyProtection="1">
      <alignment horizontal="right" vertical="center" wrapText="1"/>
    </xf>
    <xf numFmtId="1" fontId="6" fillId="5" borderId="64" xfId="0" applyNumberFormat="1" applyFont="1" applyFill="1" applyBorder="1" applyAlignment="1" applyProtection="1">
      <alignment horizontal="right"/>
      <protection locked="0"/>
    </xf>
    <xf numFmtId="1" fontId="6" fillId="5" borderId="326" xfId="0" applyNumberFormat="1" applyFont="1" applyFill="1" applyBorder="1" applyAlignment="1" applyProtection="1">
      <alignment horizontal="right"/>
      <protection locked="0"/>
    </xf>
    <xf numFmtId="1" fontId="6" fillId="5" borderId="161" xfId="0" applyNumberFormat="1" applyFont="1" applyFill="1" applyBorder="1" applyAlignment="1" applyProtection="1">
      <alignment horizontal="right"/>
      <protection locked="0"/>
    </xf>
    <xf numFmtId="1" fontId="6" fillId="4" borderId="115" xfId="0" applyNumberFormat="1" applyFont="1" applyFill="1" applyBorder="1" applyAlignment="1" applyProtection="1">
      <alignment horizontal="right"/>
    </xf>
    <xf numFmtId="1" fontId="6" fillId="5" borderId="327" xfId="0" applyNumberFormat="1" applyFont="1" applyFill="1" applyBorder="1" applyAlignment="1" applyProtection="1">
      <alignment horizontal="right"/>
      <protection locked="0"/>
    </xf>
    <xf numFmtId="1" fontId="6" fillId="5" borderId="162" xfId="0" applyNumberFormat="1" applyFont="1" applyFill="1" applyBorder="1" applyAlignment="1" applyProtection="1">
      <alignment horizontal="right"/>
      <protection locked="0"/>
    </xf>
    <xf numFmtId="1" fontId="6" fillId="4" borderId="116" xfId="0" applyNumberFormat="1" applyFont="1" applyFill="1" applyBorder="1" applyAlignment="1" applyProtection="1">
      <alignment horizontal="right"/>
    </xf>
    <xf numFmtId="1" fontId="6" fillId="5" borderId="116" xfId="0" applyNumberFormat="1" applyFont="1" applyFill="1" applyBorder="1" applyAlignment="1" applyProtection="1">
      <alignment horizontal="right"/>
      <protection locked="0"/>
    </xf>
    <xf numFmtId="1" fontId="6" fillId="5" borderId="328" xfId="0" applyNumberFormat="1" applyFont="1" applyFill="1" applyBorder="1" applyAlignment="1" applyProtection="1">
      <protection locked="0"/>
    </xf>
    <xf numFmtId="1" fontId="6" fillId="5" borderId="162" xfId="0" applyNumberFormat="1" applyFont="1" applyFill="1" applyBorder="1" applyAlignment="1" applyProtection="1">
      <protection locked="0"/>
    </xf>
    <xf numFmtId="1" fontId="6" fillId="5" borderId="148" xfId="0" applyNumberFormat="1" applyFont="1" applyFill="1" applyBorder="1" applyAlignment="1" applyProtection="1">
      <protection locked="0"/>
    </xf>
    <xf numFmtId="1" fontId="6" fillId="5" borderId="329" xfId="0" applyNumberFormat="1" applyFont="1" applyFill="1" applyBorder="1" applyAlignment="1" applyProtection="1">
      <alignment horizontal="right"/>
      <protection locked="0"/>
    </xf>
    <xf numFmtId="1" fontId="6" fillId="5" borderId="163" xfId="0" applyNumberFormat="1" applyFont="1" applyFill="1" applyBorder="1" applyAlignment="1" applyProtection="1">
      <alignment horizontal="right"/>
      <protection locked="0"/>
    </xf>
    <xf numFmtId="1" fontId="6" fillId="4" borderId="124" xfId="0" applyNumberFormat="1" applyFont="1" applyFill="1" applyBorder="1" applyAlignment="1" applyProtection="1">
      <alignment horizontal="right"/>
    </xf>
    <xf numFmtId="1" fontId="6" fillId="5" borderId="124" xfId="0" applyNumberFormat="1" applyFont="1" applyFill="1" applyBorder="1" applyAlignment="1" applyProtection="1">
      <alignment horizontal="right"/>
      <protection locked="0"/>
    </xf>
    <xf numFmtId="1" fontId="4" fillId="3" borderId="7" xfId="0" applyNumberFormat="1" applyFont="1" applyFill="1" applyBorder="1" applyAlignment="1" applyProtection="1">
      <alignment horizontal="left"/>
    </xf>
    <xf numFmtId="1" fontId="6" fillId="3" borderId="7" xfId="0" applyNumberFormat="1" applyFont="1" applyFill="1" applyBorder="1" applyAlignment="1" applyProtection="1">
      <alignment horizontal="left" vertical="center"/>
    </xf>
    <xf numFmtId="1" fontId="6" fillId="3" borderId="15" xfId="0" applyNumberFormat="1" applyFont="1" applyFill="1" applyBorder="1" applyAlignment="1" applyProtection="1">
      <alignment horizontal="right"/>
    </xf>
    <xf numFmtId="1" fontId="6" fillId="5" borderId="327" xfId="0" applyNumberFormat="1" applyFont="1" applyFill="1" applyBorder="1" applyAlignment="1" applyProtection="1">
      <protection locked="0"/>
    </xf>
    <xf numFmtId="1" fontId="13" fillId="3" borderId="0" xfId="0" applyNumberFormat="1" applyFont="1" applyFill="1" applyAlignment="1" applyProtection="1">
      <protection locked="0"/>
    </xf>
    <xf numFmtId="1" fontId="6" fillId="3" borderId="40" xfId="0" applyNumberFormat="1" applyFont="1" applyFill="1" applyBorder="1" applyAlignment="1" applyProtection="1">
      <alignment horizontal="right"/>
    </xf>
    <xf numFmtId="1" fontId="6" fillId="5" borderId="329" xfId="0" applyNumberFormat="1" applyFont="1" applyFill="1" applyBorder="1" applyAlignment="1" applyProtection="1">
      <protection locked="0"/>
    </xf>
    <xf numFmtId="1" fontId="6" fillId="5" borderId="326" xfId="0" applyNumberFormat="1" applyFont="1" applyFill="1" applyBorder="1" applyAlignment="1" applyProtection="1">
      <protection locked="0"/>
    </xf>
    <xf numFmtId="1" fontId="6" fillId="5" borderId="330" xfId="0" applyNumberFormat="1" applyFont="1" applyFill="1" applyBorder="1" applyAlignment="1" applyProtection="1">
      <protection locked="0"/>
    </xf>
    <xf numFmtId="1" fontId="6" fillId="3" borderId="4" xfId="0" applyNumberFormat="1" applyFont="1" applyFill="1" applyBorder="1" applyAlignment="1" applyProtection="1">
      <alignment vertical="center"/>
    </xf>
    <xf numFmtId="1" fontId="6" fillId="3" borderId="4" xfId="0" applyNumberFormat="1" applyFont="1" applyFill="1" applyBorder="1" applyAlignment="1" applyProtection="1">
      <alignment horizontal="center"/>
    </xf>
    <xf numFmtId="1" fontId="13" fillId="3" borderId="4" xfId="0" applyNumberFormat="1" applyFont="1" applyFill="1" applyBorder="1" applyAlignment="1" applyProtection="1"/>
    <xf numFmtId="1" fontId="25" fillId="3" borderId="50" xfId="0" applyNumberFormat="1" applyFont="1" applyFill="1" applyBorder="1" applyAlignment="1" applyProtection="1"/>
    <xf numFmtId="1" fontId="13" fillId="3" borderId="0" xfId="0" applyNumberFormat="1" applyFont="1" applyFill="1" applyBorder="1" applyProtection="1"/>
    <xf numFmtId="1" fontId="6" fillId="5" borderId="16" xfId="0" applyNumberFormat="1" applyFont="1" applyFill="1" applyBorder="1" applyProtection="1">
      <protection locked="0"/>
    </xf>
    <xf numFmtId="1" fontId="6" fillId="5" borderId="59" xfId="0" applyNumberFormat="1" applyFont="1" applyFill="1" applyBorder="1" applyProtection="1">
      <protection locked="0"/>
    </xf>
    <xf numFmtId="1" fontId="6" fillId="4" borderId="115" xfId="0" applyNumberFormat="1" applyFont="1" applyFill="1" applyBorder="1" applyProtection="1"/>
    <xf numFmtId="1" fontId="72" fillId="3" borderId="0" xfId="0" applyNumberFormat="1" applyFont="1" applyFill="1" applyBorder="1" applyProtection="1">
      <protection locked="0"/>
    </xf>
    <xf numFmtId="1" fontId="6" fillId="5" borderId="27" xfId="0" applyNumberFormat="1" applyFont="1" applyFill="1" applyBorder="1" applyProtection="1">
      <protection locked="0"/>
    </xf>
    <xf numFmtId="1" fontId="6" fillId="5" borderId="110" xfId="0" applyNumberFormat="1" applyFont="1" applyFill="1" applyBorder="1" applyProtection="1">
      <protection locked="0"/>
    </xf>
    <xf numFmtId="1" fontId="6" fillId="4" borderId="119" xfId="0" applyNumberFormat="1" applyFont="1" applyFill="1" applyBorder="1" applyProtection="1"/>
    <xf numFmtId="1" fontId="6" fillId="5" borderId="115" xfId="0" applyNumberFormat="1" applyFont="1" applyFill="1" applyBorder="1" applyProtection="1">
      <protection locked="0"/>
    </xf>
    <xf numFmtId="1" fontId="6" fillId="5" borderId="20" xfId="0" applyNumberFormat="1" applyFont="1" applyFill="1" applyBorder="1" applyProtection="1">
      <protection locked="0"/>
    </xf>
    <xf numFmtId="1" fontId="6" fillId="5" borderId="71" xfId="0" applyNumberFormat="1" applyFont="1" applyFill="1" applyBorder="1" applyProtection="1">
      <protection locked="0"/>
    </xf>
    <xf numFmtId="1" fontId="6" fillId="5" borderId="124" xfId="0" applyNumberFormat="1" applyFont="1" applyFill="1" applyBorder="1" applyProtection="1">
      <protection locked="0"/>
    </xf>
    <xf numFmtId="1" fontId="6" fillId="5" borderId="89" xfId="0" applyNumberFormat="1" applyFont="1" applyFill="1" applyBorder="1" applyProtection="1">
      <protection locked="0"/>
    </xf>
    <xf numFmtId="1" fontId="6" fillId="5" borderId="38" xfId="0" applyNumberFormat="1" applyFont="1" applyFill="1" applyBorder="1" applyProtection="1">
      <protection locked="0"/>
    </xf>
    <xf numFmtId="1" fontId="6" fillId="5" borderId="98" xfId="0" applyNumberFormat="1" applyFont="1" applyFill="1" applyBorder="1" applyProtection="1">
      <protection locked="0"/>
    </xf>
    <xf numFmtId="1" fontId="6" fillId="5" borderId="116" xfId="0" applyNumberFormat="1" applyFont="1" applyFill="1" applyBorder="1" applyProtection="1">
      <protection locked="0"/>
    </xf>
    <xf numFmtId="1" fontId="13" fillId="0" borderId="37" xfId="0" applyNumberFormat="1" applyFont="1" applyFill="1" applyBorder="1" applyAlignment="1" applyProtection="1">
      <alignment vertical="center" wrapText="1"/>
    </xf>
    <xf numFmtId="1" fontId="13" fillId="0" borderId="24" xfId="0" applyNumberFormat="1" applyFont="1" applyFill="1" applyBorder="1" applyAlignment="1" applyProtection="1">
      <alignment vertical="center" wrapText="1"/>
    </xf>
    <xf numFmtId="1" fontId="3" fillId="3" borderId="50" xfId="0" applyNumberFormat="1" applyFont="1" applyFill="1" applyBorder="1" applyAlignment="1" applyProtection="1"/>
    <xf numFmtId="1" fontId="6" fillId="3" borderId="15" xfId="0" applyNumberFormat="1" applyFont="1" applyFill="1" applyBorder="1" applyAlignment="1" applyProtection="1"/>
    <xf numFmtId="1" fontId="6" fillId="3" borderId="40" xfId="0" applyNumberFormat="1" applyFont="1" applyFill="1" applyBorder="1" applyAlignment="1" applyProtection="1"/>
    <xf numFmtId="1" fontId="6" fillId="3" borderId="23" xfId="0" applyNumberFormat="1" applyFont="1" applyFill="1" applyBorder="1" applyAlignment="1" applyProtection="1"/>
    <xf numFmtId="1" fontId="30" fillId="0" borderId="5" xfId="0" applyNumberFormat="1" applyFont="1" applyBorder="1"/>
    <xf numFmtId="1" fontId="6" fillId="0" borderId="24" xfId="0" applyNumberFormat="1" applyFont="1" applyFill="1" applyBorder="1" applyAlignment="1" applyProtection="1">
      <alignment vertical="center" wrapText="1"/>
      <protection hidden="1"/>
    </xf>
    <xf numFmtId="1" fontId="21" fillId="0" borderId="7" xfId="0" applyNumberFormat="1" applyFont="1" applyBorder="1" applyAlignment="1">
      <alignment wrapText="1"/>
    </xf>
    <xf numFmtId="1" fontId="13" fillId="0" borderId="194" xfId="0" applyNumberFormat="1" applyFont="1" applyFill="1" applyBorder="1" applyAlignment="1" applyProtection="1"/>
    <xf numFmtId="1" fontId="13" fillId="0" borderId="193" xfId="0" applyNumberFormat="1" applyFont="1" applyFill="1" applyBorder="1" applyAlignment="1" applyProtection="1"/>
    <xf numFmtId="1" fontId="84" fillId="3" borderId="0" xfId="0" applyNumberFormat="1" applyFont="1" applyFill="1" applyProtection="1">
      <protection locked="0"/>
    </xf>
    <xf numFmtId="1" fontId="15" fillId="3" borderId="0" xfId="0" applyNumberFormat="1" applyFont="1" applyFill="1" applyBorder="1" applyAlignment="1" applyProtection="1">
      <alignment horizontal="center" vertical="center" wrapText="1"/>
    </xf>
    <xf numFmtId="1" fontId="6" fillId="0" borderId="43" xfId="0" applyNumberFormat="1" applyFont="1" applyBorder="1" applyAlignment="1" applyProtection="1">
      <alignment horizontal="center" vertical="center" wrapText="1"/>
    </xf>
    <xf numFmtId="1" fontId="6" fillId="0" borderId="164" xfId="0" applyNumberFormat="1" applyFont="1" applyBorder="1" applyAlignment="1" applyProtection="1">
      <alignment horizontal="center" vertical="center" wrapText="1"/>
    </xf>
    <xf numFmtId="1" fontId="6" fillId="0" borderId="143" xfId="0" applyNumberFormat="1" applyFont="1" applyFill="1" applyBorder="1" applyAlignment="1" applyProtection="1">
      <alignment horizontal="center" vertical="center" wrapText="1"/>
    </xf>
    <xf numFmtId="1" fontId="6" fillId="4" borderId="144" xfId="0" applyNumberFormat="1" applyFont="1" applyFill="1" applyBorder="1" applyAlignment="1" applyProtection="1"/>
    <xf numFmtId="1" fontId="6" fillId="4" borderId="165" xfId="0" applyNumberFormat="1" applyFont="1" applyFill="1" applyBorder="1" applyAlignment="1" applyProtection="1"/>
    <xf numFmtId="1" fontId="6" fillId="4" borderId="164" xfId="0" applyNumberFormat="1" applyFont="1" applyFill="1" applyBorder="1" applyAlignment="1" applyProtection="1"/>
    <xf numFmtId="1" fontId="70" fillId="3" borderId="0" xfId="0" applyNumberFormat="1" applyFont="1" applyFill="1" applyProtection="1">
      <protection locked="0"/>
    </xf>
    <xf numFmtId="1" fontId="6" fillId="0" borderId="17" xfId="0" applyNumberFormat="1" applyFont="1" applyFill="1" applyBorder="1" applyAlignment="1" applyProtection="1">
      <alignment vertical="center"/>
    </xf>
    <xf numFmtId="1" fontId="6" fillId="0" borderId="51" xfId="0" applyNumberFormat="1" applyFont="1" applyFill="1" applyBorder="1" applyAlignment="1" applyProtection="1">
      <alignment horizontal="left" vertical="center"/>
    </xf>
    <xf numFmtId="1" fontId="6" fillId="0" borderId="21" xfId="0" applyNumberFormat="1" applyFont="1" applyFill="1" applyBorder="1" applyAlignment="1" applyProtection="1">
      <alignment horizontal="left" vertical="center"/>
    </xf>
    <xf numFmtId="1" fontId="6" fillId="5" borderId="161" xfId="0" applyNumberFormat="1" applyFont="1" applyFill="1" applyBorder="1" applyAlignment="1" applyProtection="1">
      <protection locked="0"/>
    </xf>
    <xf numFmtId="1" fontId="6" fillId="5" borderId="166" xfId="0" applyNumberFormat="1" applyFont="1" applyFill="1" applyBorder="1" applyAlignment="1" applyProtection="1">
      <protection locked="0"/>
    </xf>
    <xf numFmtId="1" fontId="6" fillId="0" borderId="5" xfId="0" applyNumberFormat="1" applyFont="1" applyFill="1" applyBorder="1" applyAlignment="1" applyProtection="1">
      <alignment horizontal="left" vertical="center"/>
    </xf>
    <xf numFmtId="1" fontId="6" fillId="4" borderId="167" xfId="0" applyNumberFormat="1" applyFont="1" applyFill="1" applyBorder="1" applyAlignment="1" applyProtection="1"/>
    <xf numFmtId="1" fontId="6" fillId="0" borderId="39" xfId="0" applyNumberFormat="1" applyFont="1" applyFill="1" applyBorder="1" applyAlignment="1" applyProtection="1">
      <alignment horizontal="left" vertical="center"/>
    </xf>
    <xf numFmtId="1" fontId="6" fillId="4" borderId="166" xfId="0" applyNumberFormat="1" applyFont="1" applyFill="1" applyBorder="1" applyAlignment="1" applyProtection="1"/>
    <xf numFmtId="1" fontId="6" fillId="4" borderId="148" xfId="0" applyNumberFormat="1" applyFont="1" applyFill="1" applyBorder="1" applyAlignment="1" applyProtection="1"/>
    <xf numFmtId="1" fontId="6" fillId="4" borderId="58" xfId="0" applyNumberFormat="1" applyFont="1" applyFill="1" applyBorder="1" applyAlignment="1" applyProtection="1"/>
    <xf numFmtId="1" fontId="6" fillId="4" borderId="163" xfId="0" applyNumberFormat="1" applyFont="1" applyFill="1" applyBorder="1" applyAlignment="1" applyProtection="1"/>
    <xf numFmtId="1" fontId="6" fillId="4" borderId="59" xfId="0" applyNumberFormat="1" applyFont="1" applyFill="1" applyBorder="1" applyAlignment="1" applyProtection="1"/>
    <xf numFmtId="1" fontId="6" fillId="0" borderId="51" xfId="0" applyNumberFormat="1" applyFont="1" applyFill="1" applyBorder="1" applyAlignment="1" applyProtection="1">
      <alignment vertical="center" wrapText="1"/>
    </xf>
    <xf numFmtId="1" fontId="6" fillId="0" borderId="14" xfId="0" applyNumberFormat="1" applyFont="1" applyFill="1" applyBorder="1" applyAlignment="1" applyProtection="1">
      <alignment horizontal="left" vertical="center"/>
    </xf>
    <xf numFmtId="1" fontId="6" fillId="0" borderId="89" xfId="0" applyNumberFormat="1" applyFont="1" applyBorder="1" applyAlignment="1" applyProtection="1">
      <alignment horizontal="left" wrapText="1"/>
    </xf>
    <xf numFmtId="1" fontId="6" fillId="4" borderId="142" xfId="0" applyNumberFormat="1" applyFont="1" applyFill="1" applyBorder="1" applyAlignment="1" applyProtection="1"/>
    <xf numFmtId="1" fontId="6" fillId="4" borderId="120" xfId="0" applyNumberFormat="1" applyFont="1" applyFill="1" applyBorder="1" applyAlignment="1" applyProtection="1"/>
    <xf numFmtId="1" fontId="6" fillId="3" borderId="98" xfId="0" applyNumberFormat="1" applyFont="1" applyFill="1" applyBorder="1" applyAlignment="1" applyProtection="1">
      <alignment horizontal="left" wrapText="1"/>
    </xf>
    <xf numFmtId="1" fontId="6" fillId="4" borderId="162" xfId="0" applyNumberFormat="1" applyFont="1" applyFill="1" applyBorder="1" applyAlignment="1" applyProtection="1"/>
    <xf numFmtId="1" fontId="6" fillId="0" borderId="99" xfId="0" applyNumberFormat="1" applyFont="1" applyBorder="1" applyAlignment="1" applyProtection="1">
      <alignment horizontal="left" wrapText="1"/>
    </xf>
    <xf numFmtId="1" fontId="6" fillId="4" borderId="168" xfId="0" applyNumberFormat="1" applyFont="1" applyFill="1" applyBorder="1" applyAlignment="1" applyProtection="1"/>
    <xf numFmtId="1" fontId="6" fillId="4" borderId="149" xfId="0" applyNumberFormat="1" applyFont="1" applyFill="1" applyBorder="1" applyAlignment="1" applyProtection="1"/>
    <xf numFmtId="1" fontId="6" fillId="0" borderId="143" xfId="0" applyNumberFormat="1" applyFont="1" applyFill="1" applyBorder="1" applyAlignment="1" applyProtection="1"/>
    <xf numFmtId="1" fontId="25" fillId="3" borderId="50" xfId="0" applyNumberFormat="1" applyFont="1" applyFill="1" applyBorder="1" applyAlignment="1" applyProtection="1">
      <alignment horizontal="left"/>
    </xf>
    <xf numFmtId="1" fontId="3" fillId="3" borderId="50" xfId="0" applyNumberFormat="1" applyFont="1" applyFill="1" applyBorder="1" applyProtection="1"/>
    <xf numFmtId="1" fontId="13" fillId="3" borderId="0" xfId="0" applyNumberFormat="1" applyFont="1" applyFill="1" applyProtection="1"/>
    <xf numFmtId="1" fontId="6" fillId="5" borderId="281" xfId="0" applyNumberFormat="1" applyFont="1" applyFill="1" applyBorder="1" applyAlignment="1" applyProtection="1">
      <protection locked="0"/>
    </xf>
    <xf numFmtId="1" fontId="6" fillId="0" borderId="98" xfId="0" applyNumberFormat="1" applyFont="1" applyBorder="1" applyAlignment="1" applyProtection="1">
      <alignment horizontal="left" wrapText="1"/>
    </xf>
    <xf numFmtId="1" fontId="6" fillId="5" borderId="325" xfId="0" applyNumberFormat="1" applyFont="1" applyFill="1" applyBorder="1" applyAlignment="1" applyProtection="1">
      <protection locked="0"/>
    </xf>
    <xf numFmtId="1" fontId="6" fillId="0" borderId="325" xfId="0" applyNumberFormat="1" applyFont="1" applyFill="1" applyBorder="1" applyAlignment="1" applyProtection="1"/>
    <xf numFmtId="1" fontId="13" fillId="3" borderId="35" xfId="0" applyNumberFormat="1" applyFont="1" applyFill="1" applyBorder="1" applyProtection="1"/>
    <xf numFmtId="1" fontId="4" fillId="3" borderId="7" xfId="0" applyNumberFormat="1" applyFont="1" applyFill="1" applyBorder="1" applyAlignment="1">
      <alignment vertical="center"/>
    </xf>
    <xf numFmtId="1" fontId="25" fillId="3" borderId="7" xfId="0" applyNumberFormat="1" applyFont="1" applyFill="1" applyBorder="1" applyAlignment="1">
      <alignment vertical="center"/>
    </xf>
    <xf numFmtId="1" fontId="43" fillId="0" borderId="0" xfId="0" applyNumberFormat="1" applyFont="1" applyAlignment="1">
      <alignment vertical="center" wrapText="1"/>
    </xf>
    <xf numFmtId="1" fontId="3" fillId="0" borderId="0" xfId="0" applyNumberFormat="1" applyFont="1" applyFill="1" applyBorder="1" applyAlignment="1" applyProtection="1">
      <alignment horizontal="left" wrapText="1"/>
    </xf>
    <xf numFmtId="1" fontId="6" fillId="5" borderId="16" xfId="0" applyNumberFormat="1" applyFont="1" applyFill="1" applyBorder="1" applyAlignment="1" applyProtection="1">
      <alignment vertical="center"/>
      <protection locked="0"/>
    </xf>
    <xf numFmtId="1" fontId="6" fillId="5" borderId="18" xfId="0" applyNumberFormat="1" applyFont="1" applyFill="1" applyBorder="1" applyAlignment="1" applyProtection="1">
      <alignment vertical="center"/>
      <protection locked="0"/>
    </xf>
    <xf numFmtId="1" fontId="6" fillId="5" borderId="38" xfId="0" applyNumberFormat="1" applyFont="1" applyFill="1" applyBorder="1" applyAlignment="1" applyProtection="1">
      <alignment vertical="center"/>
      <protection locked="0"/>
    </xf>
    <xf numFmtId="1" fontId="6" fillId="5" borderId="36" xfId="0" applyNumberFormat="1" applyFont="1" applyFill="1" applyBorder="1" applyAlignment="1" applyProtection="1">
      <alignment vertical="center"/>
      <protection locked="0"/>
    </xf>
    <xf numFmtId="1" fontId="6" fillId="5" borderId="20" xfId="0" applyNumberFormat="1" applyFont="1" applyFill="1" applyBorder="1" applyAlignment="1" applyProtection="1">
      <alignment vertical="center"/>
      <protection locked="0"/>
    </xf>
    <xf numFmtId="1" fontId="6" fillId="5" borderId="22" xfId="0" applyNumberFormat="1" applyFont="1" applyFill="1" applyBorder="1" applyAlignment="1" applyProtection="1">
      <alignment vertical="center"/>
      <protection locked="0"/>
    </xf>
    <xf numFmtId="1" fontId="6" fillId="0" borderId="19" xfId="0" applyNumberFormat="1" applyFont="1" applyBorder="1" applyAlignment="1">
      <alignment vertical="center"/>
    </xf>
    <xf numFmtId="1" fontId="6" fillId="0" borderId="37" xfId="0" applyNumberFormat="1" applyFont="1" applyBorder="1" applyAlignment="1">
      <alignment vertical="center"/>
    </xf>
    <xf numFmtId="1" fontId="6" fillId="0" borderId="24" xfId="0" applyNumberFormat="1" applyFont="1" applyBorder="1" applyAlignment="1">
      <alignment vertical="center"/>
    </xf>
    <xf numFmtId="1" fontId="15" fillId="3" borderId="0" xfId="0" applyNumberFormat="1" applyFont="1" applyFill="1" applyBorder="1" applyAlignment="1" applyProtection="1">
      <alignment vertical="center" wrapText="1"/>
    </xf>
    <xf numFmtId="1" fontId="6" fillId="3" borderId="0" xfId="0" applyNumberFormat="1" applyFont="1" applyFill="1" applyBorder="1"/>
    <xf numFmtId="1" fontId="6" fillId="3" borderId="37" xfId="0" applyNumberFormat="1" applyFont="1" applyFill="1" applyBorder="1" applyAlignment="1" applyProtection="1">
      <alignment vertical="center" wrapText="1"/>
    </xf>
    <xf numFmtId="1" fontId="6" fillId="3" borderId="29" xfId="0" applyNumberFormat="1" applyFont="1" applyFill="1" applyBorder="1" applyAlignment="1" applyProtection="1">
      <alignment vertical="center" wrapText="1"/>
    </xf>
    <xf numFmtId="1" fontId="6" fillId="3" borderId="9" xfId="0" applyNumberFormat="1" applyFont="1" applyFill="1" applyBorder="1" applyAlignment="1" applyProtection="1">
      <alignment vertical="center" wrapText="1"/>
    </xf>
    <xf numFmtId="1" fontId="6" fillId="3" borderId="24" xfId="0" applyNumberFormat="1" applyFont="1" applyFill="1" applyBorder="1" applyAlignment="1" applyProtection="1">
      <alignment vertical="center" wrapText="1"/>
    </xf>
    <xf numFmtId="1" fontId="6" fillId="3" borderId="10" xfId="0" applyNumberFormat="1" applyFont="1" applyFill="1" applyBorder="1" applyAlignment="1" applyProtection="1">
      <alignment vertical="center" wrapText="1"/>
    </xf>
    <xf numFmtId="1" fontId="6" fillId="0" borderId="36" xfId="0" applyNumberFormat="1" applyFont="1" applyFill="1" applyBorder="1" applyAlignment="1" applyProtection="1">
      <alignment vertical="center" wrapText="1"/>
    </xf>
    <xf numFmtId="1" fontId="6" fillId="0" borderId="8" xfId="0" applyNumberFormat="1" applyFont="1" applyBorder="1" applyAlignment="1" applyProtection="1">
      <alignment horizontal="right" vertical="center"/>
    </xf>
    <xf numFmtId="1" fontId="6" fillId="4" borderId="14" xfId="0" applyNumberFormat="1" applyFont="1" applyFill="1" applyBorder="1" applyAlignment="1" applyProtection="1">
      <alignment horizontal="right"/>
    </xf>
    <xf numFmtId="1" fontId="6" fillId="5" borderId="66" xfId="0" applyNumberFormat="1" applyFont="1" applyFill="1" applyBorder="1" applyAlignment="1" applyProtection="1">
      <alignment horizontal="right"/>
      <protection locked="0"/>
    </xf>
    <xf numFmtId="1" fontId="6" fillId="5" borderId="9" xfId="0" applyNumberFormat="1" applyFont="1" applyFill="1" applyBorder="1" applyAlignment="1" applyProtection="1">
      <alignment horizontal="right"/>
      <protection locked="0"/>
    </xf>
    <xf numFmtId="1" fontId="6" fillId="5" borderId="49" xfId="0" applyNumberFormat="1" applyFont="1" applyFill="1" applyBorder="1" applyAlignment="1" applyProtection="1">
      <alignment horizontal="right"/>
      <protection locked="0"/>
    </xf>
    <xf numFmtId="1" fontId="6" fillId="0" borderId="101" xfId="0" applyNumberFormat="1" applyFont="1" applyFill="1" applyBorder="1" applyAlignment="1" applyProtection="1">
      <alignment horizontal="right"/>
    </xf>
    <xf numFmtId="1" fontId="6" fillId="5" borderId="25" xfId="0" applyNumberFormat="1" applyFont="1" applyFill="1" applyBorder="1" applyAlignment="1" applyProtection="1">
      <alignment wrapText="1"/>
      <protection locked="0"/>
    </xf>
    <xf numFmtId="1" fontId="6" fillId="0" borderId="24" xfId="0" applyNumberFormat="1" applyFont="1" applyFill="1" applyBorder="1" applyAlignment="1" applyProtection="1">
      <alignment horizontal="left" vertical="center"/>
    </xf>
    <xf numFmtId="1" fontId="6" fillId="0" borderId="99" xfId="0" applyNumberFormat="1" applyFont="1" applyFill="1" applyBorder="1" applyAlignment="1" applyProtection="1">
      <alignment horizontal="right"/>
    </xf>
    <xf numFmtId="1" fontId="6" fillId="3" borderId="6" xfId="0" applyNumberFormat="1" applyFont="1" applyFill="1" applyBorder="1" applyAlignment="1" applyProtection="1">
      <alignment wrapText="1"/>
    </xf>
    <xf numFmtId="1" fontId="6" fillId="3" borderId="6" xfId="0" applyNumberFormat="1" applyFont="1" applyFill="1" applyBorder="1" applyAlignment="1" applyProtection="1">
      <alignment horizontal="right" wrapText="1"/>
    </xf>
    <xf numFmtId="1" fontId="6" fillId="0" borderId="20" xfId="0" applyNumberFormat="1" applyFont="1" applyFill="1" applyBorder="1" applyAlignment="1" applyProtection="1"/>
    <xf numFmtId="1" fontId="6" fillId="0" borderId="22" xfId="0" applyNumberFormat="1" applyFont="1" applyFill="1" applyBorder="1" applyAlignment="1" applyProtection="1"/>
    <xf numFmtId="1" fontId="6" fillId="0" borderId="71" xfId="0" applyNumberFormat="1" applyFont="1" applyFill="1" applyBorder="1" applyAlignment="1" applyProtection="1"/>
    <xf numFmtId="1" fontId="6" fillId="0" borderId="25" xfId="0" applyNumberFormat="1" applyFont="1" applyFill="1" applyBorder="1" applyAlignment="1" applyProtection="1">
      <alignment horizontal="left"/>
    </xf>
    <xf numFmtId="1" fontId="6" fillId="0" borderId="40" xfId="0" applyNumberFormat="1" applyFont="1" applyBorder="1" applyAlignment="1" applyProtection="1">
      <alignment horizontal="left" vertical="center"/>
    </xf>
    <xf numFmtId="1" fontId="6" fillId="0" borderId="40" xfId="0" applyNumberFormat="1" applyFont="1" applyBorder="1" applyAlignment="1"/>
    <xf numFmtId="1" fontId="6" fillId="0" borderId="35" xfId="0" applyNumberFormat="1" applyFont="1" applyBorder="1" applyAlignment="1" applyProtection="1">
      <alignment horizontal="left" vertical="center"/>
    </xf>
    <xf numFmtId="1" fontId="6" fillId="0" borderId="35" xfId="0" applyNumberFormat="1" applyFont="1" applyFill="1" applyBorder="1" applyAlignment="1" applyProtection="1">
      <alignment horizontal="left" vertical="center"/>
    </xf>
    <xf numFmtId="1" fontId="6" fillId="0" borderId="35" xfId="0" applyNumberFormat="1" applyFont="1" applyFill="1" applyBorder="1" applyAlignment="1" applyProtection="1">
      <alignment horizontal="left" vertical="center" wrapText="1"/>
    </xf>
    <xf numFmtId="1" fontId="6" fillId="0" borderId="6" xfId="0" applyNumberFormat="1" applyFont="1" applyBorder="1" applyAlignment="1" applyProtection="1">
      <alignment horizontal="left" vertical="center"/>
    </xf>
    <xf numFmtId="1" fontId="44" fillId="3" borderId="0" xfId="0" applyNumberFormat="1" applyFont="1" applyFill="1"/>
    <xf numFmtId="1" fontId="6" fillId="3" borderId="19" xfId="0" applyNumberFormat="1" applyFont="1" applyFill="1" applyBorder="1" applyAlignment="1" applyProtection="1">
      <alignment horizontal="left"/>
    </xf>
    <xf numFmtId="1" fontId="6" fillId="3" borderId="37" xfId="0" applyNumberFormat="1" applyFont="1" applyFill="1" applyBorder="1" applyAlignment="1" applyProtection="1">
      <alignment horizontal="left"/>
    </xf>
    <xf numFmtId="1" fontId="6" fillId="3" borderId="24" xfId="0" applyNumberFormat="1" applyFont="1" applyFill="1" applyBorder="1" applyAlignment="1" applyProtection="1">
      <alignment wrapText="1"/>
    </xf>
    <xf numFmtId="1" fontId="6" fillId="3" borderId="11" xfId="0" applyNumberFormat="1" applyFont="1" applyFill="1" applyBorder="1" applyAlignment="1" applyProtection="1">
      <alignment vertical="center"/>
    </xf>
    <xf numFmtId="1" fontId="6" fillId="3" borderId="50" xfId="0" applyNumberFormat="1" applyFont="1" applyFill="1" applyBorder="1" applyAlignment="1" applyProtection="1">
      <alignment vertical="center"/>
    </xf>
    <xf numFmtId="1" fontId="6" fillId="3" borderId="26" xfId="0" applyNumberFormat="1" applyFont="1" applyFill="1" applyBorder="1" applyAlignment="1" applyProtection="1">
      <alignment vertical="center"/>
    </xf>
    <xf numFmtId="1" fontId="6" fillId="0" borderId="0" xfId="0" applyNumberFormat="1" applyFont="1" applyFill="1" applyBorder="1" applyAlignment="1" applyProtection="1">
      <alignment horizontal="left" wrapText="1"/>
    </xf>
    <xf numFmtId="1" fontId="13" fillId="0" borderId="222" xfId="0" applyNumberFormat="1" applyFont="1" applyFill="1" applyBorder="1" applyAlignment="1" applyProtection="1">
      <protection locked="0"/>
    </xf>
    <xf numFmtId="1" fontId="13" fillId="0" borderId="0" xfId="0" applyNumberFormat="1" applyFont="1" applyFill="1" applyBorder="1" applyAlignment="1" applyProtection="1">
      <protection locked="0"/>
    </xf>
    <xf numFmtId="1" fontId="13" fillId="0" borderId="191" xfId="0" applyNumberFormat="1" applyFont="1" applyFill="1" applyBorder="1" applyAlignment="1" applyProtection="1">
      <protection locked="0"/>
    </xf>
    <xf numFmtId="1" fontId="13" fillId="0" borderId="238" xfId="0" applyNumberFormat="1" applyFont="1" applyFill="1" applyBorder="1" applyAlignment="1" applyProtection="1">
      <alignment vertical="center"/>
    </xf>
    <xf numFmtId="1" fontId="10" fillId="0" borderId="191" xfId="0" applyNumberFormat="1" applyFont="1" applyBorder="1"/>
    <xf numFmtId="1" fontId="10" fillId="0" borderId="214" xfId="0" applyNumberFormat="1" applyFont="1" applyBorder="1"/>
    <xf numFmtId="1" fontId="10" fillId="0" borderId="189" xfId="0" applyNumberFormat="1" applyFont="1" applyBorder="1"/>
    <xf numFmtId="1" fontId="6" fillId="0" borderId="262" xfId="0" applyNumberFormat="1" applyFont="1" applyFill="1" applyBorder="1" applyAlignment="1" applyProtection="1">
      <alignment horizontal="center" vertical="center" wrapText="1"/>
    </xf>
    <xf numFmtId="1" fontId="6" fillId="0" borderId="263" xfId="0" applyNumberFormat="1" applyFont="1" applyFill="1" applyBorder="1" applyAlignment="1" applyProtection="1">
      <alignment horizontal="center" vertical="center" wrapText="1"/>
    </xf>
    <xf numFmtId="1" fontId="6" fillId="5" borderId="169" xfId="0" applyNumberFormat="1" applyFont="1" applyFill="1" applyBorder="1" applyAlignment="1" applyProtection="1">
      <protection locked="0"/>
    </xf>
    <xf numFmtId="1" fontId="6" fillId="5" borderId="170" xfId="0" applyNumberFormat="1" applyFont="1" applyFill="1" applyBorder="1" applyAlignment="1" applyProtection="1">
      <protection locked="0"/>
    </xf>
    <xf numFmtId="1" fontId="2" fillId="3" borderId="0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71" xfId="0" applyNumberFormat="1" applyFont="1" applyFill="1" applyBorder="1" applyAlignment="1" applyProtection="1">
      <protection locked="0"/>
    </xf>
    <xf numFmtId="1" fontId="6" fillId="5" borderId="172" xfId="0" applyNumberFormat="1" applyFont="1" applyFill="1" applyBorder="1" applyAlignment="1" applyProtection="1">
      <protection locked="0"/>
    </xf>
    <xf numFmtId="1" fontId="6" fillId="5" borderId="173" xfId="0" applyNumberFormat="1" applyFont="1" applyFill="1" applyBorder="1" applyAlignment="1" applyProtection="1">
      <protection locked="0"/>
    </xf>
    <xf numFmtId="1" fontId="6" fillId="5" borderId="174" xfId="0" applyNumberFormat="1" applyFont="1" applyFill="1" applyBorder="1" applyAlignment="1" applyProtection="1">
      <protection locked="0"/>
    </xf>
    <xf numFmtId="1" fontId="6" fillId="5" borderId="175" xfId="0" applyNumberFormat="1" applyFont="1" applyFill="1" applyBorder="1" applyAlignment="1" applyProtection="1">
      <protection locked="0"/>
    </xf>
    <xf numFmtId="1" fontId="6" fillId="5" borderId="176" xfId="0" applyNumberFormat="1" applyFont="1" applyFill="1" applyBorder="1" applyAlignment="1" applyProtection="1">
      <protection locked="0"/>
    </xf>
    <xf numFmtId="1" fontId="6" fillId="5" borderId="177" xfId="0" applyNumberFormat="1" applyFont="1" applyFill="1" applyBorder="1" applyAlignment="1" applyProtection="1">
      <protection locked="0"/>
    </xf>
    <xf numFmtId="1" fontId="6" fillId="5" borderId="178" xfId="0" applyNumberFormat="1" applyFont="1" applyFill="1" applyBorder="1" applyAlignment="1" applyProtection="1">
      <protection locked="0"/>
    </xf>
    <xf numFmtId="1" fontId="4" fillId="3" borderId="0" xfId="0" applyNumberFormat="1" applyFont="1" applyFill="1" applyBorder="1"/>
    <xf numFmtId="1" fontId="25" fillId="3" borderId="0" xfId="0" applyNumberFormat="1" applyFont="1" applyFill="1" applyBorder="1"/>
    <xf numFmtId="1" fontId="3" fillId="3" borderId="0" xfId="0" applyNumberFormat="1" applyFont="1" applyFill="1" applyBorder="1"/>
    <xf numFmtId="1" fontId="25" fillId="0" borderId="0" xfId="0" applyNumberFormat="1" applyFont="1" applyFill="1" applyBorder="1"/>
    <xf numFmtId="1" fontId="3" fillId="0" borderId="0" xfId="0" applyNumberFormat="1" applyFont="1" applyFill="1" applyBorder="1"/>
    <xf numFmtId="1" fontId="3" fillId="0" borderId="190" xfId="0" applyNumberFormat="1" applyFont="1" applyFill="1" applyBorder="1"/>
    <xf numFmtId="1" fontId="3" fillId="0" borderId="189" xfId="0" applyNumberFormat="1" applyFont="1" applyFill="1" applyBorder="1"/>
    <xf numFmtId="1" fontId="6" fillId="0" borderId="189" xfId="0" applyNumberFormat="1" applyFont="1" applyFill="1" applyBorder="1"/>
    <xf numFmtId="1" fontId="6" fillId="0" borderId="190" xfId="0" applyNumberFormat="1" applyFont="1" applyFill="1" applyBorder="1"/>
    <xf numFmtId="1" fontId="6" fillId="0" borderId="0" xfId="0" applyNumberFormat="1" applyFont="1" applyFill="1" applyBorder="1"/>
    <xf numFmtId="1" fontId="6" fillId="0" borderId="222" xfId="0" applyNumberFormat="1" applyFont="1" applyFill="1" applyBorder="1"/>
    <xf numFmtId="1" fontId="29" fillId="0" borderId="199" xfId="0" applyNumberFormat="1" applyFont="1" applyFill="1" applyBorder="1" applyProtection="1">
      <protection locked="0"/>
    </xf>
    <xf numFmtId="1" fontId="29" fillId="0" borderId="199" xfId="0" applyNumberFormat="1" applyFont="1" applyFill="1" applyBorder="1"/>
    <xf numFmtId="1" fontId="29" fillId="0" borderId="200" xfId="0" applyNumberFormat="1" applyFont="1" applyBorder="1"/>
    <xf numFmtId="1" fontId="6" fillId="3" borderId="35" xfId="0" applyNumberFormat="1" applyFont="1" applyFill="1" applyBorder="1" applyAlignment="1">
      <alignment horizontal="center" vertical="center" wrapText="1"/>
    </xf>
    <xf numFmtId="1" fontId="6" fillId="3" borderId="6" xfId="0" applyNumberFormat="1" applyFont="1" applyFill="1" applyBorder="1" applyAlignment="1">
      <alignment horizontal="left" wrapText="1"/>
    </xf>
    <xf numFmtId="1" fontId="6" fillId="5" borderId="136" xfId="0" applyNumberFormat="1" applyFont="1" applyFill="1" applyBorder="1" applyAlignment="1" applyProtection="1">
      <protection locked="0"/>
    </xf>
    <xf numFmtId="1" fontId="72" fillId="3" borderId="0" xfId="0" applyNumberFormat="1" applyFont="1" applyFill="1" applyBorder="1" applyAlignment="1" applyProtection="1">
      <protection locked="0"/>
    </xf>
    <xf numFmtId="1" fontId="6" fillId="3" borderId="11" xfId="0" applyNumberFormat="1" applyFont="1" applyFill="1" applyBorder="1" applyAlignment="1">
      <alignment horizontal="left" wrapText="1"/>
    </xf>
    <xf numFmtId="1" fontId="6" fillId="3" borderId="11" xfId="0" applyNumberFormat="1" applyFont="1" applyFill="1" applyBorder="1" applyAlignment="1" applyProtection="1">
      <alignment horizontal="right" wrapText="1"/>
    </xf>
    <xf numFmtId="1" fontId="6" fillId="3" borderId="52" xfId="0" applyNumberFormat="1" applyFont="1" applyFill="1" applyBorder="1" applyAlignment="1">
      <alignment horizontal="left" wrapText="1"/>
    </xf>
    <xf numFmtId="1" fontId="6" fillId="3" borderId="52" xfId="0" applyNumberFormat="1" applyFont="1" applyFill="1" applyBorder="1" applyAlignment="1" applyProtection="1">
      <alignment horizontal="right" wrapText="1"/>
    </xf>
    <xf numFmtId="1" fontId="6" fillId="3" borderId="40" xfId="0" applyNumberFormat="1" applyFont="1" applyFill="1" applyBorder="1" applyAlignment="1">
      <alignment horizontal="left" wrapText="1"/>
    </xf>
    <xf numFmtId="1" fontId="6" fillId="3" borderId="62" xfId="0" applyNumberFormat="1" applyFont="1" applyFill="1" applyBorder="1" applyAlignment="1">
      <alignment horizontal="left" wrapText="1"/>
    </xf>
    <xf numFmtId="1" fontId="6" fillId="3" borderId="62" xfId="0" applyNumberFormat="1" applyFont="1" applyFill="1" applyBorder="1" applyAlignment="1" applyProtection="1">
      <alignment horizontal="right" wrapText="1"/>
    </xf>
    <xf numFmtId="1" fontId="30" fillId="0" borderId="29" xfId="0" applyNumberFormat="1" applyFont="1" applyBorder="1" applyAlignment="1" applyProtection="1">
      <alignment horizontal="right"/>
    </xf>
    <xf numFmtId="1" fontId="30" fillId="0" borderId="6" xfId="0" applyNumberFormat="1" applyFont="1" applyBorder="1" applyProtection="1"/>
    <xf numFmtId="1" fontId="30" fillId="0" borderId="7" xfId="0" applyNumberFormat="1" applyFont="1" applyBorder="1" applyProtection="1"/>
    <xf numFmtId="1" fontId="6" fillId="3" borderId="9" xfId="0" applyNumberFormat="1" applyFont="1" applyFill="1" applyBorder="1" applyAlignment="1" applyProtection="1">
      <alignment horizontal="right" wrapText="1"/>
    </xf>
    <xf numFmtId="1" fontId="6" fillId="0" borderId="88" xfId="0" applyNumberFormat="1" applyFont="1" applyFill="1" applyBorder="1" applyAlignment="1" applyProtection="1">
      <alignment horizontal="right"/>
    </xf>
    <xf numFmtId="1" fontId="72" fillId="3" borderId="35" xfId="0" applyNumberFormat="1" applyFont="1" applyFill="1" applyBorder="1" applyProtection="1">
      <protection locked="0"/>
    </xf>
    <xf numFmtId="1" fontId="6" fillId="0" borderId="62" xfId="0" applyNumberFormat="1" applyFont="1" applyFill="1" applyBorder="1" applyAlignment="1">
      <alignment horizontal="left" wrapText="1"/>
    </xf>
    <xf numFmtId="1" fontId="6" fillId="0" borderId="14" xfId="0" applyNumberFormat="1" applyFont="1" applyFill="1" applyBorder="1" applyAlignment="1" applyProtection="1">
      <alignment horizontal="left"/>
    </xf>
    <xf numFmtId="1" fontId="85" fillId="3" borderId="0" xfId="0" applyNumberFormat="1" applyFont="1" applyFill="1" applyProtection="1"/>
    <xf numFmtId="1" fontId="71" fillId="3" borderId="0" xfId="0" applyNumberFormat="1" applyFont="1" applyFill="1" applyBorder="1" applyAlignment="1" applyProtection="1"/>
    <xf numFmtId="1" fontId="6" fillId="5" borderId="118" xfId="0" applyNumberFormat="1" applyFont="1" applyFill="1" applyBorder="1" applyAlignment="1" applyProtection="1">
      <alignment wrapText="1"/>
      <protection locked="0"/>
    </xf>
    <xf numFmtId="1" fontId="71" fillId="3" borderId="0" xfId="0" applyNumberFormat="1" applyFont="1" applyFill="1" applyBorder="1" applyAlignment="1" applyProtection="1">
      <protection locked="0"/>
    </xf>
    <xf numFmtId="1" fontId="6" fillId="5" borderId="116" xfId="0" applyNumberFormat="1" applyFont="1" applyFill="1" applyBorder="1" applyAlignment="1" applyProtection="1">
      <alignment wrapText="1"/>
      <protection locked="0"/>
    </xf>
    <xf numFmtId="1" fontId="6" fillId="0" borderId="10" xfId="0" applyNumberFormat="1" applyFont="1" applyFill="1" applyBorder="1" applyAlignment="1" applyProtection="1">
      <alignment horizontal="left" vertical="center"/>
    </xf>
    <xf numFmtId="1" fontId="6" fillId="5" borderId="124" xfId="0" applyNumberFormat="1" applyFont="1" applyFill="1" applyBorder="1" applyAlignment="1" applyProtection="1">
      <alignment wrapText="1"/>
      <protection locked="0"/>
    </xf>
    <xf numFmtId="1" fontId="6" fillId="0" borderId="114" xfId="0" applyNumberFormat="1" applyFont="1" applyFill="1" applyBorder="1" applyAlignment="1" applyProtection="1"/>
    <xf numFmtId="1" fontId="6" fillId="0" borderId="1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/>
    <xf numFmtId="1" fontId="6" fillId="0" borderId="15" xfId="0" applyNumberFormat="1" applyFont="1" applyFill="1" applyBorder="1" applyAlignment="1"/>
    <xf numFmtId="1" fontId="6" fillId="0" borderId="52" xfId="0" applyNumberFormat="1" applyFont="1" applyFill="1" applyBorder="1" applyAlignment="1"/>
    <xf numFmtId="1" fontId="6" fillId="0" borderId="40" xfId="0" applyNumberFormat="1" applyFont="1" applyBorder="1" applyAlignment="1">
      <alignment wrapText="1"/>
    </xf>
    <xf numFmtId="1" fontId="6" fillId="0" borderId="40" xfId="0" applyNumberFormat="1" applyFont="1" applyFill="1" applyBorder="1" applyAlignment="1"/>
    <xf numFmtId="1" fontId="6" fillId="0" borderId="40" xfId="0" applyNumberFormat="1" applyFont="1" applyFill="1" applyBorder="1" applyAlignment="1">
      <alignment vertical="center" wrapText="1"/>
    </xf>
    <xf numFmtId="1" fontId="6" fillId="0" borderId="23" xfId="0" applyNumberFormat="1" applyFont="1" applyBorder="1" applyAlignment="1"/>
    <xf numFmtId="1" fontId="29" fillId="23" borderId="0" xfId="0" applyNumberFormat="1" applyFont="1" applyFill="1"/>
    <xf numFmtId="1" fontId="52" fillId="3" borderId="0" xfId="0" applyNumberFormat="1" applyFont="1" applyFill="1"/>
    <xf numFmtId="1" fontId="52" fillId="3" borderId="0" xfId="0" applyNumberFormat="1" applyFont="1" applyFill="1" applyProtection="1">
      <protection locked="0"/>
    </xf>
    <xf numFmtId="1" fontId="21" fillId="0" borderId="14" xfId="0" applyNumberFormat="1" applyFont="1" applyFill="1" applyBorder="1" applyAlignment="1">
      <alignment horizontal="center" vertical="center" wrapText="1"/>
    </xf>
    <xf numFmtId="1" fontId="6" fillId="14" borderId="19" xfId="0" applyNumberFormat="1" applyFont="1" applyFill="1" applyBorder="1" applyAlignment="1" applyProtection="1"/>
    <xf numFmtId="1" fontId="6" fillId="14" borderId="10" xfId="0" applyNumberFormat="1" applyFont="1" applyFill="1" applyBorder="1" applyAlignment="1" applyProtection="1"/>
    <xf numFmtId="1" fontId="6" fillId="14" borderId="47" xfId="0" applyNumberFormat="1" applyFont="1" applyFill="1" applyBorder="1" applyAlignment="1" applyProtection="1"/>
    <xf numFmtId="1" fontId="6" fillId="14" borderId="14" xfId="0" applyNumberFormat="1" applyFont="1" applyFill="1" applyBorder="1" applyAlignment="1" applyProtection="1"/>
    <xf numFmtId="1" fontId="21" fillId="3" borderId="89" xfId="0" applyNumberFormat="1" applyFont="1" applyFill="1" applyBorder="1"/>
    <xf numFmtId="1" fontId="21" fillId="3" borderId="17" xfId="0" applyNumberFormat="1" applyFont="1" applyFill="1" applyBorder="1"/>
    <xf numFmtId="1" fontId="6" fillId="14" borderId="2" xfId="0" applyNumberFormat="1" applyFont="1" applyFill="1" applyBorder="1" applyAlignment="1" applyProtection="1"/>
    <xf numFmtId="1" fontId="6" fillId="14" borderId="24" xfId="0" applyNumberFormat="1" applyFont="1" applyFill="1" applyBorder="1" applyAlignment="1" applyProtection="1"/>
    <xf numFmtId="1" fontId="21" fillId="3" borderId="7" xfId="0" applyNumberFormat="1" applyFont="1" applyFill="1" applyBorder="1"/>
    <xf numFmtId="1" fontId="21" fillId="3" borderId="8" xfId="0" applyNumberFormat="1" applyFont="1" applyFill="1" applyBorder="1"/>
    <xf numFmtId="1" fontId="22" fillId="0" borderId="50" xfId="0" applyNumberFormat="1" applyFont="1" applyFill="1" applyBorder="1"/>
    <xf numFmtId="1" fontId="52" fillId="3" borderId="50" xfId="0" applyNumberFormat="1" applyFont="1" applyFill="1" applyBorder="1"/>
    <xf numFmtId="1" fontId="52" fillId="3" borderId="0" xfId="0" applyNumberFormat="1" applyFont="1" applyFill="1" applyBorder="1"/>
    <xf numFmtId="1" fontId="52" fillId="3" borderId="35" xfId="0" applyNumberFormat="1" applyFont="1" applyFill="1" applyBorder="1"/>
    <xf numFmtId="1" fontId="53" fillId="0" borderId="14" xfId="0" applyNumberFormat="1" applyFont="1" applyBorder="1" applyAlignment="1">
      <alignment horizontal="center" vertical="center"/>
    </xf>
    <xf numFmtId="1" fontId="21" fillId="0" borderId="6" xfId="0" applyNumberFormat="1" applyFont="1" applyBorder="1"/>
    <xf numFmtId="1" fontId="21" fillId="2" borderId="47" xfId="16" applyNumberFormat="1" applyFont="1" applyBorder="1" applyProtection="1">
      <protection locked="0"/>
    </xf>
    <xf numFmtId="1" fontId="21" fillId="2" borderId="14" xfId="16" applyNumberFormat="1" applyFont="1" applyBorder="1" applyProtection="1">
      <protection locked="0"/>
    </xf>
    <xf numFmtId="1" fontId="21" fillId="0" borderId="14" xfId="0" applyNumberFormat="1" applyFont="1" applyBorder="1"/>
    <xf numFmtId="1" fontId="21" fillId="0" borderId="14" xfId="0" applyNumberFormat="1" applyFont="1" applyFill="1" applyBorder="1" applyProtection="1"/>
    <xf numFmtId="1" fontId="21" fillId="0" borderId="47" xfId="16" applyNumberFormat="1" applyFont="1" applyFill="1" applyBorder="1" applyProtection="1"/>
    <xf numFmtId="1" fontId="21" fillId="0" borderId="14" xfId="16" applyNumberFormat="1" applyFont="1" applyFill="1" applyBorder="1" applyProtection="1"/>
    <xf numFmtId="1" fontId="21" fillId="0" borderId="25" xfId="0" applyNumberFormat="1" applyFont="1" applyBorder="1"/>
    <xf numFmtId="1" fontId="21" fillId="2" borderId="41" xfId="16" applyNumberFormat="1" applyFont="1" applyBorder="1" applyProtection="1">
      <protection locked="0"/>
    </xf>
    <xf numFmtId="1" fontId="21" fillId="2" borderId="25" xfId="16" applyNumberFormat="1" applyFont="1" applyBorder="1" applyProtection="1">
      <protection locked="0"/>
    </xf>
    <xf numFmtId="1" fontId="21" fillId="2" borderId="38" xfId="16" applyNumberFormat="1" applyFont="1" applyBorder="1" applyProtection="1">
      <protection locked="0"/>
    </xf>
    <xf numFmtId="1" fontId="21" fillId="2" borderId="37" xfId="16" applyNumberFormat="1" applyFont="1" applyBorder="1" applyProtection="1">
      <protection locked="0"/>
    </xf>
    <xf numFmtId="1" fontId="21" fillId="2" borderId="179" xfId="16" applyNumberFormat="1" applyFont="1" applyBorder="1" applyProtection="1">
      <protection locked="0"/>
    </xf>
    <xf numFmtId="1" fontId="21" fillId="2" borderId="239" xfId="16" applyNumberFormat="1" applyFont="1" applyBorder="1" applyProtection="1">
      <protection locked="0"/>
    </xf>
    <xf numFmtId="1" fontId="21" fillId="2" borderId="180" xfId="16" applyNumberFormat="1" applyFont="1" applyBorder="1" applyProtection="1">
      <protection locked="0"/>
    </xf>
    <xf numFmtId="1" fontId="21" fillId="2" borderId="240" xfId="16" applyNumberFormat="1" applyFont="1" applyBorder="1" applyProtection="1">
      <protection locked="0"/>
    </xf>
    <xf numFmtId="1" fontId="21" fillId="0" borderId="10" xfId="0" applyNumberFormat="1" applyFont="1" applyBorder="1"/>
    <xf numFmtId="1" fontId="21" fillId="2" borderId="10" xfId="16" applyNumberFormat="1" applyFont="1" applyBorder="1" applyProtection="1">
      <protection locked="0"/>
    </xf>
    <xf numFmtId="1" fontId="21" fillId="2" borderId="27" xfId="16" applyNumberFormat="1" applyFont="1" applyBorder="1" applyProtection="1">
      <protection locked="0"/>
    </xf>
    <xf numFmtId="1" fontId="21" fillId="0" borderId="4" xfId="0" applyNumberFormat="1" applyFont="1" applyBorder="1"/>
    <xf numFmtId="1" fontId="21" fillId="2" borderId="16" xfId="16" applyNumberFormat="1" applyFont="1" applyBorder="1" applyProtection="1">
      <protection locked="0"/>
    </xf>
    <xf numFmtId="1" fontId="21" fillId="2" borderId="19" xfId="16" applyNumberFormat="1" applyFont="1" applyBorder="1" applyProtection="1">
      <protection locked="0"/>
    </xf>
    <xf numFmtId="1" fontId="21" fillId="0" borderId="10" xfId="0" applyNumberFormat="1" applyFont="1" applyBorder="1" applyAlignment="1">
      <alignment vertical="center" wrapText="1"/>
    </xf>
    <xf numFmtId="1" fontId="21" fillId="2" borderId="181" xfId="16" applyNumberFormat="1" applyFont="1" applyBorder="1" applyProtection="1">
      <protection locked="0"/>
    </xf>
    <xf numFmtId="1" fontId="21" fillId="2" borderId="182" xfId="16" applyNumberFormat="1" applyFont="1" applyBorder="1" applyProtection="1">
      <protection locked="0"/>
    </xf>
    <xf numFmtId="1" fontId="21" fillId="2" borderId="241" xfId="16" applyNumberFormat="1" applyFont="1" applyBorder="1" applyProtection="1">
      <protection locked="0"/>
    </xf>
    <xf numFmtId="1" fontId="21" fillId="2" borderId="183" xfId="16" applyNumberFormat="1" applyFont="1" applyBorder="1" applyProtection="1">
      <protection locked="0"/>
    </xf>
    <xf numFmtId="1" fontId="21" fillId="0" borderId="24" xfId="0" applyNumberFormat="1" applyFont="1" applyBorder="1" applyAlignment="1">
      <alignment horizontal="left" vertical="center" wrapText="1"/>
    </xf>
    <xf numFmtId="1" fontId="21" fillId="0" borderId="19" xfId="0" applyNumberFormat="1" applyFont="1" applyBorder="1" applyProtection="1"/>
    <xf numFmtId="1" fontId="21" fillId="0" borderId="39" xfId="0" applyNumberFormat="1" applyFont="1" applyBorder="1"/>
    <xf numFmtId="1" fontId="21" fillId="0" borderId="9" xfId="0" applyNumberFormat="1" applyFont="1" applyBorder="1" applyProtection="1"/>
    <xf numFmtId="1" fontId="21" fillId="2" borderId="33" xfId="16" applyNumberFormat="1" applyFont="1" applyBorder="1" applyProtection="1">
      <protection locked="0"/>
    </xf>
    <xf numFmtId="1" fontId="21" fillId="2" borderId="9" xfId="16" applyNumberFormat="1" applyFont="1" applyBorder="1" applyProtection="1">
      <protection locked="0"/>
    </xf>
    <xf numFmtId="1" fontId="21" fillId="0" borderId="37" xfId="0" applyNumberFormat="1" applyFont="1" applyBorder="1" applyAlignment="1">
      <alignment vertical="center" wrapText="1"/>
    </xf>
    <xf numFmtId="1" fontId="21" fillId="0" borderId="51" xfId="0" applyNumberFormat="1" applyFont="1" applyBorder="1" applyProtection="1"/>
    <xf numFmtId="1" fontId="21" fillId="3" borderId="24" xfId="0" applyNumberFormat="1" applyFont="1" applyFill="1" applyBorder="1" applyAlignment="1">
      <alignment wrapText="1"/>
    </xf>
    <xf numFmtId="1" fontId="21" fillId="3" borderId="24" xfId="0" applyNumberFormat="1" applyFont="1" applyFill="1" applyBorder="1" applyProtection="1"/>
    <xf numFmtId="1" fontId="21" fillId="0" borderId="5" xfId="0" applyNumberFormat="1" applyFont="1" applyBorder="1" applyAlignment="1">
      <alignment vertical="center"/>
    </xf>
    <xf numFmtId="1" fontId="53" fillId="0" borderId="9" xfId="0" applyNumberFormat="1" applyFont="1" applyBorder="1" applyProtection="1"/>
    <xf numFmtId="1" fontId="21" fillId="2" borderId="242" xfId="16" applyNumberFormat="1" applyFont="1" applyBorder="1" applyProtection="1">
      <protection locked="0"/>
    </xf>
    <xf numFmtId="1" fontId="21" fillId="2" borderId="2" xfId="16" applyNumberFormat="1" applyFont="1" applyBorder="1" applyProtection="1">
      <protection locked="0"/>
    </xf>
    <xf numFmtId="1" fontId="21" fillId="0" borderId="24" xfId="0" applyNumberFormat="1" applyFont="1" applyBorder="1" applyAlignment="1">
      <alignment vertical="center"/>
    </xf>
    <xf numFmtId="1" fontId="53" fillId="0" borderId="10" xfId="0" applyNumberFormat="1" applyFont="1" applyBorder="1" applyProtection="1"/>
    <xf numFmtId="1" fontId="21" fillId="2" borderId="24" xfId="16" applyNumberFormat="1" applyFont="1" applyBorder="1" applyProtection="1">
      <protection locked="0"/>
    </xf>
    <xf numFmtId="1" fontId="6" fillId="2" borderId="243" xfId="16" applyNumberFormat="1" applyFont="1" applyBorder="1" applyAlignment="1" applyProtection="1">
      <alignment wrapText="1"/>
      <protection locked="0"/>
    </xf>
    <xf numFmtId="1" fontId="6" fillId="2" borderId="241" xfId="16" applyNumberFormat="1" applyFont="1" applyBorder="1" applyAlignment="1" applyProtection="1">
      <alignment wrapText="1"/>
      <protection locked="0"/>
    </xf>
    <xf numFmtId="1" fontId="21" fillId="2" borderId="245" xfId="16" applyNumberFormat="1" applyFont="1" applyBorder="1" applyProtection="1">
      <protection locked="0"/>
    </xf>
    <xf numFmtId="1" fontId="6" fillId="2" borderId="241" xfId="16" applyNumberFormat="1" applyFont="1" applyBorder="1" applyAlignment="1" applyProtection="1">
      <alignment horizontal="right" vertical="center"/>
      <protection locked="0"/>
    </xf>
    <xf numFmtId="1" fontId="6" fillId="2" borderId="243" xfId="16" applyNumberFormat="1" applyFont="1" applyBorder="1" applyAlignment="1" applyProtection="1">
      <alignment horizontal="right" vertical="center"/>
      <protection locked="0"/>
    </xf>
    <xf numFmtId="1" fontId="6" fillId="2" borderId="245" xfId="16" applyNumberFormat="1" applyFont="1" applyBorder="1" applyAlignment="1" applyProtection="1">
      <alignment horizontal="right" vertical="center"/>
      <protection locked="0"/>
    </xf>
    <xf numFmtId="1" fontId="6" fillId="2" borderId="239" xfId="16" applyNumberFormat="1" applyFont="1" applyBorder="1" applyAlignment="1" applyProtection="1">
      <alignment horizontal="right" vertical="center"/>
      <protection locked="0"/>
    </xf>
    <xf numFmtId="1" fontId="21" fillId="3" borderId="14" xfId="0" applyNumberFormat="1" applyFont="1" applyFill="1" applyBorder="1" applyAlignment="1">
      <alignment horizontal="center" vertical="center"/>
    </xf>
    <xf numFmtId="1" fontId="21" fillId="3" borderId="7" xfId="0" applyNumberFormat="1" applyFont="1" applyFill="1" applyBorder="1" applyAlignment="1">
      <alignment horizontal="center" vertical="center"/>
    </xf>
    <xf numFmtId="1" fontId="83" fillId="0" borderId="19" xfId="0" applyNumberFormat="1" applyFont="1" applyBorder="1" applyAlignment="1">
      <alignment vertical="center" wrapText="1"/>
    </xf>
    <xf numFmtId="1" fontId="21" fillId="5" borderId="19" xfId="0" applyNumberFormat="1" applyFont="1" applyFill="1" applyBorder="1" applyAlignment="1" applyProtection="1">
      <alignment horizontal="right" vertical="center" wrapText="1"/>
      <protection locked="0"/>
    </xf>
    <xf numFmtId="1" fontId="21" fillId="5" borderId="17" xfId="0" applyNumberFormat="1" applyFont="1" applyFill="1" applyBorder="1" applyAlignment="1" applyProtection="1">
      <alignment horizontal="right" vertical="center" wrapText="1"/>
      <protection locked="0"/>
    </xf>
    <xf numFmtId="1" fontId="83" fillId="0" borderId="37" xfId="0" applyNumberFormat="1" applyFont="1" applyBorder="1" applyAlignment="1">
      <alignment vertical="center" wrapText="1"/>
    </xf>
    <xf numFmtId="1" fontId="21" fillId="5" borderId="37" xfId="0" applyNumberFormat="1" applyFont="1" applyFill="1" applyBorder="1" applyAlignment="1" applyProtection="1">
      <alignment horizontal="right" vertical="center" wrapText="1"/>
      <protection locked="0"/>
    </xf>
    <xf numFmtId="1" fontId="21" fillId="5" borderId="51" xfId="0" applyNumberFormat="1" applyFont="1" applyFill="1" applyBorder="1" applyAlignment="1" applyProtection="1">
      <alignment horizontal="right" vertical="center" wrapText="1"/>
      <protection locked="0"/>
    </xf>
    <xf numFmtId="1" fontId="21" fillId="3" borderId="37" xfId="0" applyNumberFormat="1" applyFont="1" applyFill="1" applyBorder="1" applyAlignment="1">
      <alignment horizontal="left" vertical="center"/>
    </xf>
    <xf numFmtId="1" fontId="83" fillId="0" borderId="24" xfId="0" applyNumberFormat="1" applyFont="1" applyBorder="1" applyAlignment="1">
      <alignment vertical="center"/>
    </xf>
    <xf numFmtId="1" fontId="21" fillId="5" borderId="24" xfId="0" applyNumberFormat="1" applyFont="1" applyFill="1" applyBorder="1" applyAlignment="1" applyProtection="1">
      <alignment horizontal="right" vertical="center" wrapText="1"/>
      <protection locked="0"/>
    </xf>
    <xf numFmtId="1" fontId="21" fillId="5" borderId="21" xfId="0" applyNumberFormat="1" applyFont="1" applyFill="1" applyBorder="1" applyAlignment="1" applyProtection="1">
      <alignment horizontal="right" vertical="center" wrapText="1"/>
      <protection locked="0"/>
    </xf>
    <xf numFmtId="1" fontId="52" fillId="0" borderId="0" xfId="0" applyNumberFormat="1" applyFont="1" applyFill="1"/>
    <xf numFmtId="1" fontId="52" fillId="0" borderId="0" xfId="0" applyNumberFormat="1" applyFont="1" applyFill="1" applyProtection="1">
      <protection locked="0"/>
    </xf>
    <xf numFmtId="1" fontId="55" fillId="3" borderId="0" xfId="0" applyNumberFormat="1" applyFont="1" applyFill="1"/>
    <xf numFmtId="1" fontId="55" fillId="3" borderId="0" xfId="0" applyNumberFormat="1" applyFont="1" applyFill="1" applyBorder="1"/>
    <xf numFmtId="1" fontId="55" fillId="3" borderId="0" xfId="0" applyNumberFormat="1" applyFont="1" applyFill="1" applyProtection="1">
      <protection locked="0"/>
    </xf>
    <xf numFmtId="1" fontId="55" fillId="3" borderId="199" xfId="0" applyNumberFormat="1" applyFont="1" applyFill="1" applyBorder="1"/>
    <xf numFmtId="1" fontId="55" fillId="3" borderId="204" xfId="0" applyNumberFormat="1" applyFont="1" applyFill="1" applyBorder="1"/>
    <xf numFmtId="1" fontId="55" fillId="3" borderId="208" xfId="0" applyNumberFormat="1" applyFont="1" applyFill="1" applyBorder="1"/>
    <xf numFmtId="1" fontId="2" fillId="3" borderId="0" xfId="0" applyNumberFormat="1" applyFont="1" applyFill="1" applyAlignment="1" applyProtection="1">
      <alignment horizontal="left"/>
    </xf>
    <xf numFmtId="1" fontId="6" fillId="0" borderId="143" xfId="0" applyNumberFormat="1" applyFont="1" applyFill="1" applyBorder="1" applyAlignment="1" applyProtection="1">
      <alignment horizontal="center" vertical="center"/>
    </xf>
    <xf numFmtId="1" fontId="6" fillId="0" borderId="136" xfId="0" applyNumberFormat="1" applyFont="1" applyFill="1" applyBorder="1" applyAlignment="1" applyProtection="1">
      <alignment horizontal="center" vertical="center"/>
    </xf>
    <xf numFmtId="1" fontId="6" fillId="0" borderId="70" xfId="0" applyNumberFormat="1" applyFont="1" applyFill="1" applyBorder="1" applyAlignment="1" applyProtection="1">
      <alignment horizontal="center" vertical="center"/>
    </xf>
    <xf numFmtId="1" fontId="6" fillId="0" borderId="163" xfId="0" applyNumberFormat="1" applyFont="1" applyFill="1" applyBorder="1" applyAlignment="1" applyProtection="1"/>
    <xf numFmtId="1" fontId="6" fillId="0" borderId="138" xfId="0" applyNumberFormat="1" applyFont="1" applyFill="1" applyBorder="1" applyAlignment="1" applyProtection="1"/>
    <xf numFmtId="1" fontId="6" fillId="0" borderId="58" xfId="0" applyNumberFormat="1" applyFont="1" applyFill="1" applyBorder="1" applyAlignment="1" applyProtection="1"/>
    <xf numFmtId="1" fontId="6" fillId="5" borderId="142" xfId="0" applyNumberFormat="1" applyFont="1" applyFill="1" applyBorder="1" applyAlignment="1" applyProtection="1">
      <protection locked="0"/>
    </xf>
    <xf numFmtId="1" fontId="6" fillId="0" borderId="54" xfId="0" applyNumberFormat="1" applyFont="1" applyFill="1" applyBorder="1" applyAlignment="1" applyProtection="1"/>
    <xf numFmtId="1" fontId="6" fillId="0" borderId="16" xfId="0" applyNumberFormat="1" applyFont="1" applyFill="1" applyBorder="1" applyAlignment="1" applyProtection="1"/>
    <xf numFmtId="1" fontId="6" fillId="0" borderId="59" xfId="0" applyNumberFormat="1" applyFont="1" applyFill="1" applyBorder="1" applyAlignment="1" applyProtection="1"/>
    <xf numFmtId="1" fontId="6" fillId="7" borderId="142" xfId="0" applyNumberFormat="1" applyFont="1" applyFill="1" applyBorder="1" applyAlignment="1" applyProtection="1">
      <protection locked="0"/>
    </xf>
    <xf numFmtId="1" fontId="6" fillId="7" borderId="18" xfId="0" applyNumberFormat="1" applyFont="1" applyFill="1" applyBorder="1" applyAlignment="1" applyProtection="1">
      <protection locked="0"/>
    </xf>
    <xf numFmtId="1" fontId="6" fillId="7" borderId="16" xfId="0" applyNumberFormat="1" applyFont="1" applyFill="1" applyBorder="1" applyAlignment="1" applyProtection="1">
      <protection locked="0"/>
    </xf>
    <xf numFmtId="1" fontId="6" fillId="7" borderId="120" xfId="0" applyNumberFormat="1" applyFont="1" applyFill="1" applyBorder="1" applyAlignment="1" applyProtection="1">
      <protection locked="0"/>
    </xf>
    <xf numFmtId="1" fontId="6" fillId="0" borderId="57" xfId="0" applyNumberFormat="1" applyFont="1" applyFill="1" applyBorder="1" applyAlignment="1" applyProtection="1"/>
    <xf numFmtId="1" fontId="6" fillId="0" borderId="32" xfId="0" applyNumberFormat="1" applyFont="1" applyFill="1" applyBorder="1" applyAlignment="1" applyProtection="1"/>
    <xf numFmtId="1" fontId="6" fillId="0" borderId="30" xfId="0" applyNumberFormat="1" applyFont="1" applyFill="1" applyBorder="1" applyAlignment="1" applyProtection="1"/>
    <xf numFmtId="1" fontId="6" fillId="0" borderId="61" xfId="0" applyNumberFormat="1" applyFont="1" applyFill="1" applyBorder="1" applyAlignment="1" applyProtection="1"/>
    <xf numFmtId="1" fontId="6" fillId="7" borderId="166" xfId="0" applyNumberFormat="1" applyFont="1" applyFill="1" applyBorder="1" applyAlignment="1" applyProtection="1">
      <protection locked="0"/>
    </xf>
    <xf numFmtId="1" fontId="6" fillId="7" borderId="32" xfId="0" applyNumberFormat="1" applyFont="1" applyFill="1" applyBorder="1" applyAlignment="1" applyProtection="1">
      <protection locked="0"/>
    </xf>
    <xf numFmtId="1" fontId="6" fillId="7" borderId="30" xfId="0" applyNumberFormat="1" applyFont="1" applyFill="1" applyBorder="1" applyAlignment="1" applyProtection="1">
      <protection locked="0"/>
    </xf>
    <xf numFmtId="1" fontId="6" fillId="7" borderId="148" xfId="0" applyNumberFormat="1" applyFont="1" applyFill="1" applyBorder="1" applyAlignment="1" applyProtection="1">
      <protection locked="0"/>
    </xf>
    <xf numFmtId="1" fontId="6" fillId="5" borderId="163" xfId="0" applyNumberFormat="1" applyFont="1" applyFill="1" applyBorder="1" applyAlignment="1" applyProtection="1">
      <protection locked="0"/>
    </xf>
    <xf numFmtId="1" fontId="6" fillId="7" borderId="163" xfId="0" applyNumberFormat="1" applyFont="1" applyFill="1" applyBorder="1" applyAlignment="1" applyProtection="1">
      <protection locked="0"/>
    </xf>
    <xf numFmtId="1" fontId="6" fillId="7" borderId="22" xfId="0" applyNumberFormat="1" applyFont="1" applyFill="1" applyBorder="1" applyAlignment="1" applyProtection="1">
      <protection locked="0"/>
    </xf>
    <xf numFmtId="1" fontId="6" fillId="7" borderId="20" xfId="0" applyNumberFormat="1" applyFont="1" applyFill="1" applyBorder="1" applyAlignment="1" applyProtection="1">
      <protection locked="0"/>
    </xf>
    <xf numFmtId="1" fontId="6" fillId="7" borderId="138" xfId="0" applyNumberFormat="1" applyFont="1" applyFill="1" applyBorder="1" applyAlignment="1" applyProtection="1">
      <protection locked="0"/>
    </xf>
    <xf numFmtId="1" fontId="13" fillId="0" borderId="6" xfId="0" applyNumberFormat="1" applyFont="1" applyFill="1" applyBorder="1" applyAlignment="1" applyProtection="1">
      <alignment vertical="center" wrapText="1"/>
    </xf>
    <xf numFmtId="1" fontId="6" fillId="5" borderId="143" xfId="0" applyNumberFormat="1" applyFont="1" applyFill="1" applyBorder="1" applyAlignment="1" applyProtection="1">
      <protection locked="0"/>
    </xf>
    <xf numFmtId="1" fontId="25" fillId="0" borderId="6" xfId="2" applyNumberFormat="1" applyFont="1" applyBorder="1" applyAlignment="1">
      <alignment vertical="center"/>
    </xf>
    <xf numFmtId="1" fontId="6" fillId="3" borderId="136" xfId="0" applyNumberFormat="1" applyFont="1" applyFill="1" applyBorder="1" applyAlignment="1" applyProtection="1"/>
    <xf numFmtId="1" fontId="13" fillId="0" borderId="15" xfId="0" applyNumberFormat="1" applyFont="1" applyFill="1" applyBorder="1" applyAlignment="1" applyProtection="1">
      <alignment vertical="center" wrapText="1"/>
    </xf>
    <xf numFmtId="1" fontId="6" fillId="5" borderId="184" xfId="0" applyNumberFormat="1" applyFont="1" applyFill="1" applyBorder="1" applyAlignment="1" applyProtection="1">
      <protection locked="0"/>
    </xf>
    <xf numFmtId="1" fontId="13" fillId="0" borderId="40" xfId="0" applyNumberFormat="1" applyFont="1" applyFill="1" applyBorder="1" applyAlignment="1" applyProtection="1">
      <alignment vertical="center" wrapText="1"/>
    </xf>
    <xf numFmtId="1" fontId="13" fillId="0" borderId="146" xfId="0" applyNumberFormat="1" applyFont="1" applyFill="1" applyBorder="1" applyAlignment="1" applyProtection="1">
      <alignment vertical="center" wrapText="1"/>
    </xf>
    <xf numFmtId="1" fontId="6" fillId="4" borderId="249" xfId="0" applyNumberFormat="1" applyFont="1" applyFill="1" applyBorder="1" applyAlignment="1" applyProtection="1"/>
    <xf numFmtId="1" fontId="13" fillId="0" borderId="254" xfId="0" applyNumberFormat="1" applyFont="1" applyFill="1" applyBorder="1" applyAlignment="1" applyProtection="1">
      <alignment vertical="center" wrapText="1"/>
      <protection locked="0"/>
    </xf>
    <xf numFmtId="1" fontId="6" fillId="4" borderId="254" xfId="0" applyNumberFormat="1" applyFont="1" applyFill="1" applyBorder="1" applyAlignment="1" applyProtection="1"/>
    <xf numFmtId="0" fontId="12" fillId="10" borderId="6" xfId="0" applyNumberFormat="1" applyFont="1" applyFill="1" applyBorder="1" applyAlignment="1" applyProtection="1">
      <alignment horizontal="center" vertical="center" wrapText="1"/>
    </xf>
    <xf numFmtId="0" fontId="12" fillId="10" borderId="7" xfId="0" applyNumberFormat="1" applyFont="1" applyFill="1" applyBorder="1" applyAlignment="1" applyProtection="1">
      <alignment horizontal="center" vertical="center" wrapText="1"/>
    </xf>
    <xf numFmtId="0" fontId="12" fillId="10" borderId="8" xfId="0" applyNumberFormat="1" applyFont="1" applyFill="1" applyBorder="1" applyAlignment="1" applyProtection="1">
      <alignment horizontal="center" vertical="center" wrapText="1"/>
    </xf>
    <xf numFmtId="0" fontId="76" fillId="9" borderId="2" xfId="0" applyNumberFormat="1" applyFont="1" applyFill="1" applyBorder="1" applyAlignment="1" applyProtection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4" fillId="10" borderId="6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7" fillId="9" borderId="6" xfId="8" applyNumberFormat="1" applyFont="1" applyFill="1" applyBorder="1" applyAlignment="1" applyProtection="1">
      <alignment horizontal="center" vertical="center"/>
    </xf>
    <xf numFmtId="0" fontId="77" fillId="9" borderId="8" xfId="8" applyNumberFormat="1" applyFont="1" applyFill="1" applyBorder="1" applyAlignment="1" applyProtection="1">
      <alignment horizontal="center" vertical="center"/>
    </xf>
    <xf numFmtId="0" fontId="25" fillId="10" borderId="6" xfId="0" applyNumberFormat="1" applyFont="1" applyFill="1" applyBorder="1" applyAlignment="1" applyProtection="1">
      <alignment horizontal="center" vertical="center"/>
    </xf>
    <xf numFmtId="0" fontId="25" fillId="10" borderId="8" xfId="0" applyNumberFormat="1" applyFont="1" applyFill="1" applyBorder="1" applyAlignment="1" applyProtection="1">
      <alignment horizontal="center" vertical="center"/>
    </xf>
    <xf numFmtId="0" fontId="85" fillId="15" borderId="3" xfId="0" applyNumberFormat="1" applyFont="1" applyFill="1" applyBorder="1" applyAlignment="1" applyProtection="1">
      <alignment horizontal="center" vertical="center" wrapText="1"/>
    </xf>
    <xf numFmtId="0" fontId="85" fillId="15" borderId="4" xfId="0" applyNumberFormat="1" applyFont="1" applyFill="1" applyBorder="1" applyAlignment="1" applyProtection="1">
      <alignment horizontal="center" vertical="center" wrapText="1"/>
    </xf>
    <xf numFmtId="0" fontId="85" fillId="15" borderId="5" xfId="0" applyNumberFormat="1" applyFont="1" applyFill="1" applyBorder="1" applyAlignment="1" applyProtection="1">
      <alignment horizontal="center" vertical="center" wrapText="1"/>
    </xf>
    <xf numFmtId="0" fontId="85" fillId="15" borderId="35" xfId="0" applyNumberFormat="1" applyFont="1" applyFill="1" applyBorder="1" applyAlignment="1" applyProtection="1">
      <alignment horizontal="center" vertical="center" wrapText="1"/>
    </xf>
    <xf numFmtId="0" fontId="85" fillId="15" borderId="0" xfId="0" applyNumberFormat="1" applyFont="1" applyFill="1" applyBorder="1" applyAlignment="1" applyProtection="1">
      <alignment horizontal="center" vertical="center" wrapText="1"/>
    </xf>
    <xf numFmtId="0" fontId="85" fillId="15" borderId="88" xfId="0" applyNumberFormat="1" applyFont="1" applyFill="1" applyBorder="1" applyAlignment="1" applyProtection="1">
      <alignment horizontal="center" vertical="center" wrapText="1"/>
    </xf>
    <xf numFmtId="0" fontId="85" fillId="15" borderId="11" xfId="0" applyNumberFormat="1" applyFont="1" applyFill="1" applyBorder="1" applyAlignment="1" applyProtection="1">
      <alignment horizontal="center" vertical="center" wrapText="1"/>
    </xf>
    <xf numFmtId="0" fontId="85" fillId="15" borderId="50" xfId="0" applyNumberFormat="1" applyFont="1" applyFill="1" applyBorder="1" applyAlignment="1" applyProtection="1">
      <alignment horizontal="center" vertical="center" wrapText="1"/>
    </xf>
    <xf numFmtId="0" fontId="85" fillId="15" borderId="26" xfId="0" applyNumberFormat="1" applyFont="1" applyFill="1" applyBorder="1" applyAlignment="1" applyProtection="1">
      <alignment horizontal="center" vertical="center" wrapText="1"/>
    </xf>
    <xf numFmtId="0" fontId="25" fillId="15" borderId="3" xfId="0" applyNumberFormat="1" applyFont="1" applyFill="1" applyBorder="1" applyAlignment="1" applyProtection="1">
      <alignment horizontal="center" vertical="center" wrapText="1"/>
    </xf>
    <xf numFmtId="0" fontId="25" fillId="15" borderId="4" xfId="0" applyNumberFormat="1" applyFont="1" applyFill="1" applyBorder="1" applyAlignment="1" applyProtection="1">
      <alignment horizontal="center" vertical="center" wrapText="1"/>
    </xf>
    <xf numFmtId="0" fontId="25" fillId="15" borderId="5" xfId="0" applyNumberFormat="1" applyFont="1" applyFill="1" applyBorder="1" applyAlignment="1" applyProtection="1">
      <alignment horizontal="center" vertical="center" wrapText="1"/>
    </xf>
    <xf numFmtId="1" fontId="6" fillId="0" borderId="2" xfId="0" applyNumberFormat="1" applyFont="1" applyFill="1" applyBorder="1" applyAlignment="1" applyProtection="1">
      <alignment horizontal="center" vertical="center" wrapText="1"/>
    </xf>
    <xf numFmtId="1" fontId="6" fillId="0" borderId="10" xfId="0" applyNumberFormat="1" applyFont="1" applyFill="1" applyBorder="1" applyAlignment="1" applyProtection="1">
      <alignment horizontal="center" vertical="center" wrapText="1"/>
    </xf>
    <xf numFmtId="1" fontId="6" fillId="0" borderId="9" xfId="0" applyNumberFormat="1" applyFont="1" applyFill="1" applyBorder="1" applyAlignment="1" applyProtection="1">
      <alignment horizontal="center" vertical="center" wrapText="1"/>
    </xf>
    <xf numFmtId="1" fontId="6" fillId="0" borderId="6" xfId="0" applyNumberFormat="1" applyFont="1" applyFill="1" applyBorder="1" applyAlignment="1" applyProtection="1">
      <alignment horizontal="center" vertical="center"/>
    </xf>
    <xf numFmtId="1" fontId="6" fillId="0" borderId="7" xfId="0" applyNumberFormat="1" applyFont="1" applyFill="1" applyBorder="1" applyAlignment="1" applyProtection="1">
      <alignment horizontal="center" vertical="center"/>
    </xf>
    <xf numFmtId="1" fontId="6" fillId="0" borderId="8" xfId="0" applyNumberFormat="1" applyFont="1" applyFill="1" applyBorder="1" applyAlignment="1" applyProtection="1">
      <alignment horizontal="center" vertical="center"/>
    </xf>
    <xf numFmtId="1" fontId="6" fillId="0" borderId="2" xfId="0" applyNumberFormat="1" applyFont="1" applyBorder="1" applyAlignment="1" applyProtection="1">
      <alignment horizontal="center" vertical="center" wrapText="1"/>
    </xf>
    <xf numFmtId="1" fontId="6" fillId="0" borderId="10" xfId="0" applyNumberFormat="1" applyFont="1" applyBorder="1" applyAlignment="1" applyProtection="1">
      <alignment horizontal="center" vertical="center" wrapText="1"/>
    </xf>
    <xf numFmtId="1" fontId="6" fillId="0" borderId="2" xfId="0" applyNumberFormat="1" applyFont="1" applyFill="1" applyBorder="1" applyAlignment="1" applyProtection="1">
      <alignment horizontal="center" vertical="center"/>
    </xf>
    <xf numFmtId="1" fontId="6" fillId="0" borderId="10" xfId="0" applyNumberFormat="1" applyFont="1" applyFill="1" applyBorder="1" applyAlignment="1" applyProtection="1">
      <alignment horizontal="center" vertical="center"/>
    </xf>
    <xf numFmtId="1" fontId="6" fillId="0" borderId="9" xfId="0" applyNumberFormat="1" applyFont="1" applyBorder="1" applyAlignment="1" applyProtection="1">
      <alignment horizontal="center" vertical="center" wrapText="1"/>
    </xf>
    <xf numFmtId="1" fontId="6" fillId="0" borderId="9" xfId="0" applyNumberFormat="1" applyFont="1" applyFill="1" applyBorder="1" applyAlignment="1" applyProtection="1">
      <alignment horizontal="center" vertical="center"/>
    </xf>
    <xf numFmtId="1" fontId="2" fillId="3" borderId="0" xfId="0" applyNumberFormat="1" applyFont="1" applyFill="1" applyBorder="1" applyAlignment="1" applyProtection="1">
      <alignment horizontal="center" vertical="center" wrapText="1"/>
    </xf>
    <xf numFmtId="1" fontId="6" fillId="0" borderId="6" xfId="0" applyNumberFormat="1" applyFont="1" applyFill="1" applyBorder="1" applyAlignment="1" applyProtection="1">
      <alignment horizontal="center" vertical="center" wrapText="1"/>
    </xf>
    <xf numFmtId="1" fontId="6" fillId="0" borderId="7" xfId="0" applyNumberFormat="1" applyFont="1" applyFill="1" applyBorder="1" applyAlignment="1" applyProtection="1">
      <alignment horizontal="center" vertical="center" wrapText="1"/>
    </xf>
    <xf numFmtId="1" fontId="6" fillId="0" borderId="8" xfId="0" applyNumberFormat="1" applyFont="1" applyFill="1" applyBorder="1" applyAlignment="1" applyProtection="1">
      <alignment horizontal="center" vertical="center" wrapText="1"/>
    </xf>
    <xf numFmtId="1" fontId="6" fillId="3" borderId="6" xfId="0" applyNumberFormat="1" applyFont="1" applyFill="1" applyBorder="1" applyAlignment="1" applyProtection="1">
      <alignment horizontal="center" vertical="center" wrapText="1"/>
    </xf>
    <xf numFmtId="1" fontId="6" fillId="3" borderId="8" xfId="0" applyNumberFormat="1" applyFont="1" applyFill="1" applyBorder="1" applyAlignment="1" applyProtection="1">
      <alignment horizontal="center" vertical="center" wrapText="1"/>
    </xf>
    <xf numFmtId="1" fontId="6" fillId="3" borderId="2" xfId="0" applyNumberFormat="1" applyFont="1" applyFill="1" applyBorder="1" applyAlignment="1" applyProtection="1">
      <alignment horizontal="center" vertical="center" wrapText="1"/>
    </xf>
    <xf numFmtId="1" fontId="6" fillId="3" borderId="10" xfId="0" applyNumberFormat="1" applyFont="1" applyFill="1" applyBorder="1" applyAlignment="1" applyProtection="1">
      <alignment horizontal="center" vertical="center" wrapText="1"/>
    </xf>
    <xf numFmtId="1" fontId="6" fillId="0" borderId="4" xfId="0" applyNumberFormat="1" applyFont="1" applyFill="1" applyBorder="1" applyAlignment="1" applyProtection="1">
      <alignment horizontal="center" vertical="center" wrapText="1"/>
    </xf>
    <xf numFmtId="1" fontId="6" fillId="0" borderId="50" xfId="0" applyNumberFormat="1" applyFont="1" applyFill="1" applyBorder="1" applyAlignment="1" applyProtection="1">
      <alignment horizontal="center" vertical="center" wrapText="1"/>
    </xf>
    <xf numFmtId="1" fontId="6" fillId="0" borderId="37" xfId="0" applyNumberFormat="1" applyFont="1" applyFill="1" applyBorder="1" applyAlignment="1" applyProtection="1">
      <alignment horizontal="left" vertical="center" wrapText="1"/>
    </xf>
    <xf numFmtId="1" fontId="6" fillId="0" borderId="29" xfId="0" applyNumberFormat="1" applyFont="1" applyFill="1" applyBorder="1" applyAlignment="1" applyProtection="1">
      <alignment horizontal="left" vertical="center" wrapText="1"/>
    </xf>
    <xf numFmtId="1" fontId="6" fillId="0" borderId="6" xfId="0" applyNumberFormat="1" applyFont="1" applyBorder="1" applyAlignment="1" applyProtection="1">
      <alignment horizontal="center" vertical="center" wrapText="1"/>
    </xf>
    <xf numFmtId="1" fontId="6" fillId="0" borderId="7" xfId="0" applyNumberFormat="1" applyFont="1" applyBorder="1" applyAlignment="1" applyProtection="1">
      <alignment horizontal="center" vertical="center" wrapText="1"/>
    </xf>
    <xf numFmtId="1" fontId="6" fillId="0" borderId="8" xfId="0" applyNumberFormat="1" applyFont="1" applyBorder="1" applyAlignment="1" applyProtection="1">
      <alignment horizontal="center" vertical="center" wrapText="1"/>
    </xf>
    <xf numFmtId="1" fontId="6" fillId="3" borderId="14" xfId="0" applyNumberFormat="1" applyFont="1" applyFill="1" applyBorder="1" applyAlignment="1" applyProtection="1">
      <alignment horizontal="left" vertical="center" wrapText="1"/>
    </xf>
    <xf numFmtId="1" fontId="6" fillId="0" borderId="3" xfId="0" applyNumberFormat="1" applyFont="1" applyBorder="1" applyAlignment="1" applyProtection="1">
      <alignment horizontal="center" vertical="center" wrapText="1"/>
    </xf>
    <xf numFmtId="1" fontId="6" fillId="0" borderId="4" xfId="0" applyNumberFormat="1" applyFont="1" applyBorder="1" applyAlignment="1" applyProtection="1">
      <alignment horizontal="center" vertical="center" wrapText="1"/>
    </xf>
    <xf numFmtId="1" fontId="6" fillId="0" borderId="5" xfId="0" applyNumberFormat="1" applyFont="1" applyBorder="1" applyAlignment="1" applyProtection="1">
      <alignment horizontal="center" vertical="center" wrapText="1"/>
    </xf>
    <xf numFmtId="1" fontId="6" fillId="0" borderId="35" xfId="0" applyNumberFormat="1" applyFont="1" applyBorder="1" applyAlignment="1" applyProtection="1">
      <alignment horizontal="center" vertical="center" wrapText="1"/>
    </xf>
    <xf numFmtId="1" fontId="6" fillId="0" borderId="0" xfId="0" applyNumberFormat="1" applyFont="1" applyBorder="1" applyAlignment="1" applyProtection="1">
      <alignment horizontal="center" vertical="center" wrapText="1"/>
    </xf>
    <xf numFmtId="1" fontId="6" fillId="0" borderId="88" xfId="0" applyNumberFormat="1" applyFont="1" applyBorder="1" applyAlignment="1" applyProtection="1">
      <alignment horizontal="center" vertical="center" wrapText="1"/>
    </xf>
    <xf numFmtId="1" fontId="6" fillId="0" borderId="19" xfId="0" applyNumberFormat="1" applyFont="1" applyFill="1" applyBorder="1" applyAlignment="1" applyProtection="1">
      <alignment horizontal="left" vertical="center" wrapText="1"/>
    </xf>
    <xf numFmtId="1" fontId="6" fillId="0" borderId="3" xfId="0" applyNumberFormat="1" applyFont="1" applyFill="1" applyBorder="1" applyAlignment="1" applyProtection="1">
      <alignment horizontal="center" vertical="center" wrapText="1"/>
    </xf>
    <xf numFmtId="1" fontId="6" fillId="0" borderId="5" xfId="0" applyNumberFormat="1" applyFont="1" applyFill="1" applyBorder="1" applyAlignment="1" applyProtection="1">
      <alignment horizontal="center" vertical="center" wrapText="1"/>
    </xf>
    <xf numFmtId="1" fontId="6" fillId="0" borderId="11" xfId="0" applyNumberFormat="1" applyFont="1" applyFill="1" applyBorder="1" applyAlignment="1" applyProtection="1">
      <alignment horizontal="center" vertical="center" wrapText="1"/>
    </xf>
    <xf numFmtId="1" fontId="6" fillId="0" borderId="26" xfId="0" applyNumberFormat="1" applyFont="1" applyFill="1" applyBorder="1" applyAlignment="1" applyProtection="1">
      <alignment horizontal="center" vertical="center" wrapText="1"/>
    </xf>
    <xf numFmtId="1" fontId="6" fillId="0" borderId="8" xfId="0" applyNumberFormat="1" applyFont="1" applyFill="1" applyBorder="1" applyAlignment="1" applyProtection="1"/>
    <xf numFmtId="1" fontId="6" fillId="0" borderId="270" xfId="0" applyNumberFormat="1" applyFont="1" applyFill="1" applyBorder="1" applyAlignment="1" applyProtection="1">
      <alignment horizontal="center" vertical="center" wrapText="1"/>
    </xf>
    <xf numFmtId="1" fontId="6" fillId="0" borderId="35" xfId="0" applyNumberFormat="1" applyFont="1" applyFill="1" applyBorder="1" applyAlignment="1" applyProtection="1">
      <alignment horizontal="center" vertical="center" wrapText="1"/>
    </xf>
    <xf numFmtId="1" fontId="6" fillId="0" borderId="88" xfId="0" applyNumberFormat="1" applyFont="1" applyFill="1" applyBorder="1" applyAlignment="1" applyProtection="1">
      <alignment horizontal="center" vertical="center" wrapText="1"/>
    </xf>
    <xf numFmtId="1" fontId="6" fillId="0" borderId="14" xfId="0" applyNumberFormat="1" applyFont="1" applyFill="1" applyBorder="1" applyAlignment="1" applyProtection="1">
      <alignment horizontal="center" vertical="center" wrapText="1"/>
    </xf>
    <xf numFmtId="1" fontId="6" fillId="0" borderId="15" xfId="0" applyNumberFormat="1" applyFont="1" applyFill="1" applyBorder="1" applyAlignment="1" applyProtection="1">
      <alignment vertical="center" wrapText="1"/>
    </xf>
    <xf numFmtId="1" fontId="6" fillId="0" borderId="17" xfId="0" applyNumberFormat="1" applyFont="1" applyFill="1" applyBorder="1" applyAlignment="1" applyProtection="1">
      <alignment vertical="center" wrapText="1"/>
    </xf>
    <xf numFmtId="1" fontId="6" fillId="0" borderId="40" xfId="0" applyNumberFormat="1" applyFont="1" applyFill="1" applyBorder="1" applyAlignment="1" applyProtection="1">
      <alignment vertical="center" wrapText="1"/>
    </xf>
    <xf numFmtId="1" fontId="6" fillId="0" borderId="51" xfId="0" applyNumberFormat="1" applyFont="1" applyFill="1" applyBorder="1" applyAlignment="1" applyProtection="1">
      <alignment vertical="center" wrapText="1"/>
    </xf>
    <xf numFmtId="1" fontId="6" fillId="0" borderId="23" xfId="0" applyNumberFormat="1" applyFont="1" applyFill="1" applyBorder="1" applyAlignment="1" applyProtection="1">
      <alignment vertical="center" wrapText="1"/>
    </xf>
    <xf numFmtId="1" fontId="6" fillId="0" borderId="21" xfId="0" applyNumberFormat="1" applyFont="1" applyFill="1" applyBorder="1" applyAlignment="1" applyProtection="1">
      <alignment vertical="center" wrapText="1"/>
    </xf>
    <xf numFmtId="1" fontId="6" fillId="0" borderId="6" xfId="0" applyNumberFormat="1" applyFont="1" applyFill="1" applyBorder="1" applyAlignment="1" applyProtection="1">
      <alignment vertical="center" wrapText="1"/>
    </xf>
    <xf numFmtId="1" fontId="6" fillId="0" borderId="8" xfId="0" applyNumberFormat="1" applyFont="1" applyFill="1" applyBorder="1" applyAlignment="1" applyProtection="1">
      <alignment vertical="center" wrapText="1"/>
    </xf>
    <xf numFmtId="1" fontId="6" fillId="0" borderId="3" xfId="0" applyNumberFormat="1" applyFont="1" applyFill="1" applyBorder="1" applyAlignment="1" applyProtection="1">
      <alignment horizontal="center" vertical="center"/>
    </xf>
    <xf numFmtId="1" fontId="6" fillId="0" borderId="5" xfId="0" applyNumberFormat="1" applyFont="1" applyFill="1" applyBorder="1" applyAlignment="1" applyProtection="1">
      <alignment horizontal="center" vertical="center"/>
    </xf>
    <xf numFmtId="1" fontId="6" fillId="0" borderId="35" xfId="0" applyNumberFormat="1" applyFont="1" applyFill="1" applyBorder="1" applyAlignment="1" applyProtection="1">
      <alignment horizontal="center" vertical="center"/>
    </xf>
    <xf numFmtId="1" fontId="6" fillId="0" borderId="88" xfId="0" applyNumberFormat="1" applyFont="1" applyFill="1" applyBorder="1" applyAlignment="1" applyProtection="1">
      <alignment horizontal="center" vertical="center"/>
    </xf>
    <xf numFmtId="1" fontId="6" fillId="0" borderId="11" xfId="0" applyNumberFormat="1" applyFont="1" applyFill="1" applyBorder="1" applyAlignment="1" applyProtection="1">
      <alignment horizontal="center" vertical="center"/>
    </xf>
    <xf numFmtId="1" fontId="6" fillId="0" borderId="26" xfId="0" applyNumberFormat="1" applyFont="1" applyFill="1" applyBorder="1" applyAlignment="1" applyProtection="1">
      <alignment horizontal="center" vertical="center"/>
    </xf>
    <xf numFmtId="1" fontId="6" fillId="0" borderId="52" xfId="0" applyNumberFormat="1" applyFont="1" applyFill="1" applyBorder="1" applyAlignment="1" applyProtection="1">
      <alignment horizontal="left" vertical="center"/>
    </xf>
    <xf numFmtId="1" fontId="6" fillId="0" borderId="31" xfId="0" applyNumberFormat="1" applyFont="1" applyFill="1" applyBorder="1" applyAlignment="1" applyProtection="1">
      <alignment horizontal="left" vertical="center"/>
    </xf>
    <xf numFmtId="1" fontId="6" fillId="0" borderId="40" xfId="0" applyNumberFormat="1" applyFont="1" applyFill="1" applyBorder="1" applyAlignment="1" applyProtection="1">
      <alignment horizontal="left" vertical="center" wrapText="1"/>
    </xf>
    <xf numFmtId="1" fontId="6" fillId="0" borderId="51" xfId="0" applyNumberFormat="1" applyFont="1" applyFill="1" applyBorder="1" applyAlignment="1" applyProtection="1">
      <alignment horizontal="left" vertical="center" wrapText="1"/>
    </xf>
    <xf numFmtId="1" fontId="6" fillId="0" borderId="23" xfId="0" applyNumberFormat="1" applyFont="1" applyFill="1" applyBorder="1" applyAlignment="1" applyProtection="1">
      <alignment horizontal="left" vertical="center" wrapText="1"/>
    </xf>
    <xf numFmtId="1" fontId="6" fillId="0" borderId="21" xfId="0" applyNumberFormat="1" applyFont="1" applyFill="1" applyBorder="1" applyAlignment="1" applyProtection="1">
      <alignment horizontal="left" vertical="center" wrapText="1"/>
    </xf>
    <xf numFmtId="1" fontId="6" fillId="0" borderId="0" xfId="0" applyNumberFormat="1" applyFont="1" applyFill="1" applyBorder="1" applyAlignment="1" applyProtection="1">
      <alignment horizontal="center" vertical="center" wrapText="1"/>
    </xf>
    <xf numFmtId="1" fontId="6" fillId="0" borderId="25" xfId="0" applyNumberFormat="1" applyFont="1" applyFill="1" applyBorder="1" applyAlignment="1" applyProtection="1">
      <alignment horizontal="left" vertical="center" wrapText="1"/>
    </xf>
    <xf numFmtId="1" fontId="6" fillId="0" borderId="10" xfId="0" applyNumberFormat="1" applyFont="1" applyFill="1" applyBorder="1" applyAlignment="1" applyProtection="1">
      <alignment horizontal="left" vertical="center" wrapText="1"/>
    </xf>
    <xf numFmtId="1" fontId="6" fillId="3" borderId="3" xfId="0" applyNumberFormat="1" applyFont="1" applyFill="1" applyBorder="1" applyAlignment="1" applyProtection="1">
      <alignment horizontal="center" vertical="center" wrapText="1"/>
    </xf>
    <xf numFmtId="1" fontId="6" fillId="3" borderId="4" xfId="0" applyNumberFormat="1" applyFont="1" applyFill="1" applyBorder="1" applyAlignment="1" applyProtection="1">
      <alignment horizontal="center" vertical="center" wrapText="1"/>
    </xf>
    <xf numFmtId="1" fontId="6" fillId="3" borderId="5" xfId="0" applyNumberFormat="1" applyFont="1" applyFill="1" applyBorder="1" applyAlignment="1" applyProtection="1">
      <alignment horizontal="center" vertical="center" wrapText="1"/>
    </xf>
    <xf numFmtId="1" fontId="6" fillId="0" borderId="98" xfId="0" applyNumberFormat="1" applyFont="1" applyFill="1" applyBorder="1" applyAlignment="1" applyProtection="1">
      <alignment horizontal="left" vertical="center" wrapText="1"/>
    </xf>
    <xf numFmtId="1" fontId="6" fillId="0" borderId="14" xfId="0" applyNumberFormat="1" applyFont="1" applyFill="1" applyBorder="1" applyAlignment="1" applyProtection="1">
      <alignment horizontal="center"/>
    </xf>
    <xf numFmtId="1" fontId="6" fillId="0" borderId="25" xfId="0" applyNumberFormat="1" applyFont="1" applyFill="1" applyBorder="1" applyAlignment="1" applyProtection="1">
      <alignment horizontal="left"/>
    </xf>
    <xf numFmtId="1" fontId="6" fillId="0" borderId="37" xfId="0" applyNumberFormat="1" applyFont="1" applyFill="1" applyBorder="1" applyAlignment="1" applyProtection="1">
      <alignment horizontal="left"/>
    </xf>
    <xf numFmtId="1" fontId="6" fillId="0" borderId="24" xfId="0" applyNumberFormat="1" applyFont="1" applyFill="1" applyBorder="1" applyAlignment="1" applyProtection="1">
      <alignment horizontal="left"/>
    </xf>
    <xf numFmtId="1" fontId="6" fillId="0" borderId="6" xfId="0" applyNumberFormat="1" applyFont="1" applyFill="1" applyBorder="1" applyAlignment="1" applyProtection="1">
      <alignment vertical="center"/>
    </xf>
    <xf numFmtId="1" fontId="26" fillId="0" borderId="8" xfId="0" applyNumberFormat="1" applyFont="1" applyBorder="1" applyProtection="1"/>
    <xf numFmtId="1" fontId="6" fillId="0" borderId="99" xfId="0" applyNumberFormat="1" applyFont="1" applyFill="1" applyBorder="1" applyAlignment="1" applyProtection="1">
      <alignment horizontal="left"/>
    </xf>
    <xf numFmtId="1" fontId="6" fillId="0" borderId="21" xfId="0" applyNumberFormat="1" applyFont="1" applyFill="1" applyBorder="1" applyAlignment="1" applyProtection="1">
      <alignment horizontal="left"/>
    </xf>
    <xf numFmtId="1" fontId="4" fillId="3" borderId="0" xfId="0" applyNumberFormat="1" applyFont="1" applyFill="1" applyBorder="1" applyAlignment="1" applyProtection="1">
      <alignment horizontal="left" wrapText="1"/>
    </xf>
    <xf numFmtId="1" fontId="6" fillId="0" borderId="271" xfId="0" applyNumberFormat="1" applyFont="1" applyFill="1" applyBorder="1" applyAlignment="1" applyProtection="1">
      <alignment horizontal="center" vertical="center" wrapText="1"/>
    </xf>
    <xf numFmtId="1" fontId="6" fillId="0" borderId="98" xfId="0" applyNumberFormat="1" applyFont="1" applyFill="1" applyBorder="1" applyAlignment="1" applyProtection="1">
      <alignment horizontal="left"/>
    </xf>
    <xf numFmtId="1" fontId="6" fillId="0" borderId="51" xfId="0" applyNumberFormat="1" applyFont="1" applyFill="1" applyBorder="1" applyAlignment="1" applyProtection="1">
      <alignment horizontal="left"/>
    </xf>
    <xf numFmtId="1" fontId="6" fillId="0" borderId="0" xfId="0" applyNumberFormat="1" applyFont="1" applyFill="1" applyBorder="1" applyAlignment="1" applyProtection="1">
      <alignment horizontal="left"/>
    </xf>
    <xf numFmtId="1" fontId="6" fillId="0" borderId="88" xfId="0" applyNumberFormat="1" applyFont="1" applyFill="1" applyBorder="1" applyAlignment="1" applyProtection="1">
      <alignment horizontal="left"/>
    </xf>
    <xf numFmtId="1" fontId="6" fillId="0" borderId="89" xfId="0" applyNumberFormat="1" applyFont="1" applyFill="1" applyBorder="1" applyAlignment="1" applyProtection="1">
      <alignment horizontal="left"/>
    </xf>
    <xf numFmtId="1" fontId="6" fillId="0" borderId="17" xfId="0" applyNumberFormat="1" applyFont="1" applyFill="1" applyBorder="1" applyAlignment="1" applyProtection="1">
      <alignment horizontal="left"/>
    </xf>
    <xf numFmtId="1" fontId="6" fillId="0" borderId="70" xfId="0" applyNumberFormat="1" applyFont="1" applyFill="1" applyBorder="1" applyAlignment="1" applyProtection="1">
      <alignment horizontal="center" vertical="center" wrapText="1"/>
    </xf>
    <xf numFmtId="1" fontId="6" fillId="0" borderId="48" xfId="0" applyNumberFormat="1" applyFont="1" applyFill="1" applyBorder="1" applyAlignment="1" applyProtection="1">
      <alignment horizontal="center" vertical="center" wrapText="1"/>
    </xf>
    <xf numFmtId="1" fontId="6" fillId="0" borderId="24" xfId="0" applyNumberFormat="1" applyFont="1" applyFill="1" applyBorder="1" applyAlignment="1" applyProtection="1">
      <alignment horizontal="left" vertical="center"/>
    </xf>
    <xf numFmtId="1" fontId="6" fillId="0" borderId="50" xfId="0" applyNumberFormat="1" applyFont="1" applyFill="1" applyBorder="1" applyAlignment="1" applyProtection="1">
      <alignment horizontal="center" vertical="center"/>
    </xf>
    <xf numFmtId="1" fontId="6" fillId="0" borderId="19" xfId="0" applyNumberFormat="1" applyFont="1" applyFill="1" applyBorder="1" applyAlignment="1" applyProtection="1">
      <alignment horizontal="left" vertical="center"/>
    </xf>
    <xf numFmtId="1" fontId="6" fillId="0" borderId="37" xfId="0" applyNumberFormat="1" applyFont="1" applyFill="1" applyBorder="1" applyAlignment="1" applyProtection="1">
      <alignment horizontal="left" vertical="center"/>
    </xf>
    <xf numFmtId="1" fontId="6" fillId="0" borderId="19" xfId="0" applyNumberFormat="1" applyFont="1" applyFill="1" applyBorder="1" applyAlignment="1" applyProtection="1">
      <alignment horizontal="center" vertical="center" wrapText="1"/>
    </xf>
    <xf numFmtId="1" fontId="6" fillId="0" borderId="25" xfId="0" applyNumberFormat="1" applyFont="1" applyFill="1" applyBorder="1" applyAlignment="1" applyProtection="1">
      <alignment horizontal="center" vertical="center" wrapText="1"/>
    </xf>
    <xf numFmtId="1" fontId="6" fillId="0" borderId="37" xfId="0" applyNumberFormat="1" applyFont="1" applyFill="1" applyBorder="1" applyAlignment="1" applyProtection="1">
      <alignment horizontal="center" vertical="center" wrapText="1"/>
    </xf>
    <xf numFmtId="1" fontId="6" fillId="0" borderId="24" xfId="0" applyNumberFormat="1" applyFont="1" applyFill="1" applyBorder="1" applyAlignment="1" applyProtection="1">
      <alignment horizontal="center" vertical="center" wrapText="1"/>
    </xf>
    <xf numFmtId="1" fontId="6" fillId="0" borderId="35" xfId="0" applyNumberFormat="1" applyFont="1" applyFill="1" applyBorder="1" applyAlignment="1" applyProtection="1">
      <alignment horizontal="left" wrapText="1"/>
    </xf>
    <xf numFmtId="1" fontId="6" fillId="0" borderId="88" xfId="0" applyNumberFormat="1" applyFont="1" applyFill="1" applyBorder="1" applyAlignment="1" applyProtection="1">
      <alignment horizontal="left" wrapText="1"/>
    </xf>
    <xf numFmtId="1" fontId="6" fillId="0" borderId="6" xfId="0" applyNumberFormat="1" applyFont="1" applyFill="1" applyBorder="1" applyAlignment="1" applyProtection="1">
      <alignment horizontal="left" vertical="center" wrapText="1"/>
    </xf>
    <xf numFmtId="1" fontId="6" fillId="0" borderId="8" xfId="0" applyNumberFormat="1" applyFont="1" applyFill="1" applyBorder="1" applyAlignment="1" applyProtection="1">
      <alignment horizontal="left" vertical="center" wrapText="1"/>
    </xf>
    <xf numFmtId="1" fontId="6" fillId="0" borderId="15" xfId="0" applyNumberFormat="1" applyFont="1" applyFill="1" applyBorder="1" applyAlignment="1" applyProtection="1">
      <alignment horizontal="left" vertical="center" wrapText="1"/>
    </xf>
    <xf numFmtId="1" fontId="6" fillId="0" borderId="17" xfId="0" applyNumberFormat="1" applyFont="1" applyFill="1" applyBorder="1" applyAlignment="1" applyProtection="1">
      <alignment horizontal="left" vertical="center" wrapText="1"/>
    </xf>
    <xf numFmtId="1" fontId="6" fillId="0" borderId="40" xfId="0" applyNumberFormat="1" applyFont="1" applyFill="1" applyBorder="1" applyAlignment="1" applyProtection="1">
      <alignment horizontal="left"/>
    </xf>
    <xf numFmtId="1" fontId="6" fillId="0" borderId="11" xfId="0" applyNumberFormat="1" applyFont="1" applyFill="1" applyBorder="1" applyAlignment="1" applyProtection="1">
      <alignment horizontal="left" wrapText="1"/>
    </xf>
    <xf numFmtId="1" fontId="6" fillId="0" borderId="26" xfId="0" applyNumberFormat="1" applyFont="1" applyFill="1" applyBorder="1" applyAlignment="1" applyProtection="1">
      <alignment horizontal="left" wrapText="1"/>
    </xf>
    <xf numFmtId="1" fontId="2" fillId="3" borderId="197" xfId="0" applyNumberFormat="1" applyFont="1" applyFill="1" applyBorder="1" applyAlignment="1" applyProtection="1">
      <alignment horizontal="center" vertical="center" wrapText="1"/>
    </xf>
    <xf numFmtId="1" fontId="4" fillId="3" borderId="4" xfId="0" applyNumberFormat="1" applyFont="1" applyFill="1" applyBorder="1" applyAlignment="1" applyProtection="1">
      <alignment horizontal="left" vertical="center" wrapText="1"/>
    </xf>
    <xf numFmtId="1" fontId="6" fillId="0" borderId="7" xfId="0" applyNumberFormat="1" applyFont="1" applyFill="1" applyBorder="1" applyAlignment="1" applyProtection="1">
      <alignment horizontal="center"/>
    </xf>
    <xf numFmtId="1" fontId="6" fillId="0" borderId="8" xfId="0" applyNumberFormat="1" applyFont="1" applyFill="1" applyBorder="1" applyAlignment="1" applyProtection="1">
      <alignment horizontal="center"/>
    </xf>
    <xf numFmtId="1" fontId="6" fillId="0" borderId="6" xfId="0" applyNumberFormat="1" applyFont="1" applyFill="1" applyBorder="1" applyAlignment="1" applyProtection="1">
      <alignment horizontal="center"/>
    </xf>
    <xf numFmtId="1" fontId="6" fillId="0" borderId="2" xfId="9" applyNumberFormat="1" applyFont="1" applyFill="1" applyBorder="1" applyAlignment="1" applyProtection="1">
      <alignment horizontal="center" vertical="center" wrapText="1"/>
    </xf>
    <xf numFmtId="1" fontId="83" fillId="0" borderId="9" xfId="0" applyNumberFormat="1" applyFont="1" applyBorder="1" applyAlignment="1">
      <alignment horizontal="center" vertical="center" wrapText="1"/>
    </xf>
    <xf numFmtId="1" fontId="83" fillId="0" borderId="10" xfId="0" applyNumberFormat="1" applyFont="1" applyBorder="1" applyAlignment="1">
      <alignment horizontal="center" vertical="center" wrapText="1"/>
    </xf>
    <xf numFmtId="1" fontId="6" fillId="0" borderId="13" xfId="0" applyNumberFormat="1" applyFont="1" applyFill="1" applyBorder="1" applyAlignment="1" applyProtection="1">
      <alignment horizontal="center" vertical="center" wrapText="1"/>
    </xf>
    <xf numFmtId="1" fontId="83" fillId="0" borderId="3" xfId="0" applyNumberFormat="1" applyFont="1" applyBorder="1" applyAlignment="1">
      <alignment horizontal="center" vertical="center" wrapText="1"/>
    </xf>
    <xf numFmtId="1" fontId="83" fillId="0" borderId="5" xfId="0" applyNumberFormat="1" applyFont="1" applyBorder="1" applyAlignment="1">
      <alignment horizontal="center" vertical="center" wrapText="1"/>
    </xf>
    <xf numFmtId="1" fontId="83" fillId="0" borderId="35" xfId="0" applyNumberFormat="1" applyFont="1" applyBorder="1" applyAlignment="1">
      <alignment horizontal="center" vertical="center" wrapText="1"/>
    </xf>
    <xf numFmtId="1" fontId="83" fillId="0" borderId="88" xfId="0" applyNumberFormat="1" applyFont="1" applyBorder="1" applyAlignment="1">
      <alignment horizontal="center" vertical="center" wrapText="1"/>
    </xf>
    <xf numFmtId="1" fontId="83" fillId="0" borderId="11" xfId="0" applyNumberFormat="1" applyFont="1" applyBorder="1" applyAlignment="1">
      <alignment horizontal="center" vertical="center" wrapText="1"/>
    </xf>
    <xf numFmtId="1" fontId="83" fillId="0" borderId="26" xfId="0" applyNumberFormat="1" applyFont="1" applyBorder="1" applyAlignment="1">
      <alignment horizontal="center" vertical="center" wrapText="1"/>
    </xf>
    <xf numFmtId="1" fontId="83" fillId="0" borderId="3" xfId="0" applyNumberFormat="1" applyFont="1" applyBorder="1" applyAlignment="1">
      <alignment horizontal="left" vertical="center"/>
    </xf>
    <xf numFmtId="1" fontId="83" fillId="0" borderId="5" xfId="0" applyNumberFormat="1" applyFont="1" applyBorder="1" applyAlignment="1">
      <alignment horizontal="left" vertical="center"/>
    </xf>
    <xf numFmtId="1" fontId="83" fillId="0" borderId="35" xfId="0" applyNumberFormat="1" applyFont="1" applyBorder="1" applyAlignment="1">
      <alignment horizontal="left" wrapText="1"/>
    </xf>
    <xf numFmtId="1" fontId="83" fillId="0" borderId="88" xfId="0" applyNumberFormat="1" applyFont="1" applyBorder="1" applyAlignment="1">
      <alignment horizontal="left" wrapText="1"/>
    </xf>
    <xf numFmtId="1" fontId="83" fillId="0" borderId="11" xfId="0" applyNumberFormat="1" applyFont="1" applyBorder="1" applyAlignment="1">
      <alignment horizontal="left" wrapText="1"/>
    </xf>
    <xf numFmtId="1" fontId="83" fillId="0" borderId="26" xfId="0" applyNumberFormat="1" applyFont="1" applyBorder="1" applyAlignment="1">
      <alignment horizontal="left" wrapText="1"/>
    </xf>
    <xf numFmtId="1" fontId="6" fillId="0" borderId="6" xfId="9" quotePrefix="1" applyNumberFormat="1" applyFont="1" applyFill="1" applyBorder="1" applyAlignment="1" applyProtection="1">
      <alignment horizontal="center" vertical="center" wrapText="1"/>
    </xf>
    <xf numFmtId="1" fontId="6" fillId="0" borderId="7" xfId="9" quotePrefix="1" applyNumberFormat="1" applyFont="1" applyFill="1" applyBorder="1" applyAlignment="1" applyProtection="1">
      <alignment horizontal="center" vertical="center" wrapText="1"/>
    </xf>
    <xf numFmtId="1" fontId="6" fillId="0" borderId="8" xfId="9" quotePrefix="1" applyNumberFormat="1" applyFont="1" applyFill="1" applyBorder="1" applyAlignment="1" applyProtection="1">
      <alignment horizontal="center" vertical="center" wrapText="1"/>
    </xf>
    <xf numFmtId="1" fontId="6" fillId="0" borderId="11" xfId="9" applyNumberFormat="1" applyFont="1" applyFill="1" applyBorder="1" applyAlignment="1" applyProtection="1">
      <alignment horizontal="center" vertical="center" wrapText="1"/>
    </xf>
    <xf numFmtId="1" fontId="6" fillId="0" borderId="26" xfId="9" applyNumberFormat="1" applyFont="1" applyFill="1" applyBorder="1" applyAlignment="1" applyProtection="1">
      <alignment horizontal="center" vertical="center" wrapText="1"/>
    </xf>
    <xf numFmtId="1" fontId="6" fillId="0" borderId="3" xfId="10" applyNumberFormat="1" applyFont="1" applyFill="1" applyBorder="1" applyAlignment="1" applyProtection="1">
      <alignment horizontal="center" vertical="center"/>
    </xf>
    <xf numFmtId="1" fontId="6" fillId="0" borderId="4" xfId="10" applyNumberFormat="1" applyFont="1" applyFill="1" applyBorder="1" applyAlignment="1" applyProtection="1">
      <alignment horizontal="center" vertical="center"/>
    </xf>
    <xf numFmtId="1" fontId="6" fillId="0" borderId="5" xfId="10" applyNumberFormat="1" applyFont="1" applyFill="1" applyBorder="1" applyAlignment="1" applyProtection="1">
      <alignment horizontal="center" vertical="center"/>
    </xf>
    <xf numFmtId="1" fontId="6" fillId="0" borderId="11" xfId="10" applyNumberFormat="1" applyFont="1" applyFill="1" applyBorder="1" applyAlignment="1" applyProtection="1">
      <alignment horizontal="center" vertical="center"/>
    </xf>
    <xf numFmtId="1" fontId="6" fillId="0" borderId="50" xfId="10" applyNumberFormat="1" applyFont="1" applyFill="1" applyBorder="1" applyAlignment="1" applyProtection="1">
      <alignment horizontal="center" vertical="center"/>
    </xf>
    <xf numFmtId="1" fontId="6" fillId="0" borderId="26" xfId="10" applyNumberFormat="1" applyFont="1" applyFill="1" applyBorder="1" applyAlignment="1" applyProtection="1">
      <alignment horizontal="center" vertical="center"/>
    </xf>
    <xf numFmtId="1" fontId="83" fillId="0" borderId="6" xfId="0" applyNumberFormat="1" applyFont="1" applyBorder="1" applyAlignment="1">
      <alignment horizontal="center" vertical="center"/>
    </xf>
    <xf numFmtId="1" fontId="83" fillId="0" borderId="8" xfId="0" applyNumberFormat="1" applyFont="1" applyBorder="1" applyAlignment="1">
      <alignment horizontal="center" vertical="center"/>
    </xf>
    <xf numFmtId="1" fontId="6" fillId="0" borderId="3" xfId="9" applyNumberFormat="1" applyFont="1" applyFill="1" applyBorder="1" applyAlignment="1" applyProtection="1">
      <alignment horizontal="center" vertical="center" wrapText="1"/>
    </xf>
    <xf numFmtId="1" fontId="6" fillId="0" borderId="5" xfId="9" applyNumberFormat="1" applyFont="1" applyFill="1" applyBorder="1" applyAlignment="1" applyProtection="1">
      <alignment horizontal="center" vertical="center" wrapText="1"/>
    </xf>
    <xf numFmtId="1" fontId="6" fillId="0" borderId="35" xfId="9" applyNumberFormat="1" applyFont="1" applyFill="1" applyBorder="1" applyAlignment="1" applyProtection="1">
      <alignment horizontal="center" vertical="center" wrapText="1"/>
    </xf>
    <xf numFmtId="1" fontId="6" fillId="0" borderId="88" xfId="9" applyNumberFormat="1" applyFont="1" applyFill="1" applyBorder="1" applyAlignment="1" applyProtection="1">
      <alignment horizontal="center" vertical="center" wrapText="1"/>
    </xf>
    <xf numFmtId="1" fontId="6" fillId="0" borderId="65" xfId="0" applyNumberFormat="1" applyFont="1" applyFill="1" applyBorder="1" applyAlignment="1" applyProtection="1">
      <alignment horizontal="center" vertical="center" wrapText="1"/>
    </xf>
    <xf numFmtId="1" fontId="6" fillId="0" borderId="34" xfId="0" applyNumberFormat="1" applyFont="1" applyFill="1" applyBorder="1" applyAlignment="1" applyProtection="1">
      <alignment horizontal="center" vertical="center" wrapText="1"/>
    </xf>
    <xf numFmtId="1" fontId="6" fillId="0" borderId="16" xfId="0" applyNumberFormat="1" applyFont="1" applyFill="1" applyBorder="1" applyAlignment="1" applyProtection="1">
      <alignment horizontal="center" vertical="center" wrapText="1"/>
    </xf>
    <xf numFmtId="1" fontId="6" fillId="0" borderId="45" xfId="0" applyNumberFormat="1" applyFont="1" applyFill="1" applyBorder="1" applyAlignment="1" applyProtection="1">
      <alignment horizontal="center" vertical="center" wrapText="1"/>
    </xf>
    <xf numFmtId="1" fontId="6" fillId="0" borderId="18" xfId="0" applyNumberFormat="1" applyFont="1" applyFill="1" applyBorder="1" applyAlignment="1" applyProtection="1">
      <alignment horizontal="center" vertical="center" wrapText="1"/>
    </xf>
    <xf numFmtId="1" fontId="6" fillId="0" borderId="20" xfId="0" applyNumberFormat="1" applyFont="1" applyFill="1" applyBorder="1" applyAlignment="1" applyProtection="1">
      <alignment horizontal="center" vertical="center" wrapText="1"/>
    </xf>
    <xf numFmtId="1" fontId="6" fillId="0" borderId="46" xfId="0" applyNumberFormat="1" applyFont="1" applyFill="1" applyBorder="1" applyAlignment="1" applyProtection="1">
      <alignment horizontal="center" vertical="center" wrapText="1"/>
    </xf>
    <xf numFmtId="1" fontId="6" fillId="0" borderId="22" xfId="0" applyNumberFormat="1" applyFont="1" applyFill="1" applyBorder="1" applyAlignment="1" applyProtection="1">
      <alignment horizontal="center" vertical="center" wrapText="1"/>
    </xf>
    <xf numFmtId="1" fontId="6" fillId="0" borderId="47" xfId="0" applyNumberFormat="1" applyFont="1" applyFill="1" applyBorder="1" applyAlignment="1" applyProtection="1">
      <alignment horizontal="center" vertical="center"/>
    </xf>
    <xf numFmtId="1" fontId="6" fillId="0" borderId="12" xfId="0" applyNumberFormat="1" applyFont="1" applyFill="1" applyBorder="1" applyAlignment="1" applyProtection="1">
      <alignment horizontal="center" vertical="center"/>
    </xf>
    <xf numFmtId="1" fontId="6" fillId="0" borderId="13" xfId="0" applyNumberFormat="1" applyFont="1" applyFill="1" applyBorder="1" applyAlignment="1" applyProtection="1">
      <alignment horizontal="center" vertical="center"/>
    </xf>
    <xf numFmtId="1" fontId="21" fillId="0" borderId="2" xfId="0" applyNumberFormat="1" applyFont="1" applyBorder="1" applyAlignment="1">
      <alignment horizontal="center" vertical="center" wrapText="1"/>
    </xf>
    <xf numFmtId="1" fontId="21" fillId="0" borderId="35" xfId="0" applyNumberFormat="1" applyFont="1" applyBorder="1" applyAlignment="1">
      <alignment horizontal="center" vertical="center" wrapText="1"/>
    </xf>
    <xf numFmtId="1" fontId="21" fillId="0" borderId="258" xfId="0" applyNumberFormat="1" applyFont="1" applyBorder="1" applyAlignment="1">
      <alignment horizontal="center" vertical="center" wrapText="1"/>
    </xf>
    <xf numFmtId="1" fontId="21" fillId="0" borderId="271" xfId="0" applyNumberFormat="1" applyFont="1" applyBorder="1" applyAlignment="1">
      <alignment horizontal="center" vertical="center" wrapText="1"/>
    </xf>
    <xf numFmtId="1" fontId="21" fillId="0" borderId="9" xfId="0" applyNumberFormat="1" applyFont="1" applyBorder="1" applyAlignment="1">
      <alignment horizontal="center" vertical="center" wrapText="1"/>
    </xf>
    <xf numFmtId="1" fontId="21" fillId="0" borderId="10" xfId="0" applyNumberFormat="1" applyFont="1" applyBorder="1" applyAlignment="1">
      <alignment horizontal="center" vertical="center" wrapText="1"/>
    </xf>
    <xf numFmtId="1" fontId="21" fillId="0" borderId="3" xfId="0" applyNumberFormat="1" applyFont="1" applyBorder="1" applyAlignment="1">
      <alignment horizontal="center" vertical="center"/>
    </xf>
    <xf numFmtId="1" fontId="24" fillId="0" borderId="5" xfId="0" applyNumberFormat="1" applyFont="1" applyBorder="1" applyAlignment="1">
      <alignment horizontal="center" vertical="center"/>
    </xf>
    <xf numFmtId="1" fontId="24" fillId="0" borderId="35" xfId="0" applyNumberFormat="1" applyFont="1" applyBorder="1" applyAlignment="1">
      <alignment horizontal="center" vertical="center"/>
    </xf>
    <xf numFmtId="1" fontId="24" fillId="0" borderId="88" xfId="0" applyNumberFormat="1" applyFont="1" applyBorder="1" applyAlignment="1">
      <alignment horizontal="center" vertical="center"/>
    </xf>
    <xf numFmtId="1" fontId="24" fillId="0" borderId="11" xfId="0" applyNumberFormat="1" applyFont="1" applyBorder="1" applyAlignment="1">
      <alignment horizontal="center" vertical="center"/>
    </xf>
    <xf numFmtId="1" fontId="24" fillId="0" borderId="26" xfId="0" applyNumberFormat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 vertical="center"/>
    </xf>
    <xf numFmtId="1" fontId="24" fillId="0" borderId="4" xfId="0" applyNumberFormat="1" applyFont="1" applyBorder="1" applyAlignment="1">
      <alignment horizontal="center" vertical="center"/>
    </xf>
    <xf numFmtId="1" fontId="24" fillId="0" borderId="0" xfId="0" applyNumberFormat="1" applyFont="1" applyBorder="1" applyAlignment="1">
      <alignment horizontal="center" vertical="center"/>
    </xf>
    <xf numFmtId="1" fontId="24" fillId="0" borderId="50" xfId="0" applyNumberFormat="1" applyFont="1" applyBorder="1" applyAlignment="1">
      <alignment horizontal="center" vertical="center"/>
    </xf>
    <xf numFmtId="1" fontId="21" fillId="0" borderId="3" xfId="0" applyNumberFormat="1" applyFont="1" applyBorder="1" applyAlignment="1">
      <alignment horizontal="center"/>
    </xf>
    <xf numFmtId="1" fontId="24" fillId="0" borderId="5" xfId="0" applyNumberFormat="1" applyFont="1" applyBorder="1" applyAlignment="1">
      <alignment horizontal="center"/>
    </xf>
    <xf numFmtId="1" fontId="6" fillId="0" borderId="3" xfId="12" applyNumberFormat="1" applyFont="1" applyFill="1" applyBorder="1" applyAlignment="1" applyProtection="1">
      <alignment horizontal="center" vertical="center" wrapText="1"/>
    </xf>
    <xf numFmtId="1" fontId="6" fillId="0" borderId="11" xfId="12" applyNumberFormat="1" applyFont="1" applyFill="1" applyBorder="1" applyAlignment="1" applyProtection="1">
      <alignment horizontal="center" vertical="center" wrapText="1"/>
    </xf>
    <xf numFmtId="1" fontId="6" fillId="0" borderId="2" xfId="12" applyNumberFormat="1" applyFont="1" applyFill="1" applyBorder="1" applyAlignment="1" applyProtection="1">
      <alignment horizontal="center" vertical="center" wrapText="1"/>
    </xf>
    <xf numFmtId="1" fontId="6" fillId="0" borderId="10" xfId="12" applyNumberFormat="1" applyFont="1" applyFill="1" applyBorder="1" applyAlignment="1" applyProtection="1">
      <alignment horizontal="center" vertical="center" wrapText="1"/>
    </xf>
    <xf numFmtId="1" fontId="4" fillId="0" borderId="50" xfId="12" quotePrefix="1" applyNumberFormat="1" applyFont="1" applyFill="1" applyBorder="1" applyAlignment="1" applyProtection="1">
      <alignment horizontal="left"/>
    </xf>
    <xf numFmtId="1" fontId="6" fillId="0" borderId="9" xfId="12" applyNumberFormat="1" applyFont="1" applyFill="1" applyBorder="1" applyAlignment="1" applyProtection="1">
      <alignment horizontal="center" vertical="center" wrapText="1"/>
    </xf>
    <xf numFmtId="1" fontId="6" fillId="0" borderId="3" xfId="4" applyNumberFormat="1" applyFont="1" applyFill="1" applyBorder="1" applyAlignment="1" applyProtection="1">
      <alignment horizontal="center" vertical="center"/>
    </xf>
    <xf numFmtId="1" fontId="6" fillId="0" borderId="5" xfId="4" applyNumberFormat="1" applyFont="1" applyFill="1" applyBorder="1" applyAlignment="1" applyProtection="1">
      <alignment horizontal="center" vertical="center"/>
    </xf>
    <xf numFmtId="1" fontId="6" fillId="0" borderId="11" xfId="4" applyNumberFormat="1" applyFont="1" applyFill="1" applyBorder="1" applyAlignment="1" applyProtection="1">
      <alignment horizontal="center" vertical="center"/>
    </xf>
    <xf numFmtId="1" fontId="6" fillId="0" borderId="26" xfId="4" applyNumberFormat="1" applyFont="1" applyFill="1" applyBorder="1" applyAlignment="1" applyProtection="1">
      <alignment horizontal="center" vertical="center"/>
    </xf>
    <xf numFmtId="1" fontId="6" fillId="0" borderId="2" xfId="4" applyNumberFormat="1" applyFont="1" applyFill="1" applyBorder="1" applyAlignment="1" applyProtection="1">
      <alignment horizontal="center" vertical="top" wrapText="1"/>
    </xf>
    <xf numFmtId="1" fontId="6" fillId="0" borderId="9" xfId="4" applyNumberFormat="1" applyFont="1" applyFill="1" applyBorder="1" applyAlignment="1" applyProtection="1">
      <alignment horizontal="center" vertical="top" wrapText="1"/>
    </xf>
    <xf numFmtId="1" fontId="6" fillId="0" borderId="10" xfId="4" applyNumberFormat="1" applyFont="1" applyFill="1" applyBorder="1" applyAlignment="1" applyProtection="1">
      <alignment horizontal="center" vertical="top" wrapText="1"/>
    </xf>
    <xf numFmtId="1" fontId="6" fillId="0" borderId="4" xfId="12" applyNumberFormat="1" applyFont="1" applyFill="1" applyBorder="1" applyAlignment="1" applyProtection="1">
      <alignment horizontal="center" vertical="center" wrapText="1"/>
    </xf>
    <xf numFmtId="1" fontId="6" fillId="0" borderId="5" xfId="12" applyNumberFormat="1" applyFont="1" applyFill="1" applyBorder="1" applyAlignment="1" applyProtection="1">
      <alignment horizontal="center" vertical="center" wrapText="1"/>
    </xf>
    <xf numFmtId="1" fontId="6" fillId="0" borderId="14" xfId="0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Fill="1" applyAlignment="1" applyProtection="1">
      <alignment horizontal="left"/>
    </xf>
    <xf numFmtId="1" fontId="6" fillId="3" borderId="2" xfId="0" applyNumberFormat="1" applyFont="1" applyFill="1" applyBorder="1" applyAlignment="1" applyProtection="1">
      <alignment horizontal="center" vertical="center"/>
    </xf>
    <xf numFmtId="1" fontId="6" fillId="3" borderId="9" xfId="0" applyNumberFormat="1" applyFont="1" applyFill="1" applyBorder="1" applyAlignment="1" applyProtection="1">
      <alignment horizontal="center" vertical="center"/>
    </xf>
    <xf numFmtId="1" fontId="6" fillId="3" borderId="10" xfId="0" applyNumberFormat="1" applyFont="1" applyFill="1" applyBorder="1" applyAlignment="1" applyProtection="1">
      <alignment horizontal="center" vertical="center"/>
    </xf>
    <xf numFmtId="1" fontId="6" fillId="0" borderId="6" xfId="0" applyNumberFormat="1" applyFont="1" applyBorder="1" applyAlignment="1" applyProtection="1">
      <alignment horizontal="center" vertical="center"/>
    </xf>
    <xf numFmtId="1" fontId="6" fillId="0" borderId="7" xfId="0" applyNumberFormat="1" applyFont="1" applyBorder="1" applyAlignment="1" applyProtection="1">
      <alignment horizontal="center" vertical="center"/>
    </xf>
    <xf numFmtId="1" fontId="6" fillId="0" borderId="8" xfId="0" applyNumberFormat="1" applyFont="1" applyBorder="1" applyAlignment="1" applyProtection="1">
      <alignment horizontal="center" vertical="center"/>
    </xf>
    <xf numFmtId="1" fontId="6" fillId="0" borderId="53" xfId="0" applyNumberFormat="1" applyFont="1" applyFill="1" applyBorder="1" applyAlignment="1" applyProtection="1">
      <alignment horizontal="center" vertical="center" wrapText="1"/>
    </xf>
    <xf numFmtId="1" fontId="6" fillId="0" borderId="27" xfId="0" applyNumberFormat="1" applyFont="1" applyFill="1" applyBorder="1" applyAlignment="1" applyProtection="1">
      <alignment horizontal="center" vertical="center" wrapText="1"/>
    </xf>
    <xf numFmtId="1" fontId="6" fillId="0" borderId="44" xfId="0" applyNumberFormat="1" applyFont="1" applyFill="1" applyBorder="1" applyAlignment="1" applyProtection="1">
      <alignment horizontal="center" vertical="center" wrapText="1"/>
    </xf>
    <xf numFmtId="1" fontId="6" fillId="0" borderId="28" xfId="0" applyNumberFormat="1" applyFont="1" applyFill="1" applyBorder="1" applyAlignment="1" applyProtection="1">
      <alignment horizontal="center" vertical="center" wrapText="1"/>
    </xf>
    <xf numFmtId="1" fontId="15" fillId="0" borderId="6" xfId="0" applyNumberFormat="1" applyFont="1" applyFill="1" applyBorder="1" applyAlignment="1" applyProtection="1">
      <alignment horizontal="center" vertical="center" wrapText="1"/>
    </xf>
    <xf numFmtId="1" fontId="15" fillId="0" borderId="8" xfId="0" applyNumberFormat="1" applyFont="1" applyFill="1" applyBorder="1" applyAlignment="1" applyProtection="1">
      <alignment horizontal="center" vertical="center" wrapText="1"/>
    </xf>
    <xf numFmtId="1" fontId="6" fillId="0" borderId="50" xfId="0" applyNumberFormat="1" applyFont="1" applyBorder="1" applyAlignment="1" applyProtection="1">
      <alignment horizontal="center" vertical="center"/>
    </xf>
    <xf numFmtId="1" fontId="6" fillId="0" borderId="26" xfId="0" applyNumberFormat="1" applyFont="1" applyBorder="1" applyAlignment="1" applyProtection="1">
      <alignment horizontal="center" vertical="center"/>
    </xf>
    <xf numFmtId="1" fontId="6" fillId="0" borderId="11" xfId="0" applyNumberFormat="1" applyFont="1" applyBorder="1" applyAlignment="1" applyProtection="1">
      <alignment horizontal="center" vertical="center" wrapText="1"/>
    </xf>
    <xf numFmtId="1" fontId="6" fillId="0" borderId="50" xfId="0" applyNumberFormat="1" applyFont="1" applyBorder="1" applyAlignment="1" applyProtection="1">
      <alignment horizontal="center" vertical="center" wrapText="1"/>
    </xf>
    <xf numFmtId="1" fontId="6" fillId="0" borderId="26" xfId="0" applyNumberFormat="1" applyFont="1" applyBorder="1" applyAlignment="1" applyProtection="1">
      <alignment horizontal="center" vertical="center" wrapText="1"/>
    </xf>
    <xf numFmtId="1" fontId="6" fillId="0" borderId="48" xfId="0" applyNumberFormat="1" applyFont="1" applyFill="1" applyBorder="1" applyAlignment="1" applyProtection="1">
      <alignment horizontal="center" vertical="center"/>
    </xf>
    <xf numFmtId="1" fontId="6" fillId="0" borderId="70" xfId="0" applyNumberFormat="1" applyFont="1" applyFill="1" applyBorder="1" applyAlignment="1" applyProtection="1">
      <alignment horizontal="center" vertical="center"/>
    </xf>
    <xf numFmtId="1" fontId="33" fillId="3" borderId="0" xfId="0" applyNumberFormat="1" applyFont="1" applyFill="1" applyBorder="1" applyAlignment="1" applyProtection="1">
      <alignment horizontal="center" wrapText="1"/>
    </xf>
    <xf numFmtId="1" fontId="6" fillId="0" borderId="2" xfId="0" applyNumberFormat="1" applyFont="1" applyBorder="1" applyAlignment="1" applyProtection="1">
      <alignment horizontal="center" vertical="center"/>
    </xf>
    <xf numFmtId="1" fontId="6" fillId="0" borderId="9" xfId="0" applyNumberFormat="1" applyFont="1" applyBorder="1" applyAlignment="1" applyProtection="1">
      <alignment horizontal="center" vertical="center"/>
    </xf>
    <xf numFmtId="1" fontId="6" fillId="0" borderId="10" xfId="0" applyNumberFormat="1" applyFont="1" applyBorder="1" applyAlignment="1" applyProtection="1">
      <alignment horizontal="center" vertical="center"/>
    </xf>
    <xf numFmtId="1" fontId="6" fillId="0" borderId="244" xfId="0" applyNumberFormat="1" applyFont="1" applyBorder="1" applyAlignment="1" applyProtection="1">
      <alignment horizontal="center" vertical="center"/>
    </xf>
    <xf numFmtId="1" fontId="6" fillId="0" borderId="244" xfId="0" applyNumberFormat="1" applyFont="1" applyFill="1" applyBorder="1" applyAlignment="1" applyProtection="1">
      <alignment horizontal="center" vertical="center"/>
    </xf>
    <xf numFmtId="1" fontId="6" fillId="0" borderId="159" xfId="0" applyNumberFormat="1" applyFont="1" applyFill="1" applyBorder="1" applyAlignment="1" applyProtection="1">
      <alignment horizontal="center" vertical="center"/>
    </xf>
    <xf numFmtId="1" fontId="21" fillId="0" borderId="5" xfId="0" applyNumberFormat="1" applyFont="1" applyFill="1" applyBorder="1" applyAlignment="1">
      <alignment horizontal="center" vertical="center"/>
    </xf>
    <xf numFmtId="1" fontId="21" fillId="0" borderId="88" xfId="0" applyNumberFormat="1" applyFont="1" applyFill="1" applyBorder="1" applyAlignment="1">
      <alignment horizontal="center" vertical="center"/>
    </xf>
    <xf numFmtId="1" fontId="21" fillId="0" borderId="26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 applyProtection="1">
      <alignment horizontal="center" vertical="center"/>
    </xf>
    <xf numFmtId="1" fontId="6" fillId="0" borderId="2" xfId="0" applyNumberFormat="1" applyFont="1" applyFill="1" applyBorder="1" applyAlignment="1" applyProtection="1">
      <alignment horizontal="center" vertical="center"/>
      <protection hidden="1"/>
    </xf>
    <xf numFmtId="1" fontId="6" fillId="0" borderId="9" xfId="0" applyNumberFormat="1" applyFont="1" applyFill="1" applyBorder="1" applyAlignment="1" applyProtection="1">
      <alignment horizontal="center" vertical="center"/>
      <protection hidden="1"/>
    </xf>
    <xf numFmtId="1" fontId="6" fillId="0" borderId="10" xfId="0" applyNumberFormat="1" applyFont="1" applyFill="1" applyBorder="1" applyAlignment="1" applyProtection="1">
      <alignment horizontal="center" vertical="center"/>
      <protection hidden="1"/>
    </xf>
    <xf numFmtId="1" fontId="6" fillId="0" borderId="6" xfId="0" applyNumberFormat="1" applyFont="1" applyFill="1" applyBorder="1" applyAlignment="1" applyProtection="1">
      <alignment horizontal="center" vertical="center"/>
      <protection hidden="1"/>
    </xf>
    <xf numFmtId="1" fontId="6" fillId="0" borderId="8" xfId="0" applyNumberFormat="1" applyFont="1" applyFill="1" applyBorder="1" applyAlignment="1" applyProtection="1">
      <alignment horizontal="center" vertical="center"/>
      <protection hidden="1"/>
    </xf>
    <xf numFmtId="1" fontId="6" fillId="0" borderId="37" xfId="0" applyNumberFormat="1" applyFont="1" applyFill="1" applyBorder="1" applyAlignment="1" applyProtection="1">
      <alignment vertical="center" wrapText="1"/>
    </xf>
    <xf numFmtId="1" fontId="6" fillId="0" borderId="99" xfId="0" applyNumberFormat="1" applyFont="1" applyFill="1" applyBorder="1" applyAlignment="1" applyProtection="1">
      <alignment horizontal="left" vertical="center" wrapText="1"/>
    </xf>
    <xf numFmtId="1" fontId="6" fillId="0" borderId="29" xfId="6" applyNumberFormat="1" applyFont="1" applyFill="1" applyBorder="1" applyAlignment="1" applyProtection="1">
      <alignment horizontal="left" vertical="center" wrapText="1"/>
    </xf>
    <xf numFmtId="1" fontId="6" fillId="0" borderId="59" xfId="0" applyNumberFormat="1" applyFont="1" applyFill="1" applyBorder="1" applyAlignment="1" applyProtection="1">
      <alignment horizontal="left" vertical="center" wrapText="1"/>
    </xf>
    <xf numFmtId="1" fontId="6" fillId="0" borderId="36" xfId="0" applyNumberFormat="1" applyFont="1" applyFill="1" applyBorder="1" applyAlignment="1" applyProtection="1">
      <alignment vertical="center" wrapText="1"/>
    </xf>
    <xf numFmtId="1" fontId="6" fillId="0" borderId="37" xfId="0" applyNumberFormat="1" applyFont="1" applyBorder="1" applyAlignment="1" applyProtection="1">
      <alignment vertical="center" wrapText="1"/>
    </xf>
    <xf numFmtId="1" fontId="6" fillId="0" borderId="24" xfId="0" applyNumberFormat="1" applyFont="1" applyFill="1" applyBorder="1" applyAlignment="1" applyProtection="1">
      <alignment vertical="center" wrapText="1"/>
    </xf>
    <xf numFmtId="1" fontId="6" fillId="0" borderId="24" xfId="0" applyNumberFormat="1" applyFont="1" applyBorder="1" applyAlignment="1" applyProtection="1">
      <alignment vertical="center" wrapText="1"/>
    </xf>
    <xf numFmtId="1" fontId="6" fillId="0" borderId="29" xfId="0" applyNumberFormat="1" applyFont="1" applyFill="1" applyBorder="1" applyAlignment="1" applyProtection="1">
      <alignment horizontal="center" vertical="center" wrapText="1"/>
    </xf>
    <xf numFmtId="1" fontId="6" fillId="0" borderId="19" xfId="0" applyNumberFormat="1" applyFont="1" applyFill="1" applyBorder="1" applyAlignment="1" applyProtection="1">
      <alignment vertical="center" wrapText="1"/>
    </xf>
    <xf numFmtId="1" fontId="6" fillId="0" borderId="19" xfId="0" applyNumberFormat="1" applyFont="1" applyBorder="1" applyAlignment="1" applyProtection="1">
      <alignment vertical="center" wrapText="1"/>
    </xf>
    <xf numFmtId="1" fontId="6" fillId="0" borderId="9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10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29" xfId="0" applyNumberFormat="1" applyFont="1" applyFill="1" applyBorder="1" applyAlignment="1" applyProtection="1">
      <alignment vertical="center" wrapText="1"/>
    </xf>
    <xf numFmtId="1" fontId="6" fillId="0" borderId="29" xfId="0" applyNumberFormat="1" applyFont="1" applyBorder="1" applyAlignment="1" applyProtection="1">
      <alignment vertical="center" wrapText="1"/>
    </xf>
    <xf numFmtId="1" fontId="6" fillId="0" borderId="2" xfId="0" applyNumberFormat="1" applyFont="1" applyFill="1" applyBorder="1" applyAlignment="1" applyProtection="1">
      <alignment horizontal="left"/>
    </xf>
    <xf numFmtId="1" fontId="6" fillId="0" borderId="19" xfId="0" applyNumberFormat="1" applyFont="1" applyFill="1" applyBorder="1" applyAlignment="1" applyProtection="1">
      <alignment horizontal="left"/>
    </xf>
    <xf numFmtId="1" fontId="6" fillId="0" borderId="29" xfId="0" applyNumberFormat="1" applyFont="1" applyFill="1" applyBorder="1" applyAlignment="1" applyProtection="1">
      <alignment horizontal="left"/>
    </xf>
    <xf numFmtId="1" fontId="21" fillId="0" borderId="0" xfId="0" applyNumberFormat="1" applyFont="1" applyFill="1" applyAlignment="1">
      <alignment horizontal="center" vertical="center"/>
    </xf>
    <xf numFmtId="1" fontId="6" fillId="0" borderId="87" xfId="0" applyNumberFormat="1" applyFont="1" applyFill="1" applyBorder="1" applyAlignment="1" applyProtection="1">
      <alignment horizontal="left"/>
    </xf>
    <xf numFmtId="1" fontId="6" fillId="0" borderId="84" xfId="0" applyNumberFormat="1" applyFont="1" applyFill="1" applyBorder="1" applyAlignment="1" applyProtection="1">
      <alignment horizontal="left"/>
    </xf>
    <xf numFmtId="1" fontId="6" fillId="0" borderId="2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133" xfId="0" applyNumberFormat="1" applyFont="1" applyFill="1" applyBorder="1" applyAlignment="1" applyProtection="1">
      <alignment horizontal="left"/>
    </xf>
    <xf numFmtId="1" fontId="6" fillId="0" borderId="10" xfId="0" applyNumberFormat="1" applyFont="1" applyFill="1" applyBorder="1" applyAlignment="1" applyProtection="1">
      <alignment horizontal="left"/>
    </xf>
    <xf numFmtId="1" fontId="6" fillId="0" borderId="272" xfId="0" applyNumberFormat="1" applyFont="1" applyFill="1" applyBorder="1" applyAlignment="1" applyProtection="1">
      <alignment horizontal="left" wrapText="1"/>
    </xf>
    <xf numFmtId="1" fontId="6" fillId="0" borderId="141" xfId="0" applyNumberFormat="1" applyFont="1" applyFill="1" applyBorder="1" applyAlignment="1" applyProtection="1">
      <alignment horizontal="left" wrapText="1"/>
    </xf>
    <xf numFmtId="1" fontId="6" fillId="0" borderId="125" xfId="0" applyNumberFormat="1" applyFont="1" applyFill="1" applyBorder="1" applyAlignment="1" applyProtection="1">
      <alignment horizontal="center" vertical="center" wrapText="1"/>
    </xf>
    <xf numFmtId="1" fontId="6" fillId="0" borderId="123" xfId="0" applyNumberFormat="1" applyFont="1" applyFill="1" applyBorder="1" applyAlignment="1" applyProtection="1">
      <alignment horizontal="center" vertical="center" wrapText="1"/>
    </xf>
    <xf numFmtId="1" fontId="6" fillId="0" borderId="119" xfId="0" applyNumberFormat="1" applyFont="1" applyFill="1" applyBorder="1" applyAlignment="1" applyProtection="1">
      <alignment horizontal="center" vertical="center" wrapText="1"/>
    </xf>
    <xf numFmtId="1" fontId="0" fillId="0" borderId="9" xfId="0" applyNumberFormat="1" applyBorder="1"/>
    <xf numFmtId="1" fontId="0" fillId="0" borderId="10" xfId="0" applyNumberFormat="1" applyBorder="1"/>
    <xf numFmtId="1" fontId="6" fillId="0" borderId="5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88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26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7" xfId="0" applyNumberFormat="1" applyFont="1" applyFill="1" applyBorder="1" applyAlignment="1" applyProtection="1">
      <alignment horizontal="center" vertical="center"/>
      <protection hidden="1"/>
    </xf>
    <xf numFmtId="1" fontId="6" fillId="0" borderId="14" xfId="0" applyNumberFormat="1" applyFont="1" applyBorder="1" applyAlignment="1" applyProtection="1">
      <alignment horizontal="center" vertical="center" wrapText="1"/>
    </xf>
    <xf numFmtId="1" fontId="6" fillId="0" borderId="2" xfId="0" applyNumberFormat="1" applyFont="1" applyFill="1" applyBorder="1" applyAlignment="1" applyProtection="1">
      <alignment vertical="center" wrapText="1"/>
    </xf>
    <xf numFmtId="1" fontId="6" fillId="0" borderId="2" xfId="0" applyNumberFormat="1" applyFont="1" applyBorder="1" applyAlignment="1" applyProtection="1">
      <alignment vertical="center" wrapText="1"/>
    </xf>
    <xf numFmtId="1" fontId="6" fillId="0" borderId="25" xfId="0" applyNumberFormat="1" applyFont="1" applyFill="1" applyBorder="1" applyAlignment="1" applyProtection="1">
      <alignment vertical="center" wrapText="1"/>
    </xf>
    <xf numFmtId="1" fontId="15" fillId="0" borderId="6" xfId="0" applyNumberFormat="1" applyFont="1" applyFill="1" applyBorder="1" applyAlignment="1" applyProtection="1">
      <alignment horizontal="left" vertical="center"/>
    </xf>
    <xf numFmtId="1" fontId="15" fillId="0" borderId="7" xfId="0" applyNumberFormat="1" applyFont="1" applyFill="1" applyBorder="1" applyAlignment="1" applyProtection="1">
      <alignment horizontal="left" vertical="center"/>
    </xf>
    <xf numFmtId="1" fontId="15" fillId="0" borderId="8" xfId="0" applyNumberFormat="1" applyFont="1" applyFill="1" applyBorder="1" applyAlignment="1" applyProtection="1">
      <alignment horizontal="left" vertical="center"/>
    </xf>
    <xf numFmtId="1" fontId="6" fillId="0" borderId="25" xfId="0" applyNumberFormat="1" applyFont="1" applyBorder="1" applyAlignment="1" applyProtection="1">
      <alignment horizontal="left" vertical="center" wrapText="1"/>
    </xf>
    <xf numFmtId="1" fontId="6" fillId="0" borderId="37" xfId="0" applyNumberFormat="1" applyFont="1" applyBorder="1" applyAlignment="1" applyProtection="1">
      <alignment horizontal="left" vertical="center" wrapText="1"/>
    </xf>
    <xf numFmtId="1" fontId="6" fillId="0" borderId="37" xfId="6" applyNumberFormat="1" applyFont="1" applyFill="1" applyBorder="1" applyAlignment="1" applyProtection="1">
      <alignment horizontal="left" vertical="center" wrapText="1"/>
    </xf>
    <xf numFmtId="1" fontId="6" fillId="0" borderId="60" xfId="0" applyNumberFormat="1" applyFont="1" applyFill="1" applyBorder="1" applyAlignment="1" applyProtection="1">
      <alignment horizontal="left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15" fillId="0" borderId="14" xfId="0" applyNumberFormat="1" applyFont="1" applyFill="1" applyBorder="1" applyAlignment="1" applyProtection="1">
      <alignment horizontal="left" vertical="center"/>
    </xf>
    <xf numFmtId="1" fontId="15" fillId="0" borderId="9" xfId="0" applyNumberFormat="1" applyFont="1" applyFill="1" applyBorder="1" applyAlignment="1" applyProtection="1">
      <alignment horizontal="left" vertical="center" wrapText="1"/>
    </xf>
    <xf numFmtId="1" fontId="6" fillId="0" borderId="9" xfId="0" applyNumberFormat="1" applyFont="1" applyBorder="1" applyAlignment="1" applyProtection="1">
      <alignment horizontal="left" vertical="center" wrapText="1"/>
    </xf>
    <xf numFmtId="1" fontId="6" fillId="0" borderId="24" xfId="0" applyNumberFormat="1" applyFont="1" applyFill="1" applyBorder="1" applyAlignment="1" applyProtection="1">
      <alignment horizontal="left" vertical="center" wrapText="1"/>
    </xf>
    <xf numFmtId="1" fontId="13" fillId="0" borderId="273" xfId="0" applyNumberFormat="1" applyFont="1" applyBorder="1" applyAlignment="1" applyProtection="1">
      <alignment horizontal="center" vertical="center" wrapText="1"/>
    </xf>
    <xf numFmtId="1" fontId="13" fillId="0" borderId="7" xfId="0" applyNumberFormat="1" applyFont="1" applyBorder="1" applyAlignment="1" applyProtection="1">
      <alignment horizontal="center" vertical="center" wrapText="1"/>
    </xf>
    <xf numFmtId="1" fontId="13" fillId="0" borderId="244" xfId="0" applyNumberFormat="1" applyFont="1" applyBorder="1" applyAlignment="1" applyProtection="1">
      <alignment horizontal="center" vertical="center" wrapText="1"/>
    </xf>
    <xf numFmtId="1" fontId="6" fillId="0" borderId="17" xfId="0" applyNumberFormat="1" applyFont="1" applyFill="1" applyBorder="1" applyAlignment="1">
      <alignment horizontal="center" vertical="center" wrapText="1"/>
    </xf>
    <xf numFmtId="1" fontId="6" fillId="0" borderId="21" xfId="0" applyNumberFormat="1" applyFont="1" applyFill="1" applyBorder="1" applyAlignment="1">
      <alignment horizontal="center" vertical="center" wrapText="1"/>
    </xf>
    <xf numFmtId="1" fontId="6" fillId="0" borderId="19" xfId="0" applyNumberFormat="1" applyFont="1" applyFill="1" applyBorder="1" applyAlignment="1">
      <alignment horizontal="center" vertical="center" wrapText="1"/>
    </xf>
    <xf numFmtId="1" fontId="6" fillId="0" borderId="24" xfId="0" applyNumberFormat="1" applyFont="1" applyFill="1" applyBorder="1" applyAlignment="1">
      <alignment horizontal="center" vertical="center" wrapText="1"/>
    </xf>
    <xf numFmtId="1" fontId="6" fillId="0" borderId="62" xfId="0" applyNumberFormat="1" applyFont="1" applyFill="1" applyBorder="1" applyAlignment="1" applyProtection="1">
      <alignment horizontal="left" vertical="center" wrapText="1"/>
    </xf>
    <xf numFmtId="1" fontId="6" fillId="0" borderId="100" xfId="0" applyNumberFormat="1" applyFont="1" applyFill="1" applyBorder="1" applyAlignment="1" applyProtection="1">
      <alignment horizontal="left" vertical="center" wrapText="1"/>
    </xf>
    <xf numFmtId="1" fontId="6" fillId="0" borderId="39" xfId="0" applyNumberFormat="1" applyFont="1" applyFill="1" applyBorder="1" applyAlignment="1" applyProtection="1">
      <alignment horizontal="left" vertical="center" wrapText="1"/>
    </xf>
    <xf numFmtId="1" fontId="6" fillId="0" borderId="19" xfId="0" applyNumberFormat="1" applyFont="1" applyFill="1" applyBorder="1" applyAlignment="1" applyProtection="1">
      <alignment horizontal="center" vertical="center"/>
    </xf>
    <xf numFmtId="1" fontId="6" fillId="0" borderId="24" xfId="0" applyNumberFormat="1" applyFont="1" applyFill="1" applyBorder="1" applyAlignment="1" applyProtection="1">
      <alignment horizontal="center" vertical="center"/>
    </xf>
    <xf numFmtId="1" fontId="6" fillId="0" borderId="33" xfId="0" applyNumberFormat="1" applyFont="1" applyFill="1" applyBorder="1" applyAlignment="1" applyProtection="1">
      <alignment horizontal="center" vertical="center" wrapText="1"/>
    </xf>
    <xf numFmtId="1" fontId="6" fillId="0" borderId="52" xfId="0" applyNumberFormat="1" applyFont="1" applyFill="1" applyBorder="1" applyAlignment="1" applyProtection="1">
      <alignment vertical="center" wrapText="1"/>
    </xf>
    <xf numFmtId="1" fontId="6" fillId="0" borderId="101" xfId="0" applyNumberFormat="1" applyFont="1" applyFill="1" applyBorder="1" applyAlignment="1" applyProtection="1">
      <alignment vertical="center" wrapText="1"/>
    </xf>
    <xf numFmtId="1" fontId="6" fillId="0" borderId="31" xfId="0" applyNumberFormat="1" applyFont="1" applyFill="1" applyBorder="1" applyAlignment="1" applyProtection="1">
      <alignment vertical="center" wrapText="1"/>
    </xf>
    <xf numFmtId="1" fontId="6" fillId="0" borderId="98" xfId="0" applyNumberFormat="1" applyFont="1" applyFill="1" applyBorder="1" applyAlignment="1" applyProtection="1">
      <alignment vertical="center" wrapText="1"/>
    </xf>
    <xf numFmtId="1" fontId="6" fillId="0" borderId="71" xfId="0" applyNumberFormat="1" applyFont="1" applyFill="1" applyBorder="1" applyAlignment="1" applyProtection="1">
      <alignment horizontal="left" vertical="center" wrapText="1"/>
    </xf>
    <xf numFmtId="1" fontId="6" fillId="0" borderId="107" xfId="6" applyNumberFormat="1" applyFont="1" applyFill="1" applyBorder="1" applyAlignment="1" applyProtection="1">
      <alignment horizontal="left" vertical="center" wrapText="1"/>
    </xf>
    <xf numFmtId="1" fontId="6" fillId="0" borderId="31" xfId="6" applyNumberFormat="1" applyFont="1" applyFill="1" applyBorder="1" applyAlignment="1" applyProtection="1">
      <alignment horizontal="left" vertical="center" wrapText="1"/>
    </xf>
    <xf numFmtId="1" fontId="6" fillId="0" borderId="60" xfId="6" applyNumberFormat="1" applyFont="1" applyFill="1" applyBorder="1" applyAlignment="1" applyProtection="1">
      <alignment horizontal="left" vertical="center" wrapText="1"/>
    </xf>
    <xf numFmtId="1" fontId="6" fillId="0" borderId="51" xfId="6" applyNumberFormat="1" applyFont="1" applyFill="1" applyBorder="1" applyAlignment="1" applyProtection="1">
      <alignment horizontal="left" vertical="center" wrapText="1"/>
    </xf>
    <xf numFmtId="1" fontId="6" fillId="0" borderId="61" xfId="6" applyNumberFormat="1" applyFont="1" applyFill="1" applyBorder="1" applyAlignment="1" applyProtection="1">
      <alignment horizontal="left" vertical="center" wrapText="1"/>
    </xf>
    <xf numFmtId="1" fontId="6" fillId="0" borderId="39" xfId="6" applyNumberFormat="1" applyFont="1" applyFill="1" applyBorder="1" applyAlignment="1" applyProtection="1">
      <alignment horizontal="left" vertical="center" wrapText="1"/>
    </xf>
    <xf numFmtId="1" fontId="6" fillId="0" borderId="22" xfId="0" applyNumberFormat="1" applyFont="1" applyFill="1" applyBorder="1" applyAlignment="1" applyProtection="1">
      <alignment vertical="center" wrapText="1"/>
    </xf>
    <xf numFmtId="1" fontId="6" fillId="0" borderId="18" xfId="0" applyNumberFormat="1" applyFont="1" applyFill="1" applyBorder="1" applyAlignment="1" applyProtection="1">
      <alignment vertical="center" wrapText="1"/>
    </xf>
    <xf numFmtId="1" fontId="6" fillId="0" borderId="42" xfId="0" applyNumberFormat="1" applyFont="1" applyFill="1" applyBorder="1" applyAlignment="1" applyProtection="1">
      <alignment vertical="center" wrapText="1"/>
    </xf>
    <xf numFmtId="1" fontId="6" fillId="0" borderId="25" xfId="0" applyNumberFormat="1" applyFont="1" applyBorder="1" applyAlignment="1" applyProtection="1">
      <alignment vertical="center" wrapText="1"/>
    </xf>
    <xf numFmtId="1" fontId="6" fillId="0" borderId="32" xfId="0" applyNumberFormat="1" applyFont="1" applyFill="1" applyBorder="1" applyAlignment="1" applyProtection="1">
      <alignment vertical="center" wrapText="1"/>
    </xf>
    <xf numFmtId="1" fontId="6" fillId="0" borderId="115" xfId="0" applyNumberFormat="1" applyFont="1" applyFill="1" applyBorder="1" applyAlignment="1">
      <alignment horizontal="center" vertical="center" wrapText="1"/>
    </xf>
    <xf numFmtId="1" fontId="6" fillId="0" borderId="124" xfId="0" applyNumberFormat="1" applyFont="1" applyFill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15" fillId="0" borderId="6" xfId="0" applyNumberFormat="1" applyFont="1" applyFill="1" applyBorder="1" applyAlignment="1" applyProtection="1">
      <alignment horizontal="left" vertical="center" wrapText="1"/>
    </xf>
    <xf numFmtId="1" fontId="6" fillId="0" borderId="7" xfId="0" applyNumberFormat="1" applyFont="1" applyBorder="1" applyAlignment="1" applyProtection="1">
      <alignment horizontal="left" vertical="center" wrapText="1"/>
    </xf>
    <xf numFmtId="1" fontId="6" fillId="0" borderId="8" xfId="0" applyNumberFormat="1" applyFont="1" applyBorder="1" applyAlignment="1" applyProtection="1">
      <alignment horizontal="left" vertical="center" wrapText="1"/>
    </xf>
    <xf numFmtId="1" fontId="6" fillId="0" borderId="185" xfId="0" applyNumberFormat="1" applyFont="1" applyFill="1" applyBorder="1" applyAlignment="1" applyProtection="1">
      <alignment horizontal="center" vertical="center"/>
    </xf>
    <xf numFmtId="1" fontId="6" fillId="0" borderId="212" xfId="0" applyNumberFormat="1" applyFont="1" applyFill="1" applyBorder="1" applyAlignment="1" applyProtection="1">
      <alignment horizontal="center" vertical="center" wrapText="1"/>
    </xf>
    <xf numFmtId="1" fontId="15" fillId="0" borderId="14" xfId="0" applyNumberFormat="1" applyFont="1" applyFill="1" applyBorder="1" applyAlignment="1" applyProtection="1">
      <alignment horizontal="left"/>
    </xf>
    <xf numFmtId="1" fontId="15" fillId="0" borderId="10" xfId="0" applyNumberFormat="1" applyFont="1" applyFill="1" applyBorder="1" applyAlignment="1" applyProtection="1">
      <alignment horizontal="left"/>
    </xf>
    <xf numFmtId="1" fontId="13" fillId="0" borderId="5" xfId="0" applyNumberFormat="1" applyFont="1" applyFill="1" applyBorder="1" applyAlignment="1">
      <alignment horizontal="center" vertical="center"/>
    </xf>
    <xf numFmtId="1" fontId="13" fillId="0" borderId="88" xfId="0" applyNumberFormat="1" applyFont="1" applyFill="1" applyBorder="1" applyAlignment="1">
      <alignment horizontal="center" vertical="center"/>
    </xf>
    <xf numFmtId="1" fontId="13" fillId="0" borderId="26" xfId="0" applyNumberFormat="1" applyFont="1" applyFill="1" applyBorder="1" applyAlignment="1">
      <alignment horizontal="center" vertical="center"/>
    </xf>
    <xf numFmtId="1" fontId="13" fillId="0" borderId="5" xfId="0" applyNumberFormat="1" applyFont="1" applyFill="1" applyBorder="1" applyAlignment="1" applyProtection="1">
      <alignment horizontal="center" vertical="center"/>
    </xf>
    <xf numFmtId="1" fontId="13" fillId="0" borderId="88" xfId="0" applyNumberFormat="1" applyFont="1" applyFill="1" applyBorder="1" applyAlignment="1" applyProtection="1">
      <alignment horizontal="center" vertical="center"/>
    </xf>
    <xf numFmtId="1" fontId="13" fillId="0" borderId="26" xfId="0" applyNumberFormat="1" applyFont="1" applyFill="1" applyBorder="1" applyAlignment="1" applyProtection="1">
      <alignment horizontal="center" vertical="center"/>
    </xf>
    <xf numFmtId="1" fontId="6" fillId="0" borderId="221" xfId="0" applyNumberFormat="1" applyFont="1" applyFill="1" applyBorder="1" applyAlignment="1" applyProtection="1">
      <alignment horizontal="center" vertical="center" wrapText="1"/>
    </xf>
    <xf numFmtId="1" fontId="6" fillId="0" borderId="139" xfId="0" applyNumberFormat="1" applyFont="1" applyFill="1" applyBorder="1" applyAlignment="1" applyProtection="1">
      <alignment horizontal="center" vertical="center" wrapText="1"/>
    </xf>
    <xf numFmtId="1" fontId="6" fillId="0" borderId="273" xfId="0" applyNumberFormat="1" applyFont="1" applyFill="1" applyBorder="1" applyAlignment="1" applyProtection="1">
      <alignment horizontal="center" vertical="center" wrapText="1"/>
    </xf>
    <xf numFmtId="1" fontId="6" fillId="0" borderId="15" xfId="0" applyNumberFormat="1" applyFont="1" applyFill="1" applyBorder="1" applyAlignment="1" applyProtection="1">
      <alignment horizontal="left" wrapText="1"/>
    </xf>
    <xf numFmtId="1" fontId="6" fillId="0" borderId="17" xfId="0" applyNumberFormat="1" applyFont="1" applyFill="1" applyBorder="1" applyAlignment="1" applyProtection="1">
      <alignment horizontal="left" wrapText="1"/>
    </xf>
    <xf numFmtId="1" fontId="6" fillId="0" borderId="62" xfId="0" applyNumberFormat="1" applyFont="1" applyFill="1" applyBorder="1" applyAlignment="1" applyProtection="1">
      <alignment wrapText="1"/>
    </xf>
    <xf numFmtId="1" fontId="6" fillId="0" borderId="39" xfId="0" applyNumberFormat="1" applyFont="1" applyFill="1" applyBorder="1" applyAlignment="1" applyProtection="1">
      <alignment wrapText="1"/>
    </xf>
    <xf numFmtId="1" fontId="6" fillId="0" borderId="2" xfId="0" applyNumberFormat="1" applyFont="1" applyBorder="1" applyAlignment="1" applyProtection="1">
      <alignment horizontal="left" vertical="center"/>
    </xf>
    <xf numFmtId="1" fontId="6" fillId="0" borderId="10" xfId="0" applyNumberFormat="1" applyFont="1" applyBorder="1" applyAlignment="1" applyProtection="1">
      <alignment horizontal="left" vertical="center"/>
    </xf>
    <xf numFmtId="1" fontId="6" fillId="0" borderId="11" xfId="0" applyNumberFormat="1" applyFont="1" applyFill="1" applyBorder="1" applyAlignment="1" applyProtection="1">
      <alignment horizontal="left"/>
    </xf>
    <xf numFmtId="1" fontId="6" fillId="0" borderId="26" xfId="0" applyNumberFormat="1" applyFont="1" applyFill="1" applyBorder="1" applyAlignment="1" applyProtection="1">
      <alignment horizontal="left"/>
    </xf>
    <xf numFmtId="1" fontId="6" fillId="0" borderId="6" xfId="0" applyNumberFormat="1" applyFont="1" applyFill="1" applyBorder="1" applyAlignment="1" applyProtection="1">
      <alignment horizontal="left" vertical="center"/>
    </xf>
    <xf numFmtId="1" fontId="6" fillId="0" borderId="8" xfId="0" applyNumberFormat="1" applyFont="1" applyFill="1" applyBorder="1" applyAlignment="1" applyProtection="1">
      <alignment horizontal="left" vertical="center"/>
    </xf>
    <xf numFmtId="1" fontId="6" fillId="3" borderId="6" xfId="0" applyNumberFormat="1" applyFont="1" applyFill="1" applyBorder="1" applyAlignment="1" applyProtection="1">
      <alignment horizontal="center" vertical="center"/>
    </xf>
    <xf numFmtId="1" fontId="6" fillId="3" borderId="7" xfId="0" applyNumberFormat="1" applyFont="1" applyFill="1" applyBorder="1" applyAlignment="1" applyProtection="1">
      <alignment horizontal="center" vertical="center"/>
    </xf>
    <xf numFmtId="1" fontId="6" fillId="3" borderId="8" xfId="0" applyNumberFormat="1" applyFont="1" applyFill="1" applyBorder="1" applyAlignment="1" applyProtection="1">
      <alignment horizontal="center" vertical="center"/>
    </xf>
    <xf numFmtId="1" fontId="6" fillId="0" borderId="40" xfId="0" applyNumberFormat="1" applyFont="1" applyBorder="1" applyAlignment="1" applyProtection="1">
      <alignment wrapText="1"/>
    </xf>
    <xf numFmtId="1" fontId="6" fillId="0" borderId="51" xfId="0" applyNumberFormat="1" applyFont="1" applyBorder="1" applyAlignment="1" applyProtection="1">
      <alignment wrapText="1"/>
    </xf>
    <xf numFmtId="1" fontId="6" fillId="0" borderId="23" xfId="0" applyNumberFormat="1" applyFont="1" applyFill="1" applyBorder="1" applyAlignment="1" applyProtection="1">
      <alignment horizontal="left" wrapText="1"/>
    </xf>
    <xf numFmtId="1" fontId="6" fillId="0" borderId="21" xfId="0" applyNumberFormat="1" applyFont="1" applyFill="1" applyBorder="1" applyAlignment="1" applyProtection="1">
      <alignment horizontal="left" wrapText="1"/>
    </xf>
    <xf numFmtId="1" fontId="15" fillId="0" borderId="19" xfId="0" applyNumberFormat="1" applyFont="1" applyFill="1" applyBorder="1" applyAlignment="1" applyProtection="1">
      <alignment horizontal="left"/>
    </xf>
    <xf numFmtId="1" fontId="6" fillId="0" borderId="19" xfId="0" applyNumberFormat="1" applyFont="1" applyBorder="1" applyAlignment="1" applyProtection="1">
      <alignment horizontal="left"/>
    </xf>
    <xf numFmtId="1" fontId="6" fillId="0" borderId="40" xfId="0" applyNumberFormat="1" applyFont="1" applyFill="1" applyBorder="1" applyAlignment="1" applyProtection="1">
      <alignment horizontal="left" wrapText="1"/>
    </xf>
    <xf numFmtId="1" fontId="6" fillId="0" borderId="51" xfId="0" applyNumberFormat="1" applyFont="1" applyFill="1" applyBorder="1" applyAlignment="1" applyProtection="1">
      <alignment horizontal="left" wrapText="1"/>
    </xf>
    <xf numFmtId="1" fontId="6" fillId="0" borderId="62" xfId="0" applyNumberFormat="1" applyFont="1" applyFill="1" applyBorder="1" applyAlignment="1" applyProtection="1">
      <alignment horizontal="left" wrapText="1"/>
    </xf>
    <xf numFmtId="1" fontId="6" fillId="0" borderId="39" xfId="0" applyNumberFormat="1" applyFont="1" applyFill="1" applyBorder="1" applyAlignment="1" applyProtection="1">
      <alignment horizontal="left" wrapText="1"/>
    </xf>
    <xf numFmtId="1" fontId="6" fillId="0" borderId="6" xfId="0" applyNumberFormat="1" applyFont="1" applyFill="1" applyBorder="1" applyAlignment="1" applyProtection="1">
      <alignment horizontal="left" wrapText="1"/>
    </xf>
    <xf numFmtId="1" fontId="6" fillId="0" borderId="8" xfId="0" applyNumberFormat="1" applyFont="1" applyFill="1" applyBorder="1" applyAlignment="1" applyProtection="1">
      <alignment horizontal="left" wrapText="1"/>
    </xf>
    <xf numFmtId="1" fontId="6" fillId="0" borderId="6" xfId="0" applyNumberFormat="1" applyFont="1" applyFill="1" applyBorder="1" applyAlignment="1" applyProtection="1">
      <alignment horizontal="center" wrapText="1"/>
    </xf>
    <xf numFmtId="1" fontId="6" fillId="0" borderId="8" xfId="0" applyNumberFormat="1" applyFont="1" applyFill="1" applyBorder="1" applyAlignment="1" applyProtection="1">
      <alignment horizontal="center" wrapText="1"/>
    </xf>
    <xf numFmtId="1" fontId="6" fillId="0" borderId="15" xfId="0" applyNumberFormat="1" applyFont="1" applyBorder="1" applyAlignment="1" applyProtection="1">
      <alignment wrapText="1"/>
    </xf>
    <xf numFmtId="1" fontId="6" fillId="0" borderId="17" xfId="0" applyNumberFormat="1" applyFont="1" applyBorder="1" applyAlignment="1" applyProtection="1">
      <alignment wrapText="1"/>
    </xf>
    <xf numFmtId="1" fontId="6" fillId="0" borderId="40" xfId="0" applyNumberFormat="1" applyFont="1" applyFill="1" applyBorder="1" applyAlignment="1" applyProtection="1">
      <alignment wrapText="1"/>
    </xf>
    <xf numFmtId="1" fontId="6" fillId="0" borderId="51" xfId="0" applyNumberFormat="1" applyFont="1" applyFill="1" applyBorder="1" applyAlignment="1" applyProtection="1">
      <alignment wrapText="1"/>
    </xf>
    <xf numFmtId="1" fontId="6" fillId="0" borderId="15" xfId="0" applyNumberFormat="1" applyFont="1" applyFill="1" applyBorder="1" applyAlignment="1" applyProtection="1">
      <alignment horizontal="left"/>
    </xf>
    <xf numFmtId="1" fontId="6" fillId="0" borderId="23" xfId="0" applyNumberFormat="1" applyFont="1" applyFill="1" applyBorder="1" applyAlignment="1" applyProtection="1">
      <alignment horizontal="left"/>
    </xf>
    <xf numFmtId="1" fontId="6" fillId="0" borderId="29" xfId="0" applyNumberFormat="1" applyFont="1" applyBorder="1" applyAlignment="1" applyProtection="1">
      <alignment horizontal="left" vertical="center" wrapText="1"/>
    </xf>
    <xf numFmtId="1" fontId="6" fillId="0" borderId="260" xfId="0" applyNumberFormat="1" applyFont="1" applyFill="1" applyBorder="1" applyAlignment="1" applyProtection="1">
      <alignment horizontal="left" vertical="center"/>
    </xf>
    <xf numFmtId="1" fontId="6" fillId="0" borderId="152" xfId="0" applyNumberFormat="1" applyFont="1" applyFill="1" applyBorder="1" applyAlignment="1" applyProtection="1">
      <alignment horizontal="left" vertical="center"/>
    </xf>
    <xf numFmtId="1" fontId="6" fillId="0" borderId="6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8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37" xfId="0" applyNumberFormat="1" applyFont="1" applyFill="1" applyBorder="1" applyAlignment="1" applyProtection="1">
      <alignment horizontal="left" vertical="center" wrapText="1"/>
      <protection hidden="1"/>
    </xf>
    <xf numFmtId="1" fontId="6" fillId="0" borderId="24" xfId="0" applyNumberFormat="1" applyFont="1" applyFill="1" applyBorder="1" applyAlignment="1" applyProtection="1">
      <alignment horizontal="left" vertical="center" wrapText="1"/>
      <protection hidden="1"/>
    </xf>
    <xf numFmtId="1" fontId="6" fillId="0" borderId="2" xfId="0" applyNumberFormat="1" applyFont="1" applyBorder="1" applyAlignment="1" applyProtection="1">
      <alignment horizontal="center" vertical="center" wrapText="1"/>
      <protection hidden="1"/>
    </xf>
    <xf numFmtId="1" fontId="6" fillId="0" borderId="10" xfId="0" applyNumberFormat="1" applyFont="1" applyBorder="1" applyAlignment="1" applyProtection="1">
      <alignment horizontal="center" vertical="center" wrapText="1"/>
      <protection hidden="1"/>
    </xf>
    <xf numFmtId="1" fontId="6" fillId="0" borderId="14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129" xfId="0" applyNumberFormat="1" applyFont="1" applyBorder="1" applyAlignment="1" applyProtection="1">
      <alignment horizontal="center" vertical="center" wrapText="1"/>
      <protection hidden="1"/>
    </xf>
    <xf numFmtId="1" fontId="6" fillId="0" borderId="14" xfId="0" applyNumberFormat="1" applyFont="1" applyBorder="1" applyAlignment="1" applyProtection="1">
      <alignment horizontal="center" vertical="center" wrapText="1"/>
      <protection hidden="1"/>
    </xf>
    <xf numFmtId="1" fontId="4" fillId="3" borderId="7" xfId="0" applyNumberFormat="1" applyFont="1" applyFill="1" applyBorder="1" applyAlignment="1" applyProtection="1">
      <alignment horizontal="left" wrapText="1"/>
      <protection hidden="1"/>
    </xf>
    <xf numFmtId="1" fontId="6" fillId="3" borderId="2" xfId="0" applyNumberFormat="1" applyFont="1" applyFill="1" applyBorder="1" applyAlignment="1" applyProtection="1">
      <alignment horizontal="center" vertical="center" wrapText="1"/>
      <protection hidden="1"/>
    </xf>
    <xf numFmtId="1" fontId="29" fillId="0" borderId="9" xfId="0" applyNumberFormat="1" applyFont="1" applyBorder="1"/>
    <xf numFmtId="1" fontId="6" fillId="3" borderId="10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3" xfId="0" applyNumberFormat="1" applyFont="1" applyFill="1" applyBorder="1" applyAlignment="1" applyProtection="1">
      <alignment horizontal="center" vertical="center"/>
      <protection hidden="1"/>
    </xf>
    <xf numFmtId="1" fontId="6" fillId="0" borderId="5" xfId="0" applyNumberFormat="1" applyFont="1" applyFill="1" applyBorder="1" applyAlignment="1" applyProtection="1">
      <alignment horizontal="center" vertical="center"/>
      <protection hidden="1"/>
    </xf>
    <xf numFmtId="1" fontId="6" fillId="0" borderId="35" xfId="0" applyNumberFormat="1" applyFont="1" applyFill="1" applyBorder="1" applyAlignment="1" applyProtection="1">
      <alignment horizontal="center" vertical="center"/>
      <protection hidden="1"/>
    </xf>
    <xf numFmtId="1" fontId="6" fillId="0" borderId="88" xfId="0" applyNumberFormat="1" applyFont="1" applyFill="1" applyBorder="1" applyAlignment="1" applyProtection="1">
      <alignment horizontal="center" vertical="center"/>
      <protection hidden="1"/>
    </xf>
    <xf numFmtId="1" fontId="6" fillId="0" borderId="11" xfId="0" applyNumberFormat="1" applyFont="1" applyFill="1" applyBorder="1" applyAlignment="1" applyProtection="1">
      <alignment horizontal="center" vertical="center"/>
      <protection hidden="1"/>
    </xf>
    <xf numFmtId="1" fontId="6" fillId="0" borderId="26" xfId="0" applyNumberFormat="1" applyFont="1" applyFill="1" applyBorder="1" applyAlignment="1" applyProtection="1">
      <alignment horizontal="center" vertical="center"/>
      <protection hidden="1"/>
    </xf>
    <xf numFmtId="1" fontId="6" fillId="0" borderId="3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4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11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50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19" xfId="0" applyNumberFormat="1" applyFont="1" applyFill="1" applyBorder="1" applyAlignment="1" applyProtection="1">
      <alignment horizontal="left" vertical="center" wrapText="1"/>
      <protection hidden="1"/>
    </xf>
    <xf numFmtId="1" fontId="6" fillId="0" borderId="7" xfId="0" applyNumberFormat="1" applyFont="1" applyFill="1" applyBorder="1" applyAlignment="1" applyProtection="1">
      <alignment horizontal="center" vertical="center" wrapText="1"/>
      <protection hidden="1"/>
    </xf>
    <xf numFmtId="1" fontId="2" fillId="3" borderId="0" xfId="0" applyNumberFormat="1" applyFont="1" applyFill="1" applyAlignment="1">
      <alignment horizontal="center" vertical="center" wrapText="1"/>
    </xf>
    <xf numFmtId="1" fontId="6" fillId="0" borderId="37" xfId="0" applyNumberFormat="1" applyFont="1" applyFill="1" applyBorder="1" applyAlignment="1" applyProtection="1">
      <alignment horizontal="center" vertical="center"/>
    </xf>
    <xf numFmtId="1" fontId="6" fillId="0" borderId="40" xfId="0" applyNumberFormat="1" applyFont="1" applyFill="1" applyBorder="1" applyAlignment="1" applyProtection="1">
      <alignment horizontal="left" vertical="center"/>
    </xf>
    <xf numFmtId="1" fontId="6" fillId="0" borderId="51" xfId="0" applyNumberFormat="1" applyFont="1" applyFill="1" applyBorder="1" applyAlignment="1" applyProtection="1">
      <alignment horizontal="left" vertical="center"/>
    </xf>
    <xf numFmtId="1" fontId="6" fillId="0" borderId="40" xfId="0" applyNumberFormat="1" applyFont="1" applyFill="1" applyBorder="1" applyAlignment="1" applyProtection="1">
      <alignment horizontal="left" vertical="center" shrinkToFit="1"/>
    </xf>
    <xf numFmtId="1" fontId="6" fillId="0" borderId="51" xfId="0" applyNumberFormat="1" applyFont="1" applyFill="1" applyBorder="1" applyAlignment="1" applyProtection="1">
      <alignment horizontal="left" vertical="center" shrinkToFit="1"/>
    </xf>
    <xf numFmtId="1" fontId="6" fillId="0" borderId="23" xfId="0" applyNumberFormat="1" applyFont="1" applyFill="1" applyBorder="1" applyAlignment="1" applyProtection="1">
      <alignment horizontal="left" vertical="center"/>
    </xf>
    <xf numFmtId="1" fontId="6" fillId="0" borderId="21" xfId="0" applyNumberFormat="1" applyFont="1" applyFill="1" applyBorder="1" applyAlignment="1" applyProtection="1">
      <alignment horizontal="left" vertical="center"/>
    </xf>
    <xf numFmtId="1" fontId="6" fillId="0" borderId="3" xfId="0" applyNumberFormat="1" applyFont="1" applyFill="1" applyBorder="1" applyAlignment="1" applyProtection="1">
      <alignment horizontal="left" vertical="center"/>
    </xf>
    <xf numFmtId="1" fontId="6" fillId="0" borderId="5" xfId="0" applyNumberFormat="1" applyFont="1" applyFill="1" applyBorder="1" applyAlignment="1" applyProtection="1">
      <alignment horizontal="left" vertical="center"/>
    </xf>
    <xf numFmtId="1" fontId="21" fillId="0" borderId="2" xfId="0" applyNumberFormat="1" applyFont="1" applyFill="1" applyBorder="1" applyAlignment="1">
      <alignment horizontal="center" vertical="center" wrapText="1"/>
    </xf>
    <xf numFmtId="1" fontId="21" fillId="0" borderId="9" xfId="0" applyNumberFormat="1" applyFont="1" applyFill="1" applyBorder="1" applyAlignment="1">
      <alignment horizontal="center" vertical="center" wrapText="1"/>
    </xf>
    <xf numFmtId="1" fontId="21" fillId="0" borderId="10" xfId="0" applyNumberFormat="1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 applyProtection="1">
      <alignment horizontal="center" vertical="center" wrapText="1"/>
    </xf>
    <xf numFmtId="1" fontId="7" fillId="0" borderId="88" xfId="0" applyNumberFormat="1" applyFont="1" applyFill="1" applyBorder="1" applyAlignment="1" applyProtection="1">
      <alignment horizontal="center" vertical="center" wrapText="1"/>
    </xf>
    <xf numFmtId="1" fontId="7" fillId="0" borderId="26" xfId="0" applyNumberFormat="1" applyFont="1" applyFill="1" applyBorder="1" applyAlignment="1" applyProtection="1">
      <alignment horizontal="center" vertical="center" wrapText="1"/>
    </xf>
    <xf numFmtId="1" fontId="2" fillId="3" borderId="0" xfId="0" applyNumberFormat="1" applyFont="1" applyFill="1" applyBorder="1" applyAlignment="1" applyProtection="1">
      <alignment horizontal="center" vertical="center"/>
    </xf>
    <xf numFmtId="1" fontId="15" fillId="0" borderId="6" xfId="0" applyNumberFormat="1" applyFont="1" applyFill="1" applyBorder="1" applyAlignment="1" applyProtection="1">
      <alignment horizontal="center" vertical="center"/>
    </xf>
    <xf numFmtId="1" fontId="15" fillId="0" borderId="7" xfId="0" applyNumberFormat="1" applyFont="1" applyFill="1" applyBorder="1" applyAlignment="1" applyProtection="1">
      <alignment horizontal="center" vertical="center"/>
    </xf>
    <xf numFmtId="1" fontId="6" fillId="3" borderId="11" xfId="0" applyNumberFormat="1" applyFont="1" applyFill="1" applyBorder="1" applyAlignment="1" applyProtection="1">
      <alignment horizontal="center" vertical="center" wrapText="1"/>
    </xf>
    <xf numFmtId="1" fontId="6" fillId="3" borderId="26" xfId="0" applyNumberFormat="1" applyFont="1" applyFill="1" applyBorder="1" applyAlignment="1" applyProtection="1">
      <alignment horizontal="center" vertical="center" wrapText="1"/>
    </xf>
    <xf numFmtId="1" fontId="51" fillId="0" borderId="150" xfId="0" applyNumberFormat="1" applyFont="1" applyFill="1" applyBorder="1" applyAlignment="1">
      <alignment horizontal="center" vertical="center"/>
    </xf>
    <xf numFmtId="1" fontId="51" fillId="0" borderId="0" xfId="0" applyNumberFormat="1" applyFont="1" applyFill="1" applyBorder="1" applyAlignment="1">
      <alignment horizontal="center" vertical="center"/>
    </xf>
    <xf numFmtId="1" fontId="51" fillId="0" borderId="189" xfId="0" applyNumberFormat="1" applyFont="1" applyFill="1" applyBorder="1" applyAlignment="1">
      <alignment horizontal="center" vertical="center"/>
    </xf>
    <xf numFmtId="1" fontId="51" fillId="0" borderId="50" xfId="0" applyNumberFormat="1" applyFont="1" applyFill="1" applyBorder="1" applyAlignment="1">
      <alignment horizontal="center" vertical="center"/>
    </xf>
    <xf numFmtId="1" fontId="51" fillId="0" borderId="113" xfId="0" applyNumberFormat="1" applyFont="1" applyBorder="1" applyAlignment="1">
      <alignment horizontal="center" wrapText="1"/>
    </xf>
    <xf numFmtId="1" fontId="51" fillId="0" borderId="190" xfId="0" applyNumberFormat="1" applyFont="1" applyBorder="1" applyAlignment="1">
      <alignment horizontal="center" wrapText="1"/>
    </xf>
    <xf numFmtId="1" fontId="68" fillId="0" borderId="0" xfId="0" applyNumberFormat="1" applyFont="1" applyBorder="1" applyAlignment="1">
      <alignment horizontal="left" vertical="center" wrapText="1"/>
    </xf>
    <xf numFmtId="1" fontId="68" fillId="0" borderId="50" xfId="0" applyNumberFormat="1" applyFont="1" applyBorder="1" applyAlignment="1">
      <alignment horizontal="left" vertical="center" wrapText="1"/>
    </xf>
    <xf numFmtId="1" fontId="21" fillId="0" borderId="125" xfId="0" applyNumberFormat="1" applyFont="1" applyBorder="1" applyAlignment="1">
      <alignment horizontal="center" vertical="center" wrapText="1"/>
    </xf>
    <xf numFmtId="1" fontId="47" fillId="0" borderId="123" xfId="0" applyNumberFormat="1" applyFont="1" applyBorder="1" applyAlignment="1">
      <alignment horizontal="center" vertical="center" wrapText="1"/>
    </xf>
    <xf numFmtId="1" fontId="47" fillId="0" borderId="119" xfId="0" applyNumberFormat="1" applyFont="1" applyBorder="1" applyAlignment="1">
      <alignment horizontal="center" vertical="center" wrapText="1"/>
    </xf>
    <xf numFmtId="1" fontId="6" fillId="0" borderId="223" xfId="0" applyNumberFormat="1" applyFont="1" applyFill="1" applyBorder="1" applyAlignment="1" applyProtection="1">
      <alignment horizontal="center" vertical="center" wrapText="1"/>
    </xf>
    <xf numFmtId="1" fontId="6" fillId="0" borderId="274" xfId="0" applyNumberFormat="1" applyFont="1" applyFill="1" applyBorder="1" applyAlignment="1" applyProtection="1">
      <alignment horizontal="center" vertical="center" wrapText="1"/>
    </xf>
    <xf numFmtId="1" fontId="6" fillId="0" borderId="275" xfId="0" applyNumberFormat="1" applyFont="1" applyFill="1" applyBorder="1" applyAlignment="1" applyProtection="1">
      <alignment horizontal="center" vertical="center" wrapText="1"/>
    </xf>
    <xf numFmtId="1" fontId="21" fillId="18" borderId="3" xfId="0" applyNumberFormat="1" applyFont="1" applyFill="1" applyBorder="1" applyAlignment="1">
      <alignment horizontal="center" vertical="center" wrapText="1"/>
    </xf>
    <xf numFmtId="1" fontId="47" fillId="18" borderId="5" xfId="0" applyNumberFormat="1" applyFont="1" applyFill="1" applyBorder="1" applyAlignment="1">
      <alignment horizontal="center" vertical="center" wrapText="1"/>
    </xf>
    <xf numFmtId="1" fontId="47" fillId="18" borderId="35" xfId="0" applyNumberFormat="1" applyFont="1" applyFill="1" applyBorder="1" applyAlignment="1">
      <alignment horizontal="center" vertical="center" wrapText="1"/>
    </xf>
    <xf numFmtId="1" fontId="47" fillId="18" borderId="88" xfId="0" applyNumberFormat="1" applyFont="1" applyFill="1" applyBorder="1" applyAlignment="1">
      <alignment horizontal="center" vertical="center" wrapText="1"/>
    </xf>
    <xf numFmtId="1" fontId="47" fillId="3" borderId="6" xfId="0" applyNumberFormat="1" applyFont="1" applyFill="1" applyBorder="1" applyAlignment="1">
      <alignment horizontal="center"/>
    </xf>
    <xf numFmtId="1" fontId="47" fillId="3" borderId="8" xfId="0" applyNumberFormat="1" applyFont="1" applyFill="1" applyBorder="1" applyAlignment="1">
      <alignment horizontal="center"/>
    </xf>
    <xf numFmtId="1" fontId="6" fillId="3" borderId="14" xfId="0" applyNumberFormat="1" applyFont="1" applyFill="1" applyBorder="1" applyAlignment="1" applyProtection="1">
      <alignment horizontal="center" vertical="center" wrapText="1"/>
    </xf>
    <xf numFmtId="1" fontId="6" fillId="3" borderId="15" xfId="0" applyNumberFormat="1" applyFont="1" applyFill="1" applyBorder="1" applyAlignment="1" applyProtection="1">
      <alignment horizontal="left" vertical="center" wrapText="1"/>
    </xf>
    <xf numFmtId="1" fontId="6" fillId="3" borderId="17" xfId="0" applyNumberFormat="1" applyFont="1" applyFill="1" applyBorder="1" applyAlignment="1" applyProtection="1">
      <alignment horizontal="left" vertical="center" wrapText="1"/>
    </xf>
    <xf numFmtId="1" fontId="47" fillId="3" borderId="2" xfId="0" applyNumberFormat="1" applyFont="1" applyFill="1" applyBorder="1" applyAlignment="1">
      <alignment horizontal="center" vertical="center"/>
    </xf>
    <xf numFmtId="1" fontId="47" fillId="3" borderId="10" xfId="0" applyNumberFormat="1" applyFont="1" applyFill="1" applyBorder="1" applyAlignment="1">
      <alignment horizontal="center" vertical="center"/>
    </xf>
    <xf numFmtId="1" fontId="6" fillId="3" borderId="6" xfId="0" applyNumberFormat="1" applyFont="1" applyFill="1" applyBorder="1" applyAlignment="1" applyProtection="1">
      <alignment horizontal="center"/>
    </xf>
    <xf numFmtId="1" fontId="6" fillId="3" borderId="7" xfId="0" applyNumberFormat="1" applyFont="1" applyFill="1" applyBorder="1" applyAlignment="1" applyProtection="1">
      <alignment horizontal="center"/>
    </xf>
    <xf numFmtId="1" fontId="6" fillId="3" borderId="8" xfId="0" applyNumberFormat="1" applyFont="1" applyFill="1" applyBorder="1" applyAlignment="1" applyProtection="1">
      <alignment horizontal="center"/>
    </xf>
    <xf numFmtId="1" fontId="6" fillId="3" borderId="23" xfId="0" applyNumberFormat="1" applyFont="1" applyFill="1" applyBorder="1" applyAlignment="1" applyProtection="1">
      <alignment horizontal="left" vertical="center" wrapText="1"/>
    </xf>
    <xf numFmtId="1" fontId="6" fillId="3" borderId="21" xfId="0" applyNumberFormat="1" applyFont="1" applyFill="1" applyBorder="1" applyAlignment="1" applyProtection="1">
      <alignment horizontal="left" vertical="center" wrapText="1"/>
    </xf>
    <xf numFmtId="1" fontId="47" fillId="3" borderId="3" xfId="0" applyNumberFormat="1" applyFont="1" applyFill="1" applyBorder="1" applyAlignment="1">
      <alignment horizontal="center" vertical="center"/>
    </xf>
    <xf numFmtId="1" fontId="47" fillId="3" borderId="11" xfId="0" applyNumberFormat="1" applyFont="1" applyFill="1" applyBorder="1" applyAlignment="1">
      <alignment horizontal="center" vertical="center"/>
    </xf>
    <xf numFmtId="1" fontId="6" fillId="0" borderId="47" xfId="0" applyNumberFormat="1" applyFont="1" applyFill="1" applyBorder="1" applyAlignment="1" applyProtection="1">
      <alignment horizontal="center" vertical="center" wrapText="1"/>
    </xf>
    <xf numFmtId="1" fontId="6" fillId="0" borderId="12" xfId="0" applyNumberFormat="1" applyFont="1" applyFill="1" applyBorder="1" applyAlignment="1" applyProtection="1">
      <alignment horizontal="center" vertical="center" wrapText="1"/>
    </xf>
    <xf numFmtId="1" fontId="47" fillId="3" borderId="244" xfId="0" applyNumberFormat="1" applyFont="1" applyFill="1" applyBorder="1" applyAlignment="1">
      <alignment horizontal="center"/>
    </xf>
    <xf numFmtId="1" fontId="6" fillId="0" borderId="15" xfId="0" applyNumberFormat="1" applyFont="1" applyFill="1" applyBorder="1" applyAlignment="1" applyProtection="1">
      <alignment horizontal="left" vertical="center"/>
    </xf>
    <xf numFmtId="1" fontId="6" fillId="0" borderId="17" xfId="0" applyNumberFormat="1" applyFont="1" applyFill="1" applyBorder="1" applyAlignment="1" applyProtection="1">
      <alignment horizontal="left" vertical="center"/>
    </xf>
    <xf numFmtId="1" fontId="6" fillId="0" borderId="7" xfId="0" applyNumberFormat="1" applyFont="1" applyFill="1" applyBorder="1" applyAlignment="1" applyProtection="1">
      <alignment horizontal="left" vertical="center" wrapText="1"/>
    </xf>
    <xf numFmtId="1" fontId="6" fillId="0" borderId="43" xfId="0" applyNumberFormat="1" applyFont="1" applyFill="1" applyBorder="1" applyAlignment="1" applyProtection="1">
      <alignment horizontal="center" vertical="center" wrapText="1"/>
    </xf>
    <xf numFmtId="1" fontId="6" fillId="0" borderId="66" xfId="0" applyNumberFormat="1" applyFont="1" applyFill="1" applyBorder="1" applyAlignment="1" applyProtection="1">
      <alignment horizontal="center" vertical="center" wrapText="1"/>
    </xf>
    <xf numFmtId="1" fontId="6" fillId="0" borderId="49" xfId="0" applyNumberFormat="1" applyFont="1" applyFill="1" applyBorder="1" applyAlignment="1" applyProtection="1">
      <alignment horizontal="center" vertical="center" wrapText="1"/>
    </xf>
    <xf numFmtId="1" fontId="6" fillId="0" borderId="273" xfId="0" applyNumberFormat="1" applyFont="1" applyFill="1" applyBorder="1" applyAlignment="1" applyProtection="1">
      <alignment horizontal="center" vertical="center"/>
    </xf>
    <xf numFmtId="1" fontId="6" fillId="0" borderId="7" xfId="0" applyNumberFormat="1" applyFont="1" applyFill="1" applyBorder="1" applyAlignment="1" applyProtection="1">
      <alignment horizontal="center" wrapText="1"/>
    </xf>
    <xf numFmtId="1" fontId="6" fillId="0" borderId="14" xfId="0" quotePrefix="1" applyNumberFormat="1" applyFont="1" applyFill="1" applyBorder="1" applyAlignment="1" applyProtection="1">
      <alignment horizontal="center" vertical="center" wrapText="1"/>
    </xf>
    <xf numFmtId="1" fontId="6" fillId="3" borderId="35" xfId="0" applyNumberFormat="1" applyFont="1" applyFill="1" applyBorder="1" applyAlignment="1" applyProtection="1">
      <alignment horizontal="left" vertical="center" wrapText="1"/>
    </xf>
    <xf numFmtId="1" fontId="6" fillId="3" borderId="88" xfId="0" applyNumberFormat="1" applyFont="1" applyFill="1" applyBorder="1" applyAlignment="1" applyProtection="1">
      <alignment horizontal="left" vertical="center" wrapText="1"/>
    </xf>
    <xf numFmtId="1" fontId="6" fillId="0" borderId="0" xfId="0" applyNumberFormat="1" applyFont="1" applyFill="1" applyBorder="1" applyAlignment="1" applyProtection="1">
      <alignment horizontal="center" vertical="center"/>
    </xf>
    <xf numFmtId="1" fontId="6" fillId="3" borderId="62" xfId="0" applyNumberFormat="1" applyFont="1" applyFill="1" applyBorder="1" applyAlignment="1" applyProtection="1">
      <alignment horizontal="left" vertical="center" wrapText="1"/>
    </xf>
    <xf numFmtId="1" fontId="6" fillId="3" borderId="39" xfId="0" applyNumberFormat="1" applyFont="1" applyFill="1" applyBorder="1" applyAlignment="1" applyProtection="1">
      <alignment horizontal="left" vertical="center" wrapText="1"/>
    </xf>
    <xf numFmtId="1" fontId="6" fillId="0" borderId="6" xfId="0" quotePrefix="1" applyNumberFormat="1" applyFont="1" applyFill="1" applyBorder="1" applyAlignment="1" applyProtection="1">
      <alignment horizontal="center" vertical="center" wrapText="1"/>
    </xf>
    <xf numFmtId="1" fontId="6" fillId="0" borderId="127" xfId="0" applyNumberFormat="1" applyFont="1" applyFill="1" applyBorder="1" applyAlignment="1" applyProtection="1">
      <alignment horizontal="center" vertical="center" wrapText="1"/>
    </xf>
    <xf numFmtId="1" fontId="6" fillId="0" borderId="131" xfId="0" applyNumberFormat="1" applyFont="1" applyFill="1" applyBorder="1" applyAlignment="1" applyProtection="1">
      <alignment horizontal="center" vertical="center" wrapText="1"/>
    </xf>
    <xf numFmtId="1" fontId="6" fillId="3" borderId="3" xfId="0" applyNumberFormat="1" applyFont="1" applyFill="1" applyBorder="1" applyAlignment="1" applyProtection="1">
      <alignment horizontal="center" vertical="center"/>
    </xf>
    <xf numFmtId="1" fontId="6" fillId="3" borderId="4" xfId="0" applyNumberFormat="1" applyFont="1" applyFill="1" applyBorder="1" applyAlignment="1" applyProtection="1">
      <alignment horizontal="center" vertical="center"/>
    </xf>
    <xf numFmtId="1" fontId="6" fillId="3" borderId="5" xfId="0" applyNumberFormat="1" applyFont="1" applyFill="1" applyBorder="1" applyAlignment="1" applyProtection="1">
      <alignment horizontal="center" vertical="center"/>
    </xf>
    <xf numFmtId="1" fontId="6" fillId="3" borderId="11" xfId="0" applyNumberFormat="1" applyFont="1" applyFill="1" applyBorder="1" applyAlignment="1" applyProtection="1">
      <alignment horizontal="center" vertical="center"/>
    </xf>
    <xf numFmtId="1" fontId="6" fillId="3" borderId="50" xfId="0" applyNumberFormat="1" applyFont="1" applyFill="1" applyBorder="1" applyAlignment="1" applyProtection="1">
      <alignment horizontal="center" vertical="center"/>
    </xf>
    <xf numFmtId="1" fontId="6" fillId="3" borderId="26" xfId="0" applyNumberFormat="1" applyFont="1" applyFill="1" applyBorder="1" applyAlignment="1" applyProtection="1">
      <alignment horizontal="center" vertical="center"/>
    </xf>
    <xf numFmtId="1" fontId="15" fillId="3" borderId="6" xfId="0" applyNumberFormat="1" applyFont="1" applyFill="1" applyBorder="1" applyAlignment="1" applyProtection="1">
      <alignment horizontal="center" vertical="center"/>
    </xf>
    <xf numFmtId="1" fontId="15" fillId="3" borderId="7" xfId="0" applyNumberFormat="1" applyFont="1" applyFill="1" applyBorder="1" applyAlignment="1" applyProtection="1">
      <alignment horizontal="center" vertical="center"/>
    </xf>
    <xf numFmtId="1" fontId="15" fillId="3" borderId="8" xfId="0" applyNumberFormat="1" applyFont="1" applyFill="1" applyBorder="1" applyAlignment="1" applyProtection="1">
      <alignment horizontal="center" vertical="center"/>
    </xf>
    <xf numFmtId="1" fontId="30" fillId="0" borderId="145" xfId="0" applyNumberFormat="1" applyFont="1" applyBorder="1" applyAlignment="1">
      <alignment horizontal="center" wrapText="1"/>
    </xf>
    <xf numFmtId="1" fontId="6" fillId="3" borderId="3" xfId="0" applyNumberFormat="1" applyFont="1" applyFill="1" applyBorder="1" applyAlignment="1" applyProtection="1">
      <alignment horizontal="center" vertical="center"/>
      <protection locked="0"/>
    </xf>
    <xf numFmtId="1" fontId="6" fillId="3" borderId="4" xfId="0" applyNumberFormat="1" applyFont="1" applyFill="1" applyBorder="1" applyAlignment="1" applyProtection="1">
      <alignment horizontal="center" vertical="center"/>
      <protection locked="0"/>
    </xf>
    <xf numFmtId="1" fontId="6" fillId="3" borderId="5" xfId="0" applyNumberFormat="1" applyFont="1" applyFill="1" applyBorder="1" applyAlignment="1" applyProtection="1">
      <alignment horizontal="center" vertical="center"/>
      <protection locked="0"/>
    </xf>
    <xf numFmtId="1" fontId="6" fillId="3" borderId="11" xfId="0" applyNumberFormat="1" applyFont="1" applyFill="1" applyBorder="1" applyAlignment="1" applyProtection="1">
      <alignment horizontal="center" vertical="center"/>
      <protection locked="0"/>
    </xf>
    <xf numFmtId="1" fontId="6" fillId="3" borderId="50" xfId="0" applyNumberFormat="1" applyFont="1" applyFill="1" applyBorder="1" applyAlignment="1" applyProtection="1">
      <alignment horizontal="center" vertical="center"/>
      <protection locked="0"/>
    </xf>
    <xf numFmtId="1" fontId="6" fillId="3" borderId="26" xfId="0" applyNumberFormat="1" applyFont="1" applyFill="1" applyBorder="1" applyAlignment="1" applyProtection="1">
      <alignment horizontal="center" vertical="center"/>
      <protection locked="0"/>
    </xf>
    <xf numFmtId="1" fontId="22" fillId="0" borderId="0" xfId="0" applyNumberFormat="1" applyFont="1"/>
    <xf numFmtId="1" fontId="30" fillId="0" borderId="6" xfId="0" applyNumberFormat="1" applyFont="1" applyBorder="1" applyAlignment="1">
      <alignment horizontal="center" vertical="center" wrapText="1"/>
    </xf>
    <xf numFmtId="1" fontId="30" fillId="0" borderId="8" xfId="0" applyNumberFormat="1" applyFont="1" applyBorder="1" applyAlignment="1">
      <alignment horizontal="center" vertical="center" wrapText="1"/>
    </xf>
    <xf numFmtId="1" fontId="6" fillId="0" borderId="244" xfId="0" applyNumberFormat="1" applyFont="1" applyFill="1" applyBorder="1" applyAlignment="1" applyProtection="1">
      <alignment horizontal="center" vertical="center" wrapText="1"/>
    </xf>
    <xf numFmtId="1" fontId="6" fillId="0" borderId="40" xfId="0" applyNumberFormat="1" applyFont="1" applyFill="1" applyBorder="1" applyAlignment="1" applyProtection="1">
      <alignment horizontal="left" vertical="center" wrapText="1"/>
      <protection hidden="1"/>
    </xf>
    <xf numFmtId="1" fontId="6" fillId="0" borderId="51" xfId="0" applyNumberFormat="1" applyFont="1" applyFill="1" applyBorder="1" applyAlignment="1" applyProtection="1">
      <alignment horizontal="left" vertical="center" wrapText="1"/>
      <protection hidden="1"/>
    </xf>
    <xf numFmtId="1" fontId="6" fillId="0" borderId="127" xfId="0" applyNumberFormat="1" applyFont="1" applyFill="1" applyBorder="1" applyAlignment="1" applyProtection="1">
      <alignment horizontal="center" vertical="center"/>
    </xf>
    <xf numFmtId="1" fontId="6" fillId="0" borderId="131" xfId="0" applyNumberFormat="1" applyFont="1" applyFill="1" applyBorder="1" applyAlignment="1" applyProtection="1">
      <alignment horizontal="center" vertical="center"/>
    </xf>
    <xf numFmtId="1" fontId="6" fillId="0" borderId="23" xfId="0" applyNumberFormat="1" applyFont="1" applyBorder="1" applyAlignment="1" applyProtection="1">
      <alignment horizontal="left"/>
    </xf>
    <xf numFmtId="1" fontId="6" fillId="0" borderId="99" xfId="0" applyNumberFormat="1" applyFont="1" applyBorder="1" applyAlignment="1" applyProtection="1">
      <alignment horizontal="left"/>
    </xf>
    <xf numFmtId="1" fontId="6" fillId="0" borderId="21" xfId="0" applyNumberFormat="1" applyFont="1" applyBorder="1" applyAlignment="1" applyProtection="1">
      <alignment horizontal="left"/>
    </xf>
    <xf numFmtId="1" fontId="6" fillId="3" borderId="37" xfId="0" applyNumberFormat="1" applyFont="1" applyFill="1" applyBorder="1" applyAlignment="1" applyProtection="1">
      <alignment horizontal="left" vertical="center" wrapText="1"/>
    </xf>
    <xf numFmtId="1" fontId="6" fillId="3" borderId="24" xfId="0" applyNumberFormat="1" applyFont="1" applyFill="1" applyBorder="1" applyAlignment="1" applyProtection="1">
      <alignment horizontal="left" vertical="center" wrapText="1"/>
    </xf>
    <xf numFmtId="1" fontId="6" fillId="3" borderId="83" xfId="0" applyNumberFormat="1" applyFont="1" applyFill="1" applyBorder="1" applyAlignment="1" applyProtection="1">
      <alignment horizontal="left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9" xfId="0" applyNumberFormat="1" applyFont="1" applyFill="1" applyBorder="1" applyAlignment="1">
      <alignment horizontal="center" vertical="center" wrapText="1"/>
    </xf>
    <xf numFmtId="1" fontId="6" fillId="0" borderId="10" xfId="0" applyNumberFormat="1" applyFont="1" applyFill="1" applyBorder="1" applyAlignment="1">
      <alignment horizontal="center" vertical="center" wrapText="1"/>
    </xf>
    <xf numFmtId="1" fontId="6" fillId="0" borderId="15" xfId="0" applyNumberFormat="1" applyFont="1" applyFill="1" applyBorder="1" applyAlignment="1" applyProtection="1">
      <alignment horizontal="left" vertical="center" wrapText="1"/>
      <protection hidden="1"/>
    </xf>
    <xf numFmtId="1" fontId="6" fillId="0" borderId="17" xfId="0" applyNumberFormat="1" applyFont="1" applyFill="1" applyBorder="1" applyAlignment="1" applyProtection="1">
      <alignment horizontal="left" vertical="center" wrapText="1"/>
      <protection hidden="1"/>
    </xf>
    <xf numFmtId="1" fontId="6" fillId="3" borderId="25" xfId="0" applyNumberFormat="1" applyFont="1" applyFill="1" applyBorder="1" applyAlignment="1" applyProtection="1">
      <alignment horizontal="left" vertical="center" wrapText="1"/>
    </xf>
    <xf numFmtId="1" fontId="6" fillId="3" borderId="40" xfId="0" applyNumberFormat="1" applyFont="1" applyFill="1" applyBorder="1" applyAlignment="1" applyProtection="1">
      <alignment horizontal="left" vertical="center" wrapText="1"/>
    </xf>
    <xf numFmtId="1" fontId="6" fillId="3" borderId="51" xfId="0" applyNumberFormat="1" applyFont="1" applyFill="1" applyBorder="1" applyAlignment="1" applyProtection="1">
      <alignment horizontal="left" vertical="center" wrapText="1"/>
    </xf>
    <xf numFmtId="1" fontId="6" fillId="3" borderId="98" xfId="0" applyNumberFormat="1" applyFont="1" applyFill="1" applyBorder="1" applyAlignment="1" applyProtection="1">
      <alignment horizontal="left" vertical="center" wrapText="1"/>
    </xf>
    <xf numFmtId="1" fontId="6" fillId="3" borderId="99" xfId="0" applyNumberFormat="1" applyFont="1" applyFill="1" applyBorder="1" applyAlignment="1" applyProtection="1">
      <alignment horizontal="left" vertical="center" wrapText="1"/>
    </xf>
    <xf numFmtId="1" fontId="6" fillId="3" borderId="19" xfId="0" applyNumberFormat="1" applyFont="1" applyFill="1" applyBorder="1" applyAlignment="1" applyProtection="1">
      <alignment horizontal="left" vertical="center" wrapText="1"/>
    </xf>
    <xf numFmtId="1" fontId="6" fillId="3" borderId="0" xfId="0" applyNumberFormat="1" applyFont="1" applyFill="1" applyBorder="1" applyAlignment="1" applyProtection="1">
      <alignment horizontal="left" vertical="center" wrapText="1"/>
    </xf>
    <xf numFmtId="1" fontId="6" fillId="3" borderId="15" xfId="0" applyNumberFormat="1" applyFont="1" applyFill="1" applyBorder="1" applyAlignment="1" applyProtection="1">
      <alignment horizontal="left" vertical="center"/>
    </xf>
    <xf numFmtId="1" fontId="6" fillId="3" borderId="17" xfId="0" applyNumberFormat="1" applyFont="1" applyFill="1" applyBorder="1" applyAlignment="1" applyProtection="1">
      <alignment horizontal="left" vertical="center"/>
    </xf>
    <xf numFmtId="1" fontId="6" fillId="3" borderId="6" xfId="0" applyNumberFormat="1" applyFont="1" applyFill="1" applyBorder="1" applyAlignment="1" applyProtection="1">
      <alignment horizontal="left" vertical="center" wrapText="1"/>
    </xf>
    <xf numFmtId="1" fontId="6" fillId="3" borderId="5" xfId="0" applyNumberFormat="1" applyFont="1" applyFill="1" applyBorder="1" applyAlignment="1" applyProtection="1">
      <alignment horizontal="left" vertical="center" wrapText="1"/>
    </xf>
    <xf numFmtId="1" fontId="6" fillId="3" borderId="89" xfId="0" applyNumberFormat="1" applyFont="1" applyFill="1" applyBorder="1" applyAlignment="1" applyProtection="1">
      <alignment horizontal="left" vertical="center" wrapText="1"/>
    </xf>
    <xf numFmtId="1" fontId="21" fillId="0" borderId="19" xfId="0" applyNumberFormat="1" applyFont="1" applyBorder="1" applyAlignment="1">
      <alignment horizontal="center" vertical="center" wrapText="1"/>
    </xf>
    <xf numFmtId="1" fontId="21" fillId="0" borderId="24" xfId="0" applyNumberFormat="1" applyFont="1" applyBorder="1" applyAlignment="1">
      <alignment horizontal="center" vertical="center" wrapText="1"/>
    </xf>
    <xf numFmtId="1" fontId="21" fillId="0" borderId="15" xfId="0" applyNumberFormat="1" applyFont="1" applyBorder="1" applyAlignment="1">
      <alignment horizontal="left" wrapText="1"/>
    </xf>
    <xf numFmtId="1" fontId="21" fillId="0" borderId="17" xfId="0" applyNumberFormat="1" applyFont="1" applyBorder="1" applyAlignment="1">
      <alignment horizontal="left" wrapText="1"/>
    </xf>
    <xf numFmtId="1" fontId="21" fillId="0" borderId="23" xfId="0" applyNumberFormat="1" applyFont="1" applyBorder="1" applyAlignment="1">
      <alignment horizontal="left" wrapText="1"/>
    </xf>
    <xf numFmtId="1" fontId="21" fillId="0" borderId="21" xfId="0" applyNumberFormat="1" applyFont="1" applyBorder="1" applyAlignment="1">
      <alignment horizontal="left" wrapText="1"/>
    </xf>
    <xf numFmtId="1" fontId="21" fillId="0" borderId="0" xfId="0" applyNumberFormat="1" applyFont="1" applyBorder="1" applyAlignment="1">
      <alignment wrapText="1"/>
    </xf>
    <xf numFmtId="1" fontId="21" fillId="0" borderId="88" xfId="0" applyNumberFormat="1" applyFont="1" applyBorder="1" applyAlignment="1">
      <alignment wrapText="1"/>
    </xf>
    <xf numFmtId="1" fontId="15" fillId="3" borderId="271" xfId="0" applyNumberFormat="1" applyFont="1" applyFill="1" applyBorder="1" applyAlignment="1" applyProtection="1">
      <alignment horizontal="center" vertical="center" wrapText="1"/>
    </xf>
    <xf numFmtId="1" fontId="15" fillId="3" borderId="9" xfId="0" applyNumberFormat="1" applyFont="1" applyFill="1" applyBorder="1" applyAlignment="1" applyProtection="1">
      <alignment horizontal="center" vertical="center" wrapText="1"/>
    </xf>
    <xf numFmtId="1" fontId="15" fillId="3" borderId="10" xfId="0" applyNumberFormat="1" applyFont="1" applyFill="1" applyBorder="1" applyAlignment="1" applyProtection="1">
      <alignment horizontal="center" vertical="center" wrapText="1"/>
    </xf>
    <xf numFmtId="1" fontId="21" fillId="0" borderId="5" xfId="0" applyNumberFormat="1" applyFont="1" applyBorder="1" applyAlignment="1">
      <alignment horizontal="center" vertical="center" wrapText="1"/>
    </xf>
    <xf numFmtId="1" fontId="21" fillId="0" borderId="88" xfId="0" applyNumberFormat="1" applyFont="1" applyBorder="1" applyAlignment="1">
      <alignment horizontal="center" vertical="center" wrapText="1"/>
    </xf>
    <xf numFmtId="1" fontId="6" fillId="3" borderId="100" xfId="0" applyNumberFormat="1" applyFont="1" applyFill="1" applyBorder="1" applyAlignment="1" applyProtection="1">
      <alignment horizontal="left" vertical="center" wrapText="1"/>
    </xf>
    <xf numFmtId="1" fontId="6" fillId="0" borderId="89" xfId="0" applyNumberFormat="1" applyFont="1" applyFill="1" applyBorder="1" applyAlignment="1" applyProtection="1">
      <alignment horizontal="left" vertical="center" wrapText="1"/>
    </xf>
    <xf numFmtId="1" fontId="6" fillId="3" borderId="35" xfId="0" applyNumberFormat="1" applyFont="1" applyFill="1" applyBorder="1" applyAlignment="1" applyProtection="1">
      <alignment horizontal="center" vertical="center" wrapText="1"/>
    </xf>
    <xf numFmtId="1" fontId="6" fillId="3" borderId="0" xfId="0" applyNumberFormat="1" applyFont="1" applyFill="1" applyBorder="1" applyAlignment="1" applyProtection="1">
      <alignment horizontal="center" vertical="center" wrapText="1"/>
    </xf>
    <xf numFmtId="1" fontId="6" fillId="3" borderId="88" xfId="0" applyNumberFormat="1" applyFont="1" applyFill="1" applyBorder="1" applyAlignment="1" applyProtection="1">
      <alignment horizontal="center" vertical="center" wrapText="1"/>
    </xf>
    <xf numFmtId="1" fontId="6" fillId="3" borderId="50" xfId="0" applyNumberFormat="1" applyFont="1" applyFill="1" applyBorder="1" applyAlignment="1" applyProtection="1">
      <alignment horizontal="center" vertical="center" wrapText="1"/>
    </xf>
    <xf numFmtId="1" fontId="6" fillId="0" borderId="19" xfId="0" applyNumberFormat="1" applyFont="1" applyBorder="1" applyAlignment="1" applyProtection="1">
      <alignment horizontal="left" vertical="center" wrapText="1"/>
    </xf>
    <xf numFmtId="1" fontId="6" fillId="0" borderId="3" xfId="0" applyNumberFormat="1" applyFont="1" applyBorder="1" applyAlignment="1" applyProtection="1">
      <alignment horizontal="center" vertical="center"/>
    </xf>
    <xf numFmtId="1" fontId="6" fillId="0" borderId="4" xfId="0" applyNumberFormat="1" applyFont="1" applyBorder="1" applyAlignment="1" applyProtection="1">
      <alignment horizontal="center" vertical="center"/>
    </xf>
    <xf numFmtId="1" fontId="6" fillId="0" borderId="5" xfId="0" applyNumberFormat="1" applyFont="1" applyBorder="1" applyAlignment="1" applyProtection="1">
      <alignment horizontal="center" vertical="center"/>
    </xf>
    <xf numFmtId="1" fontId="6" fillId="0" borderId="11" xfId="0" applyNumberFormat="1" applyFont="1" applyBorder="1" applyAlignment="1" applyProtection="1">
      <alignment horizontal="center" vertical="center"/>
    </xf>
    <xf numFmtId="1" fontId="6" fillId="0" borderId="2" xfId="0" applyNumberFormat="1" applyFont="1" applyFill="1" applyBorder="1" applyAlignment="1" applyProtection="1">
      <alignment horizontal="left" vertical="center" wrapText="1"/>
    </xf>
    <xf numFmtId="1" fontId="6" fillId="0" borderId="52" xfId="0" applyNumberFormat="1" applyFont="1" applyFill="1" applyBorder="1" applyAlignment="1" applyProtection="1">
      <alignment horizontal="left" vertical="center" wrapText="1"/>
    </xf>
    <xf numFmtId="1" fontId="6" fillId="0" borderId="101" xfId="0" applyNumberFormat="1" applyFont="1" applyFill="1" applyBorder="1" applyAlignment="1" applyProtection="1">
      <alignment horizontal="left" vertical="center" wrapText="1"/>
    </xf>
    <xf numFmtId="1" fontId="6" fillId="0" borderId="31" xfId="0" applyNumberFormat="1" applyFont="1" applyFill="1" applyBorder="1" applyAlignment="1" applyProtection="1">
      <alignment horizontal="left" vertical="center" wrapText="1"/>
    </xf>
    <xf numFmtId="1" fontId="15" fillId="0" borderId="14" xfId="0" applyNumberFormat="1" applyFont="1" applyFill="1" applyBorder="1" applyAlignment="1" applyProtection="1">
      <alignment horizontal="center" vertical="center" wrapText="1"/>
    </xf>
    <xf numFmtId="1" fontId="21" fillId="0" borderId="6" xfId="0" applyNumberFormat="1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1" fontId="21" fillId="0" borderId="244" xfId="0" applyNumberFormat="1" applyFont="1" applyBorder="1" applyAlignment="1">
      <alignment horizontal="center" vertical="center" wrapText="1"/>
    </xf>
    <xf numFmtId="1" fontId="21" fillId="0" borderId="8" xfId="0" applyNumberFormat="1" applyFont="1" applyBorder="1" applyAlignment="1">
      <alignment horizontal="center" vertical="center" wrapText="1"/>
    </xf>
    <xf numFmtId="1" fontId="83" fillId="0" borderId="50" xfId="0" applyNumberFormat="1" applyFont="1" applyBorder="1" applyAlignment="1">
      <alignment horizontal="center"/>
    </xf>
    <xf numFmtId="1" fontId="21" fillId="3" borderId="6" xfId="0" applyNumberFormat="1" applyFont="1" applyFill="1" applyBorder="1" applyAlignment="1">
      <alignment horizontal="center" vertical="center"/>
    </xf>
    <xf numFmtId="1" fontId="21" fillId="3" borderId="8" xfId="0" applyNumberFormat="1" applyFont="1" applyFill="1" applyBorder="1" applyAlignment="1">
      <alignment horizontal="center" vertical="center"/>
    </xf>
    <xf numFmtId="1" fontId="21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 wrapText="1"/>
    </xf>
    <xf numFmtId="1" fontId="21" fillId="0" borderId="0" xfId="0" applyNumberFormat="1" applyFont="1" applyBorder="1" applyAlignment="1">
      <alignment horizontal="center" vertical="center" wrapText="1"/>
    </xf>
    <xf numFmtId="1" fontId="87" fillId="0" borderId="0" xfId="0" applyNumberFormat="1" applyFont="1"/>
    <xf numFmtId="1" fontId="21" fillId="0" borderId="26" xfId="0" applyNumberFormat="1" applyFont="1" applyBorder="1" applyAlignment="1">
      <alignment horizontal="center" vertical="center" wrapText="1"/>
    </xf>
    <xf numFmtId="1" fontId="83" fillId="0" borderId="275" xfId="0" applyNumberFormat="1" applyFont="1" applyBorder="1" applyAlignment="1">
      <alignment horizontal="center"/>
    </xf>
    <xf numFmtId="1" fontId="83" fillId="0" borderId="35" xfId="0" applyNumberFormat="1" applyFont="1" applyBorder="1"/>
    <xf numFmtId="1" fontId="83" fillId="0" borderId="0" xfId="0" applyNumberFormat="1" applyFont="1" applyBorder="1"/>
    <xf numFmtId="1" fontId="6" fillId="0" borderId="38" xfId="0" applyNumberFormat="1" applyFont="1" applyFill="1" applyBorder="1" applyAlignment="1" applyProtection="1">
      <alignment horizontal="left" vertical="center" wrapText="1"/>
    </xf>
    <xf numFmtId="1" fontId="6" fillId="0" borderId="63" xfId="0" applyNumberFormat="1" applyFont="1" applyFill="1" applyBorder="1" applyAlignment="1" applyProtection="1">
      <alignment horizontal="left" vertical="center" wrapText="1"/>
    </xf>
    <xf numFmtId="1" fontId="21" fillId="3" borderId="35" xfId="0" applyNumberFormat="1" applyFont="1" applyFill="1" applyBorder="1" applyAlignment="1">
      <alignment horizontal="center"/>
    </xf>
    <xf numFmtId="1" fontId="21" fillId="3" borderId="0" xfId="0" applyNumberFormat="1" applyFont="1" applyFill="1" applyAlignment="1">
      <alignment horizontal="center"/>
    </xf>
    <xf numFmtId="1" fontId="21" fillId="0" borderId="0" xfId="0" applyNumberFormat="1" applyFont="1" applyAlignment="1">
      <alignment horizontal="center" vertical="center" wrapText="1"/>
    </xf>
    <xf numFmtId="1" fontId="6" fillId="0" borderId="31" xfId="0" applyNumberFormat="1" applyFont="1" applyFill="1" applyBorder="1" applyAlignment="1" applyProtection="1">
      <alignment horizontal="center" vertical="center" wrapText="1"/>
    </xf>
    <xf numFmtId="1" fontId="21" fillId="0" borderId="50" xfId="0" applyNumberFormat="1" applyFont="1" applyFill="1" applyBorder="1"/>
    <xf numFmtId="1" fontId="21" fillId="0" borderId="99" xfId="0" applyNumberFormat="1" applyFont="1" applyFill="1" applyBorder="1" applyAlignment="1">
      <alignment horizontal="left"/>
    </xf>
    <xf numFmtId="1" fontId="21" fillId="0" borderId="21" xfId="0" applyNumberFormat="1" applyFont="1" applyFill="1" applyBorder="1" applyAlignment="1">
      <alignment horizontal="left"/>
    </xf>
    <xf numFmtId="1" fontId="30" fillId="0" borderId="6" xfId="0" applyNumberFormat="1" applyFont="1" applyBorder="1" applyAlignment="1">
      <alignment horizontal="center" vertical="center"/>
    </xf>
    <xf numFmtId="1" fontId="30" fillId="0" borderId="8" xfId="0" applyNumberFormat="1" applyFont="1" applyBorder="1" applyAlignment="1">
      <alignment horizontal="center" vertical="center"/>
    </xf>
    <xf numFmtId="1" fontId="30" fillId="0" borderId="7" xfId="0" applyNumberFormat="1" applyFont="1" applyBorder="1" applyAlignment="1">
      <alignment horizontal="center" vertical="center"/>
    </xf>
    <xf numFmtId="1" fontId="30" fillId="0" borderId="244" xfId="0" applyNumberFormat="1" applyFont="1" applyBorder="1" applyAlignment="1">
      <alignment horizontal="center" vertical="center"/>
    </xf>
    <xf numFmtId="1" fontId="30" fillId="0" borderId="7" xfId="0" applyNumberFormat="1" applyFont="1" applyBorder="1" applyAlignment="1">
      <alignment horizontal="center" vertical="center" wrapText="1"/>
    </xf>
    <xf numFmtId="1" fontId="30" fillId="0" borderId="244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" fontId="30" fillId="0" borderId="4" xfId="0" applyNumberFormat="1" applyFont="1" applyBorder="1" applyAlignment="1">
      <alignment horizontal="center" vertical="center"/>
    </xf>
    <xf numFmtId="1" fontId="30" fillId="0" borderId="5" xfId="0" applyNumberFormat="1" applyFont="1" applyBorder="1" applyAlignment="1">
      <alignment horizontal="center" vertical="center"/>
    </xf>
    <xf numFmtId="1" fontId="30" fillId="0" borderId="0" xfId="0" applyNumberFormat="1" applyFont="1" applyBorder="1" applyAlignment="1">
      <alignment horizontal="center" vertical="center"/>
    </xf>
    <xf numFmtId="1" fontId="30" fillId="0" borderId="88" xfId="0" applyNumberFormat="1" applyFont="1" applyBorder="1" applyAlignment="1">
      <alignment horizontal="center" vertical="center"/>
    </xf>
    <xf numFmtId="1" fontId="30" fillId="0" borderId="50" xfId="0" applyNumberFormat="1" applyFont="1" applyBorder="1" applyAlignment="1">
      <alignment horizontal="center" vertical="center"/>
    </xf>
    <xf numFmtId="1" fontId="30" fillId="0" borderId="26" xfId="0" applyNumberFormat="1" applyFont="1" applyBorder="1" applyAlignment="1">
      <alignment horizontal="center" vertical="center"/>
    </xf>
    <xf numFmtId="1" fontId="21" fillId="3" borderId="6" xfId="0" applyNumberFormat="1" applyFont="1" applyFill="1" applyBorder="1" applyAlignment="1">
      <alignment horizontal="center"/>
    </xf>
    <xf numFmtId="1" fontId="21" fillId="3" borderId="8" xfId="0" applyNumberFormat="1" applyFont="1" applyFill="1" applyBorder="1" applyAlignment="1">
      <alignment horizontal="center"/>
    </xf>
    <xf numFmtId="1" fontId="21" fillId="0" borderId="0" xfId="0" applyNumberFormat="1" applyFont="1"/>
    <xf numFmtId="1" fontId="6" fillId="0" borderId="16" xfId="0" applyNumberFormat="1" applyFont="1" applyFill="1" applyBorder="1" applyAlignment="1" applyProtection="1">
      <alignment horizontal="left" vertical="center" wrapText="1"/>
    </xf>
    <xf numFmtId="1" fontId="6" fillId="0" borderId="45" xfId="0" applyNumberFormat="1" applyFont="1" applyFill="1" applyBorder="1" applyAlignment="1" applyProtection="1">
      <alignment horizontal="left" vertical="center" wrapText="1"/>
    </xf>
    <xf numFmtId="1" fontId="6" fillId="0" borderId="36" xfId="0" applyNumberFormat="1" applyFont="1" applyFill="1" applyBorder="1" applyAlignment="1" applyProtection="1">
      <alignment horizontal="left" vertical="center" wrapText="1"/>
    </xf>
    <xf numFmtId="1" fontId="6" fillId="3" borderId="30" xfId="0" applyNumberFormat="1" applyFont="1" applyFill="1" applyBorder="1" applyAlignment="1" applyProtection="1">
      <alignment horizontal="left" vertical="center" wrapText="1"/>
    </xf>
    <xf numFmtId="1" fontId="6" fillId="3" borderId="102" xfId="0" applyNumberFormat="1" applyFont="1" applyFill="1" applyBorder="1" applyAlignment="1" applyProtection="1">
      <alignment horizontal="left" vertical="center" wrapText="1"/>
    </xf>
    <xf numFmtId="1" fontId="6" fillId="3" borderId="61" xfId="0" applyNumberFormat="1" applyFont="1" applyFill="1" applyBorder="1" applyAlignment="1" applyProtection="1">
      <alignment horizontal="left" vertical="center" wrapText="1"/>
    </xf>
    <xf numFmtId="1" fontId="21" fillId="3" borderId="7" xfId="0" applyNumberFormat="1" applyFont="1" applyFill="1" applyBorder="1" applyAlignment="1">
      <alignment horizontal="center"/>
    </xf>
    <xf numFmtId="1" fontId="6" fillId="0" borderId="11" xfId="0" applyNumberFormat="1" applyFont="1" applyFill="1" applyBorder="1" applyAlignment="1" applyProtection="1">
      <alignment horizontal="left" vertical="center" wrapText="1"/>
      <protection hidden="1"/>
    </xf>
    <xf numFmtId="1" fontId="6" fillId="0" borderId="26" xfId="0" applyNumberFormat="1" applyFont="1" applyFill="1" applyBorder="1" applyAlignment="1" applyProtection="1">
      <alignment horizontal="left" vertical="center" wrapText="1"/>
      <protection hidden="1"/>
    </xf>
    <xf numFmtId="1" fontId="6" fillId="3" borderId="38" xfId="0" applyNumberFormat="1" applyFont="1" applyFill="1" applyBorder="1" applyAlignment="1" applyProtection="1">
      <alignment horizontal="left" vertical="center" wrapText="1"/>
    </xf>
    <xf numFmtId="1" fontId="6" fillId="3" borderId="63" xfId="0" applyNumberFormat="1" applyFont="1" applyFill="1" applyBorder="1" applyAlignment="1" applyProtection="1">
      <alignment horizontal="left" vertical="center" wrapText="1"/>
    </xf>
    <xf numFmtId="1" fontId="6" fillId="3" borderId="36" xfId="0" applyNumberFormat="1" applyFont="1" applyFill="1" applyBorder="1" applyAlignment="1" applyProtection="1">
      <alignment horizontal="left" vertical="center" wrapText="1"/>
    </xf>
    <xf numFmtId="1" fontId="6" fillId="3" borderId="29" xfId="0" applyNumberFormat="1" applyFont="1" applyFill="1" applyBorder="1" applyAlignment="1" applyProtection="1">
      <alignment horizontal="left" vertical="center" wrapText="1"/>
    </xf>
    <xf numFmtId="1" fontId="6" fillId="0" borderId="53" xfId="0" applyNumberFormat="1" applyFont="1" applyFill="1" applyBorder="1" applyAlignment="1" applyProtection="1"/>
    <xf numFmtId="1" fontId="6" fillId="0" borderId="44" xfId="0" applyNumberFormat="1" applyFont="1" applyFill="1" applyBorder="1" applyAlignment="1" applyProtection="1"/>
    <xf numFmtId="1" fontId="6" fillId="0" borderId="62" xfId="0" applyNumberFormat="1" applyFont="1" applyFill="1" applyBorder="1" applyAlignment="1" applyProtection="1">
      <alignment horizontal="left"/>
    </xf>
    <xf numFmtId="1" fontId="6" fillId="0" borderId="39" xfId="0" applyNumberFormat="1" applyFont="1" applyFill="1" applyBorder="1" applyAlignment="1" applyProtection="1">
      <alignment horizontal="left"/>
    </xf>
    <xf numFmtId="1" fontId="0" fillId="0" borderId="2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6" fillId="0" borderId="52" xfId="0" applyNumberFormat="1" applyFont="1" applyFill="1" applyBorder="1" applyAlignment="1" applyProtection="1">
      <alignment horizontal="left"/>
    </xf>
    <xf numFmtId="1" fontId="6" fillId="0" borderId="31" xfId="0" applyNumberFormat="1" applyFont="1" applyFill="1" applyBorder="1" applyAlignment="1" applyProtection="1">
      <alignment horizontal="left"/>
    </xf>
    <xf numFmtId="1" fontId="6" fillId="5" borderId="20" xfId="0" applyNumberFormat="1" applyFont="1" applyFill="1" applyBorder="1" applyAlignment="1" applyProtection="1">
      <alignment horizontal="center"/>
      <protection locked="0"/>
    </xf>
    <xf numFmtId="1" fontId="6" fillId="5" borderId="46" xfId="0" applyNumberFormat="1" applyFont="1" applyFill="1" applyBorder="1" applyAlignment="1" applyProtection="1">
      <alignment horizontal="center"/>
      <protection locked="0"/>
    </xf>
    <xf numFmtId="1" fontId="6" fillId="5" borderId="22" xfId="0" applyNumberFormat="1" applyFont="1" applyFill="1" applyBorder="1" applyAlignment="1" applyProtection="1">
      <alignment horizontal="center"/>
      <protection locked="0"/>
    </xf>
    <xf numFmtId="1" fontId="6" fillId="5" borderId="38" xfId="0" applyNumberFormat="1" applyFont="1" applyFill="1" applyBorder="1" applyAlignment="1" applyProtection="1">
      <alignment horizontal="center"/>
      <protection locked="0"/>
    </xf>
    <xf numFmtId="1" fontId="6" fillId="5" borderId="63" xfId="0" applyNumberFormat="1" applyFont="1" applyFill="1" applyBorder="1" applyAlignment="1" applyProtection="1">
      <alignment horizontal="center"/>
      <protection locked="0"/>
    </xf>
    <xf numFmtId="1" fontId="6" fillId="5" borderId="36" xfId="0" applyNumberFormat="1" applyFont="1" applyFill="1" applyBorder="1" applyAlignment="1" applyProtection="1">
      <alignment horizontal="center"/>
      <protection locked="0"/>
    </xf>
    <xf numFmtId="1" fontId="6" fillId="4" borderId="63" xfId="0" applyNumberFormat="1" applyFont="1" applyFill="1" applyBorder="1" applyAlignment="1" applyProtection="1">
      <alignment horizontal="center"/>
    </xf>
    <xf numFmtId="1" fontId="6" fillId="4" borderId="36" xfId="0" applyNumberFormat="1" applyFont="1" applyFill="1" applyBorder="1" applyAlignment="1" applyProtection="1">
      <alignment horizontal="center"/>
    </xf>
    <xf numFmtId="1" fontId="6" fillId="5" borderId="16" xfId="0" applyNumberFormat="1" applyFont="1" applyFill="1" applyBorder="1" applyAlignment="1" applyProtection="1">
      <alignment horizontal="center"/>
      <protection locked="0"/>
    </xf>
    <xf numFmtId="1" fontId="6" fillId="5" borderId="45" xfId="0" applyNumberFormat="1" applyFont="1" applyFill="1" applyBorder="1" applyAlignment="1" applyProtection="1">
      <alignment horizontal="center"/>
      <protection locked="0"/>
    </xf>
    <xf numFmtId="1" fontId="6" fillId="5" borderId="18" xfId="0" applyNumberFormat="1" applyFont="1" applyFill="1" applyBorder="1" applyAlignment="1" applyProtection="1">
      <alignment horizontal="center"/>
      <protection locked="0"/>
    </xf>
    <xf numFmtId="1" fontId="6" fillId="0" borderId="111" xfId="0" applyNumberFormat="1" applyFont="1" applyFill="1" applyBorder="1" applyAlignment="1" applyProtection="1">
      <alignment horizontal="center" vertical="center" wrapText="1"/>
    </xf>
    <xf numFmtId="1" fontId="6" fillId="0" borderId="109" xfId="0" applyNumberFormat="1" applyFont="1" applyFill="1" applyBorder="1" applyAlignment="1" applyProtection="1">
      <alignment horizontal="center" vertical="center" wrapText="1"/>
    </xf>
    <xf numFmtId="1" fontId="15" fillId="0" borderId="4" xfId="0" applyNumberFormat="1" applyFont="1" applyFill="1" applyBorder="1" applyAlignment="1" applyProtection="1">
      <alignment horizontal="center" vertical="center" wrapText="1"/>
    </xf>
    <xf numFmtId="1" fontId="15" fillId="0" borderId="5" xfId="0" applyNumberFormat="1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1" fontId="15" fillId="0" borderId="88" xfId="0" applyNumberFormat="1" applyFont="1" applyFill="1" applyBorder="1" applyAlignment="1" applyProtection="1">
      <alignment horizontal="center" vertical="center" wrapText="1"/>
    </xf>
    <xf numFmtId="1" fontId="15" fillId="0" borderId="50" xfId="0" applyNumberFormat="1" applyFont="1" applyFill="1" applyBorder="1" applyAlignment="1" applyProtection="1">
      <alignment horizontal="center" vertical="center" wrapText="1"/>
    </xf>
    <xf numFmtId="1" fontId="15" fillId="0" borderId="26" xfId="0" applyNumberFormat="1" applyFont="1" applyFill="1" applyBorder="1" applyAlignment="1" applyProtection="1">
      <alignment horizontal="center" vertical="center" wrapText="1"/>
    </xf>
    <xf numFmtId="1" fontId="6" fillId="0" borderId="27" xfId="0" applyNumberFormat="1" applyFont="1" applyFill="1" applyBorder="1" applyAlignment="1" applyProtection="1"/>
    <xf numFmtId="1" fontId="6" fillId="0" borderId="28" xfId="0" applyNumberFormat="1" applyFont="1" applyFill="1" applyBorder="1" applyAlignment="1" applyProtection="1"/>
    <xf numFmtId="1" fontId="6" fillId="0" borderId="129" xfId="0" applyNumberFormat="1" applyFont="1" applyFill="1" applyBorder="1" applyAlignment="1" applyProtection="1">
      <alignment horizontal="center" vertical="center" wrapText="1"/>
    </xf>
    <xf numFmtId="1" fontId="4" fillId="3" borderId="50" xfId="0" applyNumberFormat="1" applyFont="1" applyFill="1" applyBorder="1" applyAlignment="1" applyProtection="1">
      <alignment horizontal="left" wrapText="1"/>
    </xf>
    <xf numFmtId="1" fontId="4" fillId="3" borderId="0" xfId="0" applyNumberFormat="1" applyFont="1" applyFill="1" applyBorder="1" applyAlignment="1" applyProtection="1">
      <alignment wrapText="1"/>
    </xf>
    <xf numFmtId="1" fontId="0" fillId="0" borderId="0" xfId="0" applyNumberFormat="1" applyFill="1"/>
    <xf numFmtId="1" fontId="64" fillId="0" borderId="2" xfId="0" applyNumberFormat="1" applyFont="1" applyFill="1" applyBorder="1" applyAlignment="1">
      <alignment horizontal="center" vertical="center" wrapText="1"/>
    </xf>
    <xf numFmtId="1" fontId="64" fillId="0" borderId="9" xfId="0" applyNumberFormat="1" applyFont="1" applyFill="1" applyBorder="1" applyAlignment="1">
      <alignment horizontal="center" vertical="center" wrapText="1"/>
    </xf>
    <xf numFmtId="1" fontId="64" fillId="0" borderId="10" xfId="0" applyNumberFormat="1" applyFont="1" applyFill="1" applyBorder="1" applyAlignment="1">
      <alignment horizontal="center" vertical="center" wrapText="1"/>
    </xf>
    <xf numFmtId="1" fontId="2" fillId="3" borderId="0" xfId="0" applyNumberFormat="1" applyFont="1" applyFill="1" applyBorder="1" applyAlignment="1" applyProtection="1">
      <alignment wrapText="1"/>
    </xf>
    <xf numFmtId="1" fontId="64" fillId="0" borderId="0" xfId="0" applyNumberFormat="1" applyFont="1" applyAlignment="1">
      <alignment horizontal="center" vertical="center"/>
    </xf>
    <xf numFmtId="1" fontId="15" fillId="0" borderId="6" xfId="0" applyNumberFormat="1" applyFont="1" applyFill="1" applyBorder="1" applyAlignment="1" applyProtection="1">
      <alignment horizontal="center" wrapText="1"/>
    </xf>
    <xf numFmtId="1" fontId="15" fillId="0" borderId="8" xfId="0" applyNumberFormat="1" applyFont="1" applyFill="1" applyBorder="1" applyAlignment="1" applyProtection="1">
      <alignment horizontal="center" wrapText="1"/>
    </xf>
    <xf numFmtId="1" fontId="21" fillId="3" borderId="3" xfId="0" applyNumberFormat="1" applyFont="1" applyFill="1" applyBorder="1" applyAlignment="1">
      <alignment horizontal="center" vertical="center" wrapText="1"/>
    </xf>
    <xf numFmtId="1" fontId="21" fillId="3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1" fontId="21" fillId="3" borderId="11" xfId="0" applyNumberFormat="1" applyFont="1" applyFill="1" applyBorder="1" applyAlignment="1">
      <alignment horizontal="center" vertical="center" wrapText="1"/>
    </xf>
    <xf numFmtId="1" fontId="21" fillId="3" borderId="50" xfId="0" applyNumberFormat="1" applyFont="1" applyFill="1" applyBorder="1" applyAlignment="1">
      <alignment horizontal="center" vertical="center" wrapText="1"/>
    </xf>
    <xf numFmtId="1" fontId="21" fillId="3" borderId="26" xfId="0" applyNumberFormat="1" applyFont="1" applyFill="1" applyBorder="1" applyAlignment="1">
      <alignment horizontal="center" vertical="center" wrapText="1"/>
    </xf>
    <xf numFmtId="1" fontId="6" fillId="0" borderId="6" xfId="14" applyNumberFormat="1" applyFont="1" applyFill="1" applyBorder="1" applyAlignment="1" applyProtection="1">
      <alignment horizontal="left" wrapText="1"/>
    </xf>
    <xf numFmtId="1" fontId="6" fillId="0" borderId="8" xfId="14" applyNumberFormat="1" applyFont="1" applyFill="1" applyBorder="1" applyAlignment="1" applyProtection="1">
      <alignment horizontal="left" wrapText="1"/>
    </xf>
    <xf numFmtId="1" fontId="6" fillId="0" borderId="9" xfId="14" applyNumberFormat="1" applyFont="1" applyFill="1" applyBorder="1" applyAlignment="1" applyProtection="1">
      <alignment horizontal="left" vertical="center" wrapText="1"/>
    </xf>
    <xf numFmtId="1" fontId="6" fillId="0" borderId="2" xfId="14" applyNumberFormat="1" applyFont="1" applyFill="1" applyBorder="1" applyAlignment="1" applyProtection="1">
      <alignment horizontal="left" vertical="center" wrapText="1"/>
    </xf>
    <xf numFmtId="1" fontId="6" fillId="0" borderId="10" xfId="14" applyNumberFormat="1" applyFont="1" applyFill="1" applyBorder="1" applyAlignment="1" applyProtection="1">
      <alignment horizontal="left" vertical="center" wrapText="1"/>
    </xf>
    <xf numFmtId="1" fontId="30" fillId="3" borderId="14" xfId="0" applyNumberFormat="1" applyFont="1" applyFill="1" applyBorder="1" applyAlignment="1">
      <alignment horizontal="center" vertical="center"/>
    </xf>
    <xf numFmtId="1" fontId="30" fillId="3" borderId="14" xfId="0" applyNumberFormat="1" applyFont="1" applyFill="1" applyBorder="1" applyAlignment="1">
      <alignment horizontal="center" vertical="center" wrapText="1"/>
    </xf>
    <xf numFmtId="1" fontId="21" fillId="3" borderId="14" xfId="0" applyNumberFormat="1" applyFont="1" applyFill="1" applyBorder="1" applyAlignment="1">
      <alignment horizontal="center" vertical="center" wrapText="1"/>
    </xf>
    <xf numFmtId="1" fontId="22" fillId="0" borderId="229" xfId="0" applyNumberFormat="1" applyFont="1" applyBorder="1"/>
    <xf numFmtId="1" fontId="22" fillId="0" borderId="72" xfId="0" applyNumberFormat="1" applyFont="1" applyBorder="1"/>
    <xf numFmtId="1" fontId="21" fillId="3" borderId="2" xfId="0" applyNumberFormat="1" applyFont="1" applyFill="1" applyBorder="1" applyAlignment="1">
      <alignment horizontal="center" vertical="center" wrapText="1"/>
    </xf>
    <xf numFmtId="1" fontId="21" fillId="3" borderId="9" xfId="0" applyNumberFormat="1" applyFont="1" applyFill="1" applyBorder="1" applyAlignment="1">
      <alignment horizontal="center" vertical="center" wrapText="1"/>
    </xf>
    <xf numFmtId="1" fontId="21" fillId="3" borderId="10" xfId="0" applyNumberFormat="1" applyFont="1" applyFill="1" applyBorder="1" applyAlignment="1">
      <alignment horizontal="center" vertical="center" wrapText="1"/>
    </xf>
    <xf numFmtId="1" fontId="4" fillId="0" borderId="7" xfId="14" applyNumberFormat="1" applyFont="1" applyFill="1" applyBorder="1" applyAlignment="1" applyProtection="1">
      <alignment horizontal="left" wrapText="1"/>
    </xf>
    <xf numFmtId="1" fontId="6" fillId="0" borderId="5" xfId="14" applyNumberFormat="1" applyFont="1" applyFill="1" applyBorder="1" applyAlignment="1" applyProtection="1">
      <alignment horizontal="center" vertical="center" wrapText="1"/>
    </xf>
    <xf numFmtId="1" fontId="6" fillId="0" borderId="88" xfId="14" applyNumberFormat="1" applyFont="1" applyFill="1" applyBorder="1" applyAlignment="1" applyProtection="1">
      <alignment horizontal="center" vertical="center" wrapText="1"/>
    </xf>
    <xf numFmtId="1" fontId="6" fillId="0" borderId="26" xfId="14" applyNumberFormat="1" applyFont="1" applyFill="1" applyBorder="1" applyAlignment="1" applyProtection="1">
      <alignment horizontal="center" vertical="center" wrapText="1"/>
    </xf>
    <xf numFmtId="1" fontId="6" fillId="0" borderId="3" xfId="14" applyNumberFormat="1" applyFont="1" applyFill="1" applyBorder="1" applyAlignment="1" applyProtection="1">
      <alignment horizontal="center" vertical="center" wrapText="1"/>
    </xf>
    <xf numFmtId="1" fontId="6" fillId="0" borderId="11" xfId="14" applyNumberFormat="1" applyFont="1" applyFill="1" applyBorder="1" applyAlignment="1" applyProtection="1">
      <alignment horizontal="center" vertical="center" wrapText="1"/>
    </xf>
    <xf numFmtId="1" fontId="6" fillId="0" borderId="6" xfId="14" applyNumberFormat="1" applyFont="1" applyFill="1" applyBorder="1" applyAlignment="1" applyProtection="1">
      <alignment horizontal="center" vertical="center" wrapText="1"/>
    </xf>
    <xf numFmtId="1" fontId="6" fillId="0" borderId="7" xfId="14" applyNumberFormat="1" applyFont="1" applyFill="1" applyBorder="1" applyAlignment="1" applyProtection="1">
      <alignment horizontal="center" vertical="center" wrapText="1"/>
    </xf>
    <xf numFmtId="1" fontId="6" fillId="0" borderId="8" xfId="14" applyNumberFormat="1" applyFont="1" applyFill="1" applyBorder="1" applyAlignment="1" applyProtection="1">
      <alignment horizontal="center" vertical="center" wrapText="1"/>
    </xf>
    <xf numFmtId="1" fontId="4" fillId="0" borderId="4" xfId="14" applyNumberFormat="1" applyFont="1" applyFill="1" applyBorder="1" applyAlignment="1" applyProtection="1">
      <alignment horizontal="left" wrapText="1"/>
    </xf>
    <xf numFmtId="1" fontId="6" fillId="0" borderId="2" xfId="14" applyNumberFormat="1" applyFont="1" applyFill="1" applyBorder="1" applyAlignment="1" applyProtection="1">
      <alignment horizontal="center" wrapText="1"/>
    </xf>
    <xf numFmtId="1" fontId="6" fillId="0" borderId="10" xfId="14" applyNumberFormat="1" applyFont="1" applyFill="1" applyBorder="1" applyAlignment="1" applyProtection="1">
      <alignment horizontal="center" wrapText="1"/>
    </xf>
    <xf numFmtId="1" fontId="6" fillId="0" borderId="14" xfId="0" applyNumberFormat="1" applyFont="1" applyFill="1" applyBorder="1" applyAlignment="1" applyProtection="1">
      <alignment horizontal="left" vertical="center" wrapText="1"/>
    </xf>
    <xf numFmtId="1" fontId="6" fillId="3" borderId="2" xfId="0" applyNumberFormat="1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1" fontId="6" fillId="3" borderId="14" xfId="0" applyNumberFormat="1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 applyProtection="1">
      <alignment horizontal="left" vertical="center" wrapText="1"/>
    </xf>
    <xf numFmtId="1" fontId="6" fillId="3" borderId="8" xfId="0" applyNumberFormat="1" applyFont="1" applyFill="1" applyBorder="1" applyAlignment="1" applyProtection="1">
      <alignment horizontal="left" vertical="center" wrapText="1"/>
    </xf>
    <xf numFmtId="1" fontId="3" fillId="3" borderId="14" xfId="0" applyNumberFormat="1" applyFont="1" applyFill="1" applyBorder="1" applyAlignment="1" applyProtection="1">
      <alignment horizontal="center" wrapText="1"/>
    </xf>
    <xf numFmtId="1" fontId="6" fillId="3" borderId="27" xfId="0" applyNumberFormat="1" applyFont="1" applyFill="1" applyBorder="1" applyAlignment="1" applyProtection="1">
      <alignment horizontal="center"/>
    </xf>
    <xf numFmtId="1" fontId="6" fillId="3" borderId="49" xfId="0" applyNumberFormat="1" applyFont="1" applyFill="1" applyBorder="1" applyAlignment="1" applyProtection="1">
      <alignment horizontal="center"/>
    </xf>
    <xf numFmtId="1" fontId="6" fillId="3" borderId="28" xfId="0" applyNumberFormat="1" applyFont="1" applyFill="1" applyBorder="1" applyAlignment="1" applyProtection="1">
      <alignment horizontal="center"/>
    </xf>
    <xf numFmtId="1" fontId="6" fillId="3" borderId="48" xfId="0" applyNumberFormat="1" applyFont="1" applyFill="1" applyBorder="1" applyAlignment="1" applyProtection="1">
      <alignment horizontal="left" vertical="center" wrapText="1"/>
    </xf>
    <xf numFmtId="1" fontId="6" fillId="3" borderId="13" xfId="0" applyNumberFormat="1" applyFont="1" applyFill="1" applyBorder="1" applyAlignment="1" applyProtection="1">
      <alignment horizontal="left" vertical="center" wrapText="1"/>
    </xf>
    <xf numFmtId="1" fontId="6" fillId="3" borderId="54" xfId="0" applyNumberFormat="1" applyFont="1" applyFill="1" applyBorder="1" applyAlignment="1" applyProtection="1">
      <alignment horizontal="left" vertical="center" wrapText="1"/>
    </xf>
    <xf numFmtId="1" fontId="6" fillId="3" borderId="18" xfId="0" applyNumberFormat="1" applyFont="1" applyFill="1" applyBorder="1" applyAlignment="1" applyProtection="1">
      <alignment horizontal="left" vertical="center" wrapText="1"/>
    </xf>
    <xf numFmtId="1" fontId="6" fillId="3" borderId="55" xfId="0" applyNumberFormat="1" applyFont="1" applyFill="1" applyBorder="1" applyAlignment="1" applyProtection="1">
      <alignment horizontal="left" vertical="center" wrapText="1"/>
    </xf>
    <xf numFmtId="1" fontId="6" fillId="3" borderId="58" xfId="0" applyNumberFormat="1" applyFont="1" applyFill="1" applyBorder="1" applyAlignment="1" applyProtection="1">
      <alignment horizontal="left" vertical="center" wrapText="1"/>
    </xf>
    <xf numFmtId="1" fontId="6" fillId="3" borderId="22" xfId="0" applyNumberFormat="1" applyFont="1" applyFill="1" applyBorder="1" applyAlignment="1" applyProtection="1">
      <alignment horizontal="left" vertical="center" wrapText="1"/>
    </xf>
    <xf numFmtId="1" fontId="6" fillId="0" borderId="40" xfId="0" applyNumberFormat="1" applyFont="1" applyBorder="1" applyAlignment="1" applyProtection="1">
      <alignment horizontal="left" vertical="center" wrapText="1"/>
    </xf>
    <xf numFmtId="1" fontId="6" fillId="0" borderId="98" xfId="0" applyNumberFormat="1" applyFont="1" applyBorder="1" applyAlignment="1" applyProtection="1">
      <alignment horizontal="left" vertical="center" wrapText="1"/>
    </xf>
    <xf numFmtId="1" fontId="6" fillId="0" borderId="51" xfId="0" applyNumberFormat="1" applyFont="1" applyBorder="1" applyAlignment="1" applyProtection="1">
      <alignment horizontal="left" vertical="center" wrapText="1"/>
    </xf>
    <xf numFmtId="1" fontId="6" fillId="0" borderId="62" xfId="0" applyNumberFormat="1" applyFont="1" applyBorder="1" applyAlignment="1" applyProtection="1">
      <alignment horizontal="left" vertical="center" wrapText="1"/>
    </xf>
    <xf numFmtId="1" fontId="6" fillId="0" borderId="100" xfId="0" applyNumberFormat="1" applyFont="1" applyBorder="1" applyAlignment="1" applyProtection="1">
      <alignment horizontal="left" vertical="center" wrapText="1"/>
    </xf>
    <xf numFmtId="1" fontId="6" fillId="0" borderId="39" xfId="0" applyNumberFormat="1" applyFont="1" applyBorder="1" applyAlignment="1" applyProtection="1">
      <alignment horizontal="left" vertical="center" wrapText="1"/>
    </xf>
    <xf numFmtId="1" fontId="6" fillId="0" borderId="20" xfId="0" applyNumberFormat="1" applyFont="1" applyFill="1" applyBorder="1" applyAlignment="1" applyProtection="1"/>
    <xf numFmtId="1" fontId="6" fillId="0" borderId="46" xfId="0" applyNumberFormat="1" applyFont="1" applyFill="1" applyBorder="1" applyAlignment="1" applyProtection="1"/>
    <xf numFmtId="1" fontId="6" fillId="0" borderId="22" xfId="0" applyNumberFormat="1" applyFont="1" applyFill="1" applyBorder="1" applyAlignment="1" applyProtection="1"/>
    <xf numFmtId="1" fontId="6" fillId="0" borderId="47" xfId="0" applyNumberFormat="1" applyFont="1" applyFill="1" applyBorder="1" applyAlignment="1" applyProtection="1"/>
    <xf numFmtId="1" fontId="6" fillId="0" borderId="12" xfId="0" applyNumberFormat="1" applyFont="1" applyFill="1" applyBorder="1" applyAlignment="1" applyProtection="1"/>
    <xf numFmtId="1" fontId="6" fillId="0" borderId="13" xfId="0" applyNumberFormat="1" applyFont="1" applyFill="1" applyBorder="1" applyAlignment="1" applyProtection="1"/>
    <xf numFmtId="1" fontId="6" fillId="3" borderId="40" xfId="0" applyNumberFormat="1" applyFont="1" applyFill="1" applyBorder="1" applyAlignment="1" applyProtection="1">
      <alignment horizontal="left" vertical="center"/>
    </xf>
    <xf numFmtId="1" fontId="6" fillId="3" borderId="51" xfId="0" applyNumberFormat="1" applyFont="1" applyFill="1" applyBorder="1" applyAlignment="1" applyProtection="1">
      <alignment horizontal="left" vertical="center"/>
    </xf>
    <xf numFmtId="1" fontId="29" fillId="0" borderId="7" xfId="0" applyNumberFormat="1" applyFont="1" applyBorder="1"/>
    <xf numFmtId="1" fontId="6" fillId="0" borderId="16" xfId="0" applyNumberFormat="1" applyFont="1" applyFill="1" applyBorder="1" applyAlignment="1" applyProtection="1"/>
    <xf numFmtId="1" fontId="6" fillId="0" borderId="45" xfId="0" applyNumberFormat="1" applyFont="1" applyFill="1" applyBorder="1" applyAlignment="1" applyProtection="1"/>
    <xf numFmtId="1" fontId="6" fillId="0" borderId="18" xfId="0" applyNumberFormat="1" applyFont="1" applyFill="1" applyBorder="1" applyAlignment="1" applyProtection="1"/>
    <xf numFmtId="1" fontId="6" fillId="0" borderId="38" xfId="0" applyNumberFormat="1" applyFont="1" applyFill="1" applyBorder="1" applyAlignment="1" applyProtection="1"/>
    <xf numFmtId="1" fontId="6" fillId="0" borderId="63" xfId="0" applyNumberFormat="1" applyFont="1" applyFill="1" applyBorder="1" applyAlignment="1" applyProtection="1"/>
    <xf numFmtId="1" fontId="6" fillId="0" borderId="36" xfId="0" applyNumberFormat="1" applyFont="1" applyFill="1" applyBorder="1" applyAlignment="1" applyProtection="1"/>
    <xf numFmtId="1" fontId="6" fillId="0" borderId="23" xfId="0" applyNumberFormat="1" applyFont="1" applyBorder="1" applyAlignment="1" applyProtection="1">
      <alignment horizontal="left" vertical="center" wrapText="1"/>
    </xf>
    <xf numFmtId="1" fontId="6" fillId="0" borderId="21" xfId="0" applyNumberFormat="1" applyFont="1" applyBorder="1" applyAlignment="1" applyProtection="1">
      <alignment horizontal="left" vertical="center" wrapText="1"/>
    </xf>
    <xf numFmtId="1" fontId="6" fillId="3" borderId="40" xfId="0" applyNumberFormat="1" applyFont="1" applyFill="1" applyBorder="1" applyAlignment="1" applyProtection="1">
      <alignment vertical="center" wrapText="1"/>
    </xf>
    <xf numFmtId="1" fontId="6" fillId="3" borderId="51" xfId="0" applyNumberFormat="1" applyFont="1" applyFill="1" applyBorder="1" applyAlignment="1" applyProtection="1">
      <alignment vertical="center" wrapText="1"/>
    </xf>
    <xf numFmtId="1" fontId="6" fillId="0" borderId="15" xfId="0" applyNumberFormat="1" applyFont="1" applyBorder="1" applyAlignment="1" applyProtection="1">
      <alignment horizontal="left" vertical="center" wrapText="1"/>
    </xf>
    <xf numFmtId="1" fontId="6" fillId="0" borderId="89" xfId="0" applyNumberFormat="1" applyFont="1" applyBorder="1" applyAlignment="1" applyProtection="1">
      <alignment horizontal="left" vertical="center" wrapText="1"/>
    </xf>
    <xf numFmtId="1" fontId="6" fillId="0" borderId="98" xfId="0" applyNumberFormat="1" applyFont="1" applyBorder="1" applyAlignment="1">
      <alignment horizontal="left" vertical="center" wrapText="1"/>
    </xf>
    <xf numFmtId="1" fontId="6" fillId="3" borderId="40" xfId="0" applyNumberFormat="1" applyFont="1" applyFill="1" applyBorder="1" applyAlignment="1" applyProtection="1">
      <alignment horizontal="left"/>
    </xf>
    <xf numFmtId="1" fontId="6" fillId="3" borderId="51" xfId="0" applyNumberFormat="1" applyFont="1" applyFill="1" applyBorder="1" applyAlignment="1" applyProtection="1">
      <alignment horizontal="left"/>
    </xf>
    <xf numFmtId="1" fontId="6" fillId="0" borderId="40" xfId="0" applyNumberFormat="1" applyFont="1" applyBorder="1" applyAlignment="1" applyProtection="1">
      <alignment horizontal="left" vertical="center"/>
    </xf>
    <xf numFmtId="1" fontId="6" fillId="0" borderId="51" xfId="0" applyNumberFormat="1" applyFont="1" applyBorder="1" applyAlignment="1" applyProtection="1">
      <alignment horizontal="left" vertical="center"/>
    </xf>
    <xf numFmtId="1" fontId="6" fillId="0" borderId="17" xfId="0" applyNumberFormat="1" applyFont="1" applyBorder="1" applyAlignment="1" applyProtection="1">
      <alignment horizontal="left" vertical="center" wrapText="1"/>
    </xf>
    <xf numFmtId="1" fontId="6" fillId="3" borderId="0" xfId="0" applyNumberFormat="1" applyFont="1" applyFill="1" applyBorder="1" applyAlignment="1" applyProtection="1">
      <alignment horizontal="center" vertical="center"/>
    </xf>
    <xf numFmtId="1" fontId="6" fillId="0" borderId="14" xfId="0" applyNumberFormat="1" applyFont="1" applyBorder="1" applyAlignment="1" applyProtection="1">
      <alignment horizontal="center" vertical="center"/>
    </xf>
    <xf numFmtId="1" fontId="6" fillId="0" borderId="40" xfId="0" applyNumberFormat="1" applyFont="1" applyBorder="1" applyAlignment="1" applyProtection="1">
      <alignment vertical="center" wrapText="1"/>
    </xf>
    <xf numFmtId="1" fontId="6" fillId="0" borderId="51" xfId="0" applyNumberFormat="1" applyFont="1" applyBorder="1" applyAlignment="1" applyProtection="1">
      <alignment vertical="center" wrapText="1"/>
    </xf>
    <xf numFmtId="1" fontId="6" fillId="0" borderId="0" xfId="0" applyNumberFormat="1" applyFont="1" applyBorder="1" applyAlignment="1" applyProtection="1">
      <alignment horizontal="center" vertical="center"/>
    </xf>
    <xf numFmtId="1" fontId="6" fillId="0" borderId="88" xfId="0" applyNumberFormat="1" applyFont="1" applyBorder="1" applyAlignment="1" applyProtection="1">
      <alignment horizontal="center" vertical="center"/>
    </xf>
    <xf numFmtId="1" fontId="6" fillId="0" borderId="6" xfId="0" applyNumberFormat="1" applyFont="1" applyBorder="1" applyAlignment="1" applyProtection="1">
      <alignment horizontal="center"/>
    </xf>
    <xf numFmtId="1" fontId="6" fillId="0" borderId="8" xfId="0" applyNumberFormat="1" applyFont="1" applyBorder="1" applyAlignment="1" applyProtection="1">
      <alignment horizontal="center"/>
    </xf>
    <xf numFmtId="1" fontId="6" fillId="0" borderId="15" xfId="0" applyNumberFormat="1" applyFont="1" applyBorder="1" applyAlignment="1" applyProtection="1">
      <alignment horizontal="left" vertical="center"/>
    </xf>
    <xf numFmtId="1" fontId="6" fillId="0" borderId="17" xfId="0" applyNumberFormat="1" applyFont="1" applyBorder="1" applyAlignment="1">
      <alignment horizontal="left" vertical="center"/>
    </xf>
    <xf numFmtId="1" fontId="6" fillId="0" borderId="52" xfId="0" applyNumberFormat="1" applyFont="1" applyBorder="1" applyAlignment="1" applyProtection="1">
      <alignment horizontal="left" vertical="center"/>
    </xf>
    <xf numFmtId="1" fontId="6" fillId="0" borderId="31" xfId="0" applyNumberFormat="1" applyFont="1" applyBorder="1" applyAlignment="1">
      <alignment horizontal="left" vertical="center"/>
    </xf>
    <xf numFmtId="1" fontId="6" fillId="0" borderId="14" xfId="0" applyNumberFormat="1" applyFont="1" applyBorder="1" applyAlignment="1" applyProtection="1">
      <alignment horizontal="left"/>
    </xf>
    <xf numFmtId="1" fontId="6" fillId="3" borderId="35" xfId="0" applyNumberFormat="1" applyFont="1" applyFill="1" applyBorder="1" applyAlignment="1" applyProtection="1">
      <alignment horizontal="center" vertical="center"/>
    </xf>
    <xf numFmtId="1" fontId="6" fillId="3" borderId="88" xfId="0" applyNumberFormat="1" applyFont="1" applyFill="1" applyBorder="1" applyAlignment="1" applyProtection="1">
      <alignment horizontal="center" vertical="center"/>
    </xf>
    <xf numFmtId="1" fontId="6" fillId="0" borderId="62" xfId="0" applyNumberFormat="1" applyFont="1" applyBorder="1" applyAlignment="1" applyProtection="1">
      <alignment horizontal="left" vertical="center"/>
    </xf>
    <xf numFmtId="1" fontId="6" fillId="0" borderId="39" xfId="0" applyNumberFormat="1" applyFont="1" applyBorder="1" applyAlignment="1" applyProtection="1">
      <alignment horizontal="left" vertical="center"/>
    </xf>
    <xf numFmtId="1" fontId="6" fillId="0" borderId="2" xfId="0" applyNumberFormat="1" applyFont="1" applyBorder="1" applyAlignment="1" applyProtection="1">
      <alignment horizontal="left"/>
    </xf>
    <xf numFmtId="1" fontId="6" fillId="0" borderId="40" xfId="0" applyNumberFormat="1" applyFont="1" applyBorder="1" applyAlignment="1" applyProtection="1">
      <alignment horizontal="left"/>
    </xf>
    <xf numFmtId="1" fontId="6" fillId="0" borderId="51" xfId="0" applyNumberFormat="1" applyFont="1" applyBorder="1" applyAlignment="1" applyProtection="1">
      <alignment horizontal="left"/>
    </xf>
    <xf numFmtId="1" fontId="6" fillId="0" borderId="9" xfId="0" applyNumberFormat="1" applyFont="1" applyBorder="1" applyAlignment="1" applyProtection="1">
      <alignment horizontal="left"/>
    </xf>
    <xf numFmtId="1" fontId="6" fillId="0" borderId="14" xfId="0" applyNumberFormat="1" applyFont="1" applyBorder="1" applyAlignment="1" applyProtection="1">
      <alignment horizontal="center"/>
    </xf>
    <xf numFmtId="1" fontId="6" fillId="0" borderId="15" xfId="0" applyNumberFormat="1" applyFont="1" applyBorder="1" applyAlignment="1" applyProtection="1">
      <alignment horizontal="left"/>
    </xf>
    <xf numFmtId="1" fontId="6" fillId="0" borderId="17" xfId="0" applyNumberFormat="1" applyFont="1" applyBorder="1" applyAlignment="1" applyProtection="1">
      <alignment horizontal="left"/>
    </xf>
    <xf numFmtId="1" fontId="6" fillId="0" borderId="17" xfId="0" applyNumberFormat="1" applyFont="1" applyBorder="1" applyAlignment="1" applyProtection="1">
      <alignment horizontal="left" vertical="center"/>
    </xf>
    <xf numFmtId="1" fontId="6" fillId="3" borderId="6" xfId="0" applyNumberFormat="1" applyFont="1" applyFill="1" applyBorder="1" applyAlignment="1">
      <alignment horizontal="center" vertical="center"/>
    </xf>
    <xf numFmtId="1" fontId="6" fillId="3" borderId="7" xfId="0" applyNumberFormat="1" applyFont="1" applyFill="1" applyBorder="1" applyAlignment="1">
      <alignment horizontal="center" vertical="center"/>
    </xf>
    <xf numFmtId="1" fontId="6" fillId="3" borderId="8" xfId="0" applyNumberFormat="1" applyFont="1" applyFill="1" applyBorder="1" applyAlignment="1">
      <alignment horizontal="center" vertical="center"/>
    </xf>
    <xf numFmtId="1" fontId="6" fillId="0" borderId="35" xfId="0" applyNumberFormat="1" applyFont="1" applyBorder="1" applyAlignment="1" applyProtection="1">
      <alignment horizontal="center" vertical="center"/>
    </xf>
    <xf numFmtId="1" fontId="6" fillId="0" borderId="31" xfId="0" applyNumberFormat="1" applyFont="1" applyBorder="1" applyAlignment="1" applyProtection="1">
      <alignment horizontal="left" vertical="center"/>
    </xf>
    <xf numFmtId="1" fontId="6" fillId="0" borderId="20" xfId="0" applyNumberFormat="1" applyFont="1" applyBorder="1" applyAlignment="1" applyProtection="1">
      <alignment horizontal="left" vertical="center" wrapText="1"/>
    </xf>
    <xf numFmtId="1" fontId="6" fillId="0" borderId="71" xfId="0" applyNumberFormat="1" applyFont="1" applyBorder="1" applyAlignment="1" applyProtection="1">
      <alignment horizontal="left" vertical="center" wrapText="1"/>
    </xf>
    <xf numFmtId="1" fontId="15" fillId="0" borderId="4" xfId="10" applyNumberFormat="1" applyFont="1" applyFill="1" applyBorder="1" applyAlignment="1" applyProtection="1">
      <alignment horizontal="center" vertical="center" wrapText="1"/>
    </xf>
    <xf numFmtId="1" fontId="15" fillId="0" borderId="5" xfId="10" applyNumberFormat="1" applyFont="1" applyFill="1" applyBorder="1" applyAlignment="1" applyProtection="1">
      <alignment horizontal="center" vertical="center" wrapText="1"/>
    </xf>
    <xf numFmtId="1" fontId="15" fillId="0" borderId="0" xfId="10" applyNumberFormat="1" applyFont="1" applyFill="1" applyBorder="1" applyAlignment="1" applyProtection="1">
      <alignment horizontal="center" vertical="center" wrapText="1"/>
    </xf>
    <xf numFmtId="1" fontId="15" fillId="0" borderId="88" xfId="10" applyNumberFormat="1" applyFont="1" applyFill="1" applyBorder="1" applyAlignment="1" applyProtection="1">
      <alignment horizontal="center" vertical="center" wrapText="1"/>
    </xf>
    <xf numFmtId="1" fontId="15" fillId="0" borderId="50" xfId="10" applyNumberFormat="1" applyFont="1" applyFill="1" applyBorder="1" applyAlignment="1" applyProtection="1">
      <alignment horizontal="center" vertical="center" wrapText="1"/>
    </xf>
    <xf numFmtId="1" fontId="15" fillId="0" borderId="26" xfId="10" applyNumberFormat="1" applyFont="1" applyFill="1" applyBorder="1" applyAlignment="1" applyProtection="1">
      <alignment horizontal="center" vertical="center" wrapText="1"/>
    </xf>
    <xf numFmtId="1" fontId="6" fillId="0" borderId="3" xfId="10" applyNumberFormat="1" applyFont="1" applyFill="1" applyBorder="1" applyAlignment="1" applyProtection="1">
      <alignment horizontal="center" vertical="center" wrapText="1"/>
    </xf>
    <xf numFmtId="1" fontId="6" fillId="0" borderId="4" xfId="10" applyNumberFormat="1" applyFont="1" applyFill="1" applyBorder="1" applyAlignment="1" applyProtection="1">
      <alignment horizontal="center" vertical="center" wrapText="1"/>
    </xf>
    <xf numFmtId="1" fontId="6" fillId="0" borderId="35" xfId="10" applyNumberFormat="1" applyFont="1" applyFill="1" applyBorder="1" applyAlignment="1" applyProtection="1">
      <alignment horizontal="center" vertical="center" wrapText="1"/>
    </xf>
    <xf numFmtId="1" fontId="6" fillId="0" borderId="0" xfId="10" applyNumberFormat="1" applyFont="1" applyFill="1" applyBorder="1" applyAlignment="1" applyProtection="1">
      <alignment horizontal="center" vertical="center" wrapText="1"/>
    </xf>
    <xf numFmtId="1" fontId="6" fillId="0" borderId="11" xfId="10" applyNumberFormat="1" applyFont="1" applyFill="1" applyBorder="1" applyAlignment="1" applyProtection="1">
      <alignment horizontal="center" vertical="center" wrapText="1"/>
    </xf>
    <xf numFmtId="1" fontId="6" fillId="0" borderId="50" xfId="10" applyNumberFormat="1" applyFont="1" applyFill="1" applyBorder="1" applyAlignment="1" applyProtection="1">
      <alignment horizontal="center" vertical="center" wrapText="1"/>
    </xf>
    <xf numFmtId="1" fontId="21" fillId="0" borderId="98" xfId="0" applyNumberFormat="1" applyFont="1" applyBorder="1" applyAlignment="1">
      <alignment horizontal="left" vertical="center"/>
    </xf>
    <xf numFmtId="1" fontId="21" fillId="0" borderId="51" xfId="0" applyNumberFormat="1" applyFont="1" applyBorder="1" applyAlignment="1">
      <alignment horizontal="left" vertical="center"/>
    </xf>
    <xf numFmtId="1" fontId="6" fillId="0" borderId="30" xfId="0" applyNumberFormat="1" applyFont="1" applyBorder="1" applyAlignment="1" applyProtection="1">
      <alignment horizontal="left" vertical="center"/>
    </xf>
    <xf numFmtId="1" fontId="6" fillId="0" borderId="61" xfId="0" applyNumberFormat="1" applyFont="1" applyBorder="1" applyAlignment="1" applyProtection="1">
      <alignment horizontal="left" vertical="center"/>
    </xf>
    <xf numFmtId="1" fontId="6" fillId="0" borderId="40" xfId="9" applyNumberFormat="1" applyFont="1" applyFill="1" applyBorder="1" applyAlignment="1" applyProtection="1">
      <alignment vertical="center" wrapText="1"/>
    </xf>
    <xf numFmtId="1" fontId="6" fillId="0" borderId="51" xfId="9" applyNumberFormat="1" applyFont="1" applyFill="1" applyBorder="1" applyAlignment="1" applyProtection="1">
      <alignment vertical="center" wrapText="1"/>
    </xf>
    <xf numFmtId="1" fontId="6" fillId="0" borderId="37" xfId="9" applyNumberFormat="1" applyFont="1" applyFill="1" applyBorder="1" applyAlignment="1" applyProtection="1">
      <alignment horizontal="left" vertical="center" wrapText="1"/>
    </xf>
    <xf numFmtId="1" fontId="6" fillId="0" borderId="24" xfId="9" applyNumberFormat="1" applyFont="1" applyFill="1" applyBorder="1" applyAlignment="1" applyProtection="1">
      <alignment horizontal="left" vertical="center" wrapText="1"/>
    </xf>
    <xf numFmtId="1" fontId="6" fillId="0" borderId="15" xfId="9" applyNumberFormat="1" applyFont="1" applyFill="1" applyBorder="1" applyAlignment="1" applyProtection="1">
      <alignment horizontal="left" wrapText="1"/>
    </xf>
    <xf numFmtId="1" fontId="6" fillId="0" borderId="17" xfId="9" applyNumberFormat="1" applyFont="1" applyFill="1" applyBorder="1" applyAlignment="1" applyProtection="1">
      <alignment horizontal="left" wrapText="1"/>
    </xf>
    <xf numFmtId="1" fontId="6" fillId="0" borderId="40" xfId="11" applyNumberFormat="1" applyFont="1" applyFill="1" applyBorder="1" applyAlignment="1" applyProtection="1">
      <alignment horizontal="left" vertical="center" wrapText="1"/>
    </xf>
    <xf numFmtId="1" fontId="6" fillId="0" borderId="51" xfId="11" applyNumberFormat="1" applyFont="1" applyFill="1" applyBorder="1" applyAlignment="1" applyProtection="1">
      <alignment horizontal="left" vertical="center" wrapText="1"/>
    </xf>
    <xf numFmtId="1" fontId="6" fillId="0" borderId="98" xfId="0" applyNumberFormat="1" applyFont="1" applyBorder="1" applyAlignment="1" applyProtection="1">
      <alignment horizontal="left" vertical="center"/>
    </xf>
    <xf numFmtId="1" fontId="6" fillId="0" borderId="38" xfId="0" applyNumberFormat="1" applyFont="1" applyBorder="1" applyAlignment="1" applyProtection="1">
      <alignment horizontal="left" vertical="center"/>
    </xf>
    <xf numFmtId="1" fontId="6" fillId="0" borderId="60" xfId="0" applyNumberFormat="1" applyFont="1" applyBorder="1" applyAlignment="1" applyProtection="1">
      <alignment horizontal="left" vertical="center"/>
    </xf>
    <xf numFmtId="1" fontId="6" fillId="0" borderId="38" xfId="0" applyNumberFormat="1" applyFont="1" applyBorder="1" applyAlignment="1" applyProtection="1">
      <alignment horizontal="left" vertical="center" wrapText="1"/>
    </xf>
    <xf numFmtId="1" fontId="6" fillId="0" borderId="60" xfId="0" applyNumberFormat="1" applyFont="1" applyBorder="1" applyAlignment="1" applyProtection="1">
      <alignment horizontal="left" vertical="center" wrapText="1"/>
    </xf>
    <xf numFmtId="1" fontId="6" fillId="0" borderId="2" xfId="0" applyNumberFormat="1" applyFont="1" applyBorder="1" applyAlignment="1" applyProtection="1">
      <alignment horizontal="left" vertical="center" wrapText="1"/>
    </xf>
    <xf numFmtId="1" fontId="6" fillId="0" borderId="9" xfId="0" applyNumberFormat="1" applyFont="1" applyBorder="1" applyAlignment="1" applyProtection="1">
      <alignment horizontal="left" vertical="center"/>
    </xf>
    <xf numFmtId="1" fontId="6" fillId="0" borderId="3" xfId="0" applyNumberFormat="1" applyFont="1" applyBorder="1" applyAlignment="1" applyProtection="1">
      <alignment horizontal="left" vertical="center" wrapText="1"/>
    </xf>
    <xf numFmtId="1" fontId="6" fillId="0" borderId="11" xfId="0" applyNumberFormat="1" applyFont="1" applyBorder="1" applyAlignment="1" applyProtection="1">
      <alignment horizontal="left" vertical="center" wrapText="1"/>
    </xf>
    <xf numFmtId="1" fontId="6" fillId="3" borderId="244" xfId="0" applyNumberFormat="1" applyFont="1" applyFill="1" applyBorder="1" applyAlignment="1" applyProtection="1">
      <alignment horizontal="center"/>
    </xf>
    <xf numFmtId="1" fontId="6" fillId="0" borderId="16" xfId="0" applyNumberFormat="1" applyFont="1" applyBorder="1" applyAlignment="1" applyProtection="1">
      <alignment horizontal="left" vertical="center"/>
    </xf>
    <xf numFmtId="1" fontId="6" fillId="0" borderId="59" xfId="0" applyNumberFormat="1" applyFont="1" applyBorder="1" applyAlignment="1" applyProtection="1">
      <alignment horizontal="left" vertical="center"/>
    </xf>
    <xf numFmtId="1" fontId="6" fillId="0" borderId="38" xfId="0" applyNumberFormat="1" applyFont="1" applyBorder="1" applyAlignment="1" applyProtection="1">
      <alignment vertical="center" wrapText="1"/>
    </xf>
    <xf numFmtId="1" fontId="6" fillId="0" borderId="60" xfId="0" applyNumberFormat="1" applyFont="1" applyBorder="1" applyAlignment="1" applyProtection="1">
      <alignment vertical="center" wrapText="1"/>
    </xf>
    <xf numFmtId="1" fontId="6" fillId="0" borderId="223" xfId="0" applyNumberFormat="1" applyFont="1" applyFill="1" applyBorder="1" applyAlignment="1" applyProtection="1">
      <alignment horizontal="center" vertical="center"/>
    </xf>
    <xf numFmtId="1" fontId="6" fillId="0" borderId="275" xfId="0" applyNumberFormat="1" applyFont="1" applyFill="1" applyBorder="1" applyAlignment="1" applyProtection="1">
      <alignment horizontal="center" vertical="center"/>
    </xf>
    <xf numFmtId="1" fontId="6" fillId="3" borderId="244" xfId="0" applyNumberFormat="1" applyFont="1" applyFill="1" applyBorder="1" applyAlignment="1" applyProtection="1">
      <alignment horizontal="center" vertical="center"/>
    </xf>
    <xf numFmtId="1" fontId="6" fillId="0" borderId="165" xfId="10" quotePrefix="1" applyNumberFormat="1" applyFont="1" applyFill="1" applyBorder="1" applyAlignment="1" applyProtection="1">
      <alignment horizontal="center" vertical="center"/>
      <protection hidden="1"/>
    </xf>
    <xf numFmtId="1" fontId="6" fillId="0" borderId="5" xfId="10" quotePrefix="1" applyNumberFormat="1" applyFont="1" applyFill="1" applyBorder="1" applyAlignment="1" applyProtection="1">
      <alignment horizontal="center" vertical="center"/>
      <protection hidden="1"/>
    </xf>
    <xf numFmtId="1" fontId="6" fillId="0" borderId="276" xfId="10" quotePrefix="1" applyNumberFormat="1" applyFont="1" applyFill="1" applyBorder="1" applyAlignment="1" applyProtection="1">
      <alignment horizontal="center" vertical="center"/>
      <protection hidden="1"/>
    </xf>
    <xf numFmtId="1" fontId="6" fillId="0" borderId="26" xfId="10" quotePrefix="1" applyNumberFormat="1" applyFont="1" applyFill="1" applyBorder="1" applyAlignment="1" applyProtection="1">
      <alignment horizontal="center" vertical="center"/>
      <protection hidden="1"/>
    </xf>
    <xf numFmtId="1" fontId="6" fillId="0" borderId="111" xfId="10" applyNumberFormat="1" applyFont="1" applyFill="1" applyBorder="1" applyAlignment="1" applyProtection="1">
      <alignment horizontal="center" vertical="center"/>
      <protection hidden="1"/>
    </xf>
    <xf numFmtId="1" fontId="6" fillId="0" borderId="109" xfId="10" applyNumberFormat="1" applyFont="1" applyFill="1" applyBorder="1" applyAlignment="1" applyProtection="1">
      <alignment horizontal="center" vertical="center"/>
      <protection hidden="1"/>
    </xf>
    <xf numFmtId="1" fontId="6" fillId="0" borderId="44" xfId="10" applyNumberFormat="1" applyFont="1" applyFill="1" applyBorder="1" applyAlignment="1" applyProtection="1">
      <alignment horizontal="center" vertical="center"/>
      <protection hidden="1"/>
    </xf>
    <xf numFmtId="1" fontId="6" fillId="0" borderId="28" xfId="10" applyNumberFormat="1" applyFont="1" applyFill="1" applyBorder="1" applyAlignment="1" applyProtection="1">
      <alignment horizontal="center" vertical="center"/>
      <protection hidden="1"/>
    </xf>
    <xf numFmtId="1" fontId="6" fillId="0" borderId="6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" fontId="6" fillId="0" borderId="244" xfId="0" applyNumberFormat="1" applyFont="1" applyBorder="1" applyAlignment="1">
      <alignment horizontal="center"/>
    </xf>
    <xf numFmtId="1" fontId="15" fillId="0" borderId="6" xfId="0" applyNumberFormat="1" applyFont="1" applyBorder="1" applyAlignment="1" applyProtection="1">
      <alignment horizontal="center" vertical="center" wrapText="1"/>
    </xf>
    <xf numFmtId="1" fontId="15" fillId="0" borderId="8" xfId="0" applyNumberFormat="1" applyFont="1" applyBorder="1" applyAlignment="1" applyProtection="1">
      <alignment horizontal="center" vertical="center" wrapText="1"/>
    </xf>
    <xf numFmtId="1" fontId="29" fillId="0" borderId="10" xfId="0" applyNumberFormat="1" applyFont="1" applyFill="1" applyBorder="1"/>
    <xf numFmtId="1" fontId="29" fillId="0" borderId="0" xfId="0" applyNumberFormat="1" applyFont="1" applyFill="1"/>
    <xf numFmtId="1" fontId="4" fillId="3" borderId="150" xfId="0" applyNumberFormat="1" applyFont="1" applyFill="1" applyBorder="1" applyAlignment="1" applyProtection="1">
      <alignment horizontal="left" wrapText="1"/>
    </xf>
    <xf numFmtId="1" fontId="15" fillId="0" borderId="6" xfId="0" applyNumberFormat="1" applyFont="1" applyBorder="1" applyAlignment="1" applyProtection="1">
      <alignment horizontal="center" vertical="center"/>
    </xf>
    <xf numFmtId="1" fontId="6" fillId="0" borderId="8" xfId="0" applyNumberFormat="1" applyFont="1" applyBorder="1"/>
    <xf numFmtId="1" fontId="15" fillId="0" borderId="7" xfId="0" applyNumberFormat="1" applyFont="1" applyBorder="1" applyAlignment="1" applyProtection="1">
      <alignment horizontal="center" vertical="center"/>
    </xf>
    <xf numFmtId="1" fontId="15" fillId="0" borderId="8" xfId="0" applyNumberFormat="1" applyFont="1" applyBorder="1" applyAlignment="1" applyProtection="1">
      <alignment horizontal="center" vertical="center"/>
    </xf>
    <xf numFmtId="1" fontId="6" fillId="0" borderId="7" xfId="0" applyNumberFormat="1" applyFont="1" applyBorder="1" applyAlignment="1" applyProtection="1">
      <alignment horizontal="center"/>
    </xf>
    <xf numFmtId="1" fontId="6" fillId="0" borderId="5" xfId="0" applyNumberFormat="1" applyFont="1" applyBorder="1" applyProtection="1"/>
    <xf numFmtId="1" fontId="6" fillId="0" borderId="53" xfId="0" applyNumberFormat="1" applyFont="1" applyBorder="1" applyAlignment="1" applyProtection="1">
      <alignment horizontal="center" vertical="center" wrapText="1"/>
    </xf>
    <xf numFmtId="1" fontId="6" fillId="0" borderId="27" xfId="0" applyNumberFormat="1" applyFont="1" applyBorder="1" applyAlignment="1" applyProtection="1">
      <alignment horizontal="center" vertical="center" wrapText="1"/>
    </xf>
    <xf numFmtId="1" fontId="6" fillId="3" borderId="9" xfId="0" applyNumberFormat="1" applyFont="1" applyFill="1" applyBorder="1" applyAlignment="1" applyProtection="1">
      <alignment horizontal="center" vertical="center" wrapText="1"/>
    </xf>
    <xf numFmtId="1" fontId="6" fillId="3" borderId="23" xfId="0" applyNumberFormat="1" applyFont="1" applyFill="1" applyBorder="1" applyAlignment="1" applyProtection="1">
      <alignment horizontal="left"/>
    </xf>
    <xf numFmtId="1" fontId="6" fillId="3" borderId="21" xfId="0" applyNumberFormat="1" applyFont="1" applyFill="1" applyBorder="1" applyAlignment="1" applyProtection="1">
      <alignment horizontal="left"/>
    </xf>
    <xf numFmtId="1" fontId="6" fillId="3" borderId="3" xfId="0" applyNumberFormat="1" applyFont="1" applyFill="1" applyBorder="1" applyAlignment="1" applyProtection="1">
      <alignment horizontal="left" vertical="center" wrapText="1"/>
    </xf>
    <xf numFmtId="1" fontId="6" fillId="3" borderId="52" xfId="0" applyNumberFormat="1" applyFont="1" applyFill="1" applyBorder="1" applyAlignment="1" applyProtection="1">
      <alignment horizontal="left" vertical="center" wrapText="1"/>
    </xf>
    <xf numFmtId="1" fontId="6" fillId="3" borderId="31" xfId="0" applyNumberFormat="1" applyFont="1" applyFill="1" applyBorder="1" applyAlignment="1" applyProtection="1">
      <alignment horizontal="left" vertical="center" wrapText="1"/>
    </xf>
    <xf numFmtId="1" fontId="4" fillId="3" borderId="0" xfId="10" applyNumberFormat="1" applyFont="1" applyFill="1" applyBorder="1" applyAlignment="1" applyProtection="1">
      <alignment horizontal="left" wrapText="1"/>
    </xf>
    <xf numFmtId="1" fontId="4" fillId="3" borderId="0" xfId="10" applyNumberFormat="1" applyFont="1" applyFill="1" applyBorder="1" applyAlignment="1" applyProtection="1">
      <alignment wrapText="1"/>
    </xf>
    <xf numFmtId="1" fontId="10" fillId="0" borderId="0" xfId="0" applyNumberFormat="1" applyFont="1" applyAlignment="1">
      <alignment wrapText="1"/>
    </xf>
    <xf numFmtId="1" fontId="6" fillId="3" borderId="0" xfId="10" applyNumberFormat="1" applyFont="1" applyFill="1" applyBorder="1" applyAlignment="1" applyProtection="1">
      <alignment horizontal="center" vertical="center" wrapText="1"/>
    </xf>
    <xf numFmtId="1" fontId="6" fillId="3" borderId="2" xfId="10" applyNumberFormat="1" applyFont="1" applyFill="1" applyBorder="1" applyAlignment="1" applyProtection="1">
      <alignment horizontal="center" vertical="center" wrapText="1"/>
    </xf>
    <xf numFmtId="1" fontId="6" fillId="3" borderId="10" xfId="10" applyNumberFormat="1" applyFont="1" applyFill="1" applyBorder="1" applyAlignment="1" applyProtection="1">
      <alignment horizontal="center" vertical="center" wrapText="1"/>
    </xf>
    <xf numFmtId="1" fontId="4" fillId="3" borderId="50" xfId="10" applyNumberFormat="1" applyFont="1" applyFill="1" applyBorder="1" applyAlignment="1" applyProtection="1">
      <alignment horizontal="left" wrapText="1"/>
    </xf>
    <xf numFmtId="1" fontId="6" fillId="0" borderId="29" xfId="0" applyNumberFormat="1" applyFont="1" applyBorder="1" applyAlignment="1" applyProtection="1">
      <alignment horizontal="left"/>
    </xf>
    <xf numFmtId="1" fontId="6" fillId="3" borderId="14" xfId="10" applyNumberFormat="1" applyFont="1" applyFill="1" applyBorder="1" applyAlignment="1" applyProtection="1">
      <alignment horizontal="center" vertical="center" wrapText="1"/>
    </xf>
    <xf numFmtId="1" fontId="6" fillId="3" borderId="8" xfId="10" applyNumberFormat="1" applyFont="1" applyFill="1" applyBorder="1" applyAlignment="1" applyProtection="1">
      <alignment horizontal="center" vertical="center" wrapText="1"/>
    </xf>
    <xf numFmtId="1" fontId="6" fillId="0" borderId="11" xfId="0" applyNumberFormat="1" applyFont="1" applyBorder="1" applyAlignment="1" applyProtection="1">
      <alignment horizontal="left"/>
    </xf>
    <xf numFmtId="1" fontId="6" fillId="0" borderId="26" xfId="0" applyNumberFormat="1" applyFont="1" applyBorder="1" applyAlignment="1" applyProtection="1">
      <alignment horizontal="left"/>
    </xf>
    <xf numFmtId="1" fontId="6" fillId="3" borderId="2" xfId="7" applyNumberFormat="1" applyFont="1" applyFill="1" applyBorder="1" applyAlignment="1">
      <alignment horizontal="center" wrapText="1"/>
    </xf>
    <xf numFmtId="1" fontId="6" fillId="3" borderId="10" xfId="7" applyNumberFormat="1" applyFont="1" applyFill="1" applyBorder="1" applyAlignment="1">
      <alignment horizontal="center" wrapText="1"/>
    </xf>
    <xf numFmtId="1" fontId="6" fillId="3" borderId="40" xfId="10" applyNumberFormat="1" applyFont="1" applyFill="1" applyBorder="1" applyAlignment="1" applyProtection="1">
      <alignment horizontal="left" vertical="center" wrapText="1"/>
    </xf>
    <xf numFmtId="1" fontId="6" fillId="3" borderId="51" xfId="10" applyNumberFormat="1" applyFont="1" applyFill="1" applyBorder="1" applyAlignment="1" applyProtection="1">
      <alignment horizontal="left" vertical="center" wrapText="1"/>
    </xf>
    <xf numFmtId="1" fontId="6" fillId="3" borderId="23" xfId="10" applyNumberFormat="1" applyFont="1" applyFill="1" applyBorder="1" applyAlignment="1" applyProtection="1">
      <alignment horizontal="left" vertical="center" wrapText="1"/>
    </xf>
    <xf numFmtId="1" fontId="6" fillId="3" borderId="21" xfId="10" applyNumberFormat="1" applyFont="1" applyFill="1" applyBorder="1" applyAlignment="1" applyProtection="1">
      <alignment horizontal="left" vertical="center" wrapText="1"/>
    </xf>
    <xf numFmtId="1" fontId="6" fillId="0" borderId="11" xfId="0" applyNumberFormat="1" applyFont="1" applyBorder="1" applyAlignment="1" applyProtection="1">
      <alignment horizontal="center"/>
    </xf>
    <xf numFmtId="1" fontId="6" fillId="0" borderId="50" xfId="0" applyNumberFormat="1" applyFont="1" applyBorder="1" applyAlignment="1" applyProtection="1">
      <alignment horizontal="center"/>
    </xf>
    <xf numFmtId="1" fontId="6" fillId="0" borderId="26" xfId="0" applyNumberFormat="1" applyFont="1" applyBorder="1" applyAlignment="1" applyProtection="1">
      <alignment horizontal="center"/>
    </xf>
    <xf numFmtId="1" fontId="6" fillId="3" borderId="14" xfId="7" applyNumberFormat="1" applyFont="1" applyFill="1" applyBorder="1" applyAlignment="1">
      <alignment horizontal="center" vertical="center" wrapText="1"/>
    </xf>
    <xf numFmtId="1" fontId="6" fillId="3" borderId="15" xfId="10" applyNumberFormat="1" applyFont="1" applyFill="1" applyBorder="1" applyAlignment="1" applyProtection="1">
      <alignment horizontal="left" vertical="center" wrapText="1"/>
    </xf>
    <xf numFmtId="1" fontId="6" fillId="3" borderId="17" xfId="10" applyNumberFormat="1" applyFont="1" applyFill="1" applyBorder="1" applyAlignment="1" applyProtection="1">
      <alignment horizontal="left" vertical="center" wrapText="1"/>
    </xf>
    <xf numFmtId="1" fontId="6" fillId="0" borderId="293" xfId="0" applyNumberFormat="1" applyFont="1" applyBorder="1" applyAlignment="1" applyProtection="1">
      <alignment horizontal="center"/>
    </xf>
    <xf numFmtId="1" fontId="6" fillId="0" borderId="294" xfId="0" applyNumberFormat="1" applyFont="1" applyBorder="1" applyAlignment="1" applyProtection="1">
      <alignment horizontal="center"/>
    </xf>
    <xf numFmtId="1" fontId="6" fillId="0" borderId="295" xfId="0" applyNumberFormat="1" applyFont="1" applyBorder="1" applyAlignment="1" applyProtection="1">
      <alignment horizontal="center"/>
    </xf>
    <xf numFmtId="1" fontId="6" fillId="0" borderId="35" xfId="0" applyNumberFormat="1" applyFont="1" applyBorder="1" applyAlignment="1" applyProtection="1">
      <alignment horizontal="center"/>
    </xf>
    <xf numFmtId="1" fontId="6" fillId="0" borderId="0" xfId="0" applyNumberFormat="1" applyFont="1" applyBorder="1" applyAlignment="1" applyProtection="1">
      <alignment horizontal="center"/>
    </xf>
    <xf numFmtId="1" fontId="6" fillId="0" borderId="88" xfId="0" applyNumberFormat="1" applyFont="1" applyBorder="1" applyAlignment="1" applyProtection="1">
      <alignment horizontal="center"/>
    </xf>
    <xf numFmtId="1" fontId="30" fillId="0" borderId="6" xfId="0" applyNumberFormat="1" applyFont="1" applyFill="1" applyBorder="1" applyAlignment="1">
      <alignment horizontal="center" vertical="center" wrapText="1"/>
    </xf>
    <xf numFmtId="1" fontId="30" fillId="0" borderId="7" xfId="0" applyNumberFormat="1" applyFont="1" applyFill="1" applyBorder="1" applyAlignment="1">
      <alignment horizontal="center" vertical="center" wrapText="1"/>
    </xf>
    <xf numFmtId="1" fontId="30" fillId="0" borderId="8" xfId="0" applyNumberFormat="1" applyFont="1" applyFill="1" applyBorder="1" applyAlignment="1">
      <alignment horizontal="center" vertical="center" wrapText="1"/>
    </xf>
    <xf numFmtId="1" fontId="21" fillId="0" borderId="6" xfId="0" applyNumberFormat="1" applyFont="1" applyBorder="1" applyAlignment="1">
      <alignment horizontal="center" vertical="center"/>
    </xf>
    <xf numFmtId="1" fontId="21" fillId="0" borderId="11" xfId="0" applyNumberFormat="1" applyFont="1" applyBorder="1" applyAlignment="1">
      <alignment horizontal="center" vertical="center"/>
    </xf>
    <xf numFmtId="1" fontId="6" fillId="0" borderId="18" xfId="0" applyNumberFormat="1" applyFont="1" applyFill="1" applyBorder="1" applyAlignment="1" applyProtection="1">
      <alignment horizontal="left" vertical="center" wrapText="1"/>
    </xf>
    <xf numFmtId="1" fontId="6" fillId="0" borderId="20" xfId="0" applyNumberFormat="1" applyFont="1" applyFill="1" applyBorder="1" applyAlignment="1" applyProtection="1">
      <alignment horizontal="left" vertical="center" wrapText="1"/>
    </xf>
    <xf numFmtId="1" fontId="6" fillId="0" borderId="22" xfId="0" applyNumberFormat="1" applyFont="1" applyFill="1" applyBorder="1" applyAlignment="1" applyProtection="1">
      <alignment horizontal="left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/>
    </xf>
    <xf numFmtId="1" fontId="6" fillId="0" borderId="35" xfId="0" applyNumberFormat="1" applyFont="1" applyBorder="1" applyAlignment="1">
      <alignment horizontal="center" vertical="center"/>
    </xf>
    <xf numFmtId="1" fontId="6" fillId="0" borderId="88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35" xfId="0" applyNumberFormat="1" applyFont="1" applyBorder="1" applyAlignment="1">
      <alignment horizontal="center" vertical="center" wrapText="1"/>
    </xf>
    <xf numFmtId="1" fontId="6" fillId="0" borderId="88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26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left" vertical="center"/>
    </xf>
    <xf numFmtId="1" fontId="6" fillId="0" borderId="89" xfId="0" applyNumberFormat="1" applyFont="1" applyBorder="1" applyAlignment="1">
      <alignment horizontal="left" vertical="center"/>
    </xf>
    <xf numFmtId="1" fontId="6" fillId="0" borderId="20" xfId="0" applyNumberFormat="1" applyFont="1" applyBorder="1" applyAlignment="1">
      <alignment horizontal="left" vertical="center" wrapText="1"/>
    </xf>
    <xf numFmtId="1" fontId="6" fillId="0" borderId="46" xfId="0" applyNumberFormat="1" applyFont="1" applyBorder="1" applyAlignment="1">
      <alignment horizontal="left" vertical="center" wrapText="1"/>
    </xf>
    <xf numFmtId="1" fontId="6" fillId="0" borderId="22" xfId="0" applyNumberFormat="1" applyFont="1" applyBorder="1" applyAlignment="1">
      <alignment horizontal="left" vertical="center" wrapText="1"/>
    </xf>
    <xf numFmtId="1" fontId="0" fillId="0" borderId="4" xfId="0" applyNumberFormat="1" applyFill="1" applyBorder="1" applyAlignment="1">
      <alignment horizontal="center" vertical="center"/>
    </xf>
    <xf numFmtId="1" fontId="0" fillId="0" borderId="5" xfId="0" applyNumberFormat="1" applyFill="1" applyBorder="1" applyAlignment="1">
      <alignment horizontal="center" vertical="center"/>
    </xf>
    <xf numFmtId="1" fontId="0" fillId="0" borderId="50" xfId="0" applyNumberFormat="1" applyFill="1" applyBorder="1" applyAlignment="1">
      <alignment horizontal="center" vertical="center"/>
    </xf>
    <xf numFmtId="1" fontId="0" fillId="0" borderId="26" xfId="0" applyNumberFormat="1" applyFill="1" applyBorder="1" applyAlignment="1">
      <alignment horizontal="center" vertical="center"/>
    </xf>
    <xf numFmtId="1" fontId="6" fillId="0" borderId="15" xfId="0" applyNumberFormat="1" applyFont="1" applyBorder="1" applyAlignment="1">
      <alignment horizontal="left" vertical="center" wrapText="1"/>
    </xf>
    <xf numFmtId="1" fontId="6" fillId="0" borderId="89" xfId="0" applyNumberFormat="1" applyFont="1" applyBorder="1" applyAlignment="1">
      <alignment horizontal="left" vertical="center" wrapText="1"/>
    </xf>
    <xf numFmtId="1" fontId="6" fillId="0" borderId="17" xfId="0" applyNumberFormat="1" applyFont="1" applyBorder="1" applyAlignment="1">
      <alignment horizontal="left" vertical="center" wrapText="1"/>
    </xf>
    <xf numFmtId="1" fontId="6" fillId="0" borderId="38" xfId="0" applyNumberFormat="1" applyFont="1" applyBorder="1" applyAlignment="1">
      <alignment horizontal="left" vertical="center" wrapText="1"/>
    </xf>
    <xf numFmtId="1" fontId="6" fillId="0" borderId="63" xfId="0" applyNumberFormat="1" applyFont="1" applyBorder="1" applyAlignment="1">
      <alignment horizontal="left" vertical="center" wrapText="1"/>
    </xf>
    <xf numFmtId="1" fontId="6" fillId="0" borderId="36" xfId="0" applyNumberFormat="1" applyFont="1" applyBorder="1" applyAlignment="1">
      <alignment horizontal="left" vertical="center" wrapText="1"/>
    </xf>
    <xf numFmtId="1" fontId="6" fillId="0" borderId="23" xfId="0" applyNumberFormat="1" applyFont="1" applyBorder="1" applyAlignment="1">
      <alignment horizontal="left" vertical="center"/>
    </xf>
    <xf numFmtId="1" fontId="6" fillId="0" borderId="99" xfId="0" applyNumberFormat="1" applyFont="1" applyBorder="1" applyAlignment="1">
      <alignment horizontal="left" vertical="center"/>
    </xf>
    <xf numFmtId="1" fontId="6" fillId="0" borderId="21" xfId="0" applyNumberFormat="1" applyFont="1" applyBorder="1" applyAlignment="1">
      <alignment horizontal="left" vertical="center"/>
    </xf>
    <xf numFmtId="1" fontId="6" fillId="0" borderId="14" xfId="0" applyNumberFormat="1" applyFont="1" applyFill="1" applyBorder="1" applyAlignment="1">
      <alignment horizontal="center" vertical="center"/>
    </xf>
    <xf numFmtId="1" fontId="6" fillId="0" borderId="41" xfId="0" applyNumberFormat="1" applyFont="1" applyFill="1" applyBorder="1" applyAlignment="1" applyProtection="1">
      <alignment horizontal="left"/>
    </xf>
    <xf numFmtId="1" fontId="6" fillId="0" borderId="64" xfId="0" applyNumberFormat="1" applyFont="1" applyFill="1" applyBorder="1" applyAlignment="1" applyProtection="1">
      <alignment horizontal="left"/>
    </xf>
    <xf numFmtId="1" fontId="6" fillId="0" borderId="107" xfId="0" applyNumberFormat="1" applyFont="1" applyFill="1" applyBorder="1" applyAlignment="1" applyProtection="1">
      <alignment horizontal="left"/>
    </xf>
    <xf numFmtId="1" fontId="6" fillId="0" borderId="38" xfId="0" applyNumberFormat="1" applyFont="1" applyFill="1" applyBorder="1" applyAlignment="1" applyProtection="1">
      <alignment horizontal="left"/>
    </xf>
    <xf numFmtId="1" fontId="6" fillId="0" borderId="63" xfId="0" applyNumberFormat="1" applyFont="1" applyFill="1" applyBorder="1" applyAlignment="1" applyProtection="1">
      <alignment horizontal="left"/>
    </xf>
    <xf numFmtId="1" fontId="6" fillId="0" borderId="60" xfId="0" applyNumberFormat="1" applyFont="1" applyFill="1" applyBorder="1" applyAlignment="1" applyProtection="1">
      <alignment horizontal="left"/>
    </xf>
    <xf numFmtId="1" fontId="6" fillId="0" borderId="30" xfId="0" applyNumberFormat="1" applyFont="1" applyFill="1" applyBorder="1" applyAlignment="1" applyProtection="1">
      <alignment horizontal="left"/>
    </xf>
    <xf numFmtId="1" fontId="6" fillId="0" borderId="102" xfId="0" applyNumberFormat="1" applyFont="1" applyFill="1" applyBorder="1" applyAlignment="1" applyProtection="1">
      <alignment horizontal="left"/>
    </xf>
    <xf numFmtId="1" fontId="6" fillId="0" borderId="61" xfId="0" applyNumberFormat="1" applyFont="1" applyFill="1" applyBorder="1" applyAlignment="1" applyProtection="1">
      <alignment horizontal="left"/>
    </xf>
    <xf numFmtId="1" fontId="6" fillId="0" borderId="47" xfId="0" applyNumberFormat="1" applyFont="1" applyFill="1" applyBorder="1" applyAlignment="1" applyProtection="1">
      <alignment horizontal="center" wrapText="1"/>
    </xf>
    <xf numFmtId="1" fontId="6" fillId="0" borderId="12" xfId="0" applyNumberFormat="1" applyFont="1" applyFill="1" applyBorder="1" applyAlignment="1" applyProtection="1">
      <alignment horizontal="center" wrapText="1"/>
    </xf>
    <xf numFmtId="1" fontId="6" fillId="0" borderId="70" xfId="0" applyNumberFormat="1" applyFont="1" applyFill="1" applyBorder="1" applyAlignment="1" applyProtection="1">
      <alignment horizontal="center" wrapText="1"/>
    </xf>
    <xf numFmtId="1" fontId="13" fillId="3" borderId="0" xfId="0" applyNumberFormat="1" applyFont="1" applyFill="1" applyBorder="1" applyAlignment="1" applyProtection="1">
      <alignment horizontal="center"/>
    </xf>
    <xf numFmtId="1" fontId="6" fillId="0" borderId="41" xfId="0" applyNumberFormat="1" applyFont="1" applyFill="1" applyBorder="1" applyAlignment="1" applyProtection="1"/>
    <xf numFmtId="1" fontId="6" fillId="0" borderId="64" xfId="0" applyNumberFormat="1" applyFont="1" applyFill="1" applyBorder="1" applyAlignment="1" applyProtection="1"/>
    <xf numFmtId="1" fontId="6" fillId="0" borderId="107" xfId="0" applyNumberFormat="1" applyFont="1" applyFill="1" applyBorder="1" applyAlignment="1" applyProtection="1"/>
    <xf numFmtId="1" fontId="13" fillId="3" borderId="0" xfId="0" applyNumberFormat="1" applyFont="1" applyFill="1" applyBorder="1" applyAlignment="1" applyProtection="1">
      <alignment horizontal="center"/>
      <protection locked="0"/>
    </xf>
    <xf numFmtId="1" fontId="6" fillId="0" borderId="20" xfId="0" applyNumberFormat="1" applyFont="1" applyFill="1" applyBorder="1" applyAlignment="1" applyProtection="1">
      <alignment horizontal="left"/>
    </xf>
    <xf numFmtId="1" fontId="6" fillId="0" borderId="46" xfId="0" applyNumberFormat="1" applyFont="1" applyFill="1" applyBorder="1" applyAlignment="1" applyProtection="1">
      <alignment horizontal="left"/>
    </xf>
    <xf numFmtId="1" fontId="6" fillId="0" borderId="22" xfId="0" applyNumberFormat="1" applyFont="1" applyFill="1" applyBorder="1" applyAlignment="1" applyProtection="1">
      <alignment horizontal="left"/>
    </xf>
    <xf numFmtId="1" fontId="6" fillId="0" borderId="62" xfId="0" applyNumberFormat="1" applyFont="1" applyFill="1" applyBorder="1" applyAlignment="1" applyProtection="1">
      <alignment horizontal="left" vertical="center"/>
    </xf>
    <xf numFmtId="1" fontId="6" fillId="0" borderId="39" xfId="0" applyNumberFormat="1" applyFont="1" applyFill="1" applyBorder="1" applyAlignment="1" applyProtection="1">
      <alignment horizontal="left" vertical="center"/>
    </xf>
    <xf numFmtId="1" fontId="6" fillId="0" borderId="16" xfId="0" applyNumberFormat="1" applyFont="1" applyFill="1" applyBorder="1" applyAlignment="1" applyProtection="1">
      <alignment horizontal="left"/>
    </xf>
    <xf numFmtId="1" fontId="6" fillId="0" borderId="45" xfId="0" applyNumberFormat="1" applyFont="1" applyFill="1" applyBorder="1" applyAlignment="1" applyProtection="1">
      <alignment horizontal="left"/>
    </xf>
    <xf numFmtId="1" fontId="6" fillId="0" borderId="18" xfId="0" applyNumberFormat="1" applyFont="1" applyFill="1" applyBorder="1" applyAlignment="1" applyProtection="1">
      <alignment horizontal="left"/>
    </xf>
    <xf numFmtId="1" fontId="6" fillId="0" borderId="70" xfId="0" applyNumberFormat="1" applyFont="1" applyBorder="1" applyAlignment="1" applyProtection="1">
      <alignment horizontal="center" wrapText="1"/>
    </xf>
    <xf numFmtId="1" fontId="6" fillId="3" borderId="6" xfId="0" applyNumberFormat="1" applyFont="1" applyFill="1" applyBorder="1" applyAlignment="1" applyProtection="1">
      <alignment horizontal="left" wrapText="1"/>
    </xf>
    <xf numFmtId="1" fontId="6" fillId="3" borderId="8" xfId="0" applyNumberFormat="1" applyFont="1" applyFill="1" applyBorder="1" applyAlignment="1" applyProtection="1">
      <alignment horizontal="left" wrapText="1"/>
    </xf>
    <xf numFmtId="1" fontId="6" fillId="0" borderId="2" xfId="0" applyNumberFormat="1" applyFont="1" applyFill="1" applyBorder="1" applyAlignment="1" applyProtection="1">
      <alignment horizontal="center" vertical="center" textRotation="90"/>
    </xf>
    <xf numFmtId="1" fontId="6" fillId="0" borderId="9" xfId="0" applyNumberFormat="1" applyFont="1" applyFill="1" applyBorder="1" applyAlignment="1" applyProtection="1">
      <alignment horizontal="center" vertical="center" textRotation="90"/>
    </xf>
    <xf numFmtId="1" fontId="6" fillId="0" borderId="10" xfId="0" applyNumberFormat="1" applyFont="1" applyFill="1" applyBorder="1" applyAlignment="1" applyProtection="1">
      <alignment horizontal="center" vertical="center" textRotation="90"/>
    </xf>
    <xf numFmtId="1" fontId="6" fillId="0" borderId="3" xfId="0" applyNumberFormat="1" applyFont="1" applyFill="1" applyBorder="1" applyAlignment="1" applyProtection="1">
      <alignment horizontal="left" wrapText="1"/>
    </xf>
    <xf numFmtId="1" fontId="6" fillId="0" borderId="5" xfId="0" applyNumberFormat="1" applyFont="1" applyFill="1" applyBorder="1" applyAlignment="1" applyProtection="1">
      <alignment horizontal="left" wrapText="1"/>
    </xf>
    <xf numFmtId="1" fontId="6" fillId="0" borderId="273" xfId="0" applyNumberFormat="1" applyFont="1" applyBorder="1" applyAlignment="1" applyProtection="1">
      <alignment horizontal="center" vertical="center"/>
    </xf>
    <xf numFmtId="1" fontId="13" fillId="0" borderId="6" xfId="0" applyNumberFormat="1" applyFont="1" applyBorder="1" applyAlignment="1" applyProtection="1">
      <alignment horizontal="center" vertical="center" wrapText="1"/>
    </xf>
    <xf numFmtId="1" fontId="13" fillId="0" borderId="8" xfId="0" applyNumberFormat="1" applyFont="1" applyBorder="1" applyAlignment="1" applyProtection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1" fontId="6" fillId="3" borderId="8" xfId="0" applyNumberFormat="1" applyFont="1" applyFill="1" applyBorder="1" applyAlignment="1">
      <alignment horizontal="center" vertical="center" wrapText="1"/>
    </xf>
    <xf numFmtId="1" fontId="6" fillId="0" borderId="25" xfId="0" applyNumberFormat="1" applyFont="1" applyFill="1" applyBorder="1" applyAlignment="1" applyProtection="1">
      <alignment horizontal="center" vertical="center"/>
    </xf>
    <xf numFmtId="1" fontId="6" fillId="3" borderId="9" xfId="0" applyNumberFormat="1" applyFont="1" applyFill="1" applyBorder="1" applyAlignment="1">
      <alignment horizontal="center" vertical="center" wrapText="1"/>
    </xf>
    <xf numFmtId="1" fontId="6" fillId="3" borderId="10" xfId="0" applyNumberFormat="1" applyFont="1" applyFill="1" applyBorder="1" applyAlignment="1">
      <alignment horizontal="center" vertical="center" wrapText="1"/>
    </xf>
    <xf numFmtId="1" fontId="30" fillId="0" borderId="10" xfId="0" applyNumberFormat="1" applyFont="1" applyBorder="1" applyAlignment="1">
      <alignment horizontal="center" vertical="center" wrapText="1"/>
    </xf>
    <xf numFmtId="1" fontId="6" fillId="0" borderId="277" xfId="0" applyNumberFormat="1" applyFont="1" applyFill="1" applyBorder="1" applyAlignment="1" applyProtection="1">
      <alignment horizontal="center" vertical="center" wrapText="1"/>
    </xf>
    <xf numFmtId="1" fontId="6" fillId="0" borderId="278" xfId="0" applyNumberFormat="1" applyFont="1" applyFill="1" applyBorder="1" applyAlignment="1" applyProtection="1">
      <alignment horizontal="center" vertical="center" wrapText="1"/>
    </xf>
    <xf numFmtId="1" fontId="6" fillId="3" borderId="6" xfId="0" applyNumberFormat="1" applyFont="1" applyFill="1" applyBorder="1" applyAlignment="1" applyProtection="1">
      <alignment vertical="center" wrapText="1"/>
    </xf>
    <xf numFmtId="1" fontId="6" fillId="3" borderId="8" xfId="0" applyNumberFormat="1" applyFont="1" applyFill="1" applyBorder="1" applyAlignment="1" applyProtection="1">
      <alignment vertical="center" wrapText="1"/>
    </xf>
    <xf numFmtId="1" fontId="6" fillId="0" borderId="52" xfId="0" applyNumberFormat="1" applyFont="1" applyFill="1" applyBorder="1" applyAlignment="1" applyProtection="1">
      <alignment horizontal="center" vertical="center"/>
    </xf>
    <xf numFmtId="1" fontId="6" fillId="0" borderId="6" xfId="0" applyNumberFormat="1" applyFont="1" applyBorder="1" applyAlignment="1" applyProtection="1">
      <alignment horizontal="left" vertical="center"/>
    </xf>
    <xf numFmtId="1" fontId="6" fillId="0" borderId="7" xfId="0" applyNumberFormat="1" applyFont="1" applyBorder="1" applyAlignment="1" applyProtection="1">
      <alignment horizontal="left" vertical="center"/>
    </xf>
    <xf numFmtId="1" fontId="6" fillId="0" borderId="8" xfId="0" applyNumberFormat="1" applyFont="1" applyBorder="1" applyAlignment="1" applyProtection="1">
      <alignment horizontal="left" vertical="center"/>
    </xf>
    <xf numFmtId="1" fontId="7" fillId="0" borderId="2" xfId="0" applyNumberFormat="1" applyFont="1" applyFill="1" applyBorder="1" applyAlignment="1" applyProtection="1">
      <alignment horizontal="center" vertical="center" wrapText="1"/>
    </xf>
    <xf numFmtId="1" fontId="7" fillId="0" borderId="1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 applyProtection="1">
      <alignment horizontal="center" vertical="center" wrapText="1"/>
    </xf>
    <xf numFmtId="1" fontId="7" fillId="0" borderId="4" xfId="0" applyNumberFormat="1" applyFont="1" applyFill="1" applyBorder="1" applyAlignment="1" applyProtection="1">
      <alignment horizontal="center" vertical="center" wrapText="1"/>
    </xf>
    <xf numFmtId="1" fontId="7" fillId="0" borderId="50" xfId="0" applyNumberFormat="1" applyFont="1" applyFill="1" applyBorder="1" applyAlignment="1" applyProtection="1">
      <alignment horizontal="center" vertical="center" wrapText="1"/>
    </xf>
    <xf numFmtId="1" fontId="51" fillId="3" borderId="7" xfId="0" applyNumberFormat="1" applyFont="1" applyFill="1" applyBorder="1" applyAlignment="1">
      <alignment horizontal="center"/>
    </xf>
    <xf numFmtId="1" fontId="51" fillId="3" borderId="8" xfId="0" applyNumberFormat="1" applyFont="1" applyFill="1" applyBorder="1" applyAlignment="1">
      <alignment horizontal="center"/>
    </xf>
    <xf numFmtId="1" fontId="51" fillId="3" borderId="4" xfId="0" applyNumberFormat="1" applyFont="1" applyFill="1" applyBorder="1" applyAlignment="1">
      <alignment horizontal="center"/>
    </xf>
    <xf numFmtId="1" fontId="51" fillId="3" borderId="5" xfId="0" applyNumberFormat="1" applyFont="1" applyFill="1" applyBorder="1" applyAlignment="1">
      <alignment horizontal="center"/>
    </xf>
    <xf numFmtId="1" fontId="21" fillId="0" borderId="5" xfId="0" applyNumberFormat="1" applyFont="1" applyBorder="1" applyAlignment="1">
      <alignment horizontal="center" vertical="center"/>
    </xf>
    <xf numFmtId="1" fontId="21" fillId="0" borderId="26" xfId="0" applyNumberFormat="1" applyFont="1" applyBorder="1" applyAlignment="1">
      <alignment horizontal="center" vertical="center"/>
    </xf>
    <xf numFmtId="1" fontId="21" fillId="0" borderId="2" xfId="0" applyNumberFormat="1" applyFont="1" applyBorder="1" applyAlignment="1">
      <alignment horizontal="center" vertical="center"/>
    </xf>
    <xf numFmtId="1" fontId="21" fillId="0" borderId="9" xfId="0" applyNumberFormat="1" applyFont="1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/>
    </xf>
    <xf numFmtId="1" fontId="21" fillId="0" borderId="8" xfId="0" applyNumberFormat="1" applyFont="1" applyBorder="1"/>
    <xf numFmtId="1" fontId="21" fillId="0" borderId="17" xfId="0" applyNumberFormat="1" applyFont="1" applyBorder="1"/>
    <xf numFmtId="1" fontId="21" fillId="0" borderId="6" xfId="0" applyNumberFormat="1" applyFont="1" applyFill="1" applyBorder="1" applyAlignment="1">
      <alignment horizontal="center" vertical="center" wrapText="1"/>
    </xf>
    <xf numFmtId="1" fontId="21" fillId="0" borderId="8" xfId="0" applyNumberFormat="1" applyFont="1" applyFill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/>
    </xf>
    <xf numFmtId="1" fontId="0" fillId="0" borderId="0" xfId="0" applyNumberFormat="1"/>
    <xf numFmtId="1" fontId="21" fillId="0" borderId="279" xfId="0" applyNumberFormat="1" applyFont="1" applyFill="1" applyBorder="1" applyAlignment="1">
      <alignment horizontal="center" vertical="center"/>
    </xf>
    <xf numFmtId="1" fontId="53" fillId="0" borderId="50" xfId="0" applyNumberFormat="1" applyFont="1" applyBorder="1"/>
    <xf numFmtId="1" fontId="21" fillId="3" borderId="280" xfId="0" applyNumberFormat="1" applyFont="1" applyFill="1" applyBorder="1" applyAlignment="1">
      <alignment horizontal="center" vertical="center" wrapText="1"/>
    </xf>
    <xf numFmtId="1" fontId="0" fillId="0" borderId="26" xfId="0" applyNumberFormat="1" applyBorder="1"/>
    <xf numFmtId="1" fontId="21" fillId="0" borderId="35" xfId="0" applyNumberFormat="1" applyFont="1" applyBorder="1" applyAlignment="1">
      <alignment horizontal="center" vertical="center"/>
    </xf>
    <xf numFmtId="1" fontId="21" fillId="0" borderId="88" xfId="0" applyNumberFormat="1" applyFont="1" applyBorder="1" applyAlignment="1">
      <alignment horizontal="center" vertical="center"/>
    </xf>
    <xf numFmtId="1" fontId="53" fillId="0" borderId="3" xfId="0" applyNumberFormat="1" applyFont="1" applyBorder="1" applyAlignment="1">
      <alignment horizontal="center" vertical="center"/>
    </xf>
    <xf numFmtId="1" fontId="53" fillId="0" borderId="5" xfId="0" applyNumberFormat="1" applyFont="1" applyBorder="1" applyAlignment="1">
      <alignment horizontal="center" vertical="center"/>
    </xf>
    <xf numFmtId="1" fontId="53" fillId="0" borderId="11" xfId="0" applyNumberFormat="1" applyFont="1" applyBorder="1" applyAlignment="1">
      <alignment horizontal="center" vertical="center"/>
    </xf>
    <xf numFmtId="1" fontId="53" fillId="0" borderId="26" xfId="0" applyNumberFormat="1" applyFont="1" applyBorder="1" applyAlignment="1">
      <alignment horizontal="center" vertical="center"/>
    </xf>
    <xf numFmtId="1" fontId="13" fillId="0" borderId="114" xfId="0" applyNumberFormat="1" applyFont="1" applyBorder="1" applyAlignment="1" applyProtection="1">
      <alignment horizontal="center" vertical="center" wrapText="1"/>
    </xf>
    <xf numFmtId="1" fontId="13" fillId="0" borderId="14" xfId="0" applyNumberFormat="1" applyFont="1" applyBorder="1" applyAlignment="1" applyProtection="1">
      <alignment horizontal="center" vertical="center" wrapText="1"/>
    </xf>
    <xf numFmtId="1" fontId="13" fillId="0" borderId="129" xfId="0" applyNumberFormat="1" applyFont="1" applyBorder="1" applyAlignment="1" applyProtection="1">
      <alignment horizontal="center" vertical="center" wrapText="1"/>
    </xf>
    <xf numFmtId="1" fontId="13" fillId="0" borderId="3" xfId="0" applyNumberFormat="1" applyFont="1" applyFill="1" applyBorder="1" applyAlignment="1" applyProtection="1">
      <alignment horizontal="center" vertical="center"/>
    </xf>
    <xf numFmtId="1" fontId="13" fillId="0" borderId="35" xfId="0" applyNumberFormat="1" applyFont="1" applyFill="1" applyBorder="1" applyAlignment="1" applyProtection="1">
      <alignment horizontal="center" vertical="center"/>
    </xf>
    <xf numFmtId="1" fontId="13" fillId="0" borderId="11" xfId="0" applyNumberFormat="1" applyFont="1" applyFill="1" applyBorder="1" applyAlignment="1" applyProtection="1">
      <alignment horizontal="center" vertical="center"/>
    </xf>
    <xf numFmtId="1" fontId="6" fillId="0" borderId="273" xfId="0" applyNumberFormat="1" applyFont="1" applyBorder="1" applyAlignment="1" applyProtection="1">
      <alignment horizontal="center" vertical="center" wrapText="1"/>
    </xf>
    <xf numFmtId="1" fontId="6" fillId="0" borderId="167" xfId="0" applyNumberFormat="1" applyFont="1" applyFill="1" applyBorder="1" applyAlignment="1" applyProtection="1">
      <alignment horizontal="center" vertical="center" wrapText="1"/>
    </xf>
    <xf numFmtId="1" fontId="6" fillId="0" borderId="168" xfId="0" applyNumberFormat="1" applyFont="1" applyFill="1" applyBorder="1" applyAlignment="1" applyProtection="1">
      <alignment horizontal="center" vertical="center" wrapText="1"/>
    </xf>
    <xf numFmtId="1" fontId="6" fillId="0" borderId="244" xfId="0" applyNumberFormat="1" applyFont="1" applyBorder="1" applyAlignment="1" applyProtection="1">
      <alignment horizontal="center" vertical="center" wrapText="1"/>
    </xf>
    <xf numFmtId="1" fontId="13" fillId="0" borderId="3" xfId="13" applyNumberFormat="1" applyFont="1" applyFill="1" applyBorder="1" applyAlignment="1" applyProtection="1">
      <alignment horizontal="center" vertical="center" wrapText="1"/>
    </xf>
    <xf numFmtId="1" fontId="13" fillId="0" borderId="9" xfId="13" applyNumberFormat="1" applyFont="1" applyFill="1" applyBorder="1" applyAlignment="1" applyProtection="1">
      <alignment horizontal="center" vertical="center" wrapText="1"/>
    </xf>
    <xf numFmtId="1" fontId="13" fillId="0" borderId="10" xfId="13" applyNumberFormat="1" applyFont="1" applyFill="1" applyBorder="1" applyAlignment="1" applyProtection="1">
      <alignment horizontal="center" vertical="center" wrapText="1"/>
    </xf>
    <xf numFmtId="1" fontId="6" fillId="0" borderId="281" xfId="0" applyNumberFormat="1" applyFont="1" applyBorder="1" applyAlignment="1" applyProtection="1">
      <alignment horizontal="center" vertical="center" wrapText="1"/>
    </xf>
    <xf numFmtId="1" fontId="6" fillId="0" borderId="282" xfId="0" applyNumberFormat="1" applyFont="1" applyBorder="1" applyAlignment="1" applyProtection="1">
      <alignment horizontal="center" vertical="center" wrapText="1"/>
    </xf>
    <xf numFmtId="1" fontId="6" fillId="0" borderId="283" xfId="0" applyNumberFormat="1" applyFont="1" applyBorder="1" applyAlignment="1" applyProtection="1">
      <alignment horizontal="center" vertical="center" wrapText="1"/>
    </xf>
    <xf numFmtId="1" fontId="6" fillId="0" borderId="275" xfId="0" applyNumberFormat="1" applyFont="1" applyBorder="1" applyAlignment="1" applyProtection="1">
      <alignment horizontal="center" vertical="center"/>
    </xf>
    <xf numFmtId="1" fontId="6" fillId="0" borderId="276" xfId="0" applyNumberFormat="1" applyFont="1" applyBorder="1" applyAlignment="1" applyProtection="1">
      <alignment horizontal="center" vertical="center"/>
    </xf>
    <xf numFmtId="0" fontId="82" fillId="13" borderId="305" xfId="0" applyFont="1" applyFill="1" applyBorder="1" applyAlignment="1">
      <alignment horizontal="center" vertical="center" wrapText="1"/>
    </xf>
    <xf numFmtId="0" fontId="82" fillId="13" borderId="304" xfId="0" applyFont="1" applyFill="1" applyBorder="1" applyAlignment="1">
      <alignment horizontal="center" vertical="center" wrapText="1"/>
    </xf>
    <xf numFmtId="0" fontId="82" fillId="13" borderId="303" xfId="0" applyFont="1" applyFill="1" applyBorder="1" applyAlignment="1">
      <alignment horizontal="center" vertical="center" wrapText="1"/>
    </xf>
    <xf numFmtId="0" fontId="81" fillId="13" borderId="301" xfId="0" applyFont="1" applyFill="1" applyBorder="1" applyAlignment="1" applyProtection="1">
      <alignment horizontal="center" vertical="center" wrapText="1"/>
      <protection hidden="1"/>
    </xf>
    <xf numFmtId="0" fontId="81" fillId="13" borderId="294" xfId="0" applyFont="1" applyFill="1" applyBorder="1" applyAlignment="1" applyProtection="1">
      <alignment horizontal="center" vertical="center" wrapText="1"/>
      <protection hidden="1"/>
    </xf>
    <xf numFmtId="0" fontId="81" fillId="13" borderId="300" xfId="0" applyFont="1" applyFill="1" applyBorder="1" applyAlignment="1" applyProtection="1">
      <alignment horizontal="center" vertical="center" wrapText="1"/>
      <protection hidden="1"/>
    </xf>
    <xf numFmtId="0" fontId="81" fillId="13" borderId="299" xfId="0" applyFont="1" applyFill="1" applyBorder="1" applyAlignment="1" applyProtection="1">
      <alignment horizontal="center" vertical="center" wrapText="1"/>
      <protection hidden="1"/>
    </xf>
    <xf numFmtId="0" fontId="81" fillId="13" borderId="298" xfId="0" applyFont="1" applyFill="1" applyBorder="1" applyAlignment="1" applyProtection="1">
      <alignment horizontal="center" vertical="center" wrapText="1"/>
      <protection hidden="1"/>
    </xf>
    <xf numFmtId="0" fontId="81" fillId="13" borderId="297" xfId="0" applyFont="1" applyFill="1" applyBorder="1" applyAlignment="1" applyProtection="1">
      <alignment horizontal="center" vertical="center" wrapText="1"/>
      <protection hidden="1"/>
    </xf>
    <xf numFmtId="2" fontId="30" fillId="8" borderId="318" xfId="15" applyNumberFormat="1" applyFont="1" applyBorder="1" applyAlignment="1" applyProtection="1">
      <alignment horizontal="center" vertical="center"/>
      <protection locked="0"/>
    </xf>
    <xf numFmtId="1" fontId="30" fillId="8" borderId="76" xfId="15" applyNumberFormat="1" applyFont="1" applyBorder="1" applyAlignment="1" applyProtection="1">
      <alignment horizontal="center" vertical="center"/>
      <protection locked="0"/>
    </xf>
  </cellXfs>
  <cellStyles count="22">
    <cellStyle name="Escribir 2" xfId="19"/>
    <cellStyle name="Escribir 2 2" xfId="18"/>
    <cellStyle name="Millares [0] 2" xfId="1"/>
    <cellStyle name="Millares [0] 2 2" xfId="2"/>
    <cellStyle name="Millares [0] 3 2 2" xfId="3"/>
    <cellStyle name="Millares [0] 3 2 2 2" xfId="20"/>
    <cellStyle name="Millares 10 3" xfId="4"/>
    <cellStyle name="Millares 2" xfId="5"/>
    <cellStyle name="Normal" xfId="0" builtinId="0"/>
    <cellStyle name="Normal 2" xfId="6"/>
    <cellStyle name="Normal 2 2" xfId="7"/>
    <cellStyle name="Normal 6" xfId="8"/>
    <cellStyle name="Normal_nombre" xfId="17"/>
    <cellStyle name="Normal_REM 02-2002" xfId="9"/>
    <cellStyle name="Normal_REM 04-2002" xfId="10"/>
    <cellStyle name="Normal_REM 05-2002" xfId="11"/>
    <cellStyle name="Normal_REM 17-2002" xfId="12"/>
    <cellStyle name="Normal_REM 18A-2002" xfId="13"/>
    <cellStyle name="Normal_REM 21-2002" xfId="14"/>
    <cellStyle name="Notas" xfId="15" builtinId="10"/>
    <cellStyle name="Notas 2" xfId="16"/>
    <cellStyle name="Notas 3" xfId="21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123825</xdr:colOff>
          <xdr:row>18</xdr:row>
          <xdr:rowOff>114300</xdr:rowOff>
        </xdr:from>
        <xdr:to>
          <xdr:col>9</xdr:col>
          <xdr:colOff>685800</xdr:colOff>
          <xdr:row>19</xdr:row>
          <xdr:rowOff>152400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CL" sz="1100" b="0" i="0" u="none" strike="noStrike" baseline="0">
                  <a:solidFill>
                    <a:srgbClr val="000000"/>
                  </a:solidFill>
                  <a:latin typeface="Calibri"/>
                </a:rPr>
                <a:t>Verificar Habilitacion de Macros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4</xdr:row>
      <xdr:rowOff>142875</xdr:rowOff>
    </xdr:from>
    <xdr:to>
      <xdr:col>4</xdr:col>
      <xdr:colOff>1200150</xdr:colOff>
      <xdr:row>4</xdr:row>
      <xdr:rowOff>409575</xdr:rowOff>
    </xdr:to>
    <xdr:sp macro="[0]!RESPALDAARCHIVO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>
        <a:xfrm>
          <a:off x="1047750" y="1476375"/>
          <a:ext cx="0" cy="47625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>
              <a:solidFill>
                <a:sysClr val="windowText" lastClr="000000"/>
              </a:solidFill>
            </a:rPr>
            <a:t>ACEPTAR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M165"/>
  <sheetViews>
    <sheetView showGridLines="0" tabSelected="1" zoomScaleNormal="100" workbookViewId="0">
      <selection sqref="A1:B1"/>
    </sheetView>
  </sheetViews>
  <sheetFormatPr baseColWidth="10" defaultRowHeight="10.5" x14ac:dyDescent="0.15"/>
  <cols>
    <col min="1" max="1" width="49.5703125" style="7" customWidth="1"/>
    <col min="2" max="2" width="60.7109375" style="4" customWidth="1"/>
    <col min="3" max="8" width="5.7109375" style="4" customWidth="1"/>
    <col min="9" max="9" width="14" style="1" customWidth="1"/>
    <col min="10" max="18" width="11.85546875" style="1" customWidth="1"/>
    <col min="19" max="23" width="23.140625" style="1" customWidth="1"/>
    <col min="24" max="27" width="23.140625" style="1" hidden="1" customWidth="1"/>
    <col min="28" max="28" width="58.140625" style="1" hidden="1" customWidth="1"/>
    <col min="29" max="33" width="23.140625" style="1" hidden="1" customWidth="1"/>
    <col min="34" max="39" width="23.140625" style="1" customWidth="1"/>
    <col min="40" max="50" width="23.140625" style="4" customWidth="1"/>
    <col min="51" max="16384" width="11.42578125" style="4"/>
  </cols>
  <sheetData>
    <row r="1" spans="1:33" ht="36" customHeight="1" x14ac:dyDescent="0.15">
      <c r="A1" s="2714" t="s">
        <v>1561</v>
      </c>
      <c r="B1" s="2715"/>
      <c r="C1" s="2708" t="s">
        <v>1560</v>
      </c>
      <c r="D1" s="2709"/>
      <c r="E1" s="2709"/>
      <c r="F1" s="2709"/>
      <c r="G1" s="2709"/>
      <c r="H1" s="2710"/>
    </row>
    <row r="2" spans="1:33" ht="21.75" customHeight="1" x14ac:dyDescent="0.2">
      <c r="A2" s="25" t="s">
        <v>1559</v>
      </c>
      <c r="B2" s="46"/>
      <c r="C2" s="44"/>
      <c r="D2" s="43"/>
      <c r="E2" s="43"/>
      <c r="F2" s="43"/>
      <c r="G2" s="42"/>
      <c r="H2" s="1"/>
      <c r="I2" s="45" t="str">
        <f>IF(OR(NOMBRE!C2="",NOMBRE!D2="",NOMBRE!E2="",NOMBRE!F2="",NOMBRE!G2=""),"Falta Cód. Com.","")</f>
        <v>Falta Cód. Com.</v>
      </c>
      <c r="J2" s="40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D2" s="5"/>
      <c r="AG2" s="26">
        <f>IF(I2&gt;"",1,0)</f>
        <v>1</v>
      </c>
    </row>
    <row r="3" spans="1:33" ht="21.75" customHeight="1" x14ac:dyDescent="0.2">
      <c r="A3" s="25" t="s">
        <v>1558</v>
      </c>
      <c r="B3" s="34"/>
      <c r="C3" s="44"/>
      <c r="D3" s="43"/>
      <c r="E3" s="43"/>
      <c r="F3" s="43"/>
      <c r="G3" s="43"/>
      <c r="H3" s="42"/>
      <c r="I3" s="41" t="str">
        <f>IF(OR(NOMBRE!C3="",NOMBRE!D3="",NOMBRE!E3="",NOMBRE!F3="",NOMBRE!G3="",NOMBRE!H3=""),"Falta Cód. Est.","")</f>
        <v>Falta Cód. Est.</v>
      </c>
      <c r="J3" s="40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D3" s="5"/>
      <c r="AG3" s="26">
        <f>IF(I3&gt;"",1,0)</f>
        <v>1</v>
      </c>
    </row>
    <row r="4" spans="1:33" ht="21.75" customHeight="1" x14ac:dyDescent="0.2">
      <c r="A4" s="25" t="s">
        <v>1557</v>
      </c>
      <c r="B4" s="34"/>
      <c r="C4" s="38"/>
      <c r="D4" s="8"/>
      <c r="E4" s="8"/>
      <c r="F4" s="8"/>
      <c r="G4" s="8"/>
      <c r="H4" s="8"/>
      <c r="I4" s="30" t="str">
        <f>IF(OR(NOMBRE!B4=""),"Falta Tipo. Est.","")</f>
        <v>Falta Tipo. Est.</v>
      </c>
      <c r="J4" s="29"/>
      <c r="K4" s="37"/>
      <c r="L4" s="4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5"/>
      <c r="AB4" s="35"/>
      <c r="AD4" s="5"/>
      <c r="AG4" s="26">
        <f>IF(I4&gt;"",1,0)</f>
        <v>1</v>
      </c>
    </row>
    <row r="5" spans="1:33" ht="21.75" customHeight="1" x14ac:dyDescent="0.2">
      <c r="A5" s="25" t="s">
        <v>1556</v>
      </c>
      <c r="B5" s="34"/>
      <c r="C5" s="38"/>
      <c r="D5" s="8"/>
      <c r="E5" s="8"/>
      <c r="F5" s="8"/>
      <c r="G5" s="8"/>
      <c r="H5" s="8"/>
      <c r="I5" s="30" t="str">
        <f>IF(OR(NOMBRE!B5=""),"Falta Dependencia. Est.","")</f>
        <v>Falta Dependencia. Est.</v>
      </c>
      <c r="J5" s="29"/>
      <c r="K5" s="37"/>
      <c r="L5" s="4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5"/>
      <c r="AB5" s="35"/>
      <c r="AD5" s="5"/>
      <c r="AG5" s="26">
        <f>IF(I5&gt;"",1,0)</f>
        <v>1</v>
      </c>
    </row>
    <row r="6" spans="1:33" ht="21.75" customHeight="1" x14ac:dyDescent="0.2">
      <c r="A6" s="25" t="s">
        <v>1555</v>
      </c>
      <c r="B6" s="34"/>
      <c r="C6" s="33"/>
      <c r="D6" s="32"/>
      <c r="E6" s="31"/>
      <c r="F6" s="31"/>
      <c r="G6" s="8"/>
      <c r="H6" s="8"/>
      <c r="I6" s="30" t="str">
        <f>IF(OR(NOMBRE!C6="",NOMBRE!D6=""),"Falta Cód. Mes.","")</f>
        <v>Falta Cód. Mes.</v>
      </c>
      <c r="J6" s="29"/>
      <c r="K6" s="28"/>
      <c r="L6" s="28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D6" s="5"/>
      <c r="AG6" s="26">
        <f>IF(I6&gt;"",1,0)</f>
        <v>1</v>
      </c>
    </row>
    <row r="7" spans="1:33" ht="21.75" customHeight="1" x14ac:dyDescent="0.2">
      <c r="A7" s="25" t="s">
        <v>1554</v>
      </c>
      <c r="B7" s="24">
        <v>2017</v>
      </c>
      <c r="C7" s="1"/>
      <c r="D7" s="1"/>
      <c r="E7" s="1"/>
      <c r="F7" s="1"/>
      <c r="G7" s="1"/>
      <c r="H7" s="1"/>
      <c r="AG7" s="23">
        <f>SUM(AG2:AG6)</f>
        <v>5</v>
      </c>
    </row>
    <row r="8" spans="1:33" ht="12" customHeight="1" x14ac:dyDescent="0.15">
      <c r="A8" s="22"/>
      <c r="B8" s="21"/>
      <c r="C8" s="1"/>
      <c r="D8" s="1"/>
      <c r="E8" s="1"/>
      <c r="F8" s="1"/>
      <c r="G8" s="1"/>
      <c r="H8" s="1"/>
    </row>
    <row r="9" spans="1:33" ht="28.5" customHeight="1" x14ac:dyDescent="0.15">
      <c r="A9" s="2716" t="s">
        <v>2360</v>
      </c>
      <c r="B9" s="2717"/>
      <c r="C9" s="1"/>
      <c r="D9" s="1"/>
      <c r="E9" s="1"/>
      <c r="F9" s="1"/>
      <c r="G9" s="2720" t="s">
        <v>2219</v>
      </c>
      <c r="H9" s="2721"/>
      <c r="I9" s="2721"/>
      <c r="J9" s="2722"/>
    </row>
    <row r="10" spans="1:33" ht="12" customHeight="1" x14ac:dyDescent="0.2">
      <c r="A10" s="20"/>
      <c r="B10" s="19"/>
      <c r="C10" s="1"/>
      <c r="D10" s="1"/>
      <c r="E10" s="1"/>
      <c r="F10" s="1"/>
      <c r="G10" s="2723"/>
      <c r="H10" s="2724"/>
      <c r="I10" s="2724"/>
      <c r="J10" s="2725"/>
    </row>
    <row r="11" spans="1:33" ht="27" customHeight="1" x14ac:dyDescent="0.2">
      <c r="A11" s="18" t="s">
        <v>1553</v>
      </c>
      <c r="B11" s="16"/>
      <c r="C11" s="1"/>
      <c r="D11" s="1"/>
      <c r="E11" s="1"/>
      <c r="F11" s="1"/>
      <c r="G11" s="2723"/>
      <c r="H11" s="2724"/>
      <c r="I11" s="2724"/>
      <c r="J11" s="2725"/>
      <c r="L11" s="14"/>
      <c r="M11" s="14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0" t="s">
        <v>2292</v>
      </c>
      <c r="AB11" s="10" t="s">
        <v>2304</v>
      </c>
      <c r="AC11" s="88" t="s">
        <v>1552</v>
      </c>
    </row>
    <row r="12" spans="1:33" ht="21" customHeight="1" x14ac:dyDescent="0.2">
      <c r="A12" s="17" t="s">
        <v>1551</v>
      </c>
      <c r="B12" s="16"/>
      <c r="C12" s="1"/>
      <c r="D12" s="1"/>
      <c r="E12" s="1"/>
      <c r="F12" s="1"/>
      <c r="G12" s="2723"/>
      <c r="H12" s="2724"/>
      <c r="I12" s="2724"/>
      <c r="J12" s="2725"/>
      <c r="L12" s="14"/>
      <c r="M12" s="14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0" t="s">
        <v>2293</v>
      </c>
      <c r="AB12" s="10" t="s">
        <v>2305</v>
      </c>
      <c r="AC12" s="88" t="s">
        <v>2330</v>
      </c>
    </row>
    <row r="13" spans="1:33" ht="6" customHeight="1" x14ac:dyDescent="0.2">
      <c r="A13" s="3"/>
      <c r="B13" s="15"/>
      <c r="C13" s="1"/>
      <c r="D13" s="1"/>
      <c r="E13" s="1"/>
      <c r="F13" s="1"/>
      <c r="G13" s="2723"/>
      <c r="H13" s="2724"/>
      <c r="I13" s="2724"/>
      <c r="J13" s="2725"/>
      <c r="L13" s="14" t="s">
        <v>263</v>
      </c>
      <c r="M13" s="14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0" t="s">
        <v>2294</v>
      </c>
      <c r="AB13" s="10" t="s">
        <v>2306</v>
      </c>
      <c r="AC13" s="88" t="s">
        <v>2331</v>
      </c>
    </row>
    <row r="14" spans="1:33" ht="14.25" customHeight="1" x14ac:dyDescent="0.15">
      <c r="A14" s="6"/>
      <c r="B14" s="1"/>
      <c r="C14" s="1"/>
      <c r="D14" s="1"/>
      <c r="E14" s="1"/>
      <c r="F14" s="1"/>
      <c r="G14" s="2726"/>
      <c r="H14" s="2727"/>
      <c r="I14" s="2727"/>
      <c r="J14" s="2728"/>
      <c r="L14" s="14"/>
      <c r="M14" s="14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0" t="s">
        <v>2295</v>
      </c>
      <c r="AB14" s="10" t="s">
        <v>2307</v>
      </c>
      <c r="AC14" s="89"/>
    </row>
    <row r="15" spans="1:33" ht="21" customHeight="1" x14ac:dyDescent="0.15">
      <c r="A15" s="2718" t="s">
        <v>1550</v>
      </c>
      <c r="B15" s="2719"/>
      <c r="C15" s="1"/>
      <c r="D15" s="1"/>
      <c r="E15" s="1"/>
      <c r="F15" s="1"/>
      <c r="G15" s="1"/>
      <c r="H15" s="1"/>
      <c r="L15" s="14"/>
      <c r="M15" s="14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0" t="s">
        <v>2296</v>
      </c>
      <c r="AB15" s="10" t="s">
        <v>2308</v>
      </c>
      <c r="AC15" s="89"/>
    </row>
    <row r="16" spans="1:33" ht="6.75" customHeight="1" x14ac:dyDescent="0.15">
      <c r="A16" s="6"/>
      <c r="B16" s="1"/>
      <c r="C16" s="1"/>
      <c r="D16" s="1"/>
      <c r="E16" s="1"/>
      <c r="F16" s="1"/>
      <c r="G16" s="1"/>
      <c r="H16" s="1"/>
      <c r="L16" s="14"/>
      <c r="M16" s="14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0" t="s">
        <v>2297</v>
      </c>
      <c r="AB16" s="10" t="s">
        <v>2309</v>
      </c>
      <c r="AC16" s="89"/>
    </row>
    <row r="17" spans="1:29" ht="21" customHeight="1" x14ac:dyDescent="0.15">
      <c r="A17" s="6"/>
      <c r="B17" s="2711" t="s">
        <v>1549</v>
      </c>
      <c r="C17" s="1"/>
      <c r="D17" s="1"/>
      <c r="E17" s="1"/>
      <c r="F17" s="1"/>
      <c r="G17" s="2729" t="s">
        <v>2218</v>
      </c>
      <c r="H17" s="2730"/>
      <c r="I17" s="2730"/>
      <c r="J17" s="2731"/>
      <c r="L17" s="14"/>
      <c r="M17" s="14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0" t="s">
        <v>2298</v>
      </c>
      <c r="AB17" s="10" t="s">
        <v>2310</v>
      </c>
      <c r="AC17" s="89"/>
    </row>
    <row r="18" spans="1:29" ht="21" customHeight="1" x14ac:dyDescent="0.15">
      <c r="A18" s="6"/>
      <c r="B18" s="2712"/>
      <c r="C18" s="1"/>
      <c r="D18" s="1"/>
      <c r="E18" s="1"/>
      <c r="F18" s="1"/>
      <c r="G18" s="81"/>
      <c r="H18" s="82"/>
      <c r="I18" s="85"/>
      <c r="J18" s="83"/>
      <c r="L18" s="14"/>
      <c r="M18" s="14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0" t="s">
        <v>2299</v>
      </c>
      <c r="AB18" s="10" t="s">
        <v>2311</v>
      </c>
      <c r="AC18" s="89"/>
    </row>
    <row r="19" spans="1:29" ht="21" customHeight="1" x14ac:dyDescent="0.15">
      <c r="A19" s="6"/>
      <c r="B19" s="2713"/>
      <c r="C19" s="1"/>
      <c r="D19" s="1"/>
      <c r="E19" s="1"/>
      <c r="F19" s="1"/>
      <c r="G19" s="78"/>
      <c r="H19" s="79"/>
      <c r="I19" s="79"/>
      <c r="J19" s="80"/>
      <c r="L19" s="14"/>
      <c r="M19" s="14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0" t="s">
        <v>2300</v>
      </c>
      <c r="AB19" s="10" t="s">
        <v>2312</v>
      </c>
      <c r="AC19" s="89"/>
    </row>
    <row r="20" spans="1:29" ht="21" customHeight="1" x14ac:dyDescent="0.15">
      <c r="A20" s="6"/>
      <c r="B20" s="1"/>
      <c r="C20" s="1"/>
      <c r="D20" s="1"/>
      <c r="E20" s="1"/>
      <c r="F20" s="1"/>
      <c r="G20" s="81"/>
      <c r="H20" s="82"/>
      <c r="I20" s="82"/>
      <c r="J20" s="83"/>
      <c r="L20" s="14"/>
      <c r="M20" s="14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0" t="s">
        <v>2301</v>
      </c>
      <c r="AB20" s="10" t="s">
        <v>2313</v>
      </c>
      <c r="AC20" s="89"/>
    </row>
    <row r="21" spans="1:29" ht="21" customHeight="1" x14ac:dyDescent="0.15">
      <c r="A21" s="6"/>
      <c r="B21" s="1"/>
      <c r="C21" s="1"/>
      <c r="D21" s="1"/>
      <c r="E21" s="1"/>
      <c r="F21" s="1"/>
      <c r="G21" s="84"/>
      <c r="H21" s="84"/>
      <c r="I21" s="84"/>
      <c r="J21" s="84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0" t="s">
        <v>2302</v>
      </c>
      <c r="AB21" s="10" t="s">
        <v>2314</v>
      </c>
      <c r="AC21" s="89"/>
    </row>
    <row r="22" spans="1:29" ht="21" customHeight="1" x14ac:dyDescent="0.15">
      <c r="A22" s="6"/>
      <c r="B22" s="1"/>
      <c r="C22" s="1"/>
      <c r="D22" s="1"/>
      <c r="E22" s="1"/>
      <c r="F22" s="1"/>
      <c r="G22" s="84"/>
      <c r="H22" s="84"/>
      <c r="I22" s="84"/>
      <c r="J22" s="84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0" t="s">
        <v>2303</v>
      </c>
      <c r="AB22" s="10" t="s">
        <v>2315</v>
      </c>
      <c r="AC22" s="89"/>
    </row>
    <row r="23" spans="1:29" ht="17.25" customHeight="1" x14ac:dyDescent="0.15">
      <c r="A23" s="6"/>
      <c r="B23" s="1"/>
      <c r="C23" s="1"/>
      <c r="D23" s="1"/>
      <c r="E23" s="1"/>
      <c r="F23" s="1"/>
      <c r="G23" s="1"/>
      <c r="H23" s="1"/>
      <c r="I23" s="2"/>
      <c r="J23" s="2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3"/>
      <c r="AB23" s="10" t="s">
        <v>2316</v>
      </c>
      <c r="AC23" s="89"/>
    </row>
    <row r="24" spans="1:29" ht="18.75" customHeight="1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1"/>
      <c r="S24" s="11"/>
      <c r="T24" s="11"/>
      <c r="U24" s="11"/>
      <c r="V24" s="11"/>
      <c r="W24" s="11"/>
      <c r="X24" s="11"/>
      <c r="Y24" s="11"/>
      <c r="Z24" s="11"/>
      <c r="AA24" s="13"/>
      <c r="AB24" s="10" t="s">
        <v>2317</v>
      </c>
      <c r="AC24" s="89"/>
    </row>
    <row r="25" spans="1:29" ht="18" customHeight="1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1"/>
      <c r="S25" s="11"/>
      <c r="T25" s="11"/>
      <c r="U25" s="11"/>
      <c r="V25" s="11"/>
      <c r="W25" s="11"/>
      <c r="X25" s="11"/>
      <c r="Y25" s="11"/>
      <c r="Z25" s="11"/>
      <c r="AA25" s="13"/>
      <c r="AB25" s="10" t="s">
        <v>2318</v>
      </c>
      <c r="AC25" s="89"/>
    </row>
    <row r="26" spans="1:29" ht="19.5" customHeight="1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1"/>
      <c r="S26" s="11"/>
      <c r="T26" s="11"/>
      <c r="U26" s="11"/>
      <c r="V26" s="11"/>
      <c r="W26" s="11"/>
      <c r="X26" s="11"/>
      <c r="Y26" s="11"/>
      <c r="Z26" s="11"/>
      <c r="AA26" s="13"/>
      <c r="AB26" s="10" t="s">
        <v>2319</v>
      </c>
      <c r="AC26" s="89"/>
    </row>
    <row r="27" spans="1:29" ht="19.5" customHeight="1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1"/>
      <c r="S27" s="11"/>
      <c r="T27" s="11"/>
      <c r="U27" s="11"/>
      <c r="V27" s="11"/>
      <c r="W27" s="11"/>
      <c r="X27" s="11"/>
      <c r="Y27" s="11"/>
      <c r="Z27" s="11"/>
      <c r="AA27" s="13"/>
      <c r="AB27" s="10" t="s">
        <v>2320</v>
      </c>
      <c r="AC27" s="89"/>
    </row>
    <row r="28" spans="1:29" ht="18.75" customHeight="1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1"/>
      <c r="S28" s="11"/>
      <c r="T28" s="11"/>
      <c r="U28" s="11"/>
      <c r="V28" s="11"/>
      <c r="W28" s="11"/>
      <c r="X28" s="11"/>
      <c r="Y28" s="11"/>
      <c r="Z28" s="11"/>
      <c r="AA28" s="13"/>
      <c r="AB28" s="10" t="s">
        <v>2321</v>
      </c>
      <c r="AC28" s="89"/>
    </row>
    <row r="29" spans="1:29" ht="18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1"/>
      <c r="S29" s="11"/>
      <c r="T29" s="11"/>
      <c r="U29" s="11"/>
      <c r="V29" s="11"/>
      <c r="W29" s="11"/>
      <c r="X29" s="11"/>
      <c r="Y29" s="11"/>
      <c r="Z29" s="11"/>
      <c r="AA29" s="9"/>
      <c r="AB29" s="10" t="s">
        <v>2322</v>
      </c>
      <c r="AC29" s="90"/>
    </row>
    <row r="30" spans="1:29" ht="18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1"/>
      <c r="S30" s="11"/>
      <c r="T30" s="11"/>
      <c r="U30" s="11"/>
      <c r="V30" s="11"/>
      <c r="W30" s="11"/>
      <c r="X30" s="11"/>
      <c r="Y30" s="11"/>
      <c r="Z30" s="11"/>
      <c r="AA30" s="9"/>
      <c r="AB30" s="10" t="s">
        <v>2323</v>
      </c>
      <c r="AC30" s="90"/>
    </row>
    <row r="31" spans="1:29" ht="18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1"/>
      <c r="S31" s="11"/>
      <c r="T31" s="11"/>
      <c r="U31" s="11"/>
      <c r="V31" s="11"/>
      <c r="W31" s="11"/>
      <c r="X31" s="11"/>
      <c r="Y31" s="11"/>
      <c r="Z31" s="11"/>
      <c r="AA31" s="9"/>
      <c r="AB31" s="10" t="s">
        <v>2324</v>
      </c>
      <c r="AC31" s="90"/>
    </row>
    <row r="32" spans="1:29" ht="12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1"/>
      <c r="S32" s="11"/>
      <c r="T32" s="11"/>
      <c r="U32" s="11"/>
      <c r="V32" s="11"/>
      <c r="W32" s="11"/>
      <c r="X32" s="11"/>
      <c r="Y32" s="11"/>
      <c r="Z32" s="11"/>
      <c r="AA32" s="9"/>
      <c r="AB32" s="10" t="s">
        <v>2325</v>
      </c>
      <c r="AC32" s="90"/>
    </row>
    <row r="33" spans="1:29" ht="12" customHeight="1" x14ac:dyDescent="0.15">
      <c r="A33" s="6"/>
      <c r="B33" s="1"/>
      <c r="C33" s="1"/>
      <c r="D33" s="1"/>
      <c r="E33" s="1"/>
      <c r="F33" s="1"/>
      <c r="G33" s="1"/>
      <c r="H33" s="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B33" s="10" t="s">
        <v>2326</v>
      </c>
      <c r="AC33" s="91"/>
    </row>
    <row r="34" spans="1:29" ht="12" customHeight="1" x14ac:dyDescent="0.15">
      <c r="A34" s="6"/>
      <c r="B34" s="1"/>
      <c r="C34" s="1"/>
      <c r="D34" s="1"/>
      <c r="E34" s="1"/>
      <c r="F34" s="1"/>
      <c r="G34" s="1"/>
      <c r="H34" s="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B34" s="10" t="s">
        <v>2327</v>
      </c>
      <c r="AC34" s="91"/>
    </row>
    <row r="35" spans="1:29" ht="12" customHeight="1" x14ac:dyDescent="0.15">
      <c r="A35" s="6"/>
      <c r="B35" s="1"/>
      <c r="C35" s="1"/>
      <c r="D35" s="1"/>
      <c r="E35" s="1"/>
      <c r="F35" s="1"/>
      <c r="G35" s="1"/>
      <c r="H35" s="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B35" s="10" t="s">
        <v>2328</v>
      </c>
      <c r="AC35" s="91"/>
    </row>
    <row r="36" spans="1:29" x14ac:dyDescent="0.15">
      <c r="A36" s="6"/>
      <c r="B36" s="1"/>
      <c r="C36" s="1"/>
      <c r="D36" s="1"/>
      <c r="E36" s="1"/>
      <c r="F36" s="1"/>
      <c r="G36" s="1"/>
      <c r="H36" s="1"/>
      <c r="AB36" s="10" t="s">
        <v>2329</v>
      </c>
      <c r="AC36" s="91"/>
    </row>
    <row r="37" spans="1:29" x14ac:dyDescent="0.15">
      <c r="A37" s="6"/>
      <c r="B37" s="1"/>
      <c r="C37" s="1"/>
      <c r="D37" s="1"/>
      <c r="E37" s="1"/>
      <c r="F37" s="1"/>
      <c r="G37" s="1"/>
      <c r="H37" s="1"/>
    </row>
    <row r="38" spans="1:29" x14ac:dyDescent="0.15">
      <c r="A38" s="6"/>
      <c r="C38" s="1"/>
      <c r="D38" s="1"/>
      <c r="E38" s="1"/>
      <c r="F38" s="1"/>
      <c r="G38" s="1"/>
      <c r="H38" s="1"/>
    </row>
    <row r="39" spans="1:29" x14ac:dyDescent="0.15">
      <c r="A39" s="6"/>
      <c r="C39" s="1"/>
      <c r="D39" s="1"/>
      <c r="E39" s="1"/>
      <c r="F39" s="1"/>
      <c r="G39" s="1"/>
      <c r="H39" s="1"/>
    </row>
    <row r="40" spans="1:29" x14ac:dyDescent="0.15">
      <c r="A40" s="6"/>
      <c r="C40" s="1"/>
      <c r="D40" s="1"/>
      <c r="E40" s="1"/>
      <c r="F40" s="1"/>
      <c r="G40" s="1"/>
      <c r="H40" s="1"/>
    </row>
    <row r="41" spans="1:29" x14ac:dyDescent="0.15">
      <c r="A41" s="6"/>
      <c r="C41" s="1"/>
      <c r="D41" s="1"/>
      <c r="E41" s="1"/>
      <c r="F41" s="1"/>
      <c r="G41" s="1"/>
      <c r="H41" s="1"/>
    </row>
    <row r="42" spans="1:29" x14ac:dyDescent="0.15">
      <c r="A42" s="6"/>
      <c r="C42" s="1"/>
      <c r="D42" s="1"/>
      <c r="E42" s="1"/>
      <c r="F42" s="1"/>
      <c r="G42" s="1"/>
      <c r="H42" s="1"/>
    </row>
    <row r="43" spans="1:29" x14ac:dyDescent="0.15">
      <c r="A43" s="6"/>
      <c r="C43" s="1"/>
      <c r="D43" s="1"/>
      <c r="E43" s="1"/>
      <c r="F43" s="1"/>
      <c r="G43" s="1"/>
      <c r="H43" s="1"/>
    </row>
    <row r="44" spans="1:29" x14ac:dyDescent="0.15">
      <c r="A44" s="6"/>
      <c r="C44" s="1"/>
      <c r="D44" s="1"/>
      <c r="E44" s="1"/>
      <c r="F44" s="1"/>
      <c r="G44" s="1"/>
      <c r="H44" s="1"/>
    </row>
    <row r="45" spans="1:29" x14ac:dyDescent="0.15">
      <c r="A45" s="6"/>
      <c r="C45" s="1"/>
      <c r="D45" s="1"/>
      <c r="E45" s="1"/>
      <c r="F45" s="1"/>
      <c r="G45" s="1"/>
      <c r="H45" s="1"/>
    </row>
    <row r="46" spans="1:29" x14ac:dyDescent="0.15">
      <c r="A46" s="6"/>
      <c r="C46" s="1"/>
      <c r="D46" s="1"/>
      <c r="E46" s="1"/>
      <c r="F46" s="1"/>
      <c r="G46" s="1"/>
      <c r="H46" s="1"/>
    </row>
    <row r="47" spans="1:29" x14ac:dyDescent="0.15">
      <c r="A47" s="6"/>
      <c r="C47" s="1"/>
      <c r="D47" s="1"/>
      <c r="E47" s="1"/>
      <c r="F47" s="1"/>
      <c r="G47" s="1"/>
      <c r="H47" s="1"/>
    </row>
    <row r="48" spans="1:29" x14ac:dyDescent="0.15">
      <c r="A48" s="6"/>
      <c r="C48" s="1"/>
      <c r="D48" s="1"/>
      <c r="E48" s="1"/>
      <c r="F48" s="1"/>
      <c r="G48" s="1"/>
      <c r="H48" s="1"/>
    </row>
    <row r="49" spans="3:8" x14ac:dyDescent="0.15">
      <c r="C49" s="1"/>
      <c r="D49" s="1"/>
      <c r="E49" s="1"/>
      <c r="F49" s="1"/>
      <c r="G49" s="1"/>
      <c r="H49" s="1"/>
    </row>
    <row r="50" spans="3:8" x14ac:dyDescent="0.15">
      <c r="C50" s="1"/>
      <c r="D50" s="1"/>
      <c r="E50" s="1"/>
      <c r="F50" s="1"/>
      <c r="G50" s="1"/>
      <c r="H50" s="1"/>
    </row>
    <row r="51" spans="3:8" x14ac:dyDescent="0.15">
      <c r="C51" s="1"/>
      <c r="D51" s="1"/>
      <c r="E51" s="1"/>
      <c r="F51" s="1"/>
      <c r="G51" s="1"/>
      <c r="H51" s="1"/>
    </row>
    <row r="52" spans="3:8" x14ac:dyDescent="0.15">
      <c r="C52" s="1"/>
      <c r="D52" s="1"/>
      <c r="E52" s="1"/>
      <c r="F52" s="1"/>
      <c r="G52" s="1"/>
      <c r="H52" s="1"/>
    </row>
    <row r="53" spans="3:8" x14ac:dyDescent="0.15">
      <c r="C53" s="1"/>
      <c r="D53" s="1"/>
      <c r="E53" s="1"/>
      <c r="F53" s="1"/>
      <c r="G53" s="1"/>
      <c r="H53" s="1"/>
    </row>
    <row r="54" spans="3:8" x14ac:dyDescent="0.15">
      <c r="C54" s="1"/>
      <c r="D54" s="1"/>
      <c r="E54" s="1"/>
      <c r="F54" s="1"/>
      <c r="G54" s="1"/>
      <c r="H54" s="1"/>
    </row>
    <row r="55" spans="3:8" x14ac:dyDescent="0.15">
      <c r="C55" s="1"/>
      <c r="D55" s="1"/>
      <c r="E55" s="1"/>
      <c r="F55" s="1"/>
      <c r="G55" s="1"/>
      <c r="H55" s="1"/>
    </row>
    <row r="56" spans="3:8" x14ac:dyDescent="0.15">
      <c r="C56" s="1"/>
      <c r="D56" s="1"/>
      <c r="E56" s="1"/>
      <c r="F56" s="1"/>
      <c r="G56" s="1"/>
      <c r="H56" s="1"/>
    </row>
    <row r="57" spans="3:8" x14ac:dyDescent="0.15">
      <c r="C57" s="1"/>
      <c r="D57" s="1"/>
      <c r="E57" s="1"/>
      <c r="F57" s="1"/>
      <c r="G57" s="1"/>
      <c r="H57" s="1"/>
    </row>
    <row r="58" spans="3:8" x14ac:dyDescent="0.15">
      <c r="C58" s="1"/>
      <c r="D58" s="1"/>
      <c r="E58" s="1"/>
      <c r="F58" s="1"/>
      <c r="G58" s="1"/>
      <c r="H58" s="1"/>
    </row>
    <row r="59" spans="3:8" x14ac:dyDescent="0.15">
      <c r="C59" s="1"/>
      <c r="D59" s="1"/>
      <c r="E59" s="1"/>
      <c r="F59" s="1"/>
      <c r="G59" s="1"/>
      <c r="H59" s="1"/>
    </row>
    <row r="60" spans="3:8" x14ac:dyDescent="0.15">
      <c r="C60" s="1"/>
      <c r="D60" s="1"/>
      <c r="E60" s="1"/>
      <c r="F60" s="1"/>
      <c r="G60" s="1"/>
      <c r="H60" s="1"/>
    </row>
    <row r="61" spans="3:8" x14ac:dyDescent="0.15">
      <c r="C61" s="1"/>
      <c r="D61" s="1"/>
      <c r="E61" s="1"/>
      <c r="F61" s="1"/>
      <c r="G61" s="1"/>
      <c r="H61" s="1"/>
    </row>
    <row r="62" spans="3:8" x14ac:dyDescent="0.15">
      <c r="C62" s="1"/>
      <c r="D62" s="1"/>
      <c r="E62" s="1"/>
      <c r="F62" s="1"/>
      <c r="G62" s="1"/>
      <c r="H62" s="1"/>
    </row>
    <row r="63" spans="3:8" x14ac:dyDescent="0.15">
      <c r="C63" s="1"/>
      <c r="D63" s="1"/>
      <c r="E63" s="1"/>
      <c r="F63" s="1"/>
      <c r="G63" s="1"/>
      <c r="H63" s="1"/>
    </row>
    <row r="64" spans="3:8" x14ac:dyDescent="0.15">
      <c r="C64" s="1"/>
      <c r="D64" s="1"/>
      <c r="E64" s="1"/>
      <c r="F64" s="1"/>
      <c r="G64" s="1"/>
      <c r="H64" s="1"/>
    </row>
    <row r="65" spans="3:8" x14ac:dyDescent="0.15">
      <c r="C65" s="1"/>
      <c r="D65" s="1"/>
      <c r="E65" s="1"/>
      <c r="F65" s="1"/>
      <c r="G65" s="1"/>
      <c r="H65" s="1"/>
    </row>
    <row r="66" spans="3:8" x14ac:dyDescent="0.15">
      <c r="C66" s="1"/>
      <c r="D66" s="1"/>
      <c r="E66" s="1"/>
      <c r="F66" s="1"/>
      <c r="G66" s="1"/>
      <c r="H66" s="1"/>
    </row>
    <row r="67" spans="3:8" x14ac:dyDescent="0.15">
      <c r="C67" s="1"/>
      <c r="D67" s="1"/>
      <c r="E67" s="1"/>
      <c r="F67" s="1"/>
      <c r="G67" s="1"/>
      <c r="H67" s="1"/>
    </row>
    <row r="68" spans="3:8" x14ac:dyDescent="0.15">
      <c r="C68" s="1"/>
      <c r="D68" s="1"/>
      <c r="E68" s="1"/>
      <c r="F68" s="1"/>
      <c r="G68" s="1"/>
      <c r="H68" s="1"/>
    </row>
    <row r="69" spans="3:8" x14ac:dyDescent="0.15">
      <c r="C69" s="1"/>
      <c r="D69" s="1"/>
      <c r="E69" s="1"/>
      <c r="F69" s="1"/>
      <c r="G69" s="1"/>
      <c r="H69" s="1"/>
    </row>
    <row r="70" spans="3:8" x14ac:dyDescent="0.15">
      <c r="C70" s="1"/>
      <c r="D70" s="1"/>
      <c r="E70" s="1"/>
      <c r="F70" s="1"/>
      <c r="G70" s="1"/>
      <c r="H70" s="1"/>
    </row>
    <row r="71" spans="3:8" x14ac:dyDescent="0.15">
      <c r="C71" s="1"/>
      <c r="D71" s="1"/>
      <c r="E71" s="1"/>
      <c r="F71" s="1"/>
      <c r="G71" s="1"/>
      <c r="H71" s="1"/>
    </row>
    <row r="72" spans="3:8" x14ac:dyDescent="0.15">
      <c r="C72" s="1"/>
      <c r="D72" s="1"/>
      <c r="E72" s="1"/>
      <c r="F72" s="1"/>
      <c r="G72" s="1"/>
      <c r="H72" s="1"/>
    </row>
    <row r="73" spans="3:8" x14ac:dyDescent="0.15">
      <c r="C73" s="1"/>
      <c r="D73" s="1"/>
      <c r="E73" s="1"/>
      <c r="F73" s="1"/>
      <c r="G73" s="1"/>
      <c r="H73" s="1"/>
    </row>
    <row r="74" spans="3:8" x14ac:dyDescent="0.15">
      <c r="C74" s="1"/>
      <c r="D74" s="1"/>
      <c r="E74" s="1"/>
      <c r="F74" s="1"/>
      <c r="G74" s="1"/>
      <c r="H74" s="1"/>
    </row>
    <row r="75" spans="3:8" x14ac:dyDescent="0.15">
      <c r="C75" s="1"/>
      <c r="D75" s="1"/>
      <c r="E75" s="1"/>
      <c r="F75" s="1"/>
      <c r="G75" s="1"/>
      <c r="H75" s="1"/>
    </row>
    <row r="76" spans="3:8" x14ac:dyDescent="0.15">
      <c r="C76" s="1"/>
      <c r="D76" s="1"/>
      <c r="E76" s="1"/>
      <c r="F76" s="1"/>
      <c r="G76" s="1"/>
      <c r="H76" s="1"/>
    </row>
    <row r="77" spans="3:8" x14ac:dyDescent="0.15">
      <c r="C77" s="1"/>
      <c r="D77" s="1"/>
      <c r="E77" s="1"/>
      <c r="F77" s="1"/>
      <c r="G77" s="1"/>
      <c r="H77" s="1"/>
    </row>
    <row r="78" spans="3:8" x14ac:dyDescent="0.15">
      <c r="C78" s="1"/>
      <c r="D78" s="1"/>
      <c r="E78" s="1"/>
      <c r="F78" s="1"/>
      <c r="G78" s="1"/>
      <c r="H78" s="1"/>
    </row>
    <row r="79" spans="3:8" x14ac:dyDescent="0.15">
      <c r="C79" s="1"/>
      <c r="D79" s="1"/>
      <c r="E79" s="1"/>
      <c r="F79" s="1"/>
      <c r="G79" s="1"/>
      <c r="H79" s="1"/>
    </row>
    <row r="80" spans="3:8" x14ac:dyDescent="0.15">
      <c r="C80" s="1"/>
      <c r="D80" s="1"/>
      <c r="E80" s="1"/>
      <c r="F80" s="1"/>
      <c r="G80" s="1"/>
      <c r="H80" s="1"/>
    </row>
    <row r="81" spans="3:8" x14ac:dyDescent="0.15">
      <c r="C81" s="1"/>
      <c r="D81" s="1"/>
      <c r="E81" s="1"/>
      <c r="F81" s="1"/>
      <c r="G81" s="1"/>
      <c r="H81" s="1"/>
    </row>
    <row r="82" spans="3:8" x14ac:dyDescent="0.15">
      <c r="C82" s="1"/>
      <c r="D82" s="1"/>
      <c r="E82" s="1"/>
      <c r="F82" s="1"/>
      <c r="G82" s="1"/>
      <c r="H82" s="1"/>
    </row>
    <row r="83" spans="3:8" x14ac:dyDescent="0.15">
      <c r="C83" s="1"/>
      <c r="D83" s="1"/>
      <c r="E83" s="1"/>
      <c r="F83" s="1"/>
      <c r="G83" s="1"/>
      <c r="H83" s="1"/>
    </row>
    <row r="84" spans="3:8" x14ac:dyDescent="0.15">
      <c r="C84" s="1"/>
      <c r="D84" s="1"/>
      <c r="E84" s="1"/>
      <c r="F84" s="1"/>
      <c r="G84" s="1"/>
      <c r="H84" s="1"/>
    </row>
    <row r="85" spans="3:8" x14ac:dyDescent="0.15">
      <c r="C85" s="1"/>
      <c r="D85" s="1"/>
      <c r="E85" s="1"/>
      <c r="F85" s="1"/>
      <c r="G85" s="1"/>
      <c r="H85" s="1"/>
    </row>
    <row r="86" spans="3:8" x14ac:dyDescent="0.15">
      <c r="C86" s="1"/>
      <c r="D86" s="1"/>
      <c r="E86" s="1"/>
      <c r="F86" s="1"/>
      <c r="G86" s="1"/>
      <c r="H86" s="1"/>
    </row>
    <row r="87" spans="3:8" x14ac:dyDescent="0.15">
      <c r="C87" s="1"/>
      <c r="D87" s="1"/>
      <c r="E87" s="1"/>
      <c r="F87" s="1"/>
      <c r="G87" s="1"/>
      <c r="H87" s="1"/>
    </row>
    <row r="88" spans="3:8" x14ac:dyDescent="0.15">
      <c r="C88" s="1"/>
      <c r="D88" s="1"/>
      <c r="E88" s="1"/>
      <c r="F88" s="1"/>
      <c r="G88" s="1"/>
      <c r="H88" s="1"/>
    </row>
    <row r="89" spans="3:8" x14ac:dyDescent="0.15">
      <c r="C89" s="1"/>
      <c r="D89" s="1"/>
      <c r="E89" s="1"/>
      <c r="F89" s="1"/>
      <c r="G89" s="1"/>
      <c r="H89" s="1"/>
    </row>
    <row r="90" spans="3:8" x14ac:dyDescent="0.15">
      <c r="C90" s="1"/>
      <c r="D90" s="1"/>
      <c r="E90" s="1"/>
      <c r="F90" s="1"/>
      <c r="G90" s="1"/>
      <c r="H90" s="1"/>
    </row>
    <row r="91" spans="3:8" x14ac:dyDescent="0.15">
      <c r="C91" s="1"/>
      <c r="D91" s="1"/>
      <c r="E91" s="1"/>
      <c r="F91" s="1"/>
      <c r="G91" s="1"/>
      <c r="H91" s="1"/>
    </row>
    <row r="92" spans="3:8" x14ac:dyDescent="0.15">
      <c r="C92" s="1"/>
      <c r="D92" s="1"/>
      <c r="E92" s="1"/>
      <c r="F92" s="1"/>
      <c r="G92" s="1"/>
      <c r="H92" s="1"/>
    </row>
    <row r="93" spans="3:8" x14ac:dyDescent="0.15">
      <c r="C93" s="1"/>
      <c r="D93" s="1"/>
      <c r="E93" s="1"/>
      <c r="F93" s="1"/>
      <c r="G93" s="1"/>
      <c r="H93" s="1"/>
    </row>
    <row r="94" spans="3:8" x14ac:dyDescent="0.15">
      <c r="C94" s="1"/>
      <c r="D94" s="1"/>
      <c r="E94" s="1"/>
      <c r="F94" s="1"/>
      <c r="G94" s="1"/>
      <c r="H94" s="1"/>
    </row>
    <row r="95" spans="3:8" x14ac:dyDescent="0.15">
      <c r="C95" s="1"/>
      <c r="D95" s="1"/>
      <c r="E95" s="1"/>
      <c r="F95" s="1"/>
      <c r="G95" s="1"/>
      <c r="H95" s="1"/>
    </row>
    <row r="96" spans="3:8" x14ac:dyDescent="0.15">
      <c r="C96" s="1"/>
      <c r="D96" s="1"/>
      <c r="E96" s="1"/>
      <c r="F96" s="1"/>
      <c r="G96" s="1"/>
      <c r="H96" s="1"/>
    </row>
    <row r="97" spans="3:8" x14ac:dyDescent="0.15">
      <c r="C97" s="1"/>
      <c r="D97" s="1"/>
      <c r="E97" s="1"/>
      <c r="F97" s="1"/>
      <c r="G97" s="1"/>
      <c r="H97" s="1"/>
    </row>
    <row r="98" spans="3:8" x14ac:dyDescent="0.15">
      <c r="C98" s="1"/>
      <c r="D98" s="1"/>
      <c r="E98" s="1"/>
      <c r="F98" s="1"/>
      <c r="G98" s="1"/>
      <c r="H98" s="1"/>
    </row>
    <row r="99" spans="3:8" x14ac:dyDescent="0.15">
      <c r="C99" s="1"/>
      <c r="D99" s="1"/>
      <c r="E99" s="1"/>
      <c r="F99" s="1"/>
      <c r="G99" s="1"/>
      <c r="H99" s="1"/>
    </row>
    <row r="100" spans="3:8" x14ac:dyDescent="0.15">
      <c r="C100" s="1"/>
      <c r="D100" s="1"/>
      <c r="E100" s="1"/>
      <c r="F100" s="1"/>
      <c r="G100" s="1"/>
      <c r="H100" s="1"/>
    </row>
    <row r="101" spans="3:8" x14ac:dyDescent="0.15">
      <c r="C101" s="1"/>
      <c r="D101" s="1"/>
      <c r="E101" s="1"/>
      <c r="F101" s="1"/>
      <c r="G101" s="1"/>
      <c r="H101" s="1"/>
    </row>
    <row r="102" spans="3:8" x14ac:dyDescent="0.15">
      <c r="C102" s="1"/>
      <c r="D102" s="1"/>
      <c r="E102" s="1"/>
      <c r="F102" s="1"/>
      <c r="G102" s="1"/>
      <c r="H102" s="1"/>
    </row>
    <row r="103" spans="3:8" x14ac:dyDescent="0.15">
      <c r="C103" s="1"/>
      <c r="D103" s="1"/>
      <c r="E103" s="1"/>
      <c r="F103" s="1"/>
      <c r="G103" s="1"/>
      <c r="H103" s="1"/>
    </row>
    <row r="104" spans="3:8" x14ac:dyDescent="0.15">
      <c r="C104" s="1"/>
      <c r="D104" s="1"/>
      <c r="E104" s="1"/>
      <c r="F104" s="1"/>
      <c r="G104" s="1"/>
      <c r="H104" s="1"/>
    </row>
    <row r="105" spans="3:8" x14ac:dyDescent="0.15">
      <c r="C105" s="1"/>
      <c r="D105" s="1"/>
      <c r="E105" s="1"/>
      <c r="F105" s="1"/>
      <c r="G105" s="1"/>
      <c r="H105" s="1"/>
    </row>
    <row r="106" spans="3:8" x14ac:dyDescent="0.15">
      <c r="C106" s="1"/>
      <c r="D106" s="1"/>
      <c r="E106" s="1"/>
      <c r="F106" s="1"/>
      <c r="G106" s="1"/>
      <c r="H106" s="1"/>
    </row>
    <row r="107" spans="3:8" x14ac:dyDescent="0.15">
      <c r="C107" s="1"/>
      <c r="D107" s="1"/>
      <c r="E107" s="1"/>
      <c r="F107" s="1"/>
      <c r="G107" s="1"/>
      <c r="H107" s="1"/>
    </row>
    <row r="108" spans="3:8" x14ac:dyDescent="0.15">
      <c r="C108" s="1"/>
      <c r="D108" s="1"/>
      <c r="E108" s="1"/>
      <c r="F108" s="1"/>
      <c r="G108" s="1"/>
      <c r="H108" s="1"/>
    </row>
    <row r="109" spans="3:8" x14ac:dyDescent="0.15">
      <c r="C109" s="1"/>
      <c r="D109" s="1"/>
      <c r="E109" s="1"/>
      <c r="F109" s="1"/>
      <c r="G109" s="1"/>
      <c r="H109" s="1"/>
    </row>
    <row r="110" spans="3:8" x14ac:dyDescent="0.15">
      <c r="C110" s="1"/>
      <c r="D110" s="1"/>
      <c r="E110" s="1"/>
      <c r="F110" s="1"/>
      <c r="G110" s="1"/>
      <c r="H110" s="1"/>
    </row>
    <row r="111" spans="3:8" x14ac:dyDescent="0.15">
      <c r="C111" s="1"/>
      <c r="D111" s="1"/>
      <c r="E111" s="1"/>
      <c r="F111" s="1"/>
      <c r="G111" s="1"/>
      <c r="H111" s="1"/>
    </row>
    <row r="112" spans="3:8" x14ac:dyDescent="0.15">
      <c r="C112" s="1"/>
      <c r="D112" s="1"/>
      <c r="E112" s="1"/>
      <c r="F112" s="1"/>
      <c r="G112" s="1"/>
      <c r="H112" s="1"/>
    </row>
    <row r="113" spans="3:8" x14ac:dyDescent="0.15">
      <c r="C113" s="1"/>
      <c r="D113" s="1"/>
      <c r="E113" s="1"/>
      <c r="F113" s="1"/>
      <c r="G113" s="1"/>
      <c r="H113" s="1"/>
    </row>
    <row r="114" spans="3:8" x14ac:dyDescent="0.15">
      <c r="C114" s="1"/>
      <c r="D114" s="1"/>
      <c r="E114" s="1"/>
      <c r="F114" s="1"/>
      <c r="G114" s="1"/>
      <c r="H114" s="1"/>
    </row>
    <row r="115" spans="3:8" x14ac:dyDescent="0.15">
      <c r="C115" s="1"/>
      <c r="D115" s="1"/>
      <c r="E115" s="1"/>
      <c r="F115" s="1"/>
      <c r="G115" s="1"/>
      <c r="H115" s="1"/>
    </row>
    <row r="116" spans="3:8" x14ac:dyDescent="0.15">
      <c r="C116" s="1"/>
      <c r="D116" s="1"/>
      <c r="E116" s="1"/>
      <c r="F116" s="1"/>
      <c r="G116" s="1"/>
      <c r="H116" s="1"/>
    </row>
    <row r="117" spans="3:8" x14ac:dyDescent="0.15">
      <c r="C117" s="1"/>
      <c r="D117" s="1"/>
      <c r="E117" s="1"/>
      <c r="F117" s="1"/>
      <c r="G117" s="1"/>
      <c r="H117" s="1"/>
    </row>
    <row r="118" spans="3:8" x14ac:dyDescent="0.15">
      <c r="C118" s="1"/>
      <c r="D118" s="1"/>
      <c r="E118" s="1"/>
      <c r="F118" s="1"/>
      <c r="G118" s="1"/>
      <c r="H118" s="1"/>
    </row>
    <row r="119" spans="3:8" x14ac:dyDescent="0.15">
      <c r="C119" s="1"/>
      <c r="D119" s="1"/>
      <c r="E119" s="1"/>
      <c r="F119" s="1"/>
      <c r="G119" s="1"/>
      <c r="H119" s="1"/>
    </row>
    <row r="120" spans="3:8" x14ac:dyDescent="0.15">
      <c r="C120" s="1"/>
      <c r="D120" s="1"/>
      <c r="E120" s="1"/>
      <c r="F120" s="1"/>
      <c r="G120" s="1"/>
      <c r="H120" s="1"/>
    </row>
    <row r="121" spans="3:8" x14ac:dyDescent="0.15">
      <c r="C121" s="1"/>
      <c r="D121" s="1"/>
      <c r="E121" s="1"/>
      <c r="F121" s="1"/>
      <c r="G121" s="1"/>
      <c r="H121" s="1"/>
    </row>
    <row r="122" spans="3:8" x14ac:dyDescent="0.15">
      <c r="C122" s="1"/>
      <c r="D122" s="1"/>
      <c r="E122" s="1"/>
      <c r="F122" s="1"/>
      <c r="G122" s="1"/>
      <c r="H122" s="1"/>
    </row>
    <row r="123" spans="3:8" x14ac:dyDescent="0.15">
      <c r="C123" s="1"/>
      <c r="D123" s="1"/>
      <c r="E123" s="1"/>
      <c r="F123" s="1"/>
      <c r="G123" s="1"/>
      <c r="H123" s="1"/>
    </row>
    <row r="124" spans="3:8" x14ac:dyDescent="0.15">
      <c r="C124" s="1"/>
      <c r="D124" s="1"/>
      <c r="E124" s="1"/>
      <c r="F124" s="1"/>
      <c r="G124" s="1"/>
      <c r="H124" s="1"/>
    </row>
    <row r="125" spans="3:8" x14ac:dyDescent="0.15">
      <c r="C125" s="1"/>
      <c r="D125" s="1"/>
      <c r="E125" s="1"/>
      <c r="F125" s="1"/>
      <c r="G125" s="1"/>
      <c r="H125" s="1"/>
    </row>
    <row r="126" spans="3:8" x14ac:dyDescent="0.15">
      <c r="C126" s="1"/>
      <c r="D126" s="1"/>
      <c r="E126" s="1"/>
      <c r="F126" s="1"/>
      <c r="G126" s="1"/>
      <c r="H126" s="1"/>
    </row>
    <row r="127" spans="3:8" x14ac:dyDescent="0.15">
      <c r="C127" s="1"/>
      <c r="D127" s="1"/>
      <c r="E127" s="1"/>
      <c r="F127" s="1"/>
      <c r="G127" s="1"/>
      <c r="H127" s="1"/>
    </row>
    <row r="128" spans="3:8" x14ac:dyDescent="0.15">
      <c r="C128" s="1"/>
      <c r="D128" s="1"/>
      <c r="E128" s="1"/>
      <c r="F128" s="1"/>
      <c r="G128" s="1"/>
      <c r="H128" s="1"/>
    </row>
    <row r="129" spans="3:8" x14ac:dyDescent="0.15">
      <c r="C129" s="1"/>
      <c r="D129" s="1"/>
      <c r="E129" s="1"/>
      <c r="F129" s="1"/>
      <c r="G129" s="1"/>
      <c r="H129" s="1"/>
    </row>
    <row r="130" spans="3:8" x14ac:dyDescent="0.15">
      <c r="C130" s="1"/>
      <c r="D130" s="1"/>
      <c r="E130" s="1"/>
      <c r="F130" s="1"/>
      <c r="G130" s="1"/>
      <c r="H130" s="1"/>
    </row>
    <row r="131" spans="3:8" x14ac:dyDescent="0.15">
      <c r="C131" s="1"/>
      <c r="D131" s="1"/>
      <c r="E131" s="1"/>
      <c r="F131" s="1"/>
      <c r="G131" s="1"/>
      <c r="H131" s="1"/>
    </row>
    <row r="132" spans="3:8" x14ac:dyDescent="0.15">
      <c r="C132" s="1"/>
      <c r="D132" s="1"/>
      <c r="E132" s="1"/>
      <c r="F132" s="1"/>
      <c r="G132" s="1"/>
      <c r="H132" s="1"/>
    </row>
    <row r="133" spans="3:8" x14ac:dyDescent="0.15">
      <c r="C133" s="1"/>
      <c r="D133" s="1"/>
      <c r="E133" s="1"/>
      <c r="F133" s="1"/>
      <c r="G133" s="1"/>
      <c r="H133" s="1"/>
    </row>
    <row r="134" spans="3:8" x14ac:dyDescent="0.15">
      <c r="C134" s="1"/>
      <c r="D134" s="1"/>
      <c r="E134" s="1"/>
      <c r="F134" s="1"/>
      <c r="G134" s="1"/>
      <c r="H134" s="1"/>
    </row>
    <row r="135" spans="3:8" x14ac:dyDescent="0.15">
      <c r="C135" s="1"/>
      <c r="D135" s="1"/>
      <c r="E135" s="1"/>
      <c r="F135" s="1"/>
      <c r="G135" s="1"/>
      <c r="H135" s="1"/>
    </row>
    <row r="136" spans="3:8" x14ac:dyDescent="0.15">
      <c r="C136" s="1"/>
      <c r="D136" s="1"/>
      <c r="E136" s="1"/>
      <c r="F136" s="1"/>
      <c r="G136" s="1"/>
      <c r="H136" s="1"/>
    </row>
    <row r="137" spans="3:8" x14ac:dyDescent="0.15">
      <c r="C137" s="1"/>
      <c r="D137" s="1"/>
      <c r="E137" s="1"/>
      <c r="F137" s="1"/>
      <c r="G137" s="1"/>
      <c r="H137" s="1"/>
    </row>
    <row r="138" spans="3:8" x14ac:dyDescent="0.15">
      <c r="C138" s="1"/>
      <c r="D138" s="1"/>
      <c r="E138" s="1"/>
      <c r="F138" s="1"/>
      <c r="G138" s="1"/>
      <c r="H138" s="1"/>
    </row>
    <row r="139" spans="3:8" x14ac:dyDescent="0.15">
      <c r="C139" s="1"/>
      <c r="D139" s="1"/>
      <c r="E139" s="1"/>
      <c r="F139" s="1"/>
      <c r="G139" s="1"/>
      <c r="H139" s="1"/>
    </row>
    <row r="140" spans="3:8" x14ac:dyDescent="0.15">
      <c r="C140" s="1"/>
      <c r="D140" s="1"/>
      <c r="E140" s="1"/>
      <c r="F140" s="1"/>
      <c r="G140" s="1"/>
      <c r="H140" s="1"/>
    </row>
    <row r="141" spans="3:8" x14ac:dyDescent="0.15">
      <c r="C141" s="1"/>
      <c r="D141" s="1"/>
      <c r="E141" s="1"/>
      <c r="F141" s="1"/>
      <c r="G141" s="1"/>
      <c r="H141" s="1"/>
    </row>
    <row r="142" spans="3:8" x14ac:dyDescent="0.15">
      <c r="C142" s="1"/>
      <c r="D142" s="1"/>
      <c r="E142" s="1"/>
      <c r="F142" s="1"/>
      <c r="G142" s="1"/>
      <c r="H142" s="1"/>
    </row>
    <row r="143" spans="3:8" x14ac:dyDescent="0.15">
      <c r="C143" s="1"/>
      <c r="D143" s="1"/>
      <c r="E143" s="1"/>
      <c r="F143" s="1"/>
      <c r="G143" s="1"/>
      <c r="H143" s="1"/>
    </row>
    <row r="144" spans="3:8" x14ac:dyDescent="0.15">
      <c r="C144" s="1"/>
      <c r="D144" s="1"/>
      <c r="E144" s="1"/>
      <c r="F144" s="1"/>
      <c r="G144" s="1"/>
      <c r="H144" s="1"/>
    </row>
    <row r="145" spans="3:8" x14ac:dyDescent="0.15">
      <c r="C145" s="1"/>
      <c r="D145" s="1"/>
      <c r="E145" s="1"/>
      <c r="F145" s="1"/>
      <c r="G145" s="1"/>
      <c r="H145" s="1"/>
    </row>
    <row r="146" spans="3:8" x14ac:dyDescent="0.15">
      <c r="C146" s="1"/>
      <c r="D146" s="1"/>
      <c r="E146" s="1"/>
      <c r="F146" s="1"/>
      <c r="G146" s="1"/>
      <c r="H146" s="1"/>
    </row>
    <row r="147" spans="3:8" x14ac:dyDescent="0.15">
      <c r="C147" s="1"/>
      <c r="D147" s="1"/>
      <c r="E147" s="1"/>
      <c r="F147" s="1"/>
      <c r="G147" s="1"/>
      <c r="H147" s="1"/>
    </row>
    <row r="148" spans="3:8" x14ac:dyDescent="0.15">
      <c r="C148" s="1"/>
      <c r="D148" s="1"/>
      <c r="E148" s="1"/>
      <c r="F148" s="1"/>
      <c r="G148" s="1"/>
      <c r="H148" s="1"/>
    </row>
    <row r="149" spans="3:8" x14ac:dyDescent="0.15">
      <c r="C149" s="1"/>
      <c r="D149" s="1"/>
      <c r="E149" s="1"/>
      <c r="F149" s="1"/>
      <c r="G149" s="1"/>
      <c r="H149" s="1"/>
    </row>
    <row r="150" spans="3:8" x14ac:dyDescent="0.15">
      <c r="C150" s="1"/>
      <c r="D150" s="1"/>
      <c r="E150" s="1"/>
      <c r="F150" s="1"/>
      <c r="G150" s="1"/>
      <c r="H150" s="1"/>
    </row>
    <row r="151" spans="3:8" x14ac:dyDescent="0.15">
      <c r="C151" s="1"/>
      <c r="D151" s="1"/>
      <c r="E151" s="1"/>
      <c r="F151" s="1"/>
      <c r="G151" s="1"/>
      <c r="H151" s="1"/>
    </row>
    <row r="152" spans="3:8" x14ac:dyDescent="0.15">
      <c r="C152" s="1"/>
      <c r="D152" s="1"/>
      <c r="E152" s="1"/>
      <c r="F152" s="1"/>
      <c r="G152" s="1"/>
      <c r="H152" s="1"/>
    </row>
    <row r="153" spans="3:8" x14ac:dyDescent="0.15">
      <c r="C153" s="1"/>
      <c r="D153" s="1"/>
      <c r="E153" s="1"/>
      <c r="F153" s="1"/>
      <c r="G153" s="1"/>
      <c r="H153" s="1"/>
    </row>
    <row r="154" spans="3:8" x14ac:dyDescent="0.15">
      <c r="C154" s="1"/>
      <c r="D154" s="1"/>
      <c r="E154" s="1"/>
      <c r="F154" s="1"/>
      <c r="G154" s="1"/>
      <c r="H154" s="1"/>
    </row>
    <row r="155" spans="3:8" x14ac:dyDescent="0.15">
      <c r="C155" s="1"/>
      <c r="D155" s="1"/>
      <c r="E155" s="1"/>
      <c r="F155" s="1"/>
      <c r="G155" s="1"/>
      <c r="H155" s="1"/>
    </row>
    <row r="156" spans="3:8" x14ac:dyDescent="0.15">
      <c r="C156" s="1"/>
      <c r="D156" s="1"/>
      <c r="E156" s="1"/>
      <c r="F156" s="1"/>
      <c r="G156" s="1"/>
      <c r="H156" s="1"/>
    </row>
    <row r="157" spans="3:8" x14ac:dyDescent="0.15">
      <c r="C157" s="1"/>
      <c r="D157" s="1"/>
      <c r="E157" s="1"/>
      <c r="F157" s="1"/>
      <c r="G157" s="1"/>
      <c r="H157" s="1"/>
    </row>
    <row r="158" spans="3:8" x14ac:dyDescent="0.15">
      <c r="C158" s="1"/>
      <c r="D158" s="1"/>
      <c r="E158" s="1"/>
      <c r="F158" s="1"/>
      <c r="G158" s="1"/>
      <c r="H158" s="1"/>
    </row>
    <row r="159" spans="3:8" x14ac:dyDescent="0.15">
      <c r="C159" s="1"/>
      <c r="D159" s="1"/>
      <c r="E159" s="1"/>
      <c r="F159" s="1"/>
      <c r="G159" s="1"/>
      <c r="H159" s="1"/>
    </row>
    <row r="160" spans="3:8" x14ac:dyDescent="0.15">
      <c r="C160" s="1"/>
      <c r="D160" s="1"/>
      <c r="E160" s="1"/>
      <c r="F160" s="1"/>
      <c r="G160" s="1"/>
      <c r="H160" s="1"/>
    </row>
    <row r="161" spans="3:8" x14ac:dyDescent="0.15">
      <c r="C161" s="1"/>
      <c r="D161" s="1"/>
      <c r="E161" s="1"/>
      <c r="F161" s="1"/>
      <c r="G161" s="1"/>
      <c r="H161" s="1"/>
    </row>
    <row r="162" spans="3:8" x14ac:dyDescent="0.15">
      <c r="C162" s="1"/>
      <c r="D162" s="1"/>
      <c r="E162" s="1"/>
      <c r="F162" s="1"/>
      <c r="G162" s="1"/>
      <c r="H162" s="1"/>
    </row>
    <row r="163" spans="3:8" x14ac:dyDescent="0.15">
      <c r="C163" s="1"/>
      <c r="D163" s="1"/>
      <c r="E163" s="1"/>
      <c r="F163" s="1"/>
      <c r="G163" s="1"/>
      <c r="H163" s="1"/>
    </row>
    <row r="164" spans="3:8" x14ac:dyDescent="0.15">
      <c r="C164" s="1"/>
      <c r="D164" s="1"/>
      <c r="E164" s="1"/>
      <c r="F164" s="1"/>
      <c r="G164" s="1"/>
      <c r="H164" s="1"/>
    </row>
    <row r="165" spans="3:8" x14ac:dyDescent="0.15">
      <c r="C165" s="1"/>
      <c r="D165" s="1"/>
      <c r="E165" s="1"/>
      <c r="F165" s="1"/>
      <c r="G165" s="1"/>
      <c r="H165" s="1"/>
    </row>
  </sheetData>
  <sheetProtection algorithmName="SHA-512" hashValue="J96FuxaHfrkoM1bOVmQ+fQzjcs6/NRDTTzyb40tTjzDXClEWi5MpEYunXlTZq62P1zGP5RU2z7uBaEmWSC1wDQ==" saltValue="CDORiq2ZXsHMPR+iZfUbKA==" spinCount="100000" sheet="1" objects="1" scenarios="1"/>
  <mergeCells count="7">
    <mergeCell ref="C1:H1"/>
    <mergeCell ref="B17:B19"/>
    <mergeCell ref="A1:B1"/>
    <mergeCell ref="A9:B9"/>
    <mergeCell ref="A15:B15"/>
    <mergeCell ref="G9:J14"/>
    <mergeCell ref="G17:J17"/>
  </mergeCells>
  <dataValidations count="3">
    <dataValidation type="list" allowBlank="1" showInputMessage="1" showErrorMessage="1" sqref="B4">
      <formula1>$AB$11:$AB$36</formula1>
    </dataValidation>
    <dataValidation type="list" allowBlank="1" showInputMessage="1" showErrorMessage="1" sqref="B5">
      <formula1>$AC$11:$AC$13</formula1>
    </dataValidation>
    <dataValidation type="list" allowBlank="1" showInputMessage="1" showErrorMessage="1" sqref="B6">
      <formula1>$AA$11:$AA$22</formula1>
    </dataValidation>
  </dataValidation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Button 2">
              <controlPr defaultSize="0" print="0" autoFill="0" autoPict="0" macro="[0]!Verificar_Macros">
                <anchor moveWithCells="1" sizeWithCells="1">
                  <from>
                    <xdr:col>6</xdr:col>
                    <xdr:colOff>123825</xdr:colOff>
                    <xdr:row>18</xdr:row>
                    <xdr:rowOff>114300</xdr:rowOff>
                  </from>
                  <to>
                    <xdr:col>9</xdr:col>
                    <xdr:colOff>685800</xdr:colOff>
                    <xdr:row>19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V195"/>
  <sheetViews>
    <sheetView zoomScaleNormal="100" workbookViewId="0"/>
  </sheetViews>
  <sheetFormatPr baseColWidth="10" defaultRowHeight="14.25" x14ac:dyDescent="0.2"/>
  <cols>
    <col min="1" max="1" width="36.42578125" style="100" customWidth="1"/>
    <col min="2" max="2" width="26.7109375" style="100" customWidth="1"/>
    <col min="3" max="3" width="12.5703125" style="100" customWidth="1"/>
    <col min="4" max="4" width="12.140625" style="100" customWidth="1"/>
    <col min="5" max="5" width="14.5703125" style="100" bestFit="1" customWidth="1"/>
    <col min="6" max="36" width="11.42578125" style="100"/>
    <col min="37" max="37" width="13.5703125" style="100" customWidth="1"/>
    <col min="38" max="38" width="11.42578125" style="100"/>
    <col min="39" max="39" width="12.5703125" style="100" customWidth="1"/>
    <col min="40" max="46" width="11.42578125" style="100"/>
    <col min="47" max="47" width="9.5703125" style="100" customWidth="1"/>
    <col min="48" max="76" width="11.42578125" style="100"/>
    <col min="77" max="78" width="11.42578125" style="100" customWidth="1"/>
    <col min="79" max="79" width="11.42578125" style="99" customWidth="1"/>
    <col min="80" max="81" width="11.42578125" style="99" hidden="1" customWidth="1"/>
    <col min="82" max="82" width="21.42578125" style="99" hidden="1" customWidth="1"/>
    <col min="83" max="83" width="33.5703125" style="99" hidden="1" customWidth="1"/>
    <col min="84" max="91" width="11.42578125" style="99" hidden="1" customWidth="1"/>
    <col min="92" max="92" width="11.42578125" style="99" customWidth="1"/>
    <col min="93" max="93" width="11.42578125" style="99"/>
    <col min="94" max="16384" width="11.42578125" style="100"/>
  </cols>
  <sheetData>
    <row r="1" spans="1:91" x14ac:dyDescent="0.2">
      <c r="A1" s="98" t="s">
        <v>1552</v>
      </c>
      <c r="B1" s="99">
        <v>1</v>
      </c>
      <c r="CG1" s="101"/>
      <c r="CH1" s="101"/>
      <c r="CI1" s="101"/>
      <c r="CJ1" s="101"/>
      <c r="CK1" s="101"/>
      <c r="CL1" s="101"/>
      <c r="CM1" s="101"/>
    </row>
    <row r="2" spans="1:91" x14ac:dyDescent="0.2">
      <c r="A2" s="98" t="str">
        <f>CONCATENATE("COMUNA: ",NOMBRE!B2," - ","( ",NOMBRE!C2,NOMBRE!D2,NOMBRE!E2,NOMBRE!F2,NOMBRE!G2," )")</f>
        <v>COMUNA:  - (  )</v>
      </c>
      <c r="CG2" s="101"/>
      <c r="CH2" s="101"/>
      <c r="CI2" s="101"/>
      <c r="CJ2" s="101"/>
      <c r="CK2" s="101"/>
      <c r="CL2" s="101"/>
      <c r="CM2" s="101"/>
    </row>
    <row r="3" spans="1:91" x14ac:dyDescent="0.2">
      <c r="A3" s="98" t="str">
        <f>CONCATENATE("ESTABLECIMIENTO/ESTRATEGIA: ",NOMBRE!B3," - ","( ",NOMBRE!C3,NOMBRE!D3,NOMBRE!E3,NOMBRE!F3,NOMBRE!G3,NOMBRE!H3," )")</f>
        <v>ESTABLECIMIENTO/ESTRATEGIA:  - (  )</v>
      </c>
      <c r="CG3" s="101"/>
      <c r="CH3" s="101"/>
      <c r="CI3" s="101"/>
      <c r="CJ3" s="101"/>
      <c r="CK3" s="101"/>
      <c r="CL3" s="101"/>
      <c r="CM3" s="101"/>
    </row>
    <row r="4" spans="1:91" x14ac:dyDescent="0.2">
      <c r="A4" s="98" t="str">
        <f>CONCATENATE("MES: ",NOMBRE!B6," - ","( ",NOMBRE!C6,NOMBRE!D6," )")</f>
        <v>MES:  - (  )</v>
      </c>
      <c r="CG4" s="101"/>
      <c r="CH4" s="101"/>
      <c r="CI4" s="101"/>
      <c r="CJ4" s="101"/>
      <c r="CK4" s="101"/>
      <c r="CL4" s="101"/>
      <c r="CM4" s="101"/>
    </row>
    <row r="5" spans="1:91" x14ac:dyDescent="0.2">
      <c r="A5" s="98" t="str">
        <f>CONCATENATE("AÑO: ",NOMBRE!B7)</f>
        <v>AÑO: 2017</v>
      </c>
      <c r="CG5" s="101"/>
      <c r="CH5" s="101"/>
      <c r="CI5" s="101"/>
      <c r="CJ5" s="101"/>
      <c r="CK5" s="101"/>
      <c r="CL5" s="101"/>
      <c r="CM5" s="101"/>
    </row>
    <row r="6" spans="1:91" ht="15" x14ac:dyDescent="0.2">
      <c r="A6" s="2744" t="s">
        <v>0</v>
      </c>
      <c r="B6" s="2744"/>
      <c r="C6" s="2744"/>
      <c r="D6" s="2744"/>
      <c r="E6" s="2744"/>
      <c r="F6" s="2744"/>
      <c r="G6" s="2744"/>
      <c r="H6" s="2744"/>
      <c r="I6" s="2744"/>
      <c r="J6" s="2744"/>
      <c r="K6" s="2744"/>
      <c r="L6" s="2744"/>
      <c r="M6" s="2744"/>
      <c r="N6" s="2744"/>
      <c r="O6" s="2744"/>
      <c r="P6" s="2744"/>
      <c r="Q6" s="2744"/>
      <c r="R6" s="2744"/>
      <c r="S6" s="2744"/>
      <c r="T6" s="2744"/>
      <c r="U6" s="2744"/>
      <c r="V6" s="2744"/>
      <c r="W6" s="2744"/>
      <c r="X6" s="2744"/>
      <c r="Y6" s="2744"/>
      <c r="Z6" s="2744"/>
      <c r="AA6" s="2744"/>
      <c r="AB6" s="2744"/>
      <c r="AC6" s="2744"/>
      <c r="AD6" s="2744"/>
      <c r="AE6" s="2744"/>
      <c r="AF6" s="2744"/>
      <c r="AG6" s="2744"/>
      <c r="AH6" s="2744"/>
      <c r="AI6" s="2744"/>
      <c r="AJ6" s="2744"/>
      <c r="AK6" s="2744"/>
      <c r="AL6" s="102"/>
      <c r="AM6" s="102"/>
      <c r="AN6" s="102"/>
      <c r="AO6" s="102"/>
      <c r="AP6" s="102"/>
      <c r="AQ6" s="102"/>
      <c r="AR6" s="102"/>
      <c r="AS6" s="102"/>
      <c r="CG6" s="101"/>
      <c r="CH6" s="101"/>
      <c r="CI6" s="101"/>
      <c r="CJ6" s="101"/>
      <c r="CK6" s="101"/>
      <c r="CL6" s="101"/>
      <c r="CM6" s="101"/>
    </row>
    <row r="7" spans="1:91" ht="15" x14ac:dyDescent="0.2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2"/>
      <c r="AM7" s="102"/>
      <c r="AN7" s="102"/>
      <c r="AO7" s="102"/>
      <c r="AP7" s="102"/>
      <c r="AQ7" s="102"/>
      <c r="AR7" s="102"/>
      <c r="AS7" s="102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CG7" s="101"/>
      <c r="CH7" s="101"/>
      <c r="CI7" s="101"/>
      <c r="CJ7" s="101"/>
      <c r="CK7" s="101"/>
      <c r="CL7" s="101"/>
      <c r="CM7" s="101"/>
    </row>
    <row r="8" spans="1:91" ht="15" x14ac:dyDescent="0.2">
      <c r="A8" s="105"/>
      <c r="B8" s="106"/>
      <c r="C8" s="106"/>
      <c r="D8" s="106"/>
      <c r="E8" s="106"/>
      <c r="F8" s="106"/>
      <c r="G8" s="105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CG8" s="101"/>
      <c r="CH8" s="101"/>
      <c r="CI8" s="101"/>
      <c r="CJ8" s="101"/>
      <c r="CK8" s="101"/>
      <c r="CL8" s="101"/>
      <c r="CM8" s="101"/>
    </row>
    <row r="9" spans="1:91" ht="15" customHeight="1" x14ac:dyDescent="0.2">
      <c r="A9" s="107" t="s">
        <v>1</v>
      </c>
      <c r="B9" s="108"/>
      <c r="C9" s="108"/>
      <c r="D9" s="109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5"/>
      <c r="W9" s="105"/>
      <c r="X9" s="105"/>
      <c r="Y9" s="104"/>
      <c r="CG9" s="101"/>
      <c r="CH9" s="101"/>
      <c r="CI9" s="101"/>
      <c r="CJ9" s="101"/>
      <c r="CK9" s="101"/>
      <c r="CL9" s="101"/>
      <c r="CM9" s="101"/>
    </row>
    <row r="10" spans="1:91" ht="19.5" customHeight="1" x14ac:dyDescent="0.2">
      <c r="A10" s="2740" t="s">
        <v>2</v>
      </c>
      <c r="B10" s="2740" t="s">
        <v>3</v>
      </c>
      <c r="C10" s="2738" t="s">
        <v>4</v>
      </c>
      <c r="D10" s="2745" t="s">
        <v>5</v>
      </c>
      <c r="E10" s="2746"/>
      <c r="F10" s="2746"/>
      <c r="G10" s="2746"/>
      <c r="H10" s="2746"/>
      <c r="I10" s="2746"/>
      <c r="J10" s="2746"/>
      <c r="K10" s="2746"/>
      <c r="L10" s="2746"/>
      <c r="M10" s="2746"/>
      <c r="N10" s="2746"/>
      <c r="O10" s="2746"/>
      <c r="P10" s="2746"/>
      <c r="Q10" s="2746"/>
      <c r="R10" s="2746"/>
      <c r="S10" s="2747"/>
      <c r="T10" s="2745" t="s">
        <v>44</v>
      </c>
      <c r="U10" s="2746"/>
      <c r="V10" s="2732" t="s">
        <v>70</v>
      </c>
      <c r="W10" s="2732" t="s">
        <v>8</v>
      </c>
      <c r="X10" s="2732" t="s">
        <v>9</v>
      </c>
      <c r="Y10" s="2745" t="s">
        <v>2288</v>
      </c>
      <c r="Z10" s="2746"/>
      <c r="AA10" s="2747"/>
      <c r="CG10" s="101"/>
      <c r="CH10" s="101"/>
      <c r="CI10" s="101"/>
      <c r="CJ10" s="101"/>
      <c r="CK10" s="101"/>
      <c r="CL10" s="101"/>
      <c r="CM10" s="101"/>
    </row>
    <row r="11" spans="1:91" ht="48" customHeight="1" x14ac:dyDescent="0.2">
      <c r="A11" s="2741"/>
      <c r="B11" s="2741"/>
      <c r="C11" s="2739"/>
      <c r="D11" s="110" t="s">
        <v>10</v>
      </c>
      <c r="E11" s="110" t="s">
        <v>11</v>
      </c>
      <c r="F11" s="110" t="s">
        <v>12</v>
      </c>
      <c r="G11" s="111" t="s">
        <v>13</v>
      </c>
      <c r="H11" s="111" t="s">
        <v>14</v>
      </c>
      <c r="I11" s="111" t="s">
        <v>15</v>
      </c>
      <c r="J11" s="111" t="s">
        <v>16</v>
      </c>
      <c r="K11" s="111" t="s">
        <v>17</v>
      </c>
      <c r="L11" s="111" t="s">
        <v>18</v>
      </c>
      <c r="M11" s="111" t="s">
        <v>19</v>
      </c>
      <c r="N11" s="111" t="s">
        <v>20</v>
      </c>
      <c r="O11" s="111" t="s">
        <v>21</v>
      </c>
      <c r="P11" s="111" t="s">
        <v>22</v>
      </c>
      <c r="Q11" s="111" t="s">
        <v>23</v>
      </c>
      <c r="R11" s="111" t="s">
        <v>24</v>
      </c>
      <c r="S11" s="112" t="s">
        <v>25</v>
      </c>
      <c r="T11" s="113" t="s">
        <v>74</v>
      </c>
      <c r="U11" s="112" t="s">
        <v>75</v>
      </c>
      <c r="V11" s="2733"/>
      <c r="W11" s="2733"/>
      <c r="X11" s="2733"/>
      <c r="Y11" s="114" t="s">
        <v>29</v>
      </c>
      <c r="Z11" s="115" t="s">
        <v>30</v>
      </c>
      <c r="AA11" s="115" t="s">
        <v>31</v>
      </c>
      <c r="AB11" s="99"/>
      <c r="BZ11" s="116"/>
      <c r="CA11" s="117"/>
      <c r="CB11" s="117"/>
      <c r="CG11" s="101"/>
      <c r="CH11" s="101"/>
      <c r="CI11" s="101"/>
      <c r="CJ11" s="101"/>
      <c r="CK11" s="101"/>
      <c r="CL11" s="101"/>
      <c r="CM11" s="101"/>
    </row>
    <row r="12" spans="1:91" ht="14.25" customHeight="1" x14ac:dyDescent="0.2">
      <c r="A12" s="2732" t="s">
        <v>32</v>
      </c>
      <c r="B12" s="118" t="s">
        <v>33</v>
      </c>
      <c r="C12" s="119">
        <f>SUM(E12:M12)</f>
        <v>0</v>
      </c>
      <c r="D12" s="120"/>
      <c r="E12" s="121"/>
      <c r="F12" s="121"/>
      <c r="G12" s="121"/>
      <c r="H12" s="121"/>
      <c r="I12" s="121"/>
      <c r="J12" s="121"/>
      <c r="K12" s="121"/>
      <c r="L12" s="121"/>
      <c r="M12" s="121"/>
      <c r="N12" s="122"/>
      <c r="O12" s="122"/>
      <c r="P12" s="122"/>
      <c r="Q12" s="122"/>
      <c r="R12" s="122"/>
      <c r="S12" s="123"/>
      <c r="T12" s="120"/>
      <c r="U12" s="124">
        <f>SUM(E12:M12)</f>
        <v>0</v>
      </c>
      <c r="V12" s="125"/>
      <c r="W12" s="126"/>
      <c r="X12" s="126"/>
      <c r="Y12" s="126"/>
      <c r="Z12" s="126"/>
      <c r="AA12" s="126"/>
      <c r="AB12" s="127" t="s">
        <v>1512</v>
      </c>
      <c r="BZ12" s="116"/>
      <c r="CA12" s="117"/>
      <c r="CB12" s="117"/>
      <c r="CC12" s="128"/>
      <c r="CD12" s="128"/>
      <c r="CE12" s="128"/>
      <c r="CF12" s="128"/>
      <c r="CG12" s="101"/>
      <c r="CH12" s="101"/>
      <c r="CI12" s="101"/>
      <c r="CJ12" s="101">
        <v>0</v>
      </c>
      <c r="CK12" s="101"/>
      <c r="CL12" s="101"/>
      <c r="CM12" s="101"/>
    </row>
    <row r="13" spans="1:91" x14ac:dyDescent="0.2">
      <c r="A13" s="2741"/>
      <c r="B13" s="129" t="s">
        <v>34</v>
      </c>
      <c r="C13" s="130">
        <f>SUM(E13:M13)</f>
        <v>0</v>
      </c>
      <c r="D13" s="131"/>
      <c r="E13" s="132"/>
      <c r="F13" s="132"/>
      <c r="G13" s="132"/>
      <c r="H13" s="132"/>
      <c r="I13" s="132"/>
      <c r="J13" s="132"/>
      <c r="K13" s="132"/>
      <c r="L13" s="132"/>
      <c r="M13" s="132"/>
      <c r="N13" s="133"/>
      <c r="O13" s="133"/>
      <c r="P13" s="133"/>
      <c r="Q13" s="133"/>
      <c r="R13" s="133"/>
      <c r="S13" s="134"/>
      <c r="T13" s="131"/>
      <c r="U13" s="135">
        <f t="shared" ref="U13" si="0">SUM(E13:M13)</f>
        <v>0</v>
      </c>
      <c r="V13" s="136"/>
      <c r="W13" s="137"/>
      <c r="X13" s="137"/>
      <c r="Y13" s="137"/>
      <c r="Z13" s="137"/>
      <c r="AA13" s="137"/>
      <c r="AB13" s="127" t="s">
        <v>1512</v>
      </c>
      <c r="BZ13" s="116"/>
      <c r="CA13" s="117"/>
      <c r="CB13" s="117"/>
      <c r="CC13" s="128"/>
      <c r="CD13" s="128"/>
      <c r="CE13" s="128"/>
      <c r="CF13" s="128"/>
      <c r="CG13" s="101"/>
      <c r="CH13" s="101"/>
      <c r="CI13" s="101"/>
      <c r="CJ13" s="101">
        <v>0</v>
      </c>
      <c r="CK13" s="101"/>
      <c r="CL13" s="101"/>
      <c r="CM13" s="101"/>
    </row>
    <row r="14" spans="1:91" x14ac:dyDescent="0.2">
      <c r="A14" s="2732" t="s">
        <v>35</v>
      </c>
      <c r="B14" s="138" t="s">
        <v>33</v>
      </c>
      <c r="C14" s="139">
        <f t="shared" ref="C14:C21" si="1">SUM(E14:N14)</f>
        <v>0</v>
      </c>
      <c r="D14" s="140"/>
      <c r="E14" s="121"/>
      <c r="F14" s="121"/>
      <c r="G14" s="121"/>
      <c r="H14" s="121"/>
      <c r="I14" s="121"/>
      <c r="J14" s="121"/>
      <c r="K14" s="121"/>
      <c r="L14" s="121"/>
      <c r="M14" s="141"/>
      <c r="N14" s="141"/>
      <c r="O14" s="122"/>
      <c r="P14" s="122"/>
      <c r="Q14" s="122"/>
      <c r="R14" s="122"/>
      <c r="S14" s="142"/>
      <c r="T14" s="140"/>
      <c r="U14" s="124">
        <f>SUM(E14:N14)</f>
        <v>0</v>
      </c>
      <c r="V14" s="143"/>
      <c r="W14" s="143"/>
      <c r="X14" s="144"/>
      <c r="Y14" s="144"/>
      <c r="Z14" s="144"/>
      <c r="AA14" s="144"/>
      <c r="AB14" s="127" t="s">
        <v>1513</v>
      </c>
      <c r="BZ14" s="116"/>
      <c r="CA14" s="117"/>
      <c r="CB14" s="117"/>
      <c r="CC14" s="128"/>
      <c r="CD14" s="128"/>
      <c r="CE14" s="128"/>
      <c r="CF14" s="128"/>
      <c r="CG14" s="101"/>
      <c r="CH14" s="101">
        <v>0</v>
      </c>
      <c r="CI14" s="101"/>
      <c r="CJ14" s="101">
        <v>0</v>
      </c>
      <c r="CK14" s="101"/>
      <c r="CL14" s="101"/>
      <c r="CM14" s="101"/>
    </row>
    <row r="15" spans="1:91" x14ac:dyDescent="0.2">
      <c r="A15" s="2734"/>
      <c r="B15" s="145" t="s">
        <v>34</v>
      </c>
      <c r="C15" s="146">
        <f t="shared" si="1"/>
        <v>0</v>
      </c>
      <c r="D15" s="147"/>
      <c r="E15" s="148"/>
      <c r="F15" s="148"/>
      <c r="G15" s="148"/>
      <c r="H15" s="148"/>
      <c r="I15" s="148"/>
      <c r="J15" s="148"/>
      <c r="K15" s="148"/>
      <c r="L15" s="148"/>
      <c r="M15" s="149"/>
      <c r="N15" s="149"/>
      <c r="O15" s="133"/>
      <c r="P15" s="133"/>
      <c r="Q15" s="133"/>
      <c r="R15" s="133"/>
      <c r="S15" s="150"/>
      <c r="T15" s="151"/>
      <c r="U15" s="135">
        <f t="shared" ref="U15:U21" si="2">SUM(E15:N15)</f>
        <v>0</v>
      </c>
      <c r="V15" s="136"/>
      <c r="W15" s="136"/>
      <c r="X15" s="137"/>
      <c r="Y15" s="152"/>
      <c r="Z15" s="152"/>
      <c r="AA15" s="152"/>
      <c r="AB15" s="127" t="s">
        <v>1513</v>
      </c>
      <c r="BZ15" s="116"/>
      <c r="CA15" s="117"/>
      <c r="CB15" s="117"/>
      <c r="CC15" s="128"/>
      <c r="CD15" s="128"/>
      <c r="CE15" s="128"/>
      <c r="CF15" s="128"/>
      <c r="CG15" s="101"/>
      <c r="CH15" s="101">
        <v>0</v>
      </c>
      <c r="CI15" s="101"/>
      <c r="CJ15" s="101">
        <v>0</v>
      </c>
      <c r="CK15" s="101"/>
      <c r="CL15" s="101"/>
      <c r="CM15" s="101"/>
    </row>
    <row r="16" spans="1:91" x14ac:dyDescent="0.2">
      <c r="A16" s="2732" t="s">
        <v>36</v>
      </c>
      <c r="B16" s="118" t="s">
        <v>33</v>
      </c>
      <c r="C16" s="119">
        <f t="shared" si="1"/>
        <v>0</v>
      </c>
      <c r="D16" s="120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22"/>
      <c r="P16" s="122"/>
      <c r="Q16" s="122"/>
      <c r="R16" s="122"/>
      <c r="S16" s="123"/>
      <c r="T16" s="120"/>
      <c r="U16" s="124">
        <f t="shared" si="2"/>
        <v>0</v>
      </c>
      <c r="V16" s="143"/>
      <c r="W16" s="144"/>
      <c r="X16" s="144"/>
      <c r="Y16" s="126"/>
      <c r="Z16" s="126"/>
      <c r="AA16" s="126"/>
      <c r="AB16" s="127" t="s">
        <v>1512</v>
      </c>
      <c r="BZ16" s="116"/>
      <c r="CA16" s="117"/>
      <c r="CB16" s="117"/>
      <c r="CC16" s="128"/>
      <c r="CD16" s="128"/>
      <c r="CE16" s="128"/>
      <c r="CF16" s="128"/>
      <c r="CG16" s="101"/>
      <c r="CH16" s="101"/>
      <c r="CI16" s="101"/>
      <c r="CJ16" s="101">
        <v>0</v>
      </c>
      <c r="CK16" s="101"/>
      <c r="CL16" s="101"/>
      <c r="CM16" s="101"/>
    </row>
    <row r="17" spans="1:256" x14ac:dyDescent="0.2">
      <c r="A17" s="2733"/>
      <c r="B17" s="129" t="s">
        <v>34</v>
      </c>
      <c r="C17" s="130">
        <f t="shared" si="1"/>
        <v>0</v>
      </c>
      <c r="D17" s="131"/>
      <c r="E17" s="149"/>
      <c r="F17" s="149"/>
      <c r="G17" s="149"/>
      <c r="H17" s="149"/>
      <c r="I17" s="149"/>
      <c r="J17" s="149"/>
      <c r="K17" s="149"/>
      <c r="L17" s="149"/>
      <c r="M17" s="132"/>
      <c r="N17" s="132"/>
      <c r="O17" s="133"/>
      <c r="P17" s="133"/>
      <c r="Q17" s="133"/>
      <c r="R17" s="133"/>
      <c r="S17" s="134"/>
      <c r="T17" s="153"/>
      <c r="U17" s="135">
        <f t="shared" si="2"/>
        <v>0</v>
      </c>
      <c r="V17" s="136"/>
      <c r="W17" s="137"/>
      <c r="X17" s="137"/>
      <c r="Y17" s="137"/>
      <c r="Z17" s="137"/>
      <c r="AA17" s="137"/>
      <c r="AB17" s="127" t="s">
        <v>1512</v>
      </c>
      <c r="BZ17" s="116"/>
      <c r="CA17" s="117"/>
      <c r="CB17" s="117"/>
      <c r="CC17" s="128"/>
      <c r="CD17" s="128"/>
      <c r="CE17" s="128"/>
      <c r="CF17" s="128"/>
      <c r="CG17" s="101"/>
      <c r="CH17" s="101"/>
      <c r="CI17" s="101"/>
      <c r="CJ17" s="101">
        <v>0</v>
      </c>
      <c r="CK17" s="101"/>
      <c r="CL17" s="101"/>
      <c r="CM17" s="101"/>
    </row>
    <row r="18" spans="1:256" ht="14.25" customHeight="1" x14ac:dyDescent="0.2">
      <c r="A18" s="2734" t="s">
        <v>37</v>
      </c>
      <c r="B18" s="138" t="s">
        <v>33</v>
      </c>
      <c r="C18" s="139">
        <f t="shared" si="1"/>
        <v>0</v>
      </c>
      <c r="D18" s="140"/>
      <c r="E18" s="121"/>
      <c r="F18" s="121"/>
      <c r="G18" s="121"/>
      <c r="H18" s="121"/>
      <c r="I18" s="121"/>
      <c r="J18" s="121"/>
      <c r="K18" s="121"/>
      <c r="L18" s="121"/>
      <c r="M18" s="141"/>
      <c r="N18" s="141"/>
      <c r="O18" s="122"/>
      <c r="P18" s="122"/>
      <c r="Q18" s="122"/>
      <c r="R18" s="122"/>
      <c r="S18" s="142"/>
      <c r="T18" s="140"/>
      <c r="U18" s="124">
        <f t="shared" si="2"/>
        <v>0</v>
      </c>
      <c r="V18" s="143"/>
      <c r="W18" s="144"/>
      <c r="X18" s="143"/>
      <c r="Y18" s="143"/>
      <c r="Z18" s="143"/>
      <c r="AA18" s="143"/>
      <c r="AB18" s="127" t="s">
        <v>1513</v>
      </c>
      <c r="BZ18" s="116"/>
      <c r="CA18" s="117"/>
      <c r="CB18" s="117"/>
      <c r="CC18" s="128"/>
      <c r="CD18" s="128"/>
      <c r="CE18" s="128"/>
      <c r="CF18" s="128" t="str">
        <f>IF(AND(C18&lt;&gt;0,'A05'!C50=""),"NO OLVIDE REGISTRAR INGRESOS A CONTROL DE SALUD DE LOS RESPECTIVOS RN, EN REM A05-SECCIÓN E","")</f>
        <v/>
      </c>
      <c r="CG18" s="101">
        <v>0</v>
      </c>
      <c r="CH18" s="101">
        <v>0</v>
      </c>
      <c r="CI18" s="101"/>
      <c r="CJ18" s="101">
        <v>0</v>
      </c>
      <c r="CK18" s="101"/>
      <c r="CL18" s="101"/>
      <c r="CM18" s="101"/>
    </row>
    <row r="19" spans="1:256" x14ac:dyDescent="0.2">
      <c r="A19" s="2734"/>
      <c r="B19" s="145" t="s">
        <v>34</v>
      </c>
      <c r="C19" s="146">
        <f t="shared" si="1"/>
        <v>0</v>
      </c>
      <c r="D19" s="147"/>
      <c r="E19" s="148"/>
      <c r="F19" s="148"/>
      <c r="G19" s="148"/>
      <c r="H19" s="148"/>
      <c r="I19" s="148"/>
      <c r="J19" s="148"/>
      <c r="K19" s="148"/>
      <c r="L19" s="148"/>
      <c r="M19" s="132"/>
      <c r="N19" s="149"/>
      <c r="O19" s="133"/>
      <c r="P19" s="133"/>
      <c r="Q19" s="133"/>
      <c r="R19" s="133"/>
      <c r="S19" s="150"/>
      <c r="T19" s="151"/>
      <c r="U19" s="135">
        <f t="shared" si="2"/>
        <v>0</v>
      </c>
      <c r="V19" s="136"/>
      <c r="W19" s="137"/>
      <c r="X19" s="154"/>
      <c r="Y19" s="154"/>
      <c r="Z19" s="154"/>
      <c r="AA19" s="154"/>
      <c r="AB19" s="127" t="s">
        <v>1513</v>
      </c>
      <c r="BZ19" s="116"/>
      <c r="CA19" s="117"/>
      <c r="CB19" s="117"/>
      <c r="CC19" s="128"/>
      <c r="CD19" s="128"/>
      <c r="CE19" s="128"/>
      <c r="CF19" s="128" t="str">
        <f>IF(AND(C18&lt;&gt;0,'A05'!C50=""),"NO OLVIDE REGISTRAR INGRESOS A CONTROL DE SALUD DE LOS RESPECTIVOS RN, EN REM A05-SECCIÓN E","")</f>
        <v/>
      </c>
      <c r="CG19" s="101">
        <v>0</v>
      </c>
      <c r="CH19" s="101">
        <v>0</v>
      </c>
      <c r="CI19" s="101"/>
      <c r="CJ19" s="101">
        <v>0</v>
      </c>
      <c r="CK19" s="101"/>
      <c r="CL19" s="101"/>
      <c r="CM19" s="101"/>
    </row>
    <row r="20" spans="1:256" ht="14.25" customHeight="1" x14ac:dyDescent="0.2">
      <c r="A20" s="2732" t="s">
        <v>38</v>
      </c>
      <c r="B20" s="118" t="s">
        <v>33</v>
      </c>
      <c r="C20" s="119">
        <f t="shared" si="1"/>
        <v>0</v>
      </c>
      <c r="D20" s="120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22"/>
      <c r="P20" s="122"/>
      <c r="Q20" s="122"/>
      <c r="R20" s="122"/>
      <c r="S20" s="123"/>
      <c r="T20" s="120"/>
      <c r="U20" s="124">
        <f t="shared" si="2"/>
        <v>0</v>
      </c>
      <c r="V20" s="143"/>
      <c r="W20" s="144"/>
      <c r="X20" s="155"/>
      <c r="Y20" s="155"/>
      <c r="Z20" s="155"/>
      <c r="AA20" s="155"/>
      <c r="AB20" s="127" t="s">
        <v>1513</v>
      </c>
      <c r="BZ20" s="116"/>
      <c r="CA20" s="117"/>
      <c r="CB20" s="117"/>
      <c r="CC20" s="128"/>
      <c r="CD20" s="128"/>
      <c r="CE20" s="128"/>
      <c r="CF20" s="128" t="str">
        <f>IF(AND(C18&lt;&gt;0,'A05'!$C$50=""),"NO OLVIDE REGISTRAR INGRESOS A CONTROL DE SALUD DE LOS RESPECTIVOS RN, EN REM A05-SECCIÓN E","")</f>
        <v/>
      </c>
      <c r="CG20" s="101">
        <v>0</v>
      </c>
      <c r="CH20" s="101">
        <v>0</v>
      </c>
      <c r="CI20" s="101"/>
      <c r="CJ20" s="101">
        <v>0</v>
      </c>
      <c r="CK20" s="101"/>
      <c r="CL20" s="101"/>
      <c r="CM20" s="101"/>
    </row>
    <row r="21" spans="1:256" x14ac:dyDescent="0.2">
      <c r="A21" s="2733"/>
      <c r="B21" s="129" t="s">
        <v>34</v>
      </c>
      <c r="C21" s="130">
        <f t="shared" si="1"/>
        <v>0</v>
      </c>
      <c r="D21" s="131"/>
      <c r="E21" s="148"/>
      <c r="F21" s="148"/>
      <c r="G21" s="148"/>
      <c r="H21" s="148"/>
      <c r="I21" s="148"/>
      <c r="J21" s="148"/>
      <c r="K21" s="148"/>
      <c r="L21" s="148"/>
      <c r="M21" s="149"/>
      <c r="N21" s="149"/>
      <c r="O21" s="133"/>
      <c r="P21" s="133"/>
      <c r="Q21" s="133"/>
      <c r="R21" s="133"/>
      <c r="S21" s="134"/>
      <c r="T21" s="153"/>
      <c r="U21" s="135">
        <f t="shared" si="2"/>
        <v>0</v>
      </c>
      <c r="V21" s="136"/>
      <c r="W21" s="137"/>
      <c r="X21" s="136"/>
      <c r="Y21" s="136"/>
      <c r="Z21" s="136"/>
      <c r="AA21" s="136"/>
      <c r="AB21" s="127" t="s">
        <v>1513</v>
      </c>
      <c r="BZ21" s="116"/>
      <c r="CA21" s="117"/>
      <c r="CB21" s="117"/>
      <c r="CC21" s="128"/>
      <c r="CD21" s="128"/>
      <c r="CE21" s="128"/>
      <c r="CF21" s="128" t="str">
        <f>IF(AND(C18&lt;&gt;0,'A05'!$C$50=""),"NO OLVIDE REGISTRAR INGRESOS A CONTROL DE SALUD DE LOS RESPECTIVOS RN, EN REM A05-SECCIÓN E","")</f>
        <v/>
      </c>
      <c r="CG21" s="101">
        <v>0</v>
      </c>
      <c r="CH21" s="101">
        <v>0</v>
      </c>
      <c r="CI21" s="101"/>
      <c r="CJ21" s="101">
        <v>0</v>
      </c>
      <c r="CK21" s="101"/>
      <c r="CL21" s="101"/>
      <c r="CM21" s="101"/>
    </row>
    <row r="22" spans="1:256" x14ac:dyDescent="0.2">
      <c r="A22" s="2743" t="s">
        <v>1467</v>
      </c>
      <c r="B22" s="156" t="s">
        <v>39</v>
      </c>
      <c r="C22" s="157">
        <f>SUM(E22:S22)</f>
        <v>0</v>
      </c>
      <c r="D22" s="120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0"/>
      <c r="U22" s="124">
        <f>SUM(E22:S22)</f>
        <v>0</v>
      </c>
      <c r="V22" s="143"/>
      <c r="W22" s="144"/>
      <c r="X22" s="144"/>
      <c r="Y22" s="158"/>
      <c r="Z22" s="126"/>
      <c r="AA22" s="126"/>
      <c r="AB22" s="127" t="s">
        <v>1512</v>
      </c>
      <c r="BZ22" s="116"/>
      <c r="CA22" s="117"/>
      <c r="CB22" s="117"/>
      <c r="CC22" s="128"/>
      <c r="CD22" s="128"/>
      <c r="CE22" s="128"/>
      <c r="CF22" s="128"/>
      <c r="CG22" s="101"/>
      <c r="CH22" s="101"/>
      <c r="CI22" s="101"/>
      <c r="CJ22" s="101">
        <v>0</v>
      </c>
      <c r="CK22" s="101"/>
      <c r="CL22" s="101"/>
      <c r="CM22" s="101"/>
    </row>
    <row r="23" spans="1:256" x14ac:dyDescent="0.2">
      <c r="A23" s="2743"/>
      <c r="B23" s="145" t="s">
        <v>34</v>
      </c>
      <c r="C23" s="159">
        <f>SUM(E23:S23)</f>
        <v>0</v>
      </c>
      <c r="D23" s="131"/>
      <c r="E23" s="148"/>
      <c r="F23" s="148"/>
      <c r="G23" s="148"/>
      <c r="H23" s="148"/>
      <c r="I23" s="148"/>
      <c r="J23" s="148"/>
      <c r="K23" s="148"/>
      <c r="L23" s="148"/>
      <c r="M23" s="132"/>
      <c r="N23" s="149"/>
      <c r="O23" s="149"/>
      <c r="P23" s="148"/>
      <c r="Q23" s="148"/>
      <c r="R23" s="148"/>
      <c r="S23" s="148"/>
      <c r="T23" s="151"/>
      <c r="U23" s="135">
        <f>SUM(E23:S23)</f>
        <v>0</v>
      </c>
      <c r="V23" s="136"/>
      <c r="W23" s="137"/>
      <c r="X23" s="137"/>
      <c r="Y23" s="137"/>
      <c r="Z23" s="137"/>
      <c r="AA23" s="137"/>
      <c r="AB23" s="127" t="s">
        <v>1512</v>
      </c>
      <c r="BZ23" s="116"/>
      <c r="CA23" s="117"/>
      <c r="CB23" s="117"/>
      <c r="CC23" s="128"/>
      <c r="CD23" s="128"/>
      <c r="CE23" s="128"/>
      <c r="CF23" s="128"/>
      <c r="CG23" s="101"/>
      <c r="CH23" s="101"/>
      <c r="CI23" s="101"/>
      <c r="CJ23" s="101">
        <v>0</v>
      </c>
      <c r="CK23" s="101"/>
      <c r="CL23" s="101"/>
      <c r="CM23" s="101"/>
    </row>
    <row r="24" spans="1:256" x14ac:dyDescent="0.2">
      <c r="A24" s="2732" t="s">
        <v>40</v>
      </c>
      <c r="B24" s="160" t="s">
        <v>33</v>
      </c>
      <c r="C24" s="161">
        <f>SUM(L24:O24)</f>
        <v>0</v>
      </c>
      <c r="D24" s="120"/>
      <c r="E24" s="122"/>
      <c r="F24" s="122"/>
      <c r="G24" s="122"/>
      <c r="H24" s="122"/>
      <c r="I24" s="122"/>
      <c r="J24" s="122"/>
      <c r="K24" s="122"/>
      <c r="L24" s="141"/>
      <c r="M24" s="141"/>
      <c r="N24" s="141"/>
      <c r="O24" s="141"/>
      <c r="P24" s="122"/>
      <c r="Q24" s="122"/>
      <c r="R24" s="122"/>
      <c r="S24" s="123"/>
      <c r="T24" s="120"/>
      <c r="U24" s="124">
        <f>SUM(E24:O24)</f>
        <v>0</v>
      </c>
      <c r="V24" s="143"/>
      <c r="W24" s="144"/>
      <c r="X24" s="144"/>
      <c r="Y24" s="144"/>
      <c r="Z24" s="144"/>
      <c r="AA24" s="144"/>
      <c r="AB24" s="127" t="s">
        <v>1512</v>
      </c>
      <c r="BZ24" s="116"/>
      <c r="CA24" s="117"/>
      <c r="CB24" s="117"/>
      <c r="CC24" s="128"/>
      <c r="CD24" s="128"/>
      <c r="CE24" s="128"/>
      <c r="CF24" s="128"/>
      <c r="CG24" s="101"/>
      <c r="CH24" s="101"/>
      <c r="CI24" s="101"/>
      <c r="CJ24" s="101">
        <v>0</v>
      </c>
      <c r="CK24" s="101"/>
      <c r="CL24" s="101"/>
      <c r="CM24" s="101"/>
    </row>
    <row r="25" spans="1:256" x14ac:dyDescent="0.2">
      <c r="A25" s="2733"/>
      <c r="B25" s="129" t="s">
        <v>34</v>
      </c>
      <c r="C25" s="162">
        <f>SUM(L25:O25)</f>
        <v>0</v>
      </c>
      <c r="D25" s="131"/>
      <c r="E25" s="163"/>
      <c r="F25" s="163"/>
      <c r="G25" s="163"/>
      <c r="H25" s="163"/>
      <c r="I25" s="163"/>
      <c r="J25" s="163"/>
      <c r="K25" s="163"/>
      <c r="L25" s="132"/>
      <c r="M25" s="132"/>
      <c r="N25" s="149"/>
      <c r="O25" s="149"/>
      <c r="P25" s="163"/>
      <c r="Q25" s="163"/>
      <c r="R25" s="163"/>
      <c r="S25" s="164"/>
      <c r="T25" s="153"/>
      <c r="U25" s="135">
        <f>SUM(E25:O25)</f>
        <v>0</v>
      </c>
      <c r="V25" s="136"/>
      <c r="W25" s="137"/>
      <c r="X25" s="137"/>
      <c r="Y25" s="137"/>
      <c r="Z25" s="137"/>
      <c r="AA25" s="137"/>
      <c r="AB25" s="127" t="s">
        <v>1512</v>
      </c>
      <c r="BZ25" s="116"/>
      <c r="CA25" s="117"/>
      <c r="CB25" s="117"/>
      <c r="CC25" s="128"/>
      <c r="CD25" s="128"/>
      <c r="CE25" s="128"/>
      <c r="CF25" s="128"/>
      <c r="CG25" s="101"/>
      <c r="CH25" s="101"/>
      <c r="CI25" s="101"/>
      <c r="CJ25" s="101">
        <v>0</v>
      </c>
      <c r="CK25" s="101"/>
      <c r="CL25" s="101"/>
      <c r="CM25" s="101"/>
    </row>
    <row r="26" spans="1:256" x14ac:dyDescent="0.2">
      <c r="A26" s="2734" t="s">
        <v>41</v>
      </c>
      <c r="B26" s="156" t="s">
        <v>33</v>
      </c>
      <c r="C26" s="165">
        <f>SUM(E26:S26)</f>
        <v>0</v>
      </c>
      <c r="D26" s="120"/>
      <c r="E26" s="121"/>
      <c r="F26" s="121"/>
      <c r="G26" s="121"/>
      <c r="H26" s="121"/>
      <c r="I26" s="121"/>
      <c r="J26" s="121"/>
      <c r="K26" s="121"/>
      <c r="L26" s="141"/>
      <c r="M26" s="141"/>
      <c r="N26" s="141"/>
      <c r="O26" s="141"/>
      <c r="P26" s="121"/>
      <c r="Q26" s="121"/>
      <c r="R26" s="121"/>
      <c r="S26" s="166"/>
      <c r="T26" s="167"/>
      <c r="U26" s="121"/>
      <c r="V26" s="143"/>
      <c r="W26" s="144"/>
      <c r="X26" s="144"/>
      <c r="Y26" s="144"/>
      <c r="Z26" s="144"/>
      <c r="AA26" s="144"/>
      <c r="AB26" s="127" t="s">
        <v>1512</v>
      </c>
      <c r="BZ26" s="116"/>
      <c r="CA26" s="117"/>
      <c r="CB26" s="117"/>
      <c r="CC26" s="128"/>
      <c r="CD26" s="128"/>
      <c r="CE26" s="128"/>
      <c r="CF26" s="128"/>
      <c r="CG26" s="101">
        <v>0</v>
      </c>
      <c r="CH26" s="101"/>
      <c r="CI26" s="101">
        <v>0</v>
      </c>
      <c r="CJ26" s="101">
        <v>0</v>
      </c>
      <c r="CK26" s="101">
        <v>0</v>
      </c>
      <c r="CL26" s="101"/>
      <c r="CM26" s="101"/>
    </row>
    <row r="27" spans="1:256" x14ac:dyDescent="0.2">
      <c r="A27" s="2733"/>
      <c r="B27" s="129" t="s">
        <v>34</v>
      </c>
      <c r="C27" s="168">
        <f>SUM(E27:S27)</f>
        <v>0</v>
      </c>
      <c r="D27" s="131"/>
      <c r="E27" s="132"/>
      <c r="F27" s="132"/>
      <c r="G27" s="132"/>
      <c r="H27" s="132"/>
      <c r="I27" s="132"/>
      <c r="J27" s="132"/>
      <c r="K27" s="132"/>
      <c r="L27" s="132"/>
      <c r="M27" s="149"/>
      <c r="N27" s="149"/>
      <c r="O27" s="149"/>
      <c r="P27" s="132"/>
      <c r="Q27" s="132"/>
      <c r="R27" s="132"/>
      <c r="S27" s="169"/>
      <c r="T27" s="170"/>
      <c r="U27" s="132"/>
      <c r="V27" s="136"/>
      <c r="W27" s="137"/>
      <c r="X27" s="137"/>
      <c r="Y27" s="137"/>
      <c r="Z27" s="137"/>
      <c r="AA27" s="137"/>
      <c r="AB27" s="127" t="s">
        <v>1512</v>
      </c>
      <c r="BZ27" s="116"/>
      <c r="CA27" s="117"/>
      <c r="CB27" s="117"/>
      <c r="CC27" s="128"/>
      <c r="CD27" s="128"/>
      <c r="CE27" s="128"/>
      <c r="CF27" s="128"/>
      <c r="CG27" s="101">
        <v>0</v>
      </c>
      <c r="CH27" s="101"/>
      <c r="CI27" s="101">
        <v>0</v>
      </c>
      <c r="CJ27" s="101">
        <v>0</v>
      </c>
      <c r="CK27" s="101">
        <v>0</v>
      </c>
      <c r="CL27" s="101"/>
      <c r="CM27" s="101"/>
    </row>
    <row r="28" spans="1:256" s="105" customFormat="1" ht="18.75" customHeight="1" x14ac:dyDescent="0.2">
      <c r="A28" s="107" t="s">
        <v>42</v>
      </c>
      <c r="BG28" s="106"/>
      <c r="BH28" s="106"/>
      <c r="BZ28" s="171"/>
      <c r="CA28" s="172"/>
      <c r="CB28" s="172"/>
      <c r="CC28" s="173"/>
      <c r="CD28" s="173"/>
      <c r="CE28" s="173"/>
      <c r="CF28" s="173"/>
      <c r="CG28" s="174"/>
      <c r="CH28" s="174"/>
      <c r="CI28" s="174"/>
      <c r="CJ28" s="174"/>
      <c r="CK28" s="174"/>
      <c r="CL28" s="174"/>
      <c r="CM28" s="174"/>
      <c r="CN28" s="175"/>
      <c r="CO28" s="175"/>
    </row>
    <row r="29" spans="1:256" s="182" customFormat="1" ht="30" customHeight="1" x14ac:dyDescent="0.2">
      <c r="A29" s="2740" t="s">
        <v>2</v>
      </c>
      <c r="B29" s="2740" t="s">
        <v>3</v>
      </c>
      <c r="C29" s="2735" t="s">
        <v>47</v>
      </c>
      <c r="D29" s="2736"/>
      <c r="E29" s="2737"/>
      <c r="F29" s="2745" t="s">
        <v>5</v>
      </c>
      <c r="G29" s="2746"/>
      <c r="H29" s="2746"/>
      <c r="I29" s="2746"/>
      <c r="J29" s="2746"/>
      <c r="K29" s="2746"/>
      <c r="L29" s="2746"/>
      <c r="M29" s="2746"/>
      <c r="N29" s="2746"/>
      <c r="O29" s="2746"/>
      <c r="P29" s="2746"/>
      <c r="Q29" s="2746"/>
      <c r="R29" s="2746"/>
      <c r="S29" s="2746"/>
      <c r="T29" s="2746"/>
      <c r="U29" s="2746"/>
      <c r="V29" s="2746"/>
      <c r="W29" s="2746"/>
      <c r="X29" s="2746"/>
      <c r="Y29" s="2746"/>
      <c r="Z29" s="2746"/>
      <c r="AA29" s="2746"/>
      <c r="AB29" s="2746"/>
      <c r="AC29" s="2746"/>
      <c r="AD29" s="2746"/>
      <c r="AE29" s="2746"/>
      <c r="AF29" s="2746"/>
      <c r="AG29" s="2746"/>
      <c r="AH29" s="2747"/>
      <c r="AI29" s="2750" t="s">
        <v>70</v>
      </c>
      <c r="AJ29" s="2748" t="s">
        <v>65</v>
      </c>
      <c r="AK29" s="2749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76"/>
      <c r="BI29" s="176"/>
      <c r="BJ29" s="102"/>
      <c r="BK29" s="176"/>
      <c r="BL29" s="176"/>
      <c r="BM29" s="176"/>
      <c r="BN29" s="176"/>
      <c r="BO29" s="176"/>
      <c r="BP29" s="176"/>
      <c r="BQ29" s="176"/>
      <c r="BR29" s="176"/>
      <c r="BS29" s="176"/>
      <c r="BT29" s="176"/>
      <c r="BU29" s="176"/>
      <c r="BV29" s="176"/>
      <c r="BW29" s="176"/>
      <c r="BX29" s="176"/>
      <c r="BY29" s="176"/>
      <c r="BZ29" s="177"/>
      <c r="CA29" s="178"/>
      <c r="CB29" s="178"/>
      <c r="CC29" s="179"/>
      <c r="CD29" s="179"/>
      <c r="CE29" s="179"/>
      <c r="CF29" s="179"/>
      <c r="CG29" s="180"/>
      <c r="CH29" s="180"/>
      <c r="CI29" s="180"/>
      <c r="CJ29" s="180"/>
      <c r="CK29" s="180"/>
      <c r="CL29" s="180"/>
      <c r="CM29" s="180"/>
      <c r="CN29" s="181"/>
      <c r="CO29" s="181"/>
      <c r="CP29" s="176"/>
      <c r="CQ29" s="176"/>
      <c r="CR29" s="176"/>
      <c r="CS29" s="176"/>
      <c r="CT29" s="176"/>
      <c r="CU29" s="176"/>
      <c r="CV29" s="176"/>
      <c r="CW29" s="176"/>
      <c r="CX29" s="176"/>
      <c r="CY29" s="176"/>
      <c r="CZ29" s="176"/>
      <c r="DA29" s="176"/>
      <c r="DB29" s="176"/>
      <c r="DC29" s="176"/>
      <c r="DD29" s="176"/>
      <c r="DE29" s="176"/>
      <c r="DF29" s="176"/>
      <c r="DG29" s="176"/>
      <c r="DH29" s="176"/>
      <c r="DI29" s="176"/>
      <c r="DJ29" s="176"/>
      <c r="DK29" s="176"/>
      <c r="DL29" s="176"/>
      <c r="DM29" s="176"/>
      <c r="DN29" s="176"/>
      <c r="DO29" s="176"/>
      <c r="DP29" s="176"/>
      <c r="DQ29" s="176"/>
      <c r="DR29" s="176"/>
      <c r="DS29" s="176"/>
      <c r="DT29" s="176"/>
      <c r="DU29" s="176"/>
      <c r="DV29" s="176"/>
      <c r="DW29" s="176"/>
      <c r="DX29" s="176"/>
      <c r="DY29" s="176"/>
      <c r="DZ29" s="176"/>
      <c r="EA29" s="176"/>
      <c r="EB29" s="176"/>
      <c r="EC29" s="176"/>
      <c r="ED29" s="176"/>
      <c r="EE29" s="176"/>
      <c r="EF29" s="176"/>
      <c r="EG29" s="176"/>
      <c r="EH29" s="176"/>
      <c r="EI29" s="176"/>
      <c r="EJ29" s="176"/>
      <c r="EK29" s="176"/>
      <c r="EL29" s="176"/>
      <c r="EM29" s="176"/>
      <c r="EN29" s="176"/>
      <c r="EO29" s="176"/>
      <c r="EP29" s="176"/>
      <c r="EQ29" s="176"/>
      <c r="ER29" s="176"/>
      <c r="ES29" s="176"/>
      <c r="ET29" s="176"/>
      <c r="EU29" s="176"/>
      <c r="EV29" s="176"/>
      <c r="EW29" s="176"/>
      <c r="EX29" s="176"/>
      <c r="EY29" s="176"/>
      <c r="EZ29" s="176"/>
      <c r="FA29" s="176"/>
      <c r="FB29" s="176"/>
      <c r="FC29" s="176"/>
      <c r="FD29" s="176"/>
      <c r="FE29" s="176"/>
      <c r="FF29" s="176"/>
      <c r="FG29" s="176"/>
      <c r="FH29" s="176"/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  <c r="GH29" s="176"/>
      <c r="GI29" s="176"/>
      <c r="GJ29" s="176"/>
      <c r="GK29" s="176"/>
      <c r="GL29" s="176"/>
      <c r="GM29" s="176"/>
      <c r="GN29" s="176"/>
      <c r="GO29" s="176"/>
      <c r="GP29" s="176"/>
      <c r="GQ29" s="176"/>
      <c r="GR29" s="176"/>
      <c r="GS29" s="176"/>
      <c r="GT29" s="176"/>
      <c r="GU29" s="176"/>
      <c r="GV29" s="176"/>
      <c r="GW29" s="176"/>
      <c r="GX29" s="176"/>
      <c r="GY29" s="176"/>
      <c r="GZ29" s="176"/>
      <c r="HA29" s="176"/>
      <c r="HB29" s="176"/>
      <c r="HC29" s="176"/>
      <c r="HD29" s="176"/>
      <c r="HE29" s="176"/>
      <c r="HF29" s="176"/>
      <c r="HG29" s="176"/>
      <c r="HH29" s="176"/>
      <c r="HI29" s="176"/>
      <c r="HJ29" s="176"/>
      <c r="HK29" s="176"/>
      <c r="HL29" s="176"/>
      <c r="HM29" s="176"/>
      <c r="HN29" s="176"/>
      <c r="HO29" s="176"/>
      <c r="HP29" s="176"/>
      <c r="HQ29" s="176"/>
      <c r="HR29" s="176"/>
      <c r="HS29" s="176"/>
      <c r="HT29" s="176"/>
      <c r="HU29" s="176"/>
      <c r="HV29" s="176"/>
      <c r="HW29" s="176"/>
      <c r="HX29" s="176"/>
      <c r="HY29" s="176"/>
      <c r="HZ29" s="176"/>
      <c r="IA29" s="176"/>
      <c r="IB29" s="176"/>
      <c r="IC29" s="176"/>
      <c r="ID29" s="176"/>
      <c r="IE29" s="176"/>
      <c r="IF29" s="176"/>
      <c r="IG29" s="176"/>
      <c r="IH29" s="176"/>
      <c r="II29" s="176"/>
      <c r="IJ29" s="176"/>
      <c r="IK29" s="176"/>
      <c r="IL29" s="176"/>
      <c r="IM29" s="176"/>
      <c r="IN29" s="176"/>
      <c r="IO29" s="176"/>
      <c r="IP29" s="176"/>
      <c r="IQ29" s="176"/>
      <c r="IR29" s="176"/>
      <c r="IS29" s="176"/>
      <c r="IT29" s="176"/>
      <c r="IU29" s="176"/>
      <c r="IV29" s="176"/>
    </row>
    <row r="30" spans="1:256" s="182" customFormat="1" ht="36" customHeight="1" x14ac:dyDescent="0.2">
      <c r="A30" s="2741"/>
      <c r="B30" s="2741"/>
      <c r="C30" s="183" t="s">
        <v>231</v>
      </c>
      <c r="D30" s="184" t="s">
        <v>27</v>
      </c>
      <c r="E30" s="185" t="s">
        <v>28</v>
      </c>
      <c r="F30" s="186" t="s">
        <v>49</v>
      </c>
      <c r="G30" s="110" t="s">
        <v>50</v>
      </c>
      <c r="H30" s="110" t="s">
        <v>51</v>
      </c>
      <c r="I30" s="110" t="s">
        <v>52</v>
      </c>
      <c r="J30" s="187" t="s">
        <v>53</v>
      </c>
      <c r="K30" s="110" t="s">
        <v>54</v>
      </c>
      <c r="L30" s="110" t="s">
        <v>55</v>
      </c>
      <c r="M30" s="110" t="s">
        <v>56</v>
      </c>
      <c r="N30" s="110" t="s">
        <v>57</v>
      </c>
      <c r="O30" s="110" t="s">
        <v>58</v>
      </c>
      <c r="P30" s="110" t="s">
        <v>59</v>
      </c>
      <c r="Q30" s="110" t="s">
        <v>60</v>
      </c>
      <c r="R30" s="110" t="s">
        <v>61</v>
      </c>
      <c r="S30" s="110" t="s">
        <v>62</v>
      </c>
      <c r="T30" s="111" t="s">
        <v>63</v>
      </c>
      <c r="U30" s="111" t="s">
        <v>64</v>
      </c>
      <c r="V30" s="111" t="s">
        <v>13</v>
      </c>
      <c r="W30" s="111" t="s">
        <v>14</v>
      </c>
      <c r="X30" s="111" t="s">
        <v>15</v>
      </c>
      <c r="Y30" s="111" t="s">
        <v>16</v>
      </c>
      <c r="Z30" s="111" t="s">
        <v>17</v>
      </c>
      <c r="AA30" s="111" t="s">
        <v>18</v>
      </c>
      <c r="AB30" s="111" t="s">
        <v>19</v>
      </c>
      <c r="AC30" s="111" t="s">
        <v>20</v>
      </c>
      <c r="AD30" s="111" t="s">
        <v>21</v>
      </c>
      <c r="AE30" s="111" t="s">
        <v>22</v>
      </c>
      <c r="AF30" s="111" t="s">
        <v>23</v>
      </c>
      <c r="AG30" s="111" t="s">
        <v>24</v>
      </c>
      <c r="AH30" s="112" t="s">
        <v>25</v>
      </c>
      <c r="AI30" s="2751"/>
      <c r="AJ30" s="188" t="s">
        <v>66</v>
      </c>
      <c r="AK30" s="189" t="s">
        <v>67</v>
      </c>
      <c r="AL30" s="190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76"/>
      <c r="BL30" s="176"/>
      <c r="BM30" s="176"/>
      <c r="BN30" s="176"/>
      <c r="BO30" s="176"/>
      <c r="BP30" s="176"/>
      <c r="BQ30" s="176"/>
      <c r="BR30" s="176"/>
      <c r="BS30" s="176"/>
      <c r="BT30" s="176"/>
      <c r="BU30" s="176"/>
      <c r="BV30" s="176"/>
      <c r="BW30" s="176"/>
      <c r="BX30" s="176"/>
      <c r="BY30" s="176"/>
      <c r="BZ30" s="177"/>
      <c r="CA30" s="178"/>
      <c r="CB30" s="178"/>
      <c r="CC30" s="179"/>
      <c r="CD30" s="179"/>
      <c r="CE30" s="179"/>
      <c r="CF30" s="179"/>
      <c r="CG30" s="180"/>
      <c r="CH30" s="180"/>
      <c r="CI30" s="180"/>
      <c r="CJ30" s="180"/>
      <c r="CK30" s="180"/>
      <c r="CL30" s="180"/>
      <c r="CM30" s="180"/>
      <c r="CN30" s="181"/>
      <c r="CO30" s="181"/>
      <c r="CP30" s="176"/>
      <c r="CQ30" s="176"/>
      <c r="CR30" s="176"/>
      <c r="CS30" s="176"/>
      <c r="CT30" s="176"/>
      <c r="CU30" s="176"/>
      <c r="CV30" s="176"/>
      <c r="CW30" s="176"/>
      <c r="CX30" s="176"/>
      <c r="CY30" s="176"/>
      <c r="CZ30" s="176"/>
      <c r="DA30" s="176"/>
      <c r="DB30" s="176"/>
      <c r="DC30" s="176"/>
      <c r="DD30" s="176"/>
      <c r="DE30" s="176"/>
      <c r="DF30" s="176"/>
      <c r="DG30" s="176"/>
      <c r="DH30" s="176"/>
      <c r="DI30" s="176"/>
      <c r="DJ30" s="176"/>
      <c r="DK30" s="176"/>
      <c r="DL30" s="176"/>
      <c r="DM30" s="176"/>
      <c r="DN30" s="176"/>
      <c r="DO30" s="176"/>
      <c r="DP30" s="176"/>
      <c r="DQ30" s="176"/>
      <c r="DR30" s="176"/>
      <c r="DS30" s="176"/>
      <c r="DT30" s="176"/>
      <c r="DU30" s="176"/>
      <c r="DV30" s="176"/>
      <c r="DW30" s="176"/>
      <c r="DX30" s="176"/>
      <c r="DY30" s="176"/>
      <c r="DZ30" s="176"/>
      <c r="EA30" s="176"/>
      <c r="EB30" s="176"/>
      <c r="EC30" s="176"/>
      <c r="ED30" s="176"/>
      <c r="EE30" s="176"/>
      <c r="EF30" s="176"/>
      <c r="EG30" s="176"/>
      <c r="EH30" s="176"/>
      <c r="EI30" s="176"/>
      <c r="EJ30" s="176"/>
      <c r="EK30" s="176"/>
      <c r="EL30" s="176"/>
      <c r="EM30" s="176"/>
      <c r="EN30" s="176"/>
      <c r="EO30" s="176"/>
      <c r="EP30" s="176"/>
      <c r="EQ30" s="176"/>
      <c r="ER30" s="176"/>
      <c r="ES30" s="176"/>
      <c r="ET30" s="176"/>
      <c r="EU30" s="176"/>
      <c r="EV30" s="176"/>
      <c r="EW30" s="176"/>
      <c r="EX30" s="176"/>
      <c r="EY30" s="176"/>
      <c r="EZ30" s="176"/>
      <c r="FA30" s="176"/>
      <c r="FB30" s="176"/>
      <c r="FC30" s="176"/>
      <c r="FD30" s="176"/>
      <c r="FE30" s="176"/>
      <c r="FF30" s="176"/>
      <c r="FG30" s="176"/>
      <c r="FH30" s="176"/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  <c r="GH30" s="176"/>
      <c r="GI30" s="176"/>
      <c r="GJ30" s="176"/>
      <c r="GK30" s="176"/>
      <c r="GL30" s="176"/>
      <c r="GM30" s="176"/>
      <c r="GN30" s="176"/>
      <c r="GO30" s="176"/>
      <c r="GP30" s="176"/>
      <c r="GQ30" s="176"/>
      <c r="GR30" s="176"/>
      <c r="GS30" s="176"/>
      <c r="GT30" s="176"/>
      <c r="GU30" s="176"/>
      <c r="GV30" s="176"/>
      <c r="GW30" s="176"/>
      <c r="GX30" s="176"/>
      <c r="GY30" s="176"/>
      <c r="GZ30" s="176"/>
      <c r="HA30" s="176"/>
      <c r="HB30" s="176"/>
      <c r="HC30" s="176"/>
      <c r="HD30" s="176"/>
      <c r="HE30" s="176"/>
      <c r="HF30" s="176"/>
      <c r="HG30" s="176"/>
      <c r="HH30" s="176"/>
      <c r="HI30" s="176"/>
      <c r="HJ30" s="176"/>
      <c r="HK30" s="176"/>
      <c r="HL30" s="176"/>
      <c r="HM30" s="176"/>
      <c r="HN30" s="176"/>
      <c r="HO30" s="176"/>
      <c r="HP30" s="176"/>
      <c r="HQ30" s="176"/>
      <c r="HR30" s="176"/>
      <c r="HS30" s="176"/>
      <c r="HT30" s="176"/>
      <c r="HU30" s="176"/>
      <c r="HV30" s="176"/>
      <c r="HW30" s="176"/>
      <c r="HX30" s="176"/>
      <c r="HY30" s="176"/>
      <c r="HZ30" s="176"/>
      <c r="IA30" s="176"/>
      <c r="IB30" s="176"/>
      <c r="IC30" s="176"/>
      <c r="ID30" s="176"/>
      <c r="IE30" s="176"/>
      <c r="IF30" s="176"/>
      <c r="IG30" s="176"/>
      <c r="IH30" s="176"/>
      <c r="II30" s="176"/>
      <c r="IJ30" s="176"/>
      <c r="IK30" s="176"/>
      <c r="IL30" s="176"/>
      <c r="IM30" s="176"/>
      <c r="IN30" s="176"/>
      <c r="IO30" s="176"/>
      <c r="IP30" s="176"/>
      <c r="IQ30" s="176"/>
      <c r="IR30" s="176"/>
      <c r="IS30" s="176"/>
      <c r="IT30" s="176"/>
      <c r="IU30" s="176"/>
      <c r="IV30" s="176"/>
    </row>
    <row r="31" spans="1:256" s="182" customFormat="1" ht="15.75" customHeight="1" x14ac:dyDescent="0.2">
      <c r="A31" s="2732" t="s">
        <v>1450</v>
      </c>
      <c r="B31" s="165" t="s">
        <v>33</v>
      </c>
      <c r="C31" s="165">
        <f>SUM(F31:AH31)</f>
        <v>0</v>
      </c>
      <c r="D31" s="191"/>
      <c r="E31" s="192"/>
      <c r="F31" s="193"/>
      <c r="G31" s="141"/>
      <c r="H31" s="141"/>
      <c r="I31" s="141"/>
      <c r="J31" s="194"/>
      <c r="K31" s="194"/>
      <c r="L31" s="141"/>
      <c r="M31" s="141"/>
      <c r="N31" s="191"/>
      <c r="O31" s="192"/>
      <c r="P31" s="193"/>
      <c r="Q31" s="141"/>
      <c r="R31" s="141"/>
      <c r="S31" s="141"/>
      <c r="T31" s="194"/>
      <c r="U31" s="194"/>
      <c r="V31" s="141"/>
      <c r="W31" s="141"/>
      <c r="X31" s="191"/>
      <c r="Y31" s="192"/>
      <c r="Z31" s="193"/>
      <c r="AA31" s="141"/>
      <c r="AB31" s="141"/>
      <c r="AC31" s="141"/>
      <c r="AD31" s="194"/>
      <c r="AE31" s="194"/>
      <c r="AF31" s="141"/>
      <c r="AG31" s="141"/>
      <c r="AH31" s="191"/>
      <c r="AI31" s="195"/>
      <c r="AJ31" s="196"/>
      <c r="AK31" s="125"/>
      <c r="AL31" s="197" t="s">
        <v>1513</v>
      </c>
      <c r="AM31" s="198"/>
      <c r="AN31" s="102"/>
      <c r="AO31" s="102"/>
      <c r="AP31" s="199"/>
      <c r="AQ31" s="199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76"/>
      <c r="BL31" s="176"/>
      <c r="BM31" s="176"/>
      <c r="BN31" s="176"/>
      <c r="BO31" s="176"/>
      <c r="BP31" s="176"/>
      <c r="BQ31" s="176"/>
      <c r="BR31" s="176"/>
      <c r="BS31" s="176"/>
      <c r="BT31" s="176"/>
      <c r="BU31" s="176"/>
      <c r="BV31" s="176"/>
      <c r="BW31" s="176"/>
      <c r="BX31" s="176"/>
      <c r="BY31" s="176"/>
      <c r="BZ31" s="177"/>
      <c r="CA31" s="178"/>
      <c r="CB31" s="178"/>
      <c r="CC31" s="179" t="str">
        <f>IF(AJ31&gt;SUM(F31:M31),"Los controles con presencia del padre no puede ser mayor que el total Controles Menor 1 año",IF(AK31&gt;SUM(N31:P31),"Los controles con presencia del padre no puede ser mayor que el total Controles   1 año a 3 años 11 meses 29 días",""))</f>
        <v/>
      </c>
      <c r="CD31" s="179" t="str">
        <f>IF(AND(F31&lt;&gt;0,'A05'!C50=""),"NO OLVIDE REGISTRAR INGRESOS A CONTROL DE SALUD DE LOS RESPECTIVOS RN, EN REM A05-SECCIÓN E","")</f>
        <v/>
      </c>
      <c r="CE31" s="179"/>
      <c r="CF31" s="179"/>
      <c r="CG31" s="180">
        <v>0</v>
      </c>
      <c r="CH31" s="180">
        <v>0</v>
      </c>
      <c r="CI31" s="180">
        <f>IF(AJ31&gt;SUM(F31:M31),1,IF(AK31&gt;SUM(N31:P31),1,0))</f>
        <v>0</v>
      </c>
      <c r="CJ31" s="180">
        <v>0</v>
      </c>
      <c r="CK31" s="180"/>
      <c r="CL31" s="180"/>
      <c r="CM31" s="180"/>
      <c r="CN31" s="181"/>
      <c r="CO31" s="181"/>
      <c r="CP31" s="176"/>
      <c r="CQ31" s="176"/>
      <c r="CR31" s="176"/>
      <c r="CS31" s="176"/>
      <c r="CT31" s="176"/>
      <c r="CU31" s="176"/>
      <c r="CV31" s="176"/>
      <c r="CW31" s="176"/>
      <c r="CX31" s="176"/>
      <c r="CY31" s="176"/>
      <c r="CZ31" s="176"/>
      <c r="DA31" s="176"/>
      <c r="DB31" s="176"/>
      <c r="DC31" s="176"/>
      <c r="DD31" s="176"/>
      <c r="DE31" s="176"/>
      <c r="DF31" s="176"/>
      <c r="DG31" s="176"/>
      <c r="DH31" s="176"/>
      <c r="DI31" s="176"/>
      <c r="DJ31" s="176"/>
      <c r="DK31" s="176"/>
      <c r="DL31" s="176"/>
      <c r="DM31" s="176"/>
      <c r="DN31" s="176"/>
      <c r="DO31" s="176"/>
      <c r="DP31" s="176"/>
      <c r="DQ31" s="176"/>
      <c r="DR31" s="176"/>
      <c r="DS31" s="176"/>
      <c r="DT31" s="176"/>
      <c r="DU31" s="176"/>
      <c r="DV31" s="176"/>
      <c r="DW31" s="176"/>
      <c r="DX31" s="176"/>
      <c r="DY31" s="176"/>
      <c r="DZ31" s="176"/>
      <c r="EA31" s="176"/>
      <c r="EB31" s="176"/>
      <c r="EC31" s="176"/>
      <c r="ED31" s="176"/>
      <c r="EE31" s="176"/>
      <c r="EF31" s="176"/>
      <c r="EG31" s="176"/>
      <c r="EH31" s="176"/>
      <c r="EI31" s="176"/>
      <c r="EJ31" s="176"/>
      <c r="EK31" s="176"/>
      <c r="EL31" s="176"/>
      <c r="EM31" s="176"/>
      <c r="EN31" s="176"/>
      <c r="EO31" s="176"/>
      <c r="EP31" s="176"/>
      <c r="EQ31" s="176"/>
      <c r="ER31" s="176"/>
      <c r="ES31" s="176"/>
      <c r="ET31" s="176"/>
      <c r="EU31" s="176"/>
      <c r="EV31" s="176"/>
      <c r="EW31" s="176"/>
      <c r="EX31" s="176"/>
      <c r="EY31" s="176"/>
      <c r="EZ31" s="176"/>
      <c r="FA31" s="176"/>
      <c r="FB31" s="176"/>
      <c r="FC31" s="176"/>
      <c r="FD31" s="176"/>
      <c r="FE31" s="176"/>
      <c r="FF31" s="176"/>
      <c r="FG31" s="176"/>
      <c r="FH31" s="176"/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  <c r="GH31" s="176"/>
      <c r="GI31" s="176"/>
      <c r="GJ31" s="176"/>
      <c r="GK31" s="176"/>
      <c r="GL31" s="176"/>
      <c r="GM31" s="176"/>
      <c r="GN31" s="176"/>
      <c r="GO31" s="176"/>
      <c r="GP31" s="176"/>
      <c r="GQ31" s="176"/>
      <c r="GR31" s="176"/>
      <c r="GS31" s="176"/>
      <c r="GT31" s="176"/>
      <c r="GU31" s="176"/>
      <c r="GV31" s="176"/>
      <c r="GW31" s="176"/>
      <c r="GX31" s="176"/>
      <c r="GY31" s="176"/>
      <c r="GZ31" s="176"/>
      <c r="HA31" s="176"/>
      <c r="HB31" s="176"/>
      <c r="HC31" s="176"/>
      <c r="HD31" s="176"/>
      <c r="HE31" s="176"/>
      <c r="HF31" s="176"/>
      <c r="HG31" s="176"/>
      <c r="HH31" s="176"/>
      <c r="HI31" s="176"/>
      <c r="HJ31" s="176"/>
      <c r="HK31" s="176"/>
      <c r="HL31" s="176"/>
      <c r="HM31" s="176"/>
      <c r="HN31" s="176"/>
      <c r="HO31" s="176"/>
      <c r="HP31" s="176"/>
      <c r="HQ31" s="176"/>
      <c r="HR31" s="176"/>
      <c r="HS31" s="176"/>
      <c r="HT31" s="176"/>
      <c r="HU31" s="176"/>
      <c r="HV31" s="176"/>
      <c r="HW31" s="176"/>
      <c r="HX31" s="176"/>
      <c r="HY31" s="176"/>
      <c r="HZ31" s="176"/>
      <c r="IA31" s="176"/>
      <c r="IB31" s="176"/>
      <c r="IC31" s="176"/>
      <c r="ID31" s="176"/>
      <c r="IE31" s="176"/>
      <c r="IF31" s="176"/>
      <c r="IG31" s="176"/>
      <c r="IH31" s="176"/>
      <c r="II31" s="176"/>
      <c r="IJ31" s="176"/>
      <c r="IK31" s="176"/>
      <c r="IL31" s="176"/>
      <c r="IM31" s="176"/>
      <c r="IN31" s="176"/>
      <c r="IO31" s="176"/>
      <c r="IP31" s="176"/>
      <c r="IQ31" s="176"/>
      <c r="IR31" s="176"/>
      <c r="IS31" s="176"/>
      <c r="IT31" s="176"/>
      <c r="IU31" s="176"/>
      <c r="IV31" s="176"/>
    </row>
    <row r="32" spans="1:256" s="182" customFormat="1" ht="15.75" customHeight="1" x14ac:dyDescent="0.2">
      <c r="A32" s="2734"/>
      <c r="B32" s="200" t="s">
        <v>46</v>
      </c>
      <c r="C32" s="200">
        <f>SUM(F32:AH32)</f>
        <v>0</v>
      </c>
      <c r="D32" s="191"/>
      <c r="E32" s="192"/>
      <c r="F32" s="201"/>
      <c r="G32" s="202"/>
      <c r="H32" s="202"/>
      <c r="I32" s="203"/>
      <c r="J32" s="202"/>
      <c r="K32" s="202"/>
      <c r="L32" s="203"/>
      <c r="M32" s="202"/>
      <c r="N32" s="202"/>
      <c r="O32" s="203"/>
      <c r="P32" s="202"/>
      <c r="Q32" s="202"/>
      <c r="R32" s="203"/>
      <c r="S32" s="202"/>
      <c r="T32" s="202"/>
      <c r="U32" s="203"/>
      <c r="V32" s="202"/>
      <c r="W32" s="202"/>
      <c r="X32" s="203"/>
      <c r="Y32" s="202"/>
      <c r="Z32" s="202"/>
      <c r="AA32" s="203"/>
      <c r="AB32" s="202"/>
      <c r="AC32" s="202"/>
      <c r="AD32" s="203"/>
      <c r="AE32" s="202"/>
      <c r="AF32" s="202"/>
      <c r="AG32" s="203"/>
      <c r="AH32" s="204"/>
      <c r="AI32" s="191"/>
      <c r="AJ32" s="205"/>
      <c r="AK32" s="191"/>
      <c r="AL32" s="197" t="s">
        <v>1513</v>
      </c>
      <c r="AM32" s="198"/>
      <c r="AN32" s="102"/>
      <c r="AO32" s="102"/>
      <c r="AP32" s="199"/>
      <c r="AQ32" s="199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76"/>
      <c r="BL32" s="176"/>
      <c r="BM32" s="176"/>
      <c r="BN32" s="176"/>
      <c r="BO32" s="176"/>
      <c r="BP32" s="176"/>
      <c r="BQ32" s="176"/>
      <c r="BR32" s="176"/>
      <c r="BS32" s="176"/>
      <c r="BT32" s="176"/>
      <c r="BU32" s="176"/>
      <c r="BV32" s="176"/>
      <c r="BW32" s="176"/>
      <c r="BX32" s="176"/>
      <c r="BY32" s="176"/>
      <c r="BZ32" s="177"/>
      <c r="CA32" s="178"/>
      <c r="CB32" s="178"/>
      <c r="CC32" s="179" t="str">
        <f>IF(AJ32&gt;SUM(F32:M32),"Los controles con presencia del padre no puede ser mayor que el total Controles Menor 1 año",IF(AK32&gt;SUM(N32:P32),"Los controles con presencia del padre no puede ser mayor que el total Controles   1 año a 3 años 11 meses 29 días",""))</f>
        <v/>
      </c>
      <c r="CD32" s="179" t="str">
        <f>IF(AND(F32&lt;&gt;0,'A05'!C50=""),"NO OLVIDE REGISTRAR INGRESOS A CONTROL DE SALUD DE LOS RESPECTIVOS RN, EN REM A05-SECCIÓN E","")</f>
        <v/>
      </c>
      <c r="CE32" s="179"/>
      <c r="CF32" s="179"/>
      <c r="CG32" s="180">
        <v>0</v>
      </c>
      <c r="CH32" s="180">
        <v>0</v>
      </c>
      <c r="CI32" s="180">
        <f>IF(AJ32&gt;SUM(F32:M32),1,IF(AK32&gt;SUM(N32:P32),1,0))</f>
        <v>0</v>
      </c>
      <c r="CJ32" s="180">
        <v>0</v>
      </c>
      <c r="CK32" s="180"/>
      <c r="CL32" s="180"/>
      <c r="CM32" s="180"/>
      <c r="CN32" s="181"/>
      <c r="CO32" s="181"/>
      <c r="CP32" s="176"/>
      <c r="CQ32" s="176"/>
      <c r="CR32" s="176"/>
      <c r="CS32" s="176"/>
      <c r="CT32" s="176"/>
      <c r="CU32" s="176"/>
      <c r="CV32" s="176"/>
      <c r="CW32" s="176"/>
      <c r="CX32" s="176"/>
      <c r="CY32" s="176"/>
      <c r="CZ32" s="176"/>
      <c r="DA32" s="176"/>
      <c r="DB32" s="176"/>
      <c r="DC32" s="176"/>
      <c r="DD32" s="176"/>
      <c r="DE32" s="176"/>
      <c r="DF32" s="176"/>
      <c r="DG32" s="176"/>
      <c r="DH32" s="176"/>
      <c r="DI32" s="176"/>
      <c r="DJ32" s="176"/>
      <c r="DK32" s="176"/>
      <c r="DL32" s="176"/>
      <c r="DM32" s="176"/>
      <c r="DN32" s="176"/>
      <c r="DO32" s="176"/>
      <c r="DP32" s="176"/>
      <c r="DQ32" s="176"/>
      <c r="DR32" s="176"/>
      <c r="DS32" s="176"/>
      <c r="DT32" s="176"/>
      <c r="DU32" s="176"/>
      <c r="DV32" s="176"/>
      <c r="DW32" s="176"/>
      <c r="DX32" s="176"/>
      <c r="DY32" s="176"/>
      <c r="DZ32" s="176"/>
      <c r="EA32" s="176"/>
      <c r="EB32" s="176"/>
      <c r="EC32" s="176"/>
      <c r="ED32" s="176"/>
      <c r="EE32" s="176"/>
      <c r="EF32" s="176"/>
      <c r="EG32" s="176"/>
      <c r="EH32" s="176"/>
      <c r="EI32" s="176"/>
      <c r="EJ32" s="176"/>
      <c r="EK32" s="176"/>
      <c r="EL32" s="176"/>
      <c r="EM32" s="176"/>
      <c r="EN32" s="176"/>
      <c r="EO32" s="176"/>
      <c r="EP32" s="176"/>
      <c r="EQ32" s="176"/>
      <c r="ER32" s="176"/>
      <c r="ES32" s="176"/>
      <c r="ET32" s="176"/>
      <c r="EU32" s="176"/>
      <c r="EV32" s="176"/>
      <c r="EW32" s="176"/>
      <c r="EX32" s="176"/>
      <c r="EY32" s="176"/>
      <c r="EZ32" s="176"/>
      <c r="FA32" s="176"/>
      <c r="FB32" s="176"/>
      <c r="FC32" s="176"/>
      <c r="FD32" s="176"/>
      <c r="FE32" s="176"/>
      <c r="FF32" s="176"/>
      <c r="FG32" s="176"/>
      <c r="FH32" s="176"/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  <c r="GH32" s="176"/>
      <c r="GI32" s="176"/>
      <c r="GJ32" s="176"/>
      <c r="GK32" s="176"/>
      <c r="GL32" s="176"/>
      <c r="GM32" s="176"/>
      <c r="GN32" s="176"/>
      <c r="GO32" s="176"/>
      <c r="GP32" s="176"/>
      <c r="GQ32" s="176"/>
      <c r="GR32" s="176"/>
      <c r="GS32" s="176"/>
      <c r="GT32" s="176"/>
      <c r="GU32" s="176"/>
      <c r="GV32" s="176"/>
      <c r="GW32" s="176"/>
      <c r="GX32" s="176"/>
      <c r="GY32" s="176"/>
      <c r="GZ32" s="176"/>
      <c r="HA32" s="176"/>
      <c r="HB32" s="176"/>
      <c r="HC32" s="176"/>
      <c r="HD32" s="176"/>
      <c r="HE32" s="176"/>
      <c r="HF32" s="176"/>
      <c r="HG32" s="176"/>
      <c r="HH32" s="176"/>
      <c r="HI32" s="176"/>
      <c r="HJ32" s="176"/>
      <c r="HK32" s="176"/>
      <c r="HL32" s="176"/>
      <c r="HM32" s="176"/>
      <c r="HN32" s="176"/>
      <c r="HO32" s="176"/>
      <c r="HP32" s="176"/>
      <c r="HQ32" s="176"/>
      <c r="HR32" s="176"/>
      <c r="HS32" s="176"/>
      <c r="HT32" s="176"/>
      <c r="HU32" s="176"/>
      <c r="HV32" s="176"/>
      <c r="HW32" s="176"/>
      <c r="HX32" s="176"/>
      <c r="HY32" s="176"/>
      <c r="HZ32" s="176"/>
      <c r="IA32" s="176"/>
      <c r="IB32" s="176"/>
      <c r="IC32" s="176"/>
      <c r="ID32" s="176"/>
      <c r="IE32" s="176"/>
      <c r="IF32" s="176"/>
      <c r="IG32" s="176"/>
      <c r="IH32" s="176"/>
      <c r="II32" s="176"/>
      <c r="IJ32" s="176"/>
      <c r="IK32" s="176"/>
      <c r="IL32" s="176"/>
      <c r="IM32" s="176"/>
      <c r="IN32" s="176"/>
      <c r="IO32" s="176"/>
      <c r="IP32" s="176"/>
      <c r="IQ32" s="176"/>
      <c r="IR32" s="176"/>
      <c r="IS32" s="176"/>
      <c r="IT32" s="176"/>
      <c r="IU32" s="176"/>
      <c r="IV32" s="176"/>
    </row>
    <row r="33" spans="1:256" s="182" customFormat="1" ht="15.75" customHeight="1" x14ac:dyDescent="0.2">
      <c r="A33" s="2734"/>
      <c r="B33" s="159" t="s">
        <v>34</v>
      </c>
      <c r="C33" s="159">
        <f>SUM(F33+T33+U33+V33+W33+X33+Y33+Z33+AA33+AB33+AC33+AD33+AE33+AF33+AG33+AH33)</f>
        <v>0</v>
      </c>
      <c r="D33" s="191"/>
      <c r="E33" s="192"/>
      <c r="F33" s="206"/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G33" s="208"/>
      <c r="AH33" s="209"/>
      <c r="AI33" s="154"/>
      <c r="AJ33" s="210"/>
      <c r="AK33" s="211"/>
      <c r="AL33" s="197" t="s">
        <v>1513</v>
      </c>
      <c r="AM33" s="198"/>
      <c r="AN33" s="102"/>
      <c r="AO33" s="102"/>
      <c r="AP33" s="199"/>
      <c r="AQ33" s="199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76"/>
      <c r="BL33" s="176"/>
      <c r="BM33" s="176"/>
      <c r="BN33" s="176"/>
      <c r="BO33" s="176"/>
      <c r="BP33" s="176"/>
      <c r="BQ33" s="176"/>
      <c r="BR33" s="176"/>
      <c r="BS33" s="176"/>
      <c r="BT33" s="176"/>
      <c r="BU33" s="176"/>
      <c r="BV33" s="176"/>
      <c r="BW33" s="176"/>
      <c r="BX33" s="176"/>
      <c r="BY33" s="176"/>
      <c r="BZ33" s="177"/>
      <c r="CA33" s="178"/>
      <c r="CB33" s="178"/>
      <c r="CC33" s="179" t="str">
        <f>IF((AJ33&gt;F33),"Los controles con presencia del padre no puede ser mayor que el total Controles Menor 1 año","")</f>
        <v/>
      </c>
      <c r="CD33" s="179" t="str">
        <f>IF(AND(F33&lt;&gt;0,'A05'!C50=""),"NO OLVIDE REGISTRAR INGRESOS A CONTROL DE SALUD DE LOS RESPECTIVOS RN, EN REM A05-SECCIÓN E","")</f>
        <v/>
      </c>
      <c r="CE33" s="179"/>
      <c r="CF33" s="179"/>
      <c r="CG33" s="180">
        <v>0</v>
      </c>
      <c r="CH33" s="180">
        <v>0</v>
      </c>
      <c r="CI33" s="180">
        <f>IF(AJ33&gt;SUM(F33:M33),1,0)</f>
        <v>0</v>
      </c>
      <c r="CJ33" s="180">
        <v>0</v>
      </c>
      <c r="CK33" s="180"/>
      <c r="CL33" s="180"/>
      <c r="CM33" s="180"/>
      <c r="CN33" s="181"/>
      <c r="CO33" s="181"/>
      <c r="CP33" s="176"/>
      <c r="CQ33" s="176"/>
      <c r="CR33" s="176"/>
      <c r="CS33" s="176"/>
      <c r="CT33" s="176"/>
      <c r="CU33" s="176"/>
      <c r="CV33" s="176"/>
      <c r="CW33" s="176"/>
      <c r="CX33" s="176"/>
      <c r="CY33" s="176"/>
      <c r="CZ33" s="176"/>
      <c r="DA33" s="176"/>
      <c r="DB33" s="176"/>
      <c r="DC33" s="176"/>
      <c r="DD33" s="176"/>
      <c r="DE33" s="176"/>
      <c r="DF33" s="176"/>
      <c r="DG33" s="176"/>
      <c r="DH33" s="176"/>
      <c r="DI33" s="176"/>
      <c r="DJ33" s="176"/>
      <c r="DK33" s="176"/>
      <c r="DL33" s="176"/>
      <c r="DM33" s="176"/>
      <c r="DN33" s="176"/>
      <c r="DO33" s="176"/>
      <c r="DP33" s="176"/>
      <c r="DQ33" s="176"/>
      <c r="DR33" s="176"/>
      <c r="DS33" s="176"/>
      <c r="DT33" s="176"/>
      <c r="DU33" s="176"/>
      <c r="DV33" s="176"/>
      <c r="DW33" s="176"/>
      <c r="DX33" s="176"/>
      <c r="DY33" s="176"/>
      <c r="DZ33" s="176"/>
      <c r="EA33" s="176"/>
      <c r="EB33" s="176"/>
      <c r="EC33" s="176"/>
      <c r="ED33" s="176"/>
      <c r="EE33" s="176"/>
      <c r="EF33" s="176"/>
      <c r="EG33" s="176"/>
      <c r="EH33" s="176"/>
      <c r="EI33" s="176"/>
      <c r="EJ33" s="176"/>
      <c r="EK33" s="176"/>
      <c r="EL33" s="176"/>
      <c r="EM33" s="176"/>
      <c r="EN33" s="176"/>
      <c r="EO33" s="176"/>
      <c r="EP33" s="176"/>
      <c r="EQ33" s="176"/>
      <c r="ER33" s="176"/>
      <c r="ES33" s="176"/>
      <c r="ET33" s="176"/>
      <c r="EU33" s="176"/>
      <c r="EV33" s="176"/>
      <c r="EW33" s="176"/>
      <c r="EX33" s="176"/>
      <c r="EY33" s="176"/>
      <c r="EZ33" s="176"/>
      <c r="FA33" s="176"/>
      <c r="FB33" s="176"/>
      <c r="FC33" s="176"/>
      <c r="FD33" s="176"/>
      <c r="FE33" s="176"/>
      <c r="FF33" s="176"/>
      <c r="FG33" s="176"/>
      <c r="FH33" s="176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  <c r="GH33" s="176"/>
      <c r="GI33" s="176"/>
      <c r="GJ33" s="176"/>
      <c r="GK33" s="176"/>
      <c r="GL33" s="176"/>
      <c r="GM33" s="176"/>
      <c r="GN33" s="176"/>
      <c r="GO33" s="176"/>
      <c r="GP33" s="176"/>
      <c r="GQ33" s="176"/>
      <c r="GR33" s="176"/>
      <c r="GS33" s="176"/>
      <c r="GT33" s="176"/>
      <c r="GU33" s="176"/>
      <c r="GV33" s="176"/>
      <c r="GW33" s="176"/>
      <c r="GX33" s="176"/>
      <c r="GY33" s="176"/>
      <c r="GZ33" s="176"/>
      <c r="HA33" s="176"/>
      <c r="HB33" s="176"/>
      <c r="HC33" s="176"/>
      <c r="HD33" s="176"/>
      <c r="HE33" s="176"/>
      <c r="HF33" s="176"/>
      <c r="HG33" s="176"/>
      <c r="HH33" s="176"/>
      <c r="HI33" s="176"/>
      <c r="HJ33" s="176"/>
      <c r="HK33" s="176"/>
      <c r="HL33" s="176"/>
      <c r="HM33" s="176"/>
      <c r="HN33" s="176"/>
      <c r="HO33" s="176"/>
      <c r="HP33" s="176"/>
      <c r="HQ33" s="176"/>
      <c r="HR33" s="176"/>
      <c r="HS33" s="176"/>
      <c r="HT33" s="176"/>
      <c r="HU33" s="176"/>
      <c r="HV33" s="176"/>
      <c r="HW33" s="176"/>
      <c r="HX33" s="176"/>
      <c r="HY33" s="176"/>
      <c r="HZ33" s="176"/>
      <c r="IA33" s="176"/>
      <c r="IB33" s="176"/>
      <c r="IC33" s="176"/>
      <c r="ID33" s="176"/>
      <c r="IE33" s="176"/>
      <c r="IF33" s="176"/>
      <c r="IG33" s="176"/>
      <c r="IH33" s="176"/>
      <c r="II33" s="176"/>
      <c r="IJ33" s="176"/>
      <c r="IK33" s="176"/>
      <c r="IL33" s="176"/>
      <c r="IM33" s="176"/>
      <c r="IN33" s="176"/>
      <c r="IO33" s="176"/>
      <c r="IP33" s="176"/>
      <c r="IQ33" s="176"/>
      <c r="IR33" s="176"/>
      <c r="IS33" s="176"/>
      <c r="IT33" s="176"/>
      <c r="IU33" s="176"/>
      <c r="IV33" s="176"/>
    </row>
    <row r="34" spans="1:256" s="182" customFormat="1" ht="14.25" customHeight="1" x14ac:dyDescent="0.2">
      <c r="A34" s="2733"/>
      <c r="B34" s="168" t="s">
        <v>78</v>
      </c>
      <c r="C34" s="168">
        <f>SUM(N34:S34)</f>
        <v>0</v>
      </c>
      <c r="D34" s="212"/>
      <c r="E34" s="213"/>
      <c r="F34" s="214"/>
      <c r="G34" s="214"/>
      <c r="H34" s="214"/>
      <c r="I34" s="214"/>
      <c r="J34" s="214"/>
      <c r="K34" s="163"/>
      <c r="L34" s="163"/>
      <c r="M34" s="163"/>
      <c r="N34" s="149"/>
      <c r="O34" s="149"/>
      <c r="P34" s="149"/>
      <c r="Q34" s="149"/>
      <c r="R34" s="149"/>
      <c r="S34" s="149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215"/>
      <c r="AH34" s="215"/>
      <c r="AI34" s="136"/>
      <c r="AJ34" s="216"/>
      <c r="AK34" s="136"/>
      <c r="AL34" s="197" t="s">
        <v>1513</v>
      </c>
      <c r="AM34" s="198"/>
      <c r="AN34" s="102"/>
      <c r="AO34" s="102"/>
      <c r="AP34" s="199"/>
      <c r="AQ34" s="199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76"/>
      <c r="BL34" s="176"/>
      <c r="BM34" s="176"/>
      <c r="BN34" s="176"/>
      <c r="BO34" s="176"/>
      <c r="BP34" s="176"/>
      <c r="BQ34" s="176"/>
      <c r="BR34" s="176"/>
      <c r="BS34" s="176"/>
      <c r="BT34" s="176"/>
      <c r="BU34" s="176"/>
      <c r="BV34" s="176"/>
      <c r="BW34" s="176"/>
      <c r="BX34" s="176"/>
      <c r="BY34" s="176"/>
      <c r="BZ34" s="177"/>
      <c r="CA34" s="178"/>
      <c r="CB34" s="178"/>
      <c r="CC34" s="179" t="str">
        <f>IF(AK34&gt;SUM(N34:S34),"Los controles con presencia del padre no puede ser mayor que el total Controles   1año a 3 años 11 meses 29 días","")</f>
        <v/>
      </c>
      <c r="CD34" s="179"/>
      <c r="CE34" s="179"/>
      <c r="CF34" s="179"/>
      <c r="CG34" s="180">
        <v>0</v>
      </c>
      <c r="CH34" s="180">
        <v>0</v>
      </c>
      <c r="CI34" s="180">
        <f>IF(AJ34&gt;SUM(F34:M34),1,0)</f>
        <v>0</v>
      </c>
      <c r="CJ34" s="180">
        <v>0</v>
      </c>
      <c r="CK34" s="180"/>
      <c r="CL34" s="180"/>
      <c r="CM34" s="180"/>
      <c r="CN34" s="181"/>
      <c r="CO34" s="181"/>
      <c r="CP34" s="176"/>
      <c r="CQ34" s="176"/>
      <c r="CR34" s="176"/>
      <c r="CS34" s="176"/>
      <c r="CT34" s="176"/>
      <c r="CU34" s="176"/>
      <c r="CV34" s="176"/>
      <c r="CW34" s="176"/>
      <c r="CX34" s="176"/>
      <c r="CY34" s="176"/>
      <c r="CZ34" s="176"/>
      <c r="DA34" s="176"/>
      <c r="DB34" s="176"/>
      <c r="DC34" s="176"/>
      <c r="DD34" s="176"/>
      <c r="DE34" s="176"/>
      <c r="DF34" s="176"/>
      <c r="DG34" s="176"/>
      <c r="DH34" s="176"/>
      <c r="DI34" s="176"/>
      <c r="DJ34" s="176"/>
      <c r="DK34" s="176"/>
      <c r="DL34" s="176"/>
      <c r="DM34" s="176"/>
      <c r="DN34" s="176"/>
      <c r="DO34" s="176"/>
      <c r="DP34" s="176"/>
      <c r="DQ34" s="176"/>
      <c r="DR34" s="176"/>
      <c r="DS34" s="176"/>
      <c r="DT34" s="176"/>
      <c r="DU34" s="176"/>
      <c r="DV34" s="176"/>
      <c r="DW34" s="176"/>
      <c r="DX34" s="176"/>
      <c r="DY34" s="176"/>
      <c r="DZ34" s="176"/>
      <c r="EA34" s="176"/>
      <c r="EB34" s="176"/>
      <c r="EC34" s="176"/>
      <c r="ED34" s="176"/>
      <c r="EE34" s="176"/>
      <c r="EF34" s="176"/>
      <c r="EG34" s="176"/>
      <c r="EH34" s="176"/>
      <c r="EI34" s="176"/>
      <c r="EJ34" s="176"/>
      <c r="EK34" s="176"/>
      <c r="EL34" s="176"/>
      <c r="EM34" s="176"/>
      <c r="EN34" s="176"/>
      <c r="EO34" s="176"/>
      <c r="EP34" s="176"/>
      <c r="EQ34" s="176"/>
      <c r="ER34" s="176"/>
      <c r="ES34" s="176"/>
      <c r="ET34" s="176"/>
      <c r="EU34" s="176"/>
      <c r="EV34" s="176"/>
      <c r="EW34" s="176"/>
      <c r="EX34" s="176"/>
      <c r="EY34" s="176"/>
      <c r="EZ34" s="176"/>
      <c r="FA34" s="176"/>
      <c r="FB34" s="176"/>
      <c r="FC34" s="176"/>
      <c r="FD34" s="176"/>
      <c r="FE34" s="176"/>
      <c r="FF34" s="176"/>
      <c r="FG34" s="176"/>
      <c r="FH34" s="176"/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  <c r="GH34" s="176"/>
      <c r="GI34" s="176"/>
      <c r="GJ34" s="176"/>
      <c r="GK34" s="176"/>
      <c r="GL34" s="176"/>
      <c r="GM34" s="176"/>
      <c r="GN34" s="176"/>
      <c r="GO34" s="176"/>
      <c r="GP34" s="176"/>
      <c r="GQ34" s="176"/>
      <c r="GR34" s="176"/>
      <c r="GS34" s="176"/>
      <c r="GT34" s="176"/>
      <c r="GU34" s="176"/>
      <c r="GV34" s="176"/>
      <c r="GW34" s="176"/>
      <c r="GX34" s="176"/>
      <c r="GY34" s="176"/>
      <c r="GZ34" s="176"/>
      <c r="HA34" s="176"/>
      <c r="HB34" s="176"/>
      <c r="HC34" s="176"/>
      <c r="HD34" s="176"/>
      <c r="HE34" s="176"/>
      <c r="HF34" s="176"/>
      <c r="HG34" s="176"/>
      <c r="HH34" s="176"/>
      <c r="HI34" s="176"/>
      <c r="HJ34" s="176"/>
      <c r="HK34" s="176"/>
      <c r="HL34" s="176"/>
      <c r="HM34" s="176"/>
      <c r="HN34" s="176"/>
      <c r="HO34" s="176"/>
      <c r="HP34" s="176"/>
      <c r="HQ34" s="176"/>
      <c r="HR34" s="176"/>
      <c r="HS34" s="176"/>
      <c r="HT34" s="176"/>
      <c r="HU34" s="176"/>
      <c r="HV34" s="176"/>
      <c r="HW34" s="176"/>
      <c r="HX34" s="176"/>
      <c r="HY34" s="176"/>
      <c r="HZ34" s="176"/>
      <c r="IA34" s="176"/>
      <c r="IB34" s="176"/>
      <c r="IC34" s="176"/>
      <c r="ID34" s="176"/>
      <c r="IE34" s="176"/>
      <c r="IF34" s="176"/>
      <c r="IG34" s="176"/>
      <c r="IH34" s="176"/>
      <c r="II34" s="176"/>
      <c r="IJ34" s="176"/>
      <c r="IK34" s="176"/>
      <c r="IL34" s="176"/>
      <c r="IM34" s="176"/>
      <c r="IN34" s="176"/>
      <c r="IO34" s="176"/>
      <c r="IP34" s="176"/>
      <c r="IQ34" s="176"/>
      <c r="IR34" s="176"/>
      <c r="IS34" s="176"/>
      <c r="IT34" s="176"/>
      <c r="IU34" s="176"/>
      <c r="IV34" s="176"/>
    </row>
    <row r="35" spans="1:256" x14ac:dyDescent="0.2">
      <c r="A35" s="217" t="s">
        <v>68</v>
      </c>
      <c r="B35" s="218"/>
      <c r="C35" s="218"/>
      <c r="D35" s="218"/>
      <c r="E35" s="219"/>
      <c r="F35" s="220"/>
      <c r="G35" s="221"/>
      <c r="H35" s="222"/>
      <c r="I35" s="223"/>
      <c r="J35" s="223"/>
      <c r="K35" s="223"/>
      <c r="L35" s="223"/>
      <c r="M35" s="221"/>
      <c r="N35" s="219"/>
      <c r="O35" s="223"/>
      <c r="P35" s="223"/>
      <c r="Q35" s="223"/>
      <c r="R35" s="223"/>
      <c r="S35" s="223"/>
      <c r="T35" s="221"/>
      <c r="U35" s="221"/>
      <c r="V35" s="219"/>
      <c r="W35" s="223"/>
      <c r="X35" s="221"/>
      <c r="Y35" s="221"/>
      <c r="Z35" s="221"/>
      <c r="AA35" s="219"/>
      <c r="AB35" s="224"/>
      <c r="AC35" s="221"/>
      <c r="AD35" s="221"/>
      <c r="AE35" s="219"/>
      <c r="AF35" s="221"/>
      <c r="AG35" s="219"/>
      <c r="AH35" s="223"/>
      <c r="AI35" s="223"/>
      <c r="AJ35" s="223"/>
      <c r="AK35" s="223"/>
      <c r="AL35" s="223"/>
      <c r="AM35" s="223"/>
      <c r="AN35" s="223"/>
      <c r="AO35" s="102"/>
      <c r="AP35" s="102"/>
      <c r="AQ35" s="102"/>
      <c r="AR35" s="102"/>
      <c r="AS35" s="102"/>
      <c r="BZ35" s="116"/>
      <c r="CA35" s="117"/>
      <c r="CB35" s="117"/>
      <c r="CC35" s="128"/>
      <c r="CD35" s="128"/>
      <c r="CE35" s="128"/>
      <c r="CF35" s="128"/>
      <c r="CG35" s="101"/>
      <c r="CH35" s="101"/>
      <c r="CI35" s="101"/>
      <c r="CJ35" s="101"/>
      <c r="CK35" s="101"/>
      <c r="CL35" s="101"/>
      <c r="CM35" s="101"/>
    </row>
    <row r="36" spans="1:256" ht="14.25" customHeight="1" x14ac:dyDescent="0.2">
      <c r="A36" s="2740" t="s">
        <v>2</v>
      </c>
      <c r="B36" s="2740" t="s">
        <v>3</v>
      </c>
      <c r="C36" s="2760" t="s">
        <v>47</v>
      </c>
      <c r="D36" s="2761"/>
      <c r="E36" s="2762"/>
      <c r="F36" s="2745" t="s">
        <v>69</v>
      </c>
      <c r="G36" s="2746"/>
      <c r="H36" s="2746"/>
      <c r="I36" s="2746"/>
      <c r="J36" s="2746"/>
      <c r="K36" s="2746"/>
      <c r="L36" s="2746"/>
      <c r="M36" s="2746"/>
      <c r="N36" s="2746"/>
      <c r="O36" s="2746"/>
      <c r="P36" s="2746"/>
      <c r="Q36" s="2746"/>
      <c r="R36" s="2746"/>
      <c r="S36" s="2746"/>
      <c r="T36" s="2746"/>
      <c r="U36" s="2746"/>
      <c r="V36" s="2746"/>
      <c r="W36" s="2746"/>
      <c r="X36" s="2746"/>
      <c r="Y36" s="2746"/>
      <c r="Z36" s="2746"/>
      <c r="AA36" s="2746"/>
      <c r="AB36" s="2746"/>
      <c r="AC36" s="2746"/>
      <c r="AD36" s="2746"/>
      <c r="AE36" s="2746"/>
      <c r="AF36" s="2746"/>
      <c r="AG36" s="2746"/>
      <c r="AH36" s="2746"/>
      <c r="AI36" s="2746"/>
      <c r="AJ36" s="2746"/>
      <c r="AK36" s="2746"/>
      <c r="AL36" s="2746"/>
      <c r="AM36" s="2747"/>
      <c r="AN36" s="2732" t="s">
        <v>70</v>
      </c>
      <c r="AO36" s="102"/>
      <c r="AP36" s="102"/>
      <c r="AQ36" s="102"/>
      <c r="BZ36" s="116"/>
      <c r="CA36" s="117"/>
      <c r="CB36" s="117"/>
      <c r="CC36" s="128"/>
      <c r="CD36" s="128"/>
      <c r="CE36" s="128"/>
      <c r="CF36" s="128"/>
      <c r="CG36" s="101"/>
      <c r="CH36" s="101"/>
      <c r="CI36" s="101"/>
      <c r="CJ36" s="101"/>
      <c r="CK36" s="101"/>
      <c r="CL36" s="101"/>
      <c r="CM36" s="101"/>
    </row>
    <row r="37" spans="1:256" x14ac:dyDescent="0.2">
      <c r="A37" s="2743"/>
      <c r="B37" s="2743"/>
      <c r="C37" s="2763"/>
      <c r="D37" s="2764"/>
      <c r="E37" s="2765"/>
      <c r="F37" s="2745" t="s">
        <v>72</v>
      </c>
      <c r="G37" s="2747"/>
      <c r="H37" s="2745" t="s">
        <v>10</v>
      </c>
      <c r="I37" s="2747"/>
      <c r="J37" s="2745" t="s">
        <v>73</v>
      </c>
      <c r="K37" s="2747"/>
      <c r="L37" s="2745" t="s">
        <v>12</v>
      </c>
      <c r="M37" s="2747"/>
      <c r="N37" s="2735" t="s">
        <v>13</v>
      </c>
      <c r="O37" s="2737"/>
      <c r="P37" s="2735" t="s">
        <v>14</v>
      </c>
      <c r="Q37" s="2737"/>
      <c r="R37" s="2735" t="s">
        <v>15</v>
      </c>
      <c r="S37" s="2737"/>
      <c r="T37" s="2735" t="s">
        <v>16</v>
      </c>
      <c r="U37" s="2737"/>
      <c r="V37" s="2735" t="s">
        <v>17</v>
      </c>
      <c r="W37" s="2737"/>
      <c r="X37" s="2735" t="s">
        <v>18</v>
      </c>
      <c r="Y37" s="2737"/>
      <c r="Z37" s="2735" t="s">
        <v>19</v>
      </c>
      <c r="AA37" s="2737"/>
      <c r="AB37" s="2735" t="s">
        <v>20</v>
      </c>
      <c r="AC37" s="2737"/>
      <c r="AD37" s="2735" t="s">
        <v>21</v>
      </c>
      <c r="AE37" s="2737"/>
      <c r="AF37" s="2735" t="s">
        <v>22</v>
      </c>
      <c r="AG37" s="2737"/>
      <c r="AH37" s="2735" t="s">
        <v>23</v>
      </c>
      <c r="AI37" s="2737"/>
      <c r="AJ37" s="2735" t="s">
        <v>24</v>
      </c>
      <c r="AK37" s="2737"/>
      <c r="AL37" s="2735" t="s">
        <v>25</v>
      </c>
      <c r="AM37" s="2737"/>
      <c r="AN37" s="2734"/>
      <c r="AO37" s="102"/>
      <c r="AP37" s="102"/>
      <c r="AQ37" s="102"/>
      <c r="BZ37" s="116"/>
      <c r="CA37" s="117"/>
      <c r="CB37" s="117"/>
      <c r="CC37" s="128"/>
      <c r="CD37" s="128"/>
      <c r="CE37" s="128"/>
      <c r="CF37" s="128"/>
      <c r="CG37" s="101"/>
      <c r="CH37" s="101"/>
      <c r="CI37" s="101"/>
      <c r="CJ37" s="101"/>
      <c r="CK37" s="101"/>
      <c r="CL37" s="101"/>
      <c r="CM37" s="101"/>
    </row>
    <row r="38" spans="1:256" x14ac:dyDescent="0.2">
      <c r="A38" s="2741"/>
      <c r="B38" s="2741"/>
      <c r="C38" s="225" t="s">
        <v>231</v>
      </c>
      <c r="D38" s="115" t="s">
        <v>27</v>
      </c>
      <c r="E38" s="115" t="s">
        <v>28</v>
      </c>
      <c r="F38" s="115" t="s">
        <v>27</v>
      </c>
      <c r="G38" s="115" t="s">
        <v>28</v>
      </c>
      <c r="H38" s="115" t="s">
        <v>27</v>
      </c>
      <c r="I38" s="115" t="s">
        <v>28</v>
      </c>
      <c r="J38" s="115" t="s">
        <v>27</v>
      </c>
      <c r="K38" s="115" t="s">
        <v>28</v>
      </c>
      <c r="L38" s="115" t="s">
        <v>27</v>
      </c>
      <c r="M38" s="115" t="s">
        <v>28</v>
      </c>
      <c r="N38" s="115" t="s">
        <v>27</v>
      </c>
      <c r="O38" s="115" t="s">
        <v>28</v>
      </c>
      <c r="P38" s="115" t="s">
        <v>27</v>
      </c>
      <c r="Q38" s="115" t="s">
        <v>28</v>
      </c>
      <c r="R38" s="115" t="s">
        <v>27</v>
      </c>
      <c r="S38" s="115" t="s">
        <v>28</v>
      </c>
      <c r="T38" s="115" t="s">
        <v>27</v>
      </c>
      <c r="U38" s="115" t="s">
        <v>28</v>
      </c>
      <c r="V38" s="115" t="s">
        <v>27</v>
      </c>
      <c r="W38" s="115" t="s">
        <v>28</v>
      </c>
      <c r="X38" s="115" t="s">
        <v>27</v>
      </c>
      <c r="Y38" s="115" t="s">
        <v>28</v>
      </c>
      <c r="Z38" s="115" t="s">
        <v>27</v>
      </c>
      <c r="AA38" s="115" t="s">
        <v>28</v>
      </c>
      <c r="AB38" s="115" t="s">
        <v>27</v>
      </c>
      <c r="AC38" s="115" t="s">
        <v>28</v>
      </c>
      <c r="AD38" s="115" t="s">
        <v>27</v>
      </c>
      <c r="AE38" s="115" t="s">
        <v>28</v>
      </c>
      <c r="AF38" s="115" t="s">
        <v>27</v>
      </c>
      <c r="AG38" s="115" t="s">
        <v>28</v>
      </c>
      <c r="AH38" s="115" t="s">
        <v>27</v>
      </c>
      <c r="AI38" s="115" t="s">
        <v>28</v>
      </c>
      <c r="AJ38" s="115" t="s">
        <v>27</v>
      </c>
      <c r="AK38" s="115" t="s">
        <v>28</v>
      </c>
      <c r="AL38" s="115" t="s">
        <v>27</v>
      </c>
      <c r="AM38" s="115" t="s">
        <v>28</v>
      </c>
      <c r="AN38" s="2733"/>
      <c r="AO38" s="226"/>
      <c r="AP38" s="102"/>
      <c r="AQ38" s="102"/>
      <c r="BZ38" s="116"/>
      <c r="CA38" s="117"/>
      <c r="CB38" s="117"/>
      <c r="CG38" s="101"/>
      <c r="CH38" s="101"/>
      <c r="CI38" s="101"/>
      <c r="CJ38" s="101"/>
      <c r="CK38" s="101"/>
      <c r="CL38" s="101"/>
      <c r="CM38" s="101"/>
    </row>
    <row r="39" spans="1:256" x14ac:dyDescent="0.2">
      <c r="A39" s="2732" t="s">
        <v>76</v>
      </c>
      <c r="B39" s="165" t="s">
        <v>33</v>
      </c>
      <c r="C39" s="227">
        <f t="shared" ref="C39:C61" si="3">SUM(D39:E39)</f>
        <v>0</v>
      </c>
      <c r="D39" s="228">
        <f>SUM(L39+N39+P39+R39+T39+V39+X39+Z39+AB39+AD39+AF39+AH39+AJ39+AL39)</f>
        <v>0</v>
      </c>
      <c r="E39" s="228">
        <f>SUM(M39+O39+Q39+S39+U39+W39+Y39+AA39+AC39+AE39+AG39+AI39+AK39+AM39)</f>
        <v>0</v>
      </c>
      <c r="F39" s="229"/>
      <c r="G39" s="123"/>
      <c r="H39" s="120"/>
      <c r="I39" s="123"/>
      <c r="J39" s="120"/>
      <c r="K39" s="123"/>
      <c r="L39" s="193"/>
      <c r="M39" s="166"/>
      <c r="N39" s="193"/>
      <c r="O39" s="166"/>
      <c r="P39" s="193"/>
      <c r="Q39" s="166"/>
      <c r="R39" s="193"/>
      <c r="S39" s="166"/>
      <c r="T39" s="193"/>
      <c r="U39" s="166"/>
      <c r="V39" s="193"/>
      <c r="W39" s="166"/>
      <c r="X39" s="193"/>
      <c r="Y39" s="166"/>
      <c r="Z39" s="193"/>
      <c r="AA39" s="166"/>
      <c r="AB39" s="193"/>
      <c r="AC39" s="166"/>
      <c r="AD39" s="193"/>
      <c r="AE39" s="166"/>
      <c r="AF39" s="193"/>
      <c r="AG39" s="166"/>
      <c r="AH39" s="193"/>
      <c r="AI39" s="166"/>
      <c r="AJ39" s="193"/>
      <c r="AK39" s="166"/>
      <c r="AL39" s="193"/>
      <c r="AM39" s="166"/>
      <c r="AN39" s="125"/>
      <c r="AO39" s="230" t="s">
        <v>263</v>
      </c>
      <c r="AP39" s="102"/>
      <c r="AQ39" s="102"/>
      <c r="CG39" s="101"/>
      <c r="CH39" s="101"/>
      <c r="CI39" s="101">
        <v>0</v>
      </c>
      <c r="CJ39" s="101"/>
      <c r="CK39" s="101"/>
      <c r="CL39" s="101"/>
      <c r="CM39" s="101"/>
    </row>
    <row r="40" spans="1:256" x14ac:dyDescent="0.2">
      <c r="A40" s="2734"/>
      <c r="B40" s="231" t="s">
        <v>46</v>
      </c>
      <c r="C40" s="232">
        <f t="shared" si="3"/>
        <v>0</v>
      </c>
      <c r="D40" s="233">
        <f t="shared" ref="D40:D42" si="4">SUM(L40+N40+P40+R40+T40+V40+X40+Z40+AB40+AD40+AF40+AH40+AJ40+AL40)</f>
        <v>0</v>
      </c>
      <c r="E40" s="233">
        <f t="shared" ref="E40:E42" si="5">SUM(M40+O40+Q40+S40+U40+W40+Y40+AA40+AC40+AE40+AG40+AI40+AK40+AM40)</f>
        <v>0</v>
      </c>
      <c r="F40" s="234"/>
      <c r="G40" s="235"/>
      <c r="H40" s="207"/>
      <c r="I40" s="235"/>
      <c r="J40" s="207"/>
      <c r="K40" s="235"/>
      <c r="L40" s="201"/>
      <c r="M40" s="236"/>
      <c r="N40" s="201"/>
      <c r="O40" s="236"/>
      <c r="P40" s="201"/>
      <c r="Q40" s="236"/>
      <c r="R40" s="201"/>
      <c r="S40" s="236"/>
      <c r="T40" s="201"/>
      <c r="U40" s="236"/>
      <c r="V40" s="201"/>
      <c r="W40" s="236"/>
      <c r="X40" s="201"/>
      <c r="Y40" s="236"/>
      <c r="Z40" s="201"/>
      <c r="AA40" s="236"/>
      <c r="AB40" s="201"/>
      <c r="AC40" s="236"/>
      <c r="AD40" s="201"/>
      <c r="AE40" s="236"/>
      <c r="AF40" s="201"/>
      <c r="AG40" s="236"/>
      <c r="AH40" s="201"/>
      <c r="AI40" s="236"/>
      <c r="AJ40" s="201"/>
      <c r="AK40" s="236"/>
      <c r="AL40" s="201"/>
      <c r="AM40" s="236"/>
      <c r="AN40" s="237"/>
      <c r="AO40" s="230" t="s">
        <v>263</v>
      </c>
      <c r="AP40" s="102"/>
      <c r="AQ40" s="102"/>
      <c r="CG40" s="101"/>
      <c r="CH40" s="101"/>
      <c r="CI40" s="101">
        <v>0</v>
      </c>
      <c r="CJ40" s="101"/>
      <c r="CK40" s="101"/>
      <c r="CL40" s="101"/>
      <c r="CM40" s="101"/>
    </row>
    <row r="41" spans="1:256" x14ac:dyDescent="0.2">
      <c r="A41" s="2734"/>
      <c r="B41" s="200" t="s">
        <v>77</v>
      </c>
      <c r="C41" s="232">
        <f t="shared" si="3"/>
        <v>0</v>
      </c>
      <c r="D41" s="233">
        <f t="shared" si="4"/>
        <v>0</v>
      </c>
      <c r="E41" s="233">
        <f t="shared" si="5"/>
        <v>0</v>
      </c>
      <c r="F41" s="238"/>
      <c r="G41" s="142"/>
      <c r="H41" s="239"/>
      <c r="I41" s="142"/>
      <c r="J41" s="239"/>
      <c r="K41" s="142"/>
      <c r="L41" s="201"/>
      <c r="M41" s="236"/>
      <c r="N41" s="201"/>
      <c r="O41" s="236"/>
      <c r="P41" s="201"/>
      <c r="Q41" s="236"/>
      <c r="R41" s="201"/>
      <c r="S41" s="236"/>
      <c r="T41" s="201"/>
      <c r="U41" s="236"/>
      <c r="V41" s="201"/>
      <c r="W41" s="236"/>
      <c r="X41" s="201"/>
      <c r="Y41" s="236"/>
      <c r="Z41" s="201"/>
      <c r="AA41" s="236"/>
      <c r="AB41" s="201"/>
      <c r="AC41" s="236"/>
      <c r="AD41" s="201"/>
      <c r="AE41" s="236"/>
      <c r="AF41" s="201"/>
      <c r="AG41" s="236"/>
      <c r="AH41" s="201"/>
      <c r="AI41" s="236"/>
      <c r="AJ41" s="201"/>
      <c r="AK41" s="236"/>
      <c r="AL41" s="201"/>
      <c r="AM41" s="236"/>
      <c r="AN41" s="237"/>
      <c r="AO41" s="230" t="s">
        <v>263</v>
      </c>
      <c r="AP41" s="102"/>
      <c r="AQ41" s="102"/>
      <c r="CG41" s="101"/>
      <c r="CH41" s="101"/>
      <c r="CI41" s="101">
        <v>0</v>
      </c>
      <c r="CJ41" s="101"/>
      <c r="CK41" s="101"/>
      <c r="CL41" s="101"/>
      <c r="CM41" s="101"/>
    </row>
    <row r="42" spans="1:256" x14ac:dyDescent="0.2">
      <c r="A42" s="2733"/>
      <c r="B42" s="168" t="s">
        <v>78</v>
      </c>
      <c r="C42" s="240">
        <f t="shared" si="3"/>
        <v>0</v>
      </c>
      <c r="D42" s="241">
        <f t="shared" si="4"/>
        <v>0</v>
      </c>
      <c r="E42" s="241">
        <f t="shared" si="5"/>
        <v>0</v>
      </c>
      <c r="F42" s="238"/>
      <c r="G42" s="164"/>
      <c r="H42" s="140"/>
      <c r="I42" s="164"/>
      <c r="J42" s="140"/>
      <c r="K42" s="164"/>
      <c r="L42" s="242"/>
      <c r="M42" s="169"/>
      <c r="N42" s="242"/>
      <c r="O42" s="169"/>
      <c r="P42" s="242"/>
      <c r="Q42" s="169"/>
      <c r="R42" s="242"/>
      <c r="S42" s="169"/>
      <c r="T42" s="242"/>
      <c r="U42" s="169"/>
      <c r="V42" s="242"/>
      <c r="W42" s="169"/>
      <c r="X42" s="242"/>
      <c r="Y42" s="169"/>
      <c r="Z42" s="242"/>
      <c r="AA42" s="169"/>
      <c r="AB42" s="242"/>
      <c r="AC42" s="169"/>
      <c r="AD42" s="242"/>
      <c r="AE42" s="169"/>
      <c r="AF42" s="242"/>
      <c r="AG42" s="169"/>
      <c r="AH42" s="242"/>
      <c r="AI42" s="169"/>
      <c r="AJ42" s="242"/>
      <c r="AK42" s="169"/>
      <c r="AL42" s="242"/>
      <c r="AM42" s="169"/>
      <c r="AN42" s="136"/>
      <c r="AO42" s="230" t="s">
        <v>263</v>
      </c>
      <c r="AP42" s="102"/>
      <c r="AQ42" s="102"/>
      <c r="CG42" s="101"/>
      <c r="CH42" s="101"/>
      <c r="CI42" s="101">
        <v>0</v>
      </c>
      <c r="CJ42" s="101"/>
      <c r="CK42" s="101"/>
      <c r="CL42" s="101"/>
      <c r="CM42" s="101"/>
    </row>
    <row r="43" spans="1:256" x14ac:dyDescent="0.2">
      <c r="A43" s="2738" t="s">
        <v>79</v>
      </c>
      <c r="B43" s="165" t="s">
        <v>33</v>
      </c>
      <c r="C43" s="228">
        <f t="shared" si="3"/>
        <v>0</v>
      </c>
      <c r="D43" s="228">
        <f>SUM(F43+H43+J43+L43+N43+P43+R43+T43+V43+X43+Z43+AB43+AD43+AF43+AH43+AJ43+AL43)</f>
        <v>0</v>
      </c>
      <c r="E43" s="243">
        <f t="shared" ref="E43:E44" si="6">SUM(G43+I43+K43+M43+O43+Q43+S43+U43+W43+Y43+AA43+AC43+AE43+AG43+AI43+AK43+AM43)</f>
        <v>0</v>
      </c>
      <c r="F43" s="193"/>
      <c r="G43" s="244"/>
      <c r="H43" s="193"/>
      <c r="I43" s="244"/>
      <c r="J43" s="193"/>
      <c r="K43" s="244"/>
      <c r="L43" s="193"/>
      <c r="M43" s="244"/>
      <c r="N43" s="193"/>
      <c r="O43" s="244"/>
      <c r="P43" s="193"/>
      <c r="Q43" s="244"/>
      <c r="R43" s="193"/>
      <c r="S43" s="244"/>
      <c r="T43" s="193"/>
      <c r="U43" s="244"/>
      <c r="V43" s="193"/>
      <c r="W43" s="244"/>
      <c r="X43" s="193"/>
      <c r="Y43" s="244"/>
      <c r="Z43" s="193"/>
      <c r="AA43" s="244"/>
      <c r="AB43" s="193"/>
      <c r="AC43" s="244"/>
      <c r="AD43" s="193"/>
      <c r="AE43" s="244"/>
      <c r="AF43" s="193"/>
      <c r="AG43" s="244"/>
      <c r="AH43" s="193"/>
      <c r="AI43" s="244"/>
      <c r="AJ43" s="193"/>
      <c r="AK43" s="244"/>
      <c r="AL43" s="193"/>
      <c r="AM43" s="244"/>
      <c r="AN43" s="193"/>
      <c r="AO43" s="230" t="s">
        <v>263</v>
      </c>
      <c r="AP43" s="102"/>
      <c r="AQ43" s="102"/>
      <c r="CG43" s="101"/>
      <c r="CH43" s="101"/>
      <c r="CI43" s="101">
        <v>0</v>
      </c>
      <c r="CJ43" s="101"/>
      <c r="CK43" s="101"/>
      <c r="CL43" s="101"/>
      <c r="CM43" s="101"/>
    </row>
    <row r="44" spans="1:256" x14ac:dyDescent="0.2">
      <c r="A44" s="2739"/>
      <c r="B44" s="245" t="s">
        <v>46</v>
      </c>
      <c r="C44" s="241">
        <f t="shared" si="3"/>
        <v>0</v>
      </c>
      <c r="D44" s="241">
        <f>SUM(F44+H44+J44+L44+N44+P44+R44+T44+V44+X44+Z44+AB44+AD44+AF44+AH44+AJ44+AL44)</f>
        <v>0</v>
      </c>
      <c r="E44" s="246">
        <f t="shared" si="6"/>
        <v>0</v>
      </c>
      <c r="F44" s="242"/>
      <c r="G44" s="247"/>
      <c r="H44" s="242"/>
      <c r="I44" s="247"/>
      <c r="J44" s="242"/>
      <c r="K44" s="247"/>
      <c r="L44" s="242"/>
      <c r="M44" s="247"/>
      <c r="N44" s="242"/>
      <c r="O44" s="247"/>
      <c r="P44" s="242"/>
      <c r="Q44" s="247"/>
      <c r="R44" s="242"/>
      <c r="S44" s="247"/>
      <c r="T44" s="242"/>
      <c r="U44" s="247"/>
      <c r="V44" s="242"/>
      <c r="W44" s="247"/>
      <c r="X44" s="242"/>
      <c r="Y44" s="247"/>
      <c r="Z44" s="242"/>
      <c r="AA44" s="247"/>
      <c r="AB44" s="242"/>
      <c r="AC44" s="247"/>
      <c r="AD44" s="242"/>
      <c r="AE44" s="247"/>
      <c r="AF44" s="242"/>
      <c r="AG44" s="247"/>
      <c r="AH44" s="242"/>
      <c r="AI44" s="247"/>
      <c r="AJ44" s="242"/>
      <c r="AK44" s="247"/>
      <c r="AL44" s="242"/>
      <c r="AM44" s="247"/>
      <c r="AN44" s="136"/>
      <c r="AO44" s="230" t="s">
        <v>263</v>
      </c>
      <c r="AP44" s="102"/>
      <c r="AQ44" s="102"/>
      <c r="CG44" s="101">
        <v>0</v>
      </c>
      <c r="CH44" s="101"/>
      <c r="CI44" s="101"/>
      <c r="CJ44" s="101"/>
      <c r="CK44" s="101"/>
      <c r="CL44" s="101"/>
      <c r="CM44" s="101"/>
    </row>
    <row r="45" spans="1:256" x14ac:dyDescent="0.2">
      <c r="A45" s="2742" t="s">
        <v>80</v>
      </c>
      <c r="B45" s="165" t="s">
        <v>33</v>
      </c>
      <c r="C45" s="227">
        <f t="shared" si="3"/>
        <v>0</v>
      </c>
      <c r="D45" s="227">
        <f t="shared" ref="D45:E48" si="7">SUM(AF45+AH45+AJ45+AL45)</f>
        <v>0</v>
      </c>
      <c r="E45" s="248">
        <f t="shared" si="7"/>
        <v>0</v>
      </c>
      <c r="F45" s="120"/>
      <c r="G45" s="158"/>
      <c r="H45" s="120"/>
      <c r="I45" s="158"/>
      <c r="J45" s="120"/>
      <c r="K45" s="123"/>
      <c r="L45" s="120"/>
      <c r="M45" s="123"/>
      <c r="N45" s="120"/>
      <c r="O45" s="123"/>
      <c r="P45" s="120"/>
      <c r="Q45" s="123"/>
      <c r="R45" s="120"/>
      <c r="S45" s="123"/>
      <c r="T45" s="120"/>
      <c r="U45" s="123"/>
      <c r="V45" s="120"/>
      <c r="W45" s="123"/>
      <c r="X45" s="120"/>
      <c r="Y45" s="123"/>
      <c r="Z45" s="120"/>
      <c r="AA45" s="123"/>
      <c r="AB45" s="120"/>
      <c r="AC45" s="123"/>
      <c r="AD45" s="120"/>
      <c r="AE45" s="123"/>
      <c r="AF45" s="193"/>
      <c r="AG45" s="166"/>
      <c r="AH45" s="193"/>
      <c r="AI45" s="166"/>
      <c r="AJ45" s="193"/>
      <c r="AK45" s="166"/>
      <c r="AL45" s="193"/>
      <c r="AM45" s="166"/>
      <c r="AN45" s="125"/>
      <c r="AO45" s="230" t="s">
        <v>263</v>
      </c>
      <c r="AP45" s="102"/>
      <c r="AQ45" s="102"/>
      <c r="CG45" s="101"/>
      <c r="CH45" s="101"/>
      <c r="CI45" s="101">
        <v>0</v>
      </c>
      <c r="CJ45" s="101"/>
      <c r="CK45" s="101"/>
      <c r="CL45" s="101"/>
      <c r="CM45" s="101"/>
    </row>
    <row r="46" spans="1:256" x14ac:dyDescent="0.2">
      <c r="A46" s="2739"/>
      <c r="B46" s="245" t="s">
        <v>46</v>
      </c>
      <c r="C46" s="240">
        <f t="shared" si="3"/>
        <v>0</v>
      </c>
      <c r="D46" s="240">
        <f t="shared" si="7"/>
        <v>0</v>
      </c>
      <c r="E46" s="249">
        <f t="shared" si="7"/>
        <v>0</v>
      </c>
      <c r="F46" s="131"/>
      <c r="G46" s="250"/>
      <c r="H46" s="131"/>
      <c r="I46" s="250"/>
      <c r="J46" s="131"/>
      <c r="K46" s="134"/>
      <c r="L46" s="131"/>
      <c r="M46" s="134"/>
      <c r="N46" s="131"/>
      <c r="O46" s="134"/>
      <c r="P46" s="131"/>
      <c r="Q46" s="134"/>
      <c r="R46" s="131"/>
      <c r="S46" s="134"/>
      <c r="T46" s="131"/>
      <c r="U46" s="134"/>
      <c r="V46" s="131"/>
      <c r="W46" s="134"/>
      <c r="X46" s="131"/>
      <c r="Y46" s="134"/>
      <c r="Z46" s="131"/>
      <c r="AA46" s="134"/>
      <c r="AB46" s="131"/>
      <c r="AC46" s="134"/>
      <c r="AD46" s="131"/>
      <c r="AE46" s="134"/>
      <c r="AF46" s="242"/>
      <c r="AG46" s="169"/>
      <c r="AH46" s="242"/>
      <c r="AI46" s="169"/>
      <c r="AJ46" s="242"/>
      <c r="AK46" s="169"/>
      <c r="AL46" s="242"/>
      <c r="AM46" s="169"/>
      <c r="AN46" s="136"/>
      <c r="AO46" s="230" t="s">
        <v>263</v>
      </c>
      <c r="AP46" s="102"/>
      <c r="AQ46" s="102"/>
      <c r="CG46" s="101"/>
      <c r="CH46" s="101"/>
      <c r="CI46" s="101">
        <v>0</v>
      </c>
      <c r="CJ46" s="101"/>
      <c r="CK46" s="101"/>
      <c r="CL46" s="101"/>
      <c r="CM46" s="101"/>
    </row>
    <row r="47" spans="1:256" x14ac:dyDescent="0.2">
      <c r="A47" s="2738" t="s">
        <v>81</v>
      </c>
      <c r="B47" s="165" t="s">
        <v>33</v>
      </c>
      <c r="C47" s="227">
        <f t="shared" si="3"/>
        <v>0</v>
      </c>
      <c r="D47" s="227">
        <f t="shared" si="7"/>
        <v>0</v>
      </c>
      <c r="E47" s="248">
        <f t="shared" si="7"/>
        <v>0</v>
      </c>
      <c r="F47" s="120"/>
      <c r="G47" s="158"/>
      <c r="H47" s="120"/>
      <c r="I47" s="158"/>
      <c r="J47" s="120"/>
      <c r="K47" s="123"/>
      <c r="L47" s="120"/>
      <c r="M47" s="123"/>
      <c r="N47" s="120"/>
      <c r="O47" s="123"/>
      <c r="P47" s="120"/>
      <c r="Q47" s="123"/>
      <c r="R47" s="120"/>
      <c r="S47" s="123"/>
      <c r="T47" s="120"/>
      <c r="U47" s="123"/>
      <c r="V47" s="120"/>
      <c r="W47" s="123"/>
      <c r="X47" s="120"/>
      <c r="Y47" s="123"/>
      <c r="Z47" s="120"/>
      <c r="AA47" s="123"/>
      <c r="AB47" s="120"/>
      <c r="AC47" s="123"/>
      <c r="AD47" s="120"/>
      <c r="AE47" s="123"/>
      <c r="AF47" s="193"/>
      <c r="AG47" s="166"/>
      <c r="AH47" s="193"/>
      <c r="AI47" s="166"/>
      <c r="AJ47" s="193"/>
      <c r="AK47" s="166"/>
      <c r="AL47" s="193"/>
      <c r="AM47" s="166"/>
      <c r="AN47" s="125"/>
      <c r="AO47" s="230" t="s">
        <v>263</v>
      </c>
      <c r="AP47" s="102"/>
      <c r="AQ47" s="102"/>
      <c r="CG47" s="101"/>
      <c r="CH47" s="101"/>
      <c r="CI47" s="101">
        <v>0</v>
      </c>
      <c r="CJ47" s="101"/>
      <c r="CK47" s="101"/>
      <c r="CL47" s="101"/>
      <c r="CM47" s="101"/>
    </row>
    <row r="48" spans="1:256" x14ac:dyDescent="0.2">
      <c r="A48" s="2739"/>
      <c r="B48" s="245" t="s">
        <v>46</v>
      </c>
      <c r="C48" s="240">
        <f t="shared" si="3"/>
        <v>0</v>
      </c>
      <c r="D48" s="240">
        <f t="shared" si="7"/>
        <v>0</v>
      </c>
      <c r="E48" s="249">
        <f t="shared" si="7"/>
        <v>0</v>
      </c>
      <c r="F48" s="131"/>
      <c r="G48" s="250"/>
      <c r="H48" s="131"/>
      <c r="I48" s="250"/>
      <c r="J48" s="131"/>
      <c r="K48" s="134"/>
      <c r="L48" s="131"/>
      <c r="M48" s="134"/>
      <c r="N48" s="131"/>
      <c r="O48" s="134"/>
      <c r="P48" s="131"/>
      <c r="Q48" s="134"/>
      <c r="R48" s="131"/>
      <c r="S48" s="134"/>
      <c r="T48" s="131"/>
      <c r="U48" s="134"/>
      <c r="V48" s="131"/>
      <c r="W48" s="134"/>
      <c r="X48" s="131"/>
      <c r="Y48" s="134"/>
      <c r="Z48" s="131"/>
      <c r="AA48" s="134"/>
      <c r="AB48" s="131"/>
      <c r="AC48" s="134"/>
      <c r="AD48" s="131"/>
      <c r="AE48" s="134"/>
      <c r="AF48" s="242"/>
      <c r="AG48" s="169"/>
      <c r="AH48" s="242"/>
      <c r="AI48" s="169"/>
      <c r="AJ48" s="242"/>
      <c r="AK48" s="169"/>
      <c r="AL48" s="242"/>
      <c r="AM48" s="169"/>
      <c r="AN48" s="136"/>
      <c r="AO48" s="230" t="s">
        <v>263</v>
      </c>
      <c r="AP48" s="102"/>
      <c r="AQ48" s="102"/>
      <c r="CG48" s="101"/>
      <c r="CH48" s="101"/>
      <c r="CI48" s="101">
        <v>0</v>
      </c>
      <c r="CJ48" s="101"/>
      <c r="CK48" s="101"/>
      <c r="CL48" s="101"/>
      <c r="CM48" s="101"/>
    </row>
    <row r="49" spans="1:91" x14ac:dyDescent="0.2">
      <c r="A49" s="2738" t="s">
        <v>82</v>
      </c>
      <c r="B49" s="165" t="s">
        <v>33</v>
      </c>
      <c r="C49" s="227">
        <f t="shared" si="3"/>
        <v>0</v>
      </c>
      <c r="D49" s="227">
        <f t="shared" ref="D49:E56" si="8">SUM(F49+H49+J49+L49+N49+P49+R49+T49+V49+X49+Z49+AB49+AD49+AF49+AH49+AJ49+AL49)</f>
        <v>0</v>
      </c>
      <c r="E49" s="248">
        <f t="shared" si="8"/>
        <v>0</v>
      </c>
      <c r="F49" s="193"/>
      <c r="G49" s="166"/>
      <c r="H49" s="193"/>
      <c r="I49" s="166"/>
      <c r="J49" s="193"/>
      <c r="K49" s="166"/>
      <c r="L49" s="193"/>
      <c r="M49" s="166"/>
      <c r="N49" s="193"/>
      <c r="O49" s="166"/>
      <c r="P49" s="193"/>
      <c r="Q49" s="166"/>
      <c r="R49" s="193"/>
      <c r="S49" s="166"/>
      <c r="T49" s="193"/>
      <c r="U49" s="166"/>
      <c r="V49" s="193"/>
      <c r="W49" s="166"/>
      <c r="X49" s="193"/>
      <c r="Y49" s="166"/>
      <c r="Z49" s="193"/>
      <c r="AA49" s="166"/>
      <c r="AB49" s="193"/>
      <c r="AC49" s="166"/>
      <c r="AD49" s="193"/>
      <c r="AE49" s="166"/>
      <c r="AF49" s="193"/>
      <c r="AG49" s="166"/>
      <c r="AH49" s="193"/>
      <c r="AI49" s="166"/>
      <c r="AJ49" s="193"/>
      <c r="AK49" s="166"/>
      <c r="AL49" s="193"/>
      <c r="AM49" s="166"/>
      <c r="AN49" s="125"/>
      <c r="AO49" s="230" t="s">
        <v>263</v>
      </c>
      <c r="AP49" s="102"/>
      <c r="AQ49" s="102"/>
      <c r="CG49" s="101"/>
      <c r="CH49" s="101"/>
      <c r="CI49" s="101">
        <v>0</v>
      </c>
      <c r="CJ49" s="101"/>
      <c r="CK49" s="101"/>
      <c r="CL49" s="101"/>
      <c r="CM49" s="101"/>
    </row>
    <row r="50" spans="1:91" x14ac:dyDescent="0.2">
      <c r="A50" s="2742"/>
      <c r="B50" s="200" t="s">
        <v>46</v>
      </c>
      <c r="C50" s="232">
        <f t="shared" si="3"/>
        <v>0</v>
      </c>
      <c r="D50" s="232">
        <f t="shared" si="8"/>
        <v>0</v>
      </c>
      <c r="E50" s="251">
        <f t="shared" si="8"/>
        <v>0</v>
      </c>
      <c r="F50" s="201"/>
      <c r="G50" s="236"/>
      <c r="H50" s="201"/>
      <c r="I50" s="236"/>
      <c r="J50" s="201"/>
      <c r="K50" s="236"/>
      <c r="L50" s="201"/>
      <c r="M50" s="236"/>
      <c r="N50" s="201"/>
      <c r="O50" s="236"/>
      <c r="P50" s="201"/>
      <c r="Q50" s="236"/>
      <c r="R50" s="201"/>
      <c r="S50" s="236"/>
      <c r="T50" s="201"/>
      <c r="U50" s="236"/>
      <c r="V50" s="201"/>
      <c r="W50" s="236"/>
      <c r="X50" s="201"/>
      <c r="Y50" s="236"/>
      <c r="Z50" s="201"/>
      <c r="AA50" s="236"/>
      <c r="AB50" s="201"/>
      <c r="AC50" s="236"/>
      <c r="AD50" s="201"/>
      <c r="AE50" s="236"/>
      <c r="AF50" s="201"/>
      <c r="AG50" s="236"/>
      <c r="AH50" s="201"/>
      <c r="AI50" s="236"/>
      <c r="AJ50" s="201"/>
      <c r="AK50" s="236"/>
      <c r="AL50" s="201"/>
      <c r="AM50" s="236"/>
      <c r="AN50" s="237"/>
      <c r="AO50" s="230" t="s">
        <v>263</v>
      </c>
      <c r="AP50" s="102"/>
      <c r="AQ50" s="102"/>
      <c r="CG50" s="101"/>
      <c r="CH50" s="101"/>
      <c r="CI50" s="101">
        <v>0</v>
      </c>
      <c r="CJ50" s="101"/>
      <c r="CK50" s="101"/>
      <c r="CL50" s="101"/>
      <c r="CM50" s="101"/>
    </row>
    <row r="51" spans="1:91" x14ac:dyDescent="0.2">
      <c r="A51" s="2739"/>
      <c r="B51" s="129" t="s">
        <v>34</v>
      </c>
      <c r="C51" s="240">
        <f t="shared" si="3"/>
        <v>0</v>
      </c>
      <c r="D51" s="240">
        <f t="shared" si="8"/>
        <v>0</v>
      </c>
      <c r="E51" s="249">
        <f t="shared" si="8"/>
        <v>0</v>
      </c>
      <c r="F51" s="242"/>
      <c r="G51" s="169"/>
      <c r="H51" s="242"/>
      <c r="I51" s="169"/>
      <c r="J51" s="242"/>
      <c r="K51" s="169"/>
      <c r="L51" s="242"/>
      <c r="M51" s="169"/>
      <c r="N51" s="242"/>
      <c r="O51" s="169"/>
      <c r="P51" s="242"/>
      <c r="Q51" s="169"/>
      <c r="R51" s="242"/>
      <c r="S51" s="169"/>
      <c r="T51" s="242"/>
      <c r="U51" s="169"/>
      <c r="V51" s="242"/>
      <c r="W51" s="169"/>
      <c r="X51" s="242"/>
      <c r="Y51" s="169"/>
      <c r="Z51" s="242"/>
      <c r="AA51" s="169"/>
      <c r="AB51" s="242"/>
      <c r="AC51" s="169"/>
      <c r="AD51" s="242"/>
      <c r="AE51" s="169"/>
      <c r="AF51" s="242"/>
      <c r="AG51" s="169"/>
      <c r="AH51" s="242"/>
      <c r="AI51" s="169"/>
      <c r="AJ51" s="242"/>
      <c r="AK51" s="169"/>
      <c r="AL51" s="242"/>
      <c r="AM51" s="169"/>
      <c r="AN51" s="136"/>
      <c r="AO51" s="230" t="s">
        <v>263</v>
      </c>
      <c r="AP51" s="102"/>
      <c r="AQ51" s="102"/>
      <c r="CG51" s="101"/>
      <c r="CH51" s="101"/>
      <c r="CI51" s="101">
        <v>0</v>
      </c>
      <c r="CJ51" s="101"/>
      <c r="CK51" s="101"/>
      <c r="CL51" s="101"/>
      <c r="CM51" s="101"/>
    </row>
    <row r="52" spans="1:91" x14ac:dyDescent="0.2">
      <c r="A52" s="2734" t="s">
        <v>83</v>
      </c>
      <c r="B52" s="165" t="s">
        <v>33</v>
      </c>
      <c r="C52" s="227">
        <f t="shared" si="3"/>
        <v>0</v>
      </c>
      <c r="D52" s="227">
        <f t="shared" si="8"/>
        <v>0</v>
      </c>
      <c r="E52" s="248">
        <f t="shared" si="8"/>
        <v>0</v>
      </c>
      <c r="F52" s="193"/>
      <c r="G52" s="166"/>
      <c r="H52" s="193"/>
      <c r="I52" s="166"/>
      <c r="J52" s="193"/>
      <c r="K52" s="166"/>
      <c r="L52" s="193"/>
      <c r="M52" s="166"/>
      <c r="N52" s="193"/>
      <c r="O52" s="166"/>
      <c r="P52" s="193"/>
      <c r="Q52" s="166"/>
      <c r="R52" s="193"/>
      <c r="S52" s="166"/>
      <c r="T52" s="193"/>
      <c r="U52" s="166"/>
      <c r="V52" s="193"/>
      <c r="W52" s="166"/>
      <c r="X52" s="193"/>
      <c r="Y52" s="166"/>
      <c r="Z52" s="193"/>
      <c r="AA52" s="166"/>
      <c r="AB52" s="193"/>
      <c r="AC52" s="166"/>
      <c r="AD52" s="193"/>
      <c r="AE52" s="166"/>
      <c r="AF52" s="193"/>
      <c r="AG52" s="166"/>
      <c r="AH52" s="193"/>
      <c r="AI52" s="166"/>
      <c r="AJ52" s="193"/>
      <c r="AK52" s="166"/>
      <c r="AL52" s="193"/>
      <c r="AM52" s="166"/>
      <c r="AN52" s="125"/>
      <c r="AO52" s="230" t="s">
        <v>263</v>
      </c>
      <c r="AP52" s="102"/>
      <c r="AQ52" s="102"/>
      <c r="CG52" s="101"/>
      <c r="CH52" s="101"/>
      <c r="CI52" s="101">
        <v>0</v>
      </c>
      <c r="CJ52" s="101"/>
      <c r="CK52" s="101"/>
      <c r="CL52" s="101"/>
      <c r="CM52" s="101"/>
    </row>
    <row r="53" spans="1:91" x14ac:dyDescent="0.2">
      <c r="A53" s="2734"/>
      <c r="B53" s="200" t="s">
        <v>46</v>
      </c>
      <c r="C53" s="232">
        <f t="shared" si="3"/>
        <v>0</v>
      </c>
      <c r="D53" s="232">
        <f t="shared" si="8"/>
        <v>0</v>
      </c>
      <c r="E53" s="251">
        <f t="shared" si="8"/>
        <v>0</v>
      </c>
      <c r="F53" s="201"/>
      <c r="G53" s="236"/>
      <c r="H53" s="201"/>
      <c r="I53" s="236"/>
      <c r="J53" s="201"/>
      <c r="K53" s="236"/>
      <c r="L53" s="201"/>
      <c r="M53" s="236"/>
      <c r="N53" s="201"/>
      <c r="O53" s="236"/>
      <c r="P53" s="201"/>
      <c r="Q53" s="236"/>
      <c r="R53" s="201"/>
      <c r="S53" s="236"/>
      <c r="T53" s="201"/>
      <c r="U53" s="236"/>
      <c r="V53" s="201"/>
      <c r="W53" s="236"/>
      <c r="X53" s="201"/>
      <c r="Y53" s="236"/>
      <c r="Z53" s="201"/>
      <c r="AA53" s="236"/>
      <c r="AB53" s="201"/>
      <c r="AC53" s="236"/>
      <c r="AD53" s="201"/>
      <c r="AE53" s="236"/>
      <c r="AF53" s="201"/>
      <c r="AG53" s="236"/>
      <c r="AH53" s="201"/>
      <c r="AI53" s="236"/>
      <c r="AJ53" s="201"/>
      <c r="AK53" s="236"/>
      <c r="AL53" s="201"/>
      <c r="AM53" s="236"/>
      <c r="AN53" s="237"/>
      <c r="AO53" s="230" t="s">
        <v>263</v>
      </c>
      <c r="AP53" s="102"/>
      <c r="AQ53" s="102"/>
      <c r="CG53" s="101"/>
      <c r="CH53" s="101"/>
      <c r="CI53" s="101">
        <v>0</v>
      </c>
      <c r="CJ53" s="101"/>
      <c r="CK53" s="101"/>
      <c r="CL53" s="101"/>
      <c r="CM53" s="101"/>
    </row>
    <row r="54" spans="1:91" x14ac:dyDescent="0.2">
      <c r="A54" s="2734"/>
      <c r="B54" s="145" t="s">
        <v>34</v>
      </c>
      <c r="C54" s="232">
        <f t="shared" si="3"/>
        <v>0</v>
      </c>
      <c r="D54" s="232">
        <f t="shared" si="8"/>
        <v>0</v>
      </c>
      <c r="E54" s="251">
        <f t="shared" si="8"/>
        <v>0</v>
      </c>
      <c r="F54" s="201"/>
      <c r="G54" s="236"/>
      <c r="H54" s="201"/>
      <c r="I54" s="236"/>
      <c r="J54" s="201"/>
      <c r="K54" s="236"/>
      <c r="L54" s="201"/>
      <c r="M54" s="236"/>
      <c r="N54" s="201"/>
      <c r="O54" s="236"/>
      <c r="P54" s="201"/>
      <c r="Q54" s="236"/>
      <c r="R54" s="201"/>
      <c r="S54" s="236"/>
      <c r="T54" s="201"/>
      <c r="U54" s="236"/>
      <c r="V54" s="201"/>
      <c r="W54" s="236"/>
      <c r="X54" s="201"/>
      <c r="Y54" s="236"/>
      <c r="Z54" s="201"/>
      <c r="AA54" s="236"/>
      <c r="AB54" s="201"/>
      <c r="AC54" s="236"/>
      <c r="AD54" s="201"/>
      <c r="AE54" s="236"/>
      <c r="AF54" s="201"/>
      <c r="AG54" s="236"/>
      <c r="AH54" s="201"/>
      <c r="AI54" s="236"/>
      <c r="AJ54" s="201"/>
      <c r="AK54" s="236"/>
      <c r="AL54" s="201"/>
      <c r="AM54" s="236"/>
      <c r="AN54" s="237"/>
      <c r="AO54" s="230" t="s">
        <v>263</v>
      </c>
      <c r="AP54" s="102"/>
      <c r="AQ54" s="102"/>
      <c r="CG54" s="101"/>
      <c r="CH54" s="101"/>
      <c r="CI54" s="101">
        <v>0</v>
      </c>
      <c r="CJ54" s="101"/>
      <c r="CK54" s="101"/>
      <c r="CL54" s="101"/>
      <c r="CM54" s="101"/>
    </row>
    <row r="55" spans="1:91" x14ac:dyDescent="0.2">
      <c r="A55" s="2734"/>
      <c r="B55" s="200" t="s">
        <v>77</v>
      </c>
      <c r="C55" s="232">
        <f t="shared" si="3"/>
        <v>0</v>
      </c>
      <c r="D55" s="232">
        <f t="shared" si="8"/>
        <v>0</v>
      </c>
      <c r="E55" s="251">
        <f t="shared" si="8"/>
        <v>0</v>
      </c>
      <c r="F55" s="201"/>
      <c r="G55" s="236"/>
      <c r="H55" s="201"/>
      <c r="I55" s="236"/>
      <c r="J55" s="201"/>
      <c r="K55" s="236"/>
      <c r="L55" s="201"/>
      <c r="M55" s="236"/>
      <c r="N55" s="201"/>
      <c r="O55" s="236"/>
      <c r="P55" s="201"/>
      <c r="Q55" s="236"/>
      <c r="R55" s="201"/>
      <c r="S55" s="236"/>
      <c r="T55" s="201"/>
      <c r="U55" s="236"/>
      <c r="V55" s="201"/>
      <c r="W55" s="236"/>
      <c r="X55" s="201"/>
      <c r="Y55" s="236"/>
      <c r="Z55" s="201"/>
      <c r="AA55" s="236"/>
      <c r="AB55" s="201"/>
      <c r="AC55" s="236"/>
      <c r="AD55" s="201"/>
      <c r="AE55" s="236"/>
      <c r="AF55" s="201"/>
      <c r="AG55" s="236"/>
      <c r="AH55" s="201"/>
      <c r="AI55" s="236"/>
      <c r="AJ55" s="201"/>
      <c r="AK55" s="236"/>
      <c r="AL55" s="201"/>
      <c r="AM55" s="236"/>
      <c r="AN55" s="237"/>
      <c r="AO55" s="230" t="s">
        <v>263</v>
      </c>
      <c r="AP55" s="102"/>
      <c r="AQ55" s="102"/>
      <c r="CG55" s="101"/>
      <c r="CH55" s="101"/>
      <c r="CI55" s="101">
        <v>0</v>
      </c>
      <c r="CJ55" s="101"/>
      <c r="CK55" s="101"/>
      <c r="CL55" s="101"/>
      <c r="CM55" s="101"/>
    </row>
    <row r="56" spans="1:91" x14ac:dyDescent="0.2">
      <c r="A56" s="2733"/>
      <c r="B56" s="168" t="s">
        <v>78</v>
      </c>
      <c r="C56" s="240">
        <f t="shared" si="3"/>
        <v>0</v>
      </c>
      <c r="D56" s="240">
        <f t="shared" si="8"/>
        <v>0</v>
      </c>
      <c r="E56" s="249">
        <f t="shared" si="8"/>
        <v>0</v>
      </c>
      <c r="F56" s="242"/>
      <c r="G56" s="169"/>
      <c r="H56" s="242"/>
      <c r="I56" s="169"/>
      <c r="J56" s="242"/>
      <c r="K56" s="169"/>
      <c r="L56" s="242"/>
      <c r="M56" s="169"/>
      <c r="N56" s="242"/>
      <c r="O56" s="169"/>
      <c r="P56" s="242"/>
      <c r="Q56" s="169"/>
      <c r="R56" s="242"/>
      <c r="S56" s="169"/>
      <c r="T56" s="242"/>
      <c r="U56" s="169"/>
      <c r="V56" s="242"/>
      <c r="W56" s="169"/>
      <c r="X56" s="242"/>
      <c r="Y56" s="169"/>
      <c r="Z56" s="242"/>
      <c r="AA56" s="169"/>
      <c r="AB56" s="242"/>
      <c r="AC56" s="169"/>
      <c r="AD56" s="242"/>
      <c r="AE56" s="169"/>
      <c r="AF56" s="242"/>
      <c r="AG56" s="169"/>
      <c r="AH56" s="242"/>
      <c r="AI56" s="169"/>
      <c r="AJ56" s="242"/>
      <c r="AK56" s="169"/>
      <c r="AL56" s="242"/>
      <c r="AM56" s="169"/>
      <c r="AN56" s="136"/>
      <c r="AO56" s="230" t="s">
        <v>263</v>
      </c>
      <c r="AP56" s="102"/>
      <c r="AQ56" s="102"/>
      <c r="CG56" s="101"/>
      <c r="CH56" s="101"/>
      <c r="CI56" s="101">
        <v>0</v>
      </c>
      <c r="CJ56" s="101"/>
      <c r="CK56" s="101"/>
      <c r="CL56" s="101"/>
      <c r="CM56" s="101"/>
    </row>
    <row r="57" spans="1:91" x14ac:dyDescent="0.2">
      <c r="A57" s="2734" t="s">
        <v>1516</v>
      </c>
      <c r="B57" s="165" t="s">
        <v>33</v>
      </c>
      <c r="C57" s="227">
        <f t="shared" si="3"/>
        <v>0</v>
      </c>
      <c r="D57" s="227">
        <f t="shared" ref="D57:E60" si="9">SUM(F57+H57+J57+L57+N57)</f>
        <v>0</v>
      </c>
      <c r="E57" s="248">
        <f t="shared" si="9"/>
        <v>0</v>
      </c>
      <c r="F57" s="252"/>
      <c r="G57" s="253"/>
      <c r="H57" s="252"/>
      <c r="I57" s="253"/>
      <c r="J57" s="252"/>
      <c r="K57" s="253"/>
      <c r="L57" s="252"/>
      <c r="M57" s="253"/>
      <c r="N57" s="252"/>
      <c r="O57" s="253"/>
      <c r="P57" s="140"/>
      <c r="Q57" s="254"/>
      <c r="R57" s="140"/>
      <c r="S57" s="142"/>
      <c r="T57" s="140"/>
      <c r="U57" s="142"/>
      <c r="V57" s="140"/>
      <c r="W57" s="142"/>
      <c r="X57" s="140"/>
      <c r="Y57" s="142"/>
      <c r="Z57" s="140"/>
      <c r="AA57" s="142"/>
      <c r="AB57" s="140"/>
      <c r="AC57" s="142"/>
      <c r="AD57" s="140"/>
      <c r="AE57" s="142"/>
      <c r="AF57" s="140"/>
      <c r="AG57" s="142"/>
      <c r="AH57" s="140"/>
      <c r="AI57" s="142"/>
      <c r="AJ57" s="140"/>
      <c r="AK57" s="142"/>
      <c r="AL57" s="255"/>
      <c r="AM57" s="142"/>
      <c r="AN57" s="143"/>
      <c r="AO57" s="230" t="s">
        <v>263</v>
      </c>
      <c r="AP57" s="102"/>
      <c r="AQ57" s="102"/>
      <c r="CG57" s="101"/>
      <c r="CH57" s="101"/>
      <c r="CI57" s="101">
        <v>0</v>
      </c>
      <c r="CJ57" s="101"/>
      <c r="CK57" s="101"/>
      <c r="CL57" s="101"/>
      <c r="CM57" s="101"/>
    </row>
    <row r="58" spans="1:91" x14ac:dyDescent="0.2">
      <c r="A58" s="2734"/>
      <c r="B58" s="200" t="s">
        <v>46</v>
      </c>
      <c r="C58" s="232">
        <f t="shared" si="3"/>
        <v>0</v>
      </c>
      <c r="D58" s="232">
        <f t="shared" si="9"/>
        <v>0</v>
      </c>
      <c r="E58" s="251">
        <f t="shared" si="9"/>
        <v>0</v>
      </c>
      <c r="F58" s="201"/>
      <c r="G58" s="236"/>
      <c r="H58" s="201"/>
      <c r="I58" s="236"/>
      <c r="J58" s="201"/>
      <c r="K58" s="236"/>
      <c r="L58" s="201"/>
      <c r="M58" s="236"/>
      <c r="N58" s="201"/>
      <c r="O58" s="236"/>
      <c r="P58" s="256"/>
      <c r="Q58" s="257"/>
      <c r="R58" s="256"/>
      <c r="S58" s="235"/>
      <c r="T58" s="256"/>
      <c r="U58" s="235"/>
      <c r="V58" s="256"/>
      <c r="W58" s="235"/>
      <c r="X58" s="256"/>
      <c r="Y58" s="235"/>
      <c r="Z58" s="256"/>
      <c r="AA58" s="235"/>
      <c r="AB58" s="256"/>
      <c r="AC58" s="235"/>
      <c r="AD58" s="256"/>
      <c r="AE58" s="235"/>
      <c r="AF58" s="256"/>
      <c r="AG58" s="235"/>
      <c r="AH58" s="256"/>
      <c r="AI58" s="235"/>
      <c r="AJ58" s="256"/>
      <c r="AK58" s="235"/>
      <c r="AL58" s="258"/>
      <c r="AM58" s="235"/>
      <c r="AN58" s="237"/>
      <c r="AO58" s="230" t="s">
        <v>263</v>
      </c>
      <c r="AP58" s="102"/>
      <c r="AQ58" s="102"/>
      <c r="CG58" s="101"/>
      <c r="CH58" s="101"/>
      <c r="CI58" s="101">
        <v>0</v>
      </c>
      <c r="CJ58" s="101"/>
      <c r="CK58" s="101"/>
      <c r="CL58" s="101"/>
      <c r="CM58" s="101"/>
    </row>
    <row r="59" spans="1:91" x14ac:dyDescent="0.2">
      <c r="A59" s="2734"/>
      <c r="B59" s="145" t="s">
        <v>34</v>
      </c>
      <c r="C59" s="232">
        <f t="shared" si="3"/>
        <v>0</v>
      </c>
      <c r="D59" s="232">
        <f t="shared" si="9"/>
        <v>0</v>
      </c>
      <c r="E59" s="251">
        <f t="shared" si="9"/>
        <v>0</v>
      </c>
      <c r="F59" s="201"/>
      <c r="G59" s="236"/>
      <c r="H59" s="201"/>
      <c r="I59" s="236"/>
      <c r="J59" s="201"/>
      <c r="K59" s="236"/>
      <c r="L59" s="201"/>
      <c r="M59" s="236"/>
      <c r="N59" s="201"/>
      <c r="O59" s="236"/>
      <c r="P59" s="256"/>
      <c r="Q59" s="257"/>
      <c r="R59" s="256"/>
      <c r="S59" s="235"/>
      <c r="T59" s="256"/>
      <c r="U59" s="235"/>
      <c r="V59" s="256"/>
      <c r="W59" s="235"/>
      <c r="X59" s="256"/>
      <c r="Y59" s="235"/>
      <c r="Z59" s="256"/>
      <c r="AA59" s="235"/>
      <c r="AB59" s="256"/>
      <c r="AC59" s="235"/>
      <c r="AD59" s="256"/>
      <c r="AE59" s="235"/>
      <c r="AF59" s="256"/>
      <c r="AG59" s="235"/>
      <c r="AH59" s="256"/>
      <c r="AI59" s="235"/>
      <c r="AJ59" s="256"/>
      <c r="AK59" s="235"/>
      <c r="AL59" s="258"/>
      <c r="AM59" s="235"/>
      <c r="AN59" s="237"/>
      <c r="AO59" s="230" t="s">
        <v>263</v>
      </c>
      <c r="AP59" s="102"/>
      <c r="AQ59" s="102"/>
      <c r="CG59" s="101"/>
      <c r="CH59" s="101"/>
      <c r="CI59" s="101">
        <v>0</v>
      </c>
      <c r="CJ59" s="101"/>
      <c r="CK59" s="101"/>
      <c r="CL59" s="101"/>
      <c r="CM59" s="101"/>
    </row>
    <row r="60" spans="1:91" x14ac:dyDescent="0.2">
      <c r="A60" s="2734"/>
      <c r="B60" s="159" t="s">
        <v>77</v>
      </c>
      <c r="C60" s="232">
        <f t="shared" si="3"/>
        <v>0</v>
      </c>
      <c r="D60" s="232">
        <f t="shared" si="9"/>
        <v>0</v>
      </c>
      <c r="E60" s="251">
        <f t="shared" si="9"/>
        <v>0</v>
      </c>
      <c r="F60" s="201"/>
      <c r="G60" s="236"/>
      <c r="H60" s="201"/>
      <c r="I60" s="236"/>
      <c r="J60" s="201"/>
      <c r="K60" s="236"/>
      <c r="L60" s="201"/>
      <c r="M60" s="236"/>
      <c r="N60" s="201"/>
      <c r="O60" s="236"/>
      <c r="P60" s="256"/>
      <c r="Q60" s="257"/>
      <c r="R60" s="256"/>
      <c r="S60" s="235"/>
      <c r="T60" s="256"/>
      <c r="U60" s="235"/>
      <c r="V60" s="256"/>
      <c r="W60" s="235"/>
      <c r="X60" s="256"/>
      <c r="Y60" s="235"/>
      <c r="Z60" s="256"/>
      <c r="AA60" s="235"/>
      <c r="AB60" s="256"/>
      <c r="AC60" s="235"/>
      <c r="AD60" s="256"/>
      <c r="AE60" s="235"/>
      <c r="AF60" s="256"/>
      <c r="AG60" s="235"/>
      <c r="AH60" s="256"/>
      <c r="AI60" s="235"/>
      <c r="AJ60" s="256"/>
      <c r="AK60" s="235"/>
      <c r="AL60" s="258"/>
      <c r="AM60" s="235"/>
      <c r="AN60" s="237"/>
      <c r="AO60" s="230" t="s">
        <v>263</v>
      </c>
      <c r="AP60" s="102"/>
      <c r="AQ60" s="102"/>
      <c r="CG60" s="101"/>
      <c r="CH60" s="101"/>
      <c r="CI60" s="101">
        <v>0</v>
      </c>
      <c r="CJ60" s="101"/>
      <c r="CK60" s="101"/>
      <c r="CL60" s="101"/>
      <c r="CM60" s="101"/>
    </row>
    <row r="61" spans="1:91" x14ac:dyDescent="0.2">
      <c r="A61" s="2733"/>
      <c r="B61" s="259" t="s">
        <v>78</v>
      </c>
      <c r="C61" s="240">
        <f t="shared" si="3"/>
        <v>0</v>
      </c>
      <c r="D61" s="240">
        <f>SUM(F61+H61+J61+L61+N61+P61+R61+T61+V61+X61+Z61+AB61+AD61+AF61+AH61+AJ61+AL61)</f>
        <v>0</v>
      </c>
      <c r="E61" s="260">
        <f>SUM(G61+I61+K61+M61+O61+Q61+S61+U61+W61+Y61+AA61+AC61+AE61+AG61+AI61+AK61+AM61)</f>
        <v>0</v>
      </c>
      <c r="F61" s="242"/>
      <c r="G61" s="247"/>
      <c r="H61" s="242"/>
      <c r="I61" s="247"/>
      <c r="J61" s="242"/>
      <c r="K61" s="247"/>
      <c r="L61" s="242"/>
      <c r="M61" s="247"/>
      <c r="N61" s="242"/>
      <c r="O61" s="247"/>
      <c r="P61" s="131"/>
      <c r="Q61" s="250"/>
      <c r="R61" s="131"/>
      <c r="S61" s="134"/>
      <c r="T61" s="131"/>
      <c r="U61" s="134"/>
      <c r="V61" s="131"/>
      <c r="W61" s="134"/>
      <c r="X61" s="131"/>
      <c r="Y61" s="134"/>
      <c r="Z61" s="131"/>
      <c r="AA61" s="134"/>
      <c r="AB61" s="131"/>
      <c r="AC61" s="134"/>
      <c r="AD61" s="131"/>
      <c r="AE61" s="134"/>
      <c r="AF61" s="131"/>
      <c r="AG61" s="134"/>
      <c r="AH61" s="131"/>
      <c r="AI61" s="134"/>
      <c r="AJ61" s="131"/>
      <c r="AK61" s="134"/>
      <c r="AL61" s="261"/>
      <c r="AM61" s="134"/>
      <c r="AN61" s="136"/>
      <c r="AO61" s="230" t="s">
        <v>263</v>
      </c>
      <c r="AP61" s="102"/>
      <c r="AQ61" s="102"/>
      <c r="CG61" s="101"/>
      <c r="CH61" s="101"/>
      <c r="CI61" s="101">
        <v>0</v>
      </c>
      <c r="CJ61" s="101"/>
      <c r="CK61" s="101"/>
      <c r="CL61" s="101"/>
      <c r="CM61" s="101"/>
    </row>
    <row r="62" spans="1:91" x14ac:dyDescent="0.2">
      <c r="A62" s="217" t="s">
        <v>1499</v>
      </c>
      <c r="B62" s="217"/>
      <c r="C62" s="217"/>
      <c r="D62" s="262"/>
      <c r="E62" s="263"/>
      <c r="F62" s="263"/>
      <c r="G62" s="263"/>
      <c r="H62" s="182"/>
      <c r="I62" s="176"/>
      <c r="J62" s="176"/>
      <c r="K62" s="176"/>
      <c r="L62" s="176"/>
      <c r="M62" s="176"/>
      <c r="N62" s="176"/>
      <c r="O62" s="176"/>
      <c r="P62" s="176"/>
      <c r="Q62" s="176"/>
      <c r="R62" s="176"/>
      <c r="S62" s="176"/>
      <c r="T62" s="176"/>
      <c r="U62" s="176"/>
      <c r="V62" s="176"/>
      <c r="W62" s="176"/>
      <c r="X62" s="176"/>
      <c r="Y62" s="176"/>
      <c r="Z62" s="176"/>
      <c r="AA62" s="176"/>
      <c r="AB62" s="176"/>
      <c r="AC62" s="176"/>
      <c r="AD62" s="176"/>
      <c r="AE62" s="176"/>
      <c r="AF62" s="176"/>
      <c r="AG62" s="176"/>
      <c r="AH62" s="176"/>
      <c r="AI62" s="176"/>
      <c r="AJ62" s="176"/>
      <c r="AK62" s="176"/>
      <c r="AL62" s="176"/>
      <c r="AM62" s="176"/>
      <c r="AN62" s="176"/>
      <c r="AO62" s="176"/>
      <c r="AP62" s="176"/>
      <c r="AQ62" s="176"/>
      <c r="AR62" s="176"/>
      <c r="AS62" s="176"/>
      <c r="CG62" s="101"/>
      <c r="CH62" s="101"/>
      <c r="CI62" s="101"/>
      <c r="CJ62" s="101"/>
      <c r="CK62" s="101"/>
      <c r="CL62" s="101"/>
      <c r="CM62" s="101"/>
    </row>
    <row r="63" spans="1:91" x14ac:dyDescent="0.2">
      <c r="A63" s="2767" t="s">
        <v>84</v>
      </c>
      <c r="B63" s="2768"/>
      <c r="C63" s="2756" t="s">
        <v>85</v>
      </c>
      <c r="D63" s="2757"/>
      <c r="E63" s="2758"/>
      <c r="F63" s="2756" t="s">
        <v>86</v>
      </c>
      <c r="G63" s="2757"/>
      <c r="H63" s="2758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  <c r="X63" s="176"/>
      <c r="Y63" s="176"/>
      <c r="Z63" s="176"/>
      <c r="AA63" s="176"/>
      <c r="AB63" s="176"/>
      <c r="AC63" s="176"/>
      <c r="AD63" s="176"/>
      <c r="AE63" s="176"/>
      <c r="AF63" s="176"/>
      <c r="AG63" s="176"/>
      <c r="AH63" s="176"/>
      <c r="AI63" s="176"/>
      <c r="AJ63" s="176"/>
      <c r="AK63" s="176"/>
      <c r="AL63" s="176"/>
      <c r="AM63" s="176"/>
      <c r="AN63" s="176"/>
      <c r="AO63" s="176"/>
      <c r="AP63" s="176"/>
      <c r="AQ63" s="176"/>
      <c r="AR63" s="176"/>
      <c r="AS63" s="176"/>
      <c r="CG63" s="101"/>
      <c r="CH63" s="101"/>
      <c r="CI63" s="101"/>
      <c r="CJ63" s="101"/>
      <c r="CK63" s="101"/>
      <c r="CL63" s="101"/>
      <c r="CM63" s="101"/>
    </row>
    <row r="64" spans="1:91" x14ac:dyDescent="0.2">
      <c r="A64" s="2769"/>
      <c r="B64" s="2770"/>
      <c r="C64" s="225" t="s">
        <v>231</v>
      </c>
      <c r="D64" s="115" t="s">
        <v>27</v>
      </c>
      <c r="E64" s="115" t="s">
        <v>28</v>
      </c>
      <c r="F64" s="225" t="s">
        <v>231</v>
      </c>
      <c r="G64" s="115" t="s">
        <v>27</v>
      </c>
      <c r="H64" s="115" t="s">
        <v>28</v>
      </c>
      <c r="I64" s="181"/>
      <c r="J64" s="176"/>
      <c r="K64" s="176"/>
      <c r="L64" s="176"/>
      <c r="M64" s="176"/>
      <c r="N64" s="176"/>
      <c r="O64" s="176"/>
      <c r="P64" s="176"/>
      <c r="Q64" s="176"/>
      <c r="R64" s="176"/>
      <c r="S64" s="176"/>
      <c r="T64" s="176"/>
      <c r="U64" s="176"/>
      <c r="V64" s="176"/>
      <c r="W64" s="176"/>
      <c r="X64" s="176"/>
      <c r="Y64" s="176"/>
      <c r="Z64" s="176"/>
      <c r="AA64" s="176"/>
      <c r="AB64" s="176"/>
      <c r="AC64" s="176"/>
      <c r="AD64" s="176"/>
      <c r="AE64" s="176"/>
      <c r="AF64" s="176"/>
      <c r="AG64" s="176"/>
      <c r="AH64" s="176"/>
      <c r="AI64" s="176"/>
      <c r="AJ64" s="176"/>
      <c r="AK64" s="176"/>
      <c r="AL64" s="176"/>
      <c r="AM64" s="176"/>
      <c r="AN64" s="176"/>
      <c r="AO64" s="176"/>
      <c r="AP64" s="176"/>
      <c r="AQ64" s="176"/>
      <c r="AR64" s="176"/>
      <c r="AS64" s="176"/>
      <c r="CG64" s="101"/>
      <c r="CH64" s="101"/>
      <c r="CI64" s="101"/>
      <c r="CJ64" s="101"/>
      <c r="CK64" s="101"/>
      <c r="CL64" s="101"/>
      <c r="CM64" s="101"/>
    </row>
    <row r="65" spans="1:91" x14ac:dyDescent="0.2">
      <c r="A65" s="2766" t="s">
        <v>87</v>
      </c>
      <c r="B65" s="2766"/>
      <c r="C65" s="161">
        <f>SUM(D65:E65)</f>
        <v>0</v>
      </c>
      <c r="D65" s="193"/>
      <c r="E65" s="166"/>
      <c r="F65" s="165">
        <f>SUM(G65:H65)</f>
        <v>0</v>
      </c>
      <c r="G65" s="264"/>
      <c r="H65" s="166"/>
      <c r="I65" s="265"/>
      <c r="J65" s="176"/>
      <c r="K65" s="176"/>
      <c r="L65" s="176"/>
      <c r="M65" s="176"/>
      <c r="N65" s="176"/>
      <c r="O65" s="176"/>
      <c r="P65" s="176"/>
      <c r="Q65" s="176"/>
      <c r="R65" s="176"/>
      <c r="S65" s="176"/>
      <c r="T65" s="176"/>
      <c r="U65" s="176"/>
      <c r="V65" s="176"/>
      <c r="W65" s="176"/>
      <c r="X65" s="176"/>
      <c r="Y65" s="176"/>
      <c r="Z65" s="176"/>
      <c r="AA65" s="176"/>
      <c r="AB65" s="176"/>
      <c r="AC65" s="176"/>
      <c r="AD65" s="176"/>
      <c r="AE65" s="176"/>
      <c r="AF65" s="176"/>
      <c r="AG65" s="176"/>
      <c r="AH65" s="176"/>
      <c r="AI65" s="176"/>
      <c r="AJ65" s="176"/>
      <c r="AK65" s="176"/>
      <c r="AL65" s="176"/>
      <c r="AM65" s="176"/>
      <c r="AN65" s="176"/>
      <c r="AO65" s="176"/>
      <c r="AP65" s="176"/>
      <c r="AQ65" s="176"/>
      <c r="AR65" s="176"/>
      <c r="AS65" s="176"/>
      <c r="CG65" s="101"/>
      <c r="CH65" s="101"/>
      <c r="CI65" s="101"/>
      <c r="CJ65" s="101"/>
      <c r="CK65" s="101"/>
      <c r="CL65" s="101"/>
      <c r="CM65" s="101"/>
    </row>
    <row r="66" spans="1:91" x14ac:dyDescent="0.2">
      <c r="A66" s="2754" t="s">
        <v>88</v>
      </c>
      <c r="B66" s="2754"/>
      <c r="C66" s="266">
        <f>SUM(D66:E66)</f>
        <v>0</v>
      </c>
      <c r="D66" s="201"/>
      <c r="E66" s="236"/>
      <c r="F66" s="200">
        <f t="shared" ref="F66:F68" si="10">SUM(G66:H66)</f>
        <v>0</v>
      </c>
      <c r="G66" s="267"/>
      <c r="H66" s="236"/>
      <c r="I66" s="265"/>
      <c r="J66" s="176"/>
      <c r="K66" s="176"/>
      <c r="L66" s="176"/>
      <c r="M66" s="176"/>
      <c r="N66" s="176"/>
      <c r="O66" s="176"/>
      <c r="P66" s="176"/>
      <c r="Q66" s="176"/>
      <c r="R66" s="176"/>
      <c r="S66" s="176"/>
      <c r="T66" s="176"/>
      <c r="U66" s="176"/>
      <c r="V66" s="176"/>
      <c r="W66" s="176"/>
      <c r="X66" s="176"/>
      <c r="Y66" s="176"/>
      <c r="Z66" s="176"/>
      <c r="AA66" s="176"/>
      <c r="AB66" s="176"/>
      <c r="AC66" s="176"/>
      <c r="AD66" s="176"/>
      <c r="AE66" s="176"/>
      <c r="AF66" s="176"/>
      <c r="AG66" s="176"/>
      <c r="AH66" s="176"/>
      <c r="AI66" s="176"/>
      <c r="AJ66" s="176"/>
      <c r="AK66" s="176"/>
      <c r="AL66" s="176"/>
      <c r="AM66" s="176"/>
      <c r="AN66" s="176"/>
      <c r="AO66" s="176"/>
      <c r="AP66" s="176"/>
      <c r="AQ66" s="176"/>
      <c r="AR66" s="176"/>
      <c r="AS66" s="176"/>
      <c r="CG66" s="101"/>
      <c r="CH66" s="101"/>
      <c r="CI66" s="101"/>
      <c r="CJ66" s="101"/>
      <c r="CK66" s="101"/>
      <c r="CL66" s="101"/>
      <c r="CM66" s="101"/>
    </row>
    <row r="67" spans="1:91" x14ac:dyDescent="0.2">
      <c r="A67" s="2754" t="s">
        <v>89</v>
      </c>
      <c r="B67" s="2754"/>
      <c r="C67" s="266">
        <f>SUM(D67:E67)</f>
        <v>0</v>
      </c>
      <c r="D67" s="252"/>
      <c r="E67" s="253"/>
      <c r="F67" s="200">
        <f t="shared" si="10"/>
        <v>0</v>
      </c>
      <c r="G67" s="267"/>
      <c r="H67" s="236"/>
      <c r="I67" s="265"/>
      <c r="J67" s="176"/>
      <c r="K67" s="176"/>
      <c r="L67" s="176"/>
      <c r="M67" s="176"/>
      <c r="N67" s="176"/>
      <c r="O67" s="176"/>
      <c r="P67" s="176"/>
      <c r="Q67" s="176"/>
      <c r="R67" s="176"/>
      <c r="S67" s="176"/>
      <c r="T67" s="176"/>
      <c r="U67" s="176"/>
      <c r="V67" s="176"/>
      <c r="W67" s="176"/>
      <c r="X67" s="176"/>
      <c r="Y67" s="176"/>
      <c r="Z67" s="176"/>
      <c r="AA67" s="176"/>
      <c r="AB67" s="176"/>
      <c r="AC67" s="176"/>
      <c r="AD67" s="176"/>
      <c r="AE67" s="176"/>
      <c r="AF67" s="176"/>
      <c r="AG67" s="176"/>
      <c r="AH67" s="176"/>
      <c r="AI67" s="176"/>
      <c r="AJ67" s="176"/>
      <c r="AK67" s="176"/>
      <c r="AL67" s="176"/>
      <c r="AM67" s="176"/>
      <c r="AN67" s="176"/>
      <c r="AO67" s="176"/>
      <c r="AP67" s="176"/>
      <c r="AQ67" s="176"/>
      <c r="AR67" s="176"/>
      <c r="AS67" s="176"/>
      <c r="CG67" s="101"/>
      <c r="CH67" s="101"/>
      <c r="CI67" s="101"/>
      <c r="CJ67" s="101"/>
      <c r="CK67" s="101"/>
      <c r="CL67" s="101"/>
      <c r="CM67" s="101"/>
    </row>
    <row r="68" spans="1:91" ht="22.5" customHeight="1" x14ac:dyDescent="0.2">
      <c r="A68" s="2755" t="s">
        <v>90</v>
      </c>
      <c r="B68" s="2755"/>
      <c r="C68" s="268">
        <f>SUM(D68:E68)</f>
        <v>0</v>
      </c>
      <c r="D68" s="269"/>
      <c r="E68" s="270"/>
      <c r="F68" s="168">
        <f t="shared" si="10"/>
        <v>0</v>
      </c>
      <c r="G68" s="206"/>
      <c r="H68" s="169"/>
      <c r="I68" s="265"/>
      <c r="J68" s="176"/>
      <c r="K68" s="176"/>
      <c r="L68" s="176"/>
      <c r="M68" s="176"/>
      <c r="N68" s="176"/>
      <c r="O68" s="176"/>
      <c r="P68" s="176"/>
      <c r="Q68" s="176"/>
      <c r="R68" s="176"/>
      <c r="S68" s="176"/>
      <c r="T68" s="176"/>
      <c r="U68" s="176"/>
      <c r="V68" s="176"/>
      <c r="W68" s="176"/>
      <c r="X68" s="176"/>
      <c r="Y68" s="176"/>
      <c r="Z68" s="176"/>
      <c r="AA68" s="176"/>
      <c r="AB68" s="176"/>
      <c r="AC68" s="176"/>
      <c r="AD68" s="176"/>
      <c r="AE68" s="176"/>
      <c r="AF68" s="176"/>
      <c r="AG68" s="176"/>
      <c r="AH68" s="176"/>
      <c r="AI68" s="176"/>
      <c r="AJ68" s="176"/>
      <c r="AK68" s="176"/>
      <c r="AL68" s="176"/>
      <c r="AM68" s="176"/>
      <c r="AN68" s="176"/>
      <c r="AO68" s="176"/>
      <c r="AP68" s="176"/>
      <c r="AQ68" s="176"/>
      <c r="AR68" s="176"/>
      <c r="AS68" s="176"/>
      <c r="CG68" s="101"/>
      <c r="CH68" s="101"/>
      <c r="CI68" s="101"/>
      <c r="CJ68" s="101"/>
      <c r="CK68" s="101"/>
      <c r="CL68" s="101"/>
      <c r="CM68" s="101"/>
    </row>
    <row r="69" spans="1:91" x14ac:dyDescent="0.2">
      <c r="A69" s="2759" t="s">
        <v>47</v>
      </c>
      <c r="B69" s="2759"/>
      <c r="C69" s="271">
        <f t="shared" ref="C69:H69" si="11">SUM(C65:C68)</f>
        <v>0</v>
      </c>
      <c r="D69" s="272">
        <f t="shared" si="11"/>
        <v>0</v>
      </c>
      <c r="E69" s="273">
        <f t="shared" si="11"/>
        <v>0</v>
      </c>
      <c r="F69" s="274">
        <f t="shared" si="11"/>
        <v>0</v>
      </c>
      <c r="G69" s="275">
        <f t="shared" si="11"/>
        <v>0</v>
      </c>
      <c r="H69" s="276">
        <f t="shared" si="11"/>
        <v>0</v>
      </c>
      <c r="I69" s="277"/>
      <c r="J69" s="176"/>
      <c r="K69" s="176"/>
      <c r="L69" s="176"/>
      <c r="M69" s="176"/>
      <c r="N69" s="176"/>
      <c r="O69" s="176"/>
      <c r="P69" s="176"/>
      <c r="Q69" s="176"/>
      <c r="R69" s="176"/>
      <c r="S69" s="176"/>
      <c r="T69" s="176"/>
      <c r="U69" s="278"/>
      <c r="V69" s="278"/>
      <c r="W69" s="176"/>
      <c r="X69" s="176"/>
      <c r="Y69" s="176"/>
      <c r="Z69" s="176"/>
      <c r="AA69" s="176"/>
      <c r="AB69" s="176"/>
      <c r="AC69" s="176"/>
      <c r="AD69" s="176"/>
      <c r="AE69" s="176"/>
      <c r="AF69" s="176"/>
      <c r="AG69" s="176"/>
      <c r="AH69" s="176"/>
      <c r="AI69" s="176"/>
      <c r="AJ69" s="176"/>
      <c r="AK69" s="176"/>
      <c r="AL69" s="176"/>
      <c r="AM69" s="176"/>
      <c r="AN69" s="176"/>
      <c r="AO69" s="176"/>
      <c r="AP69" s="176"/>
      <c r="AQ69" s="176"/>
      <c r="AR69" s="176"/>
      <c r="AS69" s="176"/>
      <c r="CG69" s="101"/>
      <c r="CH69" s="101"/>
      <c r="CI69" s="101"/>
      <c r="CJ69" s="101"/>
      <c r="CK69" s="101"/>
      <c r="CL69" s="101"/>
      <c r="CM69" s="101"/>
    </row>
    <row r="70" spans="1:91" ht="15" x14ac:dyDescent="0.2">
      <c r="A70" s="218" t="s">
        <v>92</v>
      </c>
      <c r="B70" s="218"/>
      <c r="C70" s="218"/>
      <c r="D70" s="218"/>
      <c r="E70" s="279"/>
      <c r="F70" s="279"/>
      <c r="G70" s="279"/>
      <c r="H70" s="279"/>
      <c r="I70" s="279"/>
      <c r="J70" s="279"/>
      <c r="K70" s="279"/>
      <c r="L70" s="279"/>
      <c r="M70" s="279"/>
      <c r="N70" s="279"/>
      <c r="O70" s="279"/>
      <c r="P70" s="279"/>
      <c r="Q70" s="279"/>
      <c r="R70" s="279"/>
      <c r="S70" s="279"/>
      <c r="T70" s="279"/>
      <c r="U70" s="279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2"/>
      <c r="AM70" s="102"/>
      <c r="AN70" s="102"/>
      <c r="AO70" s="102"/>
      <c r="AP70" s="102"/>
      <c r="AQ70" s="102"/>
      <c r="AR70" s="102"/>
      <c r="AS70" s="102"/>
      <c r="CG70" s="101"/>
      <c r="CH70" s="101"/>
      <c r="CI70" s="101"/>
      <c r="CJ70" s="101"/>
      <c r="CK70" s="101"/>
      <c r="CL70" s="101"/>
      <c r="CM70" s="101"/>
    </row>
    <row r="71" spans="1:91" x14ac:dyDescent="0.2">
      <c r="A71" s="2752" t="s">
        <v>93</v>
      </c>
      <c r="B71" s="2732" t="s">
        <v>94</v>
      </c>
      <c r="C71" s="2732" t="s">
        <v>95</v>
      </c>
      <c r="D71" s="2732" t="s">
        <v>96</v>
      </c>
      <c r="E71" s="2746" t="s">
        <v>44</v>
      </c>
      <c r="F71" s="2747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280"/>
      <c r="T71" s="280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102"/>
      <c r="AI71" s="102"/>
      <c r="AJ71" s="102"/>
      <c r="AK71" s="102"/>
      <c r="AL71" s="102"/>
      <c r="AM71" s="102"/>
      <c r="AN71" s="102"/>
      <c r="AO71" s="102"/>
      <c r="AP71" s="102"/>
      <c r="AQ71" s="102"/>
      <c r="AR71" s="102"/>
      <c r="AS71" s="102"/>
      <c r="CG71" s="101"/>
      <c r="CH71" s="101"/>
      <c r="CI71" s="101"/>
      <c r="CJ71" s="101"/>
      <c r="CK71" s="101"/>
      <c r="CL71" s="101"/>
      <c r="CM71" s="101"/>
    </row>
    <row r="72" spans="1:91" ht="15.75" customHeight="1" x14ac:dyDescent="0.2">
      <c r="A72" s="2753"/>
      <c r="B72" s="2733"/>
      <c r="C72" s="2733"/>
      <c r="D72" s="2733"/>
      <c r="E72" s="281" t="s">
        <v>27</v>
      </c>
      <c r="F72" s="282" t="s">
        <v>28</v>
      </c>
      <c r="G72" s="226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280"/>
      <c r="T72" s="280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102"/>
      <c r="AL72" s="102"/>
      <c r="AM72" s="102"/>
      <c r="AN72" s="102"/>
      <c r="AO72" s="102"/>
      <c r="AP72" s="102"/>
      <c r="AQ72" s="102"/>
      <c r="AR72" s="102"/>
      <c r="AS72" s="102"/>
      <c r="CG72" s="101"/>
      <c r="CH72" s="101"/>
      <c r="CI72" s="101"/>
      <c r="CJ72" s="101"/>
      <c r="CK72" s="101"/>
      <c r="CL72" s="101"/>
      <c r="CM72" s="101"/>
    </row>
    <row r="73" spans="1:91" x14ac:dyDescent="0.2">
      <c r="A73" s="2732" t="s">
        <v>97</v>
      </c>
      <c r="B73" s="165" t="s">
        <v>98</v>
      </c>
      <c r="C73" s="283">
        <f>SUM(E73:F73)</f>
        <v>0</v>
      </c>
      <c r="D73" s="284"/>
      <c r="E73" s="267"/>
      <c r="F73" s="236"/>
      <c r="G73" s="285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280"/>
      <c r="T73" s="280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  <c r="AN73" s="102"/>
      <c r="AO73" s="102"/>
      <c r="AP73" s="102"/>
      <c r="AQ73" s="102"/>
      <c r="AR73" s="102"/>
      <c r="AS73" s="102"/>
      <c r="CG73" s="101"/>
      <c r="CH73" s="101"/>
      <c r="CI73" s="101"/>
      <c r="CJ73" s="101"/>
      <c r="CK73" s="101"/>
      <c r="CL73" s="101"/>
      <c r="CM73" s="101"/>
    </row>
    <row r="74" spans="1:91" x14ac:dyDescent="0.2">
      <c r="A74" s="2734"/>
      <c r="B74" s="200" t="s">
        <v>99</v>
      </c>
      <c r="C74" s="283">
        <f t="shared" ref="C74:C77" si="12">SUM(E74:F74)</f>
        <v>0</v>
      </c>
      <c r="D74" s="211"/>
      <c r="E74" s="267"/>
      <c r="F74" s="236"/>
      <c r="G74" s="285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280"/>
      <c r="T74" s="280"/>
      <c r="U74" s="102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  <c r="AL74" s="102"/>
      <c r="AM74" s="102"/>
      <c r="AN74" s="102"/>
      <c r="AO74" s="102"/>
      <c r="AP74" s="102"/>
      <c r="AQ74" s="102"/>
      <c r="AR74" s="102"/>
      <c r="AS74" s="102"/>
      <c r="CG74" s="101"/>
      <c r="CH74" s="101"/>
      <c r="CI74" s="101"/>
      <c r="CJ74" s="101"/>
      <c r="CK74" s="101"/>
      <c r="CL74" s="101"/>
      <c r="CM74" s="101"/>
    </row>
    <row r="75" spans="1:91" x14ac:dyDescent="0.2">
      <c r="A75" s="2734"/>
      <c r="B75" s="200" t="s">
        <v>100</v>
      </c>
      <c r="C75" s="283">
        <f t="shared" si="12"/>
        <v>0</v>
      </c>
      <c r="D75" s="211"/>
      <c r="E75" s="267"/>
      <c r="F75" s="236"/>
      <c r="G75" s="285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280"/>
      <c r="T75" s="280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2"/>
      <c r="AL75" s="102"/>
      <c r="AM75" s="102"/>
      <c r="AN75" s="102"/>
      <c r="AO75" s="102"/>
      <c r="AP75" s="102"/>
      <c r="AQ75" s="102"/>
      <c r="AR75" s="102"/>
      <c r="AS75" s="102"/>
      <c r="CG75" s="101"/>
      <c r="CH75" s="101"/>
      <c r="CI75" s="101"/>
      <c r="CJ75" s="101"/>
      <c r="CK75" s="101"/>
      <c r="CL75" s="101"/>
      <c r="CM75" s="101"/>
    </row>
    <row r="76" spans="1:91" x14ac:dyDescent="0.2">
      <c r="A76" s="2734"/>
      <c r="B76" s="200" t="s">
        <v>101</v>
      </c>
      <c r="C76" s="283">
        <f t="shared" si="12"/>
        <v>0</v>
      </c>
      <c r="D76" s="211"/>
      <c r="E76" s="267"/>
      <c r="F76" s="236"/>
      <c r="G76" s="285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280"/>
      <c r="T76" s="280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  <c r="AN76" s="102"/>
      <c r="AO76" s="102"/>
      <c r="AP76" s="102"/>
      <c r="AQ76" s="102"/>
      <c r="AR76" s="102"/>
      <c r="AS76" s="102"/>
      <c r="CG76" s="101"/>
      <c r="CH76" s="101"/>
      <c r="CI76" s="101"/>
      <c r="CJ76" s="101"/>
      <c r="CK76" s="101"/>
      <c r="CL76" s="101"/>
      <c r="CM76" s="101"/>
    </row>
    <row r="77" spans="1:91" x14ac:dyDescent="0.2">
      <c r="A77" s="2733"/>
      <c r="B77" s="168" t="s">
        <v>102</v>
      </c>
      <c r="C77" s="286">
        <f t="shared" si="12"/>
        <v>0</v>
      </c>
      <c r="D77" s="137"/>
      <c r="E77" s="170"/>
      <c r="F77" s="169"/>
      <c r="G77" s="285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280"/>
      <c r="T77" s="280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2"/>
      <c r="AJ77" s="102"/>
      <c r="AK77" s="102"/>
      <c r="AL77" s="102"/>
      <c r="AM77" s="102"/>
      <c r="AN77" s="102"/>
      <c r="AO77" s="102"/>
      <c r="AP77" s="102"/>
      <c r="AQ77" s="102"/>
      <c r="AR77" s="102"/>
      <c r="AS77" s="102"/>
      <c r="CG77" s="101"/>
      <c r="CH77" s="101"/>
      <c r="CI77" s="101"/>
      <c r="CJ77" s="101"/>
      <c r="CK77" s="101"/>
      <c r="CL77" s="101"/>
      <c r="CM77" s="101"/>
    </row>
    <row r="78" spans="1:91" x14ac:dyDescent="0.2">
      <c r="A78" s="2732" t="s">
        <v>103</v>
      </c>
      <c r="B78" s="165" t="s">
        <v>98</v>
      </c>
      <c r="C78" s="143"/>
      <c r="D78" s="283">
        <f>SUM(E78:F78)</f>
        <v>0</v>
      </c>
      <c r="E78" s="167"/>
      <c r="F78" s="253"/>
      <c r="G78" s="285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280"/>
      <c r="T78" s="280"/>
      <c r="U78" s="102"/>
      <c r="V78" s="102"/>
      <c r="W78" s="102"/>
      <c r="X78" s="10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  <c r="AK78" s="102"/>
      <c r="AL78" s="102"/>
      <c r="AM78" s="102"/>
      <c r="AN78" s="102"/>
      <c r="AO78" s="102"/>
      <c r="AP78" s="102"/>
      <c r="AQ78" s="102"/>
      <c r="AR78" s="102"/>
      <c r="AS78" s="102"/>
      <c r="CG78" s="101"/>
      <c r="CH78" s="101"/>
      <c r="CI78" s="101"/>
      <c r="CJ78" s="101"/>
      <c r="CK78" s="101"/>
      <c r="CL78" s="101"/>
      <c r="CM78" s="101"/>
    </row>
    <row r="79" spans="1:91" x14ac:dyDescent="0.2">
      <c r="A79" s="2734"/>
      <c r="B79" s="200" t="s">
        <v>99</v>
      </c>
      <c r="C79" s="237"/>
      <c r="D79" s="283">
        <f t="shared" ref="D79:D82" si="13">SUM(E79:F79)</f>
        <v>0</v>
      </c>
      <c r="E79" s="267"/>
      <c r="F79" s="236"/>
      <c r="G79" s="285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280"/>
      <c r="T79" s="280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  <c r="AR79" s="102"/>
      <c r="AS79" s="102"/>
      <c r="CG79" s="101"/>
      <c r="CH79" s="101"/>
      <c r="CI79" s="101"/>
      <c r="CJ79" s="101"/>
      <c r="CK79" s="101"/>
      <c r="CL79" s="101"/>
      <c r="CM79" s="101"/>
    </row>
    <row r="80" spans="1:91" x14ac:dyDescent="0.2">
      <c r="A80" s="2734"/>
      <c r="B80" s="200" t="s">
        <v>100</v>
      </c>
      <c r="C80" s="237"/>
      <c r="D80" s="283">
        <f t="shared" si="13"/>
        <v>0</v>
      </c>
      <c r="E80" s="267"/>
      <c r="F80" s="236"/>
      <c r="G80" s="285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280"/>
      <c r="T80" s="280"/>
      <c r="U80" s="102"/>
      <c r="V80" s="102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2"/>
      <c r="AK80" s="102"/>
      <c r="AL80" s="102"/>
      <c r="AM80" s="102"/>
      <c r="AN80" s="102"/>
      <c r="AO80" s="102"/>
      <c r="AP80" s="102"/>
      <c r="AQ80" s="102"/>
      <c r="AR80" s="102"/>
      <c r="AS80" s="102"/>
      <c r="CG80" s="101"/>
      <c r="CH80" s="101"/>
      <c r="CI80" s="101"/>
      <c r="CJ80" s="101"/>
      <c r="CK80" s="101"/>
      <c r="CL80" s="101"/>
      <c r="CM80" s="101"/>
    </row>
    <row r="81" spans="1:91" x14ac:dyDescent="0.2">
      <c r="A81" s="2734"/>
      <c r="B81" s="200" t="s">
        <v>101</v>
      </c>
      <c r="C81" s="237"/>
      <c r="D81" s="283">
        <f t="shared" si="13"/>
        <v>0</v>
      </c>
      <c r="E81" s="267"/>
      <c r="F81" s="236"/>
      <c r="G81" s="285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280"/>
      <c r="T81" s="280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02"/>
      <c r="CG81" s="101"/>
      <c r="CH81" s="101"/>
      <c r="CI81" s="101"/>
      <c r="CJ81" s="101"/>
      <c r="CK81" s="101"/>
      <c r="CL81" s="101"/>
      <c r="CM81" s="101"/>
    </row>
    <row r="82" spans="1:91" x14ac:dyDescent="0.2">
      <c r="A82" s="2733"/>
      <c r="B82" s="168" t="s">
        <v>102</v>
      </c>
      <c r="C82" s="136"/>
      <c r="D82" s="286">
        <f t="shared" si="13"/>
        <v>0</v>
      </c>
      <c r="E82" s="170"/>
      <c r="F82" s="169"/>
      <c r="G82" s="285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280"/>
      <c r="T82" s="280"/>
      <c r="U82" s="102"/>
      <c r="V82" s="102"/>
      <c r="W82" s="102"/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N82" s="102"/>
      <c r="AO82" s="102"/>
      <c r="AP82" s="102"/>
      <c r="AQ82" s="102"/>
      <c r="AR82" s="102"/>
      <c r="AS82" s="102"/>
      <c r="CG82" s="101"/>
      <c r="CH82" s="101"/>
      <c r="CI82" s="101"/>
      <c r="CJ82" s="101"/>
      <c r="CK82" s="101"/>
      <c r="CL82" s="101"/>
      <c r="CM82" s="101"/>
    </row>
    <row r="83" spans="1:91" x14ac:dyDescent="0.2">
      <c r="A83" s="287" t="s">
        <v>104</v>
      </c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280"/>
      <c r="Y83" s="280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</row>
    <row r="84" spans="1:91" x14ac:dyDescent="0.2">
      <c r="A84" s="102"/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280"/>
      <c r="Y84" s="280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  <c r="AR84" s="102"/>
      <c r="AS84" s="102"/>
    </row>
    <row r="195" spans="1:2" hidden="1" x14ac:dyDescent="0.2">
      <c r="A195" s="100">
        <f>SUM(C12:C27,V12:V27,T26:U27,X18:AA21,W14:W15,C31:C34,D31:E34,AI31:AI34,C39:E61,C65:C69,F65:F69,C73:C77,D78:D82)</f>
        <v>0</v>
      </c>
      <c r="B195" s="100">
        <f>SUM(CG1:CM82)</f>
        <v>0</v>
      </c>
    </row>
  </sheetData>
  <sheetProtection algorithmName="SHA-512" hashValue="zU6GqYzLM3vQ4MDCX11aYVyFxYEe67tSsoc+8xnparDb0kWXrdzrbjV4fVdRbP0AZpZSUdci+3ECUPiSG0/9Aw==" saltValue="iyTkeeyJ/OfPm6QJ9+mL3g==" spinCount="100000" sheet="1" objects="1" scenarios="1"/>
  <mergeCells count="69">
    <mergeCell ref="D10:S10"/>
    <mergeCell ref="V10:V11"/>
    <mergeCell ref="D71:D72"/>
    <mergeCell ref="E71:F71"/>
    <mergeCell ref="A73:A77"/>
    <mergeCell ref="A69:B69"/>
    <mergeCell ref="C36:E37"/>
    <mergeCell ref="F36:AM36"/>
    <mergeCell ref="A65:B65"/>
    <mergeCell ref="A63:B64"/>
    <mergeCell ref="A66:B66"/>
    <mergeCell ref="A52:A56"/>
    <mergeCell ref="A57:A61"/>
    <mergeCell ref="V37:W37"/>
    <mergeCell ref="X37:Y37"/>
    <mergeCell ref="F37:G37"/>
    <mergeCell ref="AN36:AN38"/>
    <mergeCell ref="A78:A82"/>
    <mergeCell ref="A71:A72"/>
    <mergeCell ref="B71:B72"/>
    <mergeCell ref="C71:C72"/>
    <mergeCell ref="A67:B67"/>
    <mergeCell ref="A68:B68"/>
    <mergeCell ref="C63:E63"/>
    <mergeCell ref="F63:H63"/>
    <mergeCell ref="L37:M37"/>
    <mergeCell ref="AL37:AM37"/>
    <mergeCell ref="Z37:AA37"/>
    <mergeCell ref="AB37:AC37"/>
    <mergeCell ref="H37:I37"/>
    <mergeCell ref="R37:S37"/>
    <mergeCell ref="T37:U37"/>
    <mergeCell ref="J37:K37"/>
    <mergeCell ref="AJ29:AK29"/>
    <mergeCell ref="F29:AH29"/>
    <mergeCell ref="AI29:AI30"/>
    <mergeCell ref="N37:O37"/>
    <mergeCell ref="P37:Q37"/>
    <mergeCell ref="AD37:AE37"/>
    <mergeCell ref="AF37:AG37"/>
    <mergeCell ref="AH37:AI37"/>
    <mergeCell ref="AJ37:AK37"/>
    <mergeCell ref="A6:AK6"/>
    <mergeCell ref="A20:A21"/>
    <mergeCell ref="A22:A23"/>
    <mergeCell ref="A26:A27"/>
    <mergeCell ref="A29:A30"/>
    <mergeCell ref="Y10:AA10"/>
    <mergeCell ref="A12:A13"/>
    <mergeCell ref="A14:A15"/>
    <mergeCell ref="A16:A17"/>
    <mergeCell ref="A18:A19"/>
    <mergeCell ref="W10:W11"/>
    <mergeCell ref="X10:X11"/>
    <mergeCell ref="T10:U10"/>
    <mergeCell ref="A10:A11"/>
    <mergeCell ref="B10:B11"/>
    <mergeCell ref="C10:C11"/>
    <mergeCell ref="A49:A51"/>
    <mergeCell ref="A36:A38"/>
    <mergeCell ref="B36:B38"/>
    <mergeCell ref="A43:A44"/>
    <mergeCell ref="A39:A42"/>
    <mergeCell ref="A45:A46"/>
    <mergeCell ref="A24:A25"/>
    <mergeCell ref="A31:A34"/>
    <mergeCell ref="C29:E29"/>
    <mergeCell ref="A47:A48"/>
    <mergeCell ref="B29:B30"/>
  </mergeCells>
  <dataValidations count="1">
    <dataValidation type="whole" allowBlank="1" showInputMessage="1" showErrorMessage="1" errorTitle="ERROR" error="Por favor ingrese solo Números." sqref="A1:XFD1048576">
      <formula1>0</formula1>
      <formula2>1000000000000</formula2>
    </dataValidation>
  </dataValidations>
  <pageMargins left="0.7" right="0.7" top="0.75" bottom="0.75" header="0.3" footer="0.3"/>
  <pageSetup paperSize="9" orientation="portrait" r:id="rId1"/>
  <ignoredErrors>
    <ignoredError sqref="C26:C2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R195"/>
  <sheetViews>
    <sheetView zoomScaleNormal="100" workbookViewId="0"/>
  </sheetViews>
  <sheetFormatPr baseColWidth="10" defaultRowHeight="14.25" x14ac:dyDescent="0.2"/>
  <cols>
    <col min="1" max="1" width="40.7109375" style="288" customWidth="1"/>
    <col min="2" max="2" width="13.42578125" style="288" customWidth="1"/>
    <col min="3" max="76" width="11.42578125" style="288"/>
    <col min="77" max="78" width="11.42578125" style="288" customWidth="1"/>
    <col min="79" max="89" width="11.42578125" style="290" hidden="1" customWidth="1"/>
    <col min="90" max="96" width="11.42578125" style="290" customWidth="1"/>
    <col min="97" max="97" width="11.42578125" style="288" customWidth="1"/>
    <col min="98" max="16384" width="11.42578125" style="288"/>
  </cols>
  <sheetData>
    <row r="1" spans="1:89" x14ac:dyDescent="0.2">
      <c r="A1" s="98" t="s">
        <v>1552</v>
      </c>
      <c r="CA1" s="289"/>
      <c r="CB1" s="289"/>
      <c r="CC1" s="289"/>
      <c r="CD1" s="289"/>
      <c r="CE1" s="289"/>
      <c r="CF1" s="289"/>
      <c r="CG1" s="289"/>
      <c r="CH1" s="289"/>
      <c r="CI1" s="289"/>
      <c r="CJ1" s="289"/>
      <c r="CK1" s="289"/>
    </row>
    <row r="2" spans="1:89" x14ac:dyDescent="0.2">
      <c r="A2" s="98" t="str">
        <f>CONCATENATE("COMUNA: ",NOMBRE!B2," - ","( ",NOMBRE!C2,NOMBRE!D2,NOMBRE!E2,NOMBRE!F2,NOMBRE!G2," )")</f>
        <v>COMUNA:  - (  )</v>
      </c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</row>
    <row r="3" spans="1:89" x14ac:dyDescent="0.2">
      <c r="A3" s="98" t="str">
        <f>CONCATENATE("ESTABLECIMIENTO/ESTRATEGIA: ",NOMBRE!B3," - ","( ",NOMBRE!C3,NOMBRE!D3,NOMBRE!E3,NOMBRE!F3,NOMBRE!G3,NOMBRE!H3," )")</f>
        <v>ESTABLECIMIENTO/ESTRATEGIA:  - (  )</v>
      </c>
      <c r="CA3" s="289"/>
      <c r="CB3" s="289"/>
      <c r="CC3" s="289"/>
      <c r="CD3" s="289"/>
      <c r="CE3" s="289"/>
      <c r="CF3" s="289"/>
      <c r="CG3" s="289"/>
      <c r="CH3" s="289"/>
      <c r="CI3" s="289"/>
      <c r="CJ3" s="289"/>
      <c r="CK3" s="289"/>
    </row>
    <row r="4" spans="1:89" x14ac:dyDescent="0.2">
      <c r="A4" s="98" t="str">
        <f>CONCATENATE("MES: ",NOMBRE!B6," - ","( ",NOMBRE!C6,NOMBRE!D6," )")</f>
        <v>MES:  - (  )</v>
      </c>
      <c r="CA4" s="289"/>
      <c r="CB4" s="289"/>
      <c r="CC4" s="289"/>
      <c r="CD4" s="289"/>
      <c r="CE4" s="289"/>
      <c r="CF4" s="289"/>
      <c r="CG4" s="289"/>
      <c r="CH4" s="289"/>
      <c r="CI4" s="289"/>
      <c r="CJ4" s="289"/>
      <c r="CK4" s="289"/>
    </row>
    <row r="5" spans="1:89" x14ac:dyDescent="0.2">
      <c r="A5" s="98" t="str">
        <f>CONCATENATE("AÑO: ",NOMBRE!B7)</f>
        <v>AÑO: 2017</v>
      </c>
      <c r="CA5" s="289"/>
      <c r="CB5" s="289"/>
      <c r="CC5" s="289"/>
      <c r="CD5" s="289"/>
      <c r="CE5" s="289"/>
      <c r="CF5" s="289"/>
      <c r="CG5" s="289"/>
      <c r="CH5" s="289"/>
      <c r="CI5" s="289"/>
      <c r="CJ5" s="289"/>
      <c r="CK5" s="289"/>
    </row>
    <row r="6" spans="1:89" ht="19.5" x14ac:dyDescent="0.25">
      <c r="A6" s="2744" t="s">
        <v>181</v>
      </c>
      <c r="B6" s="2744"/>
      <c r="C6" s="2744"/>
      <c r="D6" s="2744"/>
      <c r="E6" s="2744"/>
      <c r="F6" s="2744"/>
      <c r="G6" s="2744"/>
      <c r="H6" s="2744"/>
      <c r="I6" s="2744"/>
      <c r="J6" s="2744"/>
      <c r="K6" s="2744"/>
      <c r="L6" s="2744"/>
      <c r="M6" s="2744"/>
      <c r="N6" s="2744"/>
      <c r="O6" s="2744"/>
      <c r="P6" s="2744"/>
      <c r="Q6" s="2744"/>
      <c r="R6" s="2744"/>
      <c r="S6" s="2744"/>
      <c r="T6" s="2744"/>
      <c r="U6" s="2744"/>
      <c r="V6" s="2744"/>
      <c r="W6" s="2744"/>
      <c r="X6" s="2744"/>
      <c r="Y6" s="2744"/>
      <c r="Z6" s="2744"/>
      <c r="AA6" s="2744"/>
      <c r="AB6" s="2744"/>
      <c r="AC6" s="2744"/>
      <c r="AD6" s="2744"/>
      <c r="AE6" s="291"/>
      <c r="AF6" s="292"/>
      <c r="CA6" s="289"/>
      <c r="CB6" s="289"/>
      <c r="CC6" s="289"/>
      <c r="CD6" s="289"/>
      <c r="CE6" s="289"/>
      <c r="CF6" s="289"/>
      <c r="CG6" s="289"/>
      <c r="CH6" s="289"/>
      <c r="CI6" s="289"/>
      <c r="CJ6" s="289"/>
      <c r="CK6" s="289"/>
    </row>
    <row r="7" spans="1:89" ht="19.5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291"/>
      <c r="AF7" s="292"/>
      <c r="CA7" s="289"/>
      <c r="CB7" s="289"/>
      <c r="CC7" s="289"/>
      <c r="CD7" s="289"/>
      <c r="CE7" s="289"/>
      <c r="CF7" s="289"/>
      <c r="CG7" s="289"/>
      <c r="CH7" s="289"/>
      <c r="CI7" s="289"/>
      <c r="CJ7" s="289"/>
      <c r="CK7" s="289"/>
    </row>
    <row r="8" spans="1:89" ht="15" x14ac:dyDescent="0.2">
      <c r="A8" s="107" t="s">
        <v>182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293"/>
      <c r="R8" s="293"/>
      <c r="S8" s="293"/>
      <c r="T8" s="293"/>
      <c r="U8" s="293"/>
      <c r="V8" s="293"/>
      <c r="W8" s="293"/>
      <c r="X8" s="293"/>
      <c r="Y8" s="293"/>
      <c r="Z8" s="293"/>
      <c r="AA8" s="293"/>
      <c r="AB8" s="293"/>
      <c r="AC8" s="293"/>
      <c r="AD8" s="293"/>
      <c r="AE8" s="293"/>
      <c r="AF8" s="292"/>
      <c r="CA8" s="289"/>
      <c r="CB8" s="289"/>
      <c r="CC8" s="289"/>
      <c r="CD8" s="289"/>
      <c r="CE8" s="289"/>
      <c r="CF8" s="289"/>
      <c r="CG8" s="289"/>
      <c r="CH8" s="289"/>
      <c r="CI8" s="289"/>
      <c r="CJ8" s="289"/>
      <c r="CK8" s="289"/>
    </row>
    <row r="9" spans="1:89" ht="14.25" customHeight="1" x14ac:dyDescent="0.2">
      <c r="A9" s="2732" t="s">
        <v>3</v>
      </c>
      <c r="B9" s="2735" t="s">
        <v>47</v>
      </c>
      <c r="C9" s="2736"/>
      <c r="D9" s="2737"/>
      <c r="E9" s="294"/>
      <c r="F9" s="280"/>
      <c r="G9" s="280"/>
      <c r="H9" s="280"/>
      <c r="I9" s="280"/>
      <c r="J9" s="280"/>
      <c r="K9" s="280"/>
      <c r="L9" s="280"/>
      <c r="M9" s="280"/>
      <c r="N9" s="280"/>
      <c r="O9" s="292"/>
      <c r="P9" s="292"/>
      <c r="Q9" s="292"/>
      <c r="R9" s="292"/>
      <c r="S9" s="292"/>
      <c r="T9" s="292"/>
      <c r="U9" s="292"/>
      <c r="V9" s="292"/>
      <c r="W9" s="292"/>
      <c r="X9" s="292"/>
      <c r="Y9" s="292"/>
      <c r="Z9" s="292"/>
      <c r="AA9" s="292"/>
      <c r="AB9" s="292"/>
      <c r="AC9" s="292"/>
      <c r="AD9" s="292"/>
      <c r="CA9" s="289"/>
      <c r="CB9" s="289"/>
      <c r="CC9" s="289"/>
      <c r="CD9" s="289"/>
      <c r="CE9" s="289"/>
      <c r="CF9" s="289"/>
      <c r="CG9" s="289"/>
      <c r="CH9" s="289"/>
      <c r="CI9" s="289"/>
      <c r="CJ9" s="289"/>
      <c r="CK9" s="289"/>
    </row>
    <row r="10" spans="1:89" x14ac:dyDescent="0.2">
      <c r="A10" s="2733"/>
      <c r="B10" s="183" t="s">
        <v>231</v>
      </c>
      <c r="C10" s="184" t="s">
        <v>27</v>
      </c>
      <c r="D10" s="295" t="s">
        <v>28</v>
      </c>
      <c r="E10" s="296"/>
      <c r="F10" s="280"/>
      <c r="G10" s="280"/>
      <c r="H10" s="280"/>
      <c r="I10" s="280"/>
      <c r="J10" s="280"/>
      <c r="K10" s="280"/>
      <c r="L10" s="280"/>
      <c r="M10" s="280"/>
      <c r="N10" s="280"/>
      <c r="O10" s="292"/>
      <c r="P10" s="292"/>
      <c r="Q10" s="292"/>
      <c r="R10" s="292"/>
      <c r="S10" s="292"/>
      <c r="T10" s="292"/>
      <c r="U10" s="292"/>
      <c r="V10" s="292"/>
      <c r="W10" s="292"/>
      <c r="X10" s="292"/>
      <c r="Y10" s="292"/>
      <c r="Z10" s="292"/>
      <c r="AA10" s="292"/>
      <c r="AB10" s="292"/>
      <c r="AC10" s="292"/>
      <c r="AD10" s="292"/>
      <c r="CA10" s="289"/>
      <c r="CB10" s="289"/>
      <c r="CC10" s="289"/>
      <c r="CD10" s="289"/>
      <c r="CE10" s="289"/>
      <c r="CF10" s="289"/>
      <c r="CG10" s="289"/>
      <c r="CH10" s="289"/>
      <c r="CI10" s="289"/>
      <c r="CJ10" s="289"/>
      <c r="CK10" s="289"/>
    </row>
    <row r="11" spans="1:89" x14ac:dyDescent="0.2">
      <c r="A11" s="297" t="s">
        <v>183</v>
      </c>
      <c r="B11" s="274">
        <f>SUM(B12:B17)</f>
        <v>0</v>
      </c>
      <c r="C11" s="274">
        <f>SUM(C12:C17)</f>
        <v>0</v>
      </c>
      <c r="D11" s="273">
        <f>SUM(D12:D17)</f>
        <v>0</v>
      </c>
      <c r="E11" s="190"/>
      <c r="F11" s="280"/>
      <c r="G11" s="280"/>
      <c r="H11" s="280"/>
      <c r="I11" s="280"/>
      <c r="J11" s="280"/>
      <c r="K11" s="280"/>
      <c r="L11" s="280"/>
      <c r="M11" s="280"/>
      <c r="N11" s="280"/>
      <c r="O11" s="292"/>
      <c r="P11" s="292"/>
      <c r="Q11" s="292"/>
      <c r="R11" s="292"/>
      <c r="S11" s="292"/>
      <c r="T11" s="292"/>
      <c r="U11" s="292"/>
      <c r="V11" s="292"/>
      <c r="W11" s="292"/>
      <c r="X11" s="102"/>
      <c r="Y11" s="102"/>
      <c r="Z11" s="102"/>
      <c r="AA11" s="102"/>
      <c r="AB11" s="102"/>
      <c r="AC11" s="102"/>
      <c r="AD11" s="292"/>
      <c r="CA11" s="289"/>
      <c r="CB11" s="289"/>
      <c r="CC11" s="289"/>
      <c r="CD11" s="289"/>
      <c r="CE11" s="289"/>
      <c r="CF11" s="289"/>
      <c r="CG11" s="289"/>
      <c r="CH11" s="289"/>
      <c r="CI11" s="289"/>
      <c r="CJ11" s="289"/>
      <c r="CK11" s="289"/>
    </row>
    <row r="12" spans="1:89" x14ac:dyDescent="0.2">
      <c r="A12" s="298" t="s">
        <v>33</v>
      </c>
      <c r="B12" s="200">
        <f t="shared" ref="B12:B17" si="0">SUM(C12:D12)</f>
        <v>0</v>
      </c>
      <c r="C12" s="143"/>
      <c r="D12" s="299"/>
      <c r="E12" s="190"/>
      <c r="F12" s="280"/>
      <c r="G12" s="199"/>
      <c r="H12" s="280"/>
      <c r="I12" s="280"/>
      <c r="J12" s="280"/>
      <c r="K12" s="280"/>
      <c r="L12" s="280"/>
      <c r="M12" s="280"/>
      <c r="N12" s="280"/>
      <c r="O12" s="292"/>
      <c r="P12" s="292"/>
      <c r="Q12" s="292"/>
      <c r="R12" s="292"/>
      <c r="S12" s="292"/>
      <c r="T12" s="292"/>
      <c r="U12" s="292"/>
      <c r="V12" s="292"/>
      <c r="W12" s="292"/>
      <c r="X12" s="292"/>
      <c r="Y12" s="292"/>
      <c r="Z12" s="292"/>
      <c r="AA12" s="292"/>
      <c r="AB12" s="292"/>
      <c r="AC12" s="292"/>
      <c r="AD12" s="292"/>
      <c r="CA12" s="289"/>
      <c r="CB12" s="289"/>
      <c r="CC12" s="289"/>
      <c r="CD12" s="289"/>
      <c r="CE12" s="289"/>
      <c r="CF12" s="289"/>
      <c r="CG12" s="289"/>
      <c r="CH12" s="289"/>
      <c r="CI12" s="289"/>
      <c r="CJ12" s="289"/>
      <c r="CK12" s="289"/>
    </row>
    <row r="13" spans="1:89" x14ac:dyDescent="0.2">
      <c r="A13" s="300" t="s">
        <v>46</v>
      </c>
      <c r="B13" s="200">
        <f t="shared" si="0"/>
        <v>0</v>
      </c>
      <c r="C13" s="237"/>
      <c r="D13" s="301"/>
      <c r="E13" s="190"/>
      <c r="F13" s="280"/>
      <c r="G13" s="199"/>
      <c r="H13" s="280"/>
      <c r="I13" s="280"/>
      <c r="J13" s="280"/>
      <c r="K13" s="280"/>
      <c r="L13" s="280"/>
      <c r="M13" s="280"/>
      <c r="N13" s="280"/>
      <c r="O13" s="292"/>
      <c r="P13" s="292"/>
      <c r="Q13" s="292"/>
      <c r="R13" s="292"/>
      <c r="S13" s="292"/>
      <c r="T13" s="292"/>
      <c r="U13" s="292"/>
      <c r="V13" s="292"/>
      <c r="W13" s="292"/>
      <c r="X13" s="292"/>
      <c r="Y13" s="292"/>
      <c r="Z13" s="292"/>
      <c r="AA13" s="292"/>
      <c r="AB13" s="292"/>
      <c r="AC13" s="292"/>
      <c r="AD13" s="292"/>
      <c r="CA13" s="289"/>
      <c r="CB13" s="289"/>
      <c r="CC13" s="289"/>
      <c r="CD13" s="289"/>
      <c r="CE13" s="289"/>
      <c r="CF13" s="289"/>
      <c r="CG13" s="289"/>
      <c r="CH13" s="289"/>
      <c r="CI13" s="289"/>
      <c r="CJ13" s="289"/>
      <c r="CK13" s="289"/>
    </row>
    <row r="14" spans="1:89" x14ac:dyDescent="0.2">
      <c r="A14" s="300" t="s">
        <v>34</v>
      </c>
      <c r="B14" s="200">
        <f t="shared" si="0"/>
        <v>0</v>
      </c>
      <c r="C14" s="143"/>
      <c r="D14" s="299"/>
      <c r="E14" s="190"/>
      <c r="F14" s="280"/>
      <c r="G14" s="199"/>
      <c r="H14" s="280"/>
      <c r="I14" s="280"/>
      <c r="J14" s="280"/>
      <c r="K14" s="280"/>
      <c r="L14" s="280"/>
      <c r="M14" s="280"/>
      <c r="N14" s="280"/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  <c r="AA14" s="292"/>
      <c r="AB14" s="292"/>
      <c r="AC14" s="292"/>
      <c r="AD14" s="292"/>
      <c r="CA14" s="289"/>
      <c r="CB14" s="289"/>
      <c r="CC14" s="289"/>
      <c r="CD14" s="289"/>
      <c r="CE14" s="289"/>
      <c r="CF14" s="289"/>
      <c r="CG14" s="289"/>
      <c r="CH14" s="289"/>
      <c r="CI14" s="289"/>
      <c r="CJ14" s="289"/>
      <c r="CK14" s="289"/>
    </row>
    <row r="15" spans="1:89" x14ac:dyDescent="0.2">
      <c r="A15" s="300" t="s">
        <v>184</v>
      </c>
      <c r="B15" s="200">
        <f t="shared" si="0"/>
        <v>0</v>
      </c>
      <c r="C15" s="237"/>
      <c r="D15" s="301"/>
      <c r="E15" s="190"/>
      <c r="F15" s="280"/>
      <c r="G15" s="199"/>
      <c r="H15" s="280"/>
      <c r="I15" s="280"/>
      <c r="J15" s="280"/>
      <c r="K15" s="280"/>
      <c r="L15" s="280"/>
      <c r="M15" s="280"/>
      <c r="N15" s="280"/>
      <c r="O15" s="292"/>
      <c r="P15" s="292"/>
      <c r="Q15" s="292"/>
      <c r="R15" s="292"/>
      <c r="S15" s="292"/>
      <c r="T15" s="292"/>
      <c r="U15" s="292"/>
      <c r="V15" s="292"/>
      <c r="W15" s="292"/>
      <c r="X15" s="292"/>
      <c r="Y15" s="292"/>
      <c r="Z15" s="292"/>
      <c r="AA15" s="292"/>
      <c r="AB15" s="292"/>
      <c r="AC15" s="292"/>
      <c r="AD15" s="292"/>
      <c r="CA15" s="289"/>
      <c r="CB15" s="289"/>
      <c r="CC15" s="289"/>
      <c r="CD15" s="289"/>
      <c r="CE15" s="289"/>
      <c r="CF15" s="289"/>
      <c r="CG15" s="289"/>
      <c r="CH15" s="289"/>
      <c r="CI15" s="289"/>
      <c r="CJ15" s="289"/>
      <c r="CK15" s="289"/>
    </row>
    <row r="16" spans="1:89" x14ac:dyDescent="0.2">
      <c r="A16" s="302" t="s">
        <v>185</v>
      </c>
      <c r="B16" s="200">
        <f t="shared" si="0"/>
        <v>0</v>
      </c>
      <c r="C16" s="143"/>
      <c r="D16" s="299"/>
      <c r="E16" s="190"/>
      <c r="F16" s="280"/>
      <c r="G16" s="199"/>
      <c r="H16" s="280"/>
      <c r="I16" s="280"/>
      <c r="J16" s="280"/>
      <c r="K16" s="280"/>
      <c r="L16" s="280"/>
      <c r="M16" s="280"/>
      <c r="N16" s="280"/>
      <c r="O16" s="292"/>
      <c r="P16" s="292"/>
      <c r="Q16" s="292"/>
      <c r="R16" s="292"/>
      <c r="S16" s="292"/>
      <c r="T16" s="292"/>
      <c r="U16" s="292"/>
      <c r="V16" s="292"/>
      <c r="W16" s="292"/>
      <c r="X16" s="292"/>
      <c r="Y16" s="292"/>
      <c r="Z16" s="292"/>
      <c r="AA16" s="292"/>
      <c r="AB16" s="292"/>
      <c r="AC16" s="292"/>
      <c r="AD16" s="292"/>
      <c r="CA16" s="289"/>
      <c r="CB16" s="289"/>
      <c r="CC16" s="289"/>
      <c r="CD16" s="289"/>
      <c r="CE16" s="289"/>
      <c r="CF16" s="289"/>
      <c r="CG16" s="289"/>
      <c r="CH16" s="289"/>
      <c r="CI16" s="289"/>
      <c r="CJ16" s="289"/>
      <c r="CK16" s="289"/>
    </row>
    <row r="17" spans="1:89" x14ac:dyDescent="0.2">
      <c r="A17" s="303" t="s">
        <v>78</v>
      </c>
      <c r="B17" s="168">
        <f t="shared" si="0"/>
        <v>0</v>
      </c>
      <c r="C17" s="136"/>
      <c r="D17" s="247"/>
      <c r="E17" s="190"/>
      <c r="F17" s="280"/>
      <c r="G17" s="199"/>
      <c r="H17" s="280"/>
      <c r="I17" s="280"/>
      <c r="J17" s="280"/>
      <c r="K17" s="280"/>
      <c r="L17" s="280"/>
      <c r="M17" s="280"/>
      <c r="N17" s="280"/>
      <c r="O17" s="292"/>
      <c r="P17" s="292"/>
      <c r="Q17" s="292"/>
      <c r="R17" s="292"/>
      <c r="S17" s="292"/>
      <c r="T17" s="292"/>
      <c r="U17" s="292"/>
      <c r="V17" s="292"/>
      <c r="W17" s="292"/>
      <c r="X17" s="292"/>
      <c r="Y17" s="292"/>
      <c r="Z17" s="292"/>
      <c r="AA17" s="292"/>
      <c r="AB17" s="292"/>
      <c r="AC17" s="292"/>
      <c r="AD17" s="292"/>
      <c r="CA17" s="289"/>
      <c r="CB17" s="289"/>
      <c r="CC17" s="289"/>
      <c r="CD17" s="289"/>
      <c r="CE17" s="289"/>
      <c r="CF17" s="289"/>
      <c r="CG17" s="289"/>
      <c r="CH17" s="289"/>
      <c r="CI17" s="289"/>
      <c r="CJ17" s="289"/>
      <c r="CK17" s="289"/>
    </row>
    <row r="18" spans="1:89" ht="15" x14ac:dyDescent="0.2">
      <c r="A18" s="107" t="s">
        <v>186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293"/>
      <c r="R18" s="293"/>
      <c r="S18" s="293"/>
      <c r="T18" s="293"/>
      <c r="U18" s="293"/>
      <c r="V18" s="293"/>
      <c r="W18" s="293"/>
      <c r="X18" s="293"/>
      <c r="Y18" s="293"/>
      <c r="Z18" s="293"/>
      <c r="AA18" s="293"/>
      <c r="AB18" s="293"/>
      <c r="AC18" s="293"/>
      <c r="AD18" s="293"/>
      <c r="AE18" s="293"/>
      <c r="AF18" s="292"/>
      <c r="AH18" s="100"/>
      <c r="CA18" s="289"/>
      <c r="CB18" s="289"/>
      <c r="CC18" s="289"/>
      <c r="CD18" s="289"/>
      <c r="CE18" s="289"/>
      <c r="CF18" s="289"/>
      <c r="CG18" s="289"/>
      <c r="CH18" s="289"/>
      <c r="CI18" s="289"/>
      <c r="CJ18" s="289"/>
      <c r="CK18" s="289"/>
    </row>
    <row r="19" spans="1:89" ht="14.25" customHeight="1" x14ac:dyDescent="0.2">
      <c r="A19" s="2750" t="s">
        <v>187</v>
      </c>
      <c r="B19" s="2735" t="s">
        <v>47</v>
      </c>
      <c r="C19" s="2736"/>
      <c r="D19" s="2737"/>
      <c r="E19" s="2745" t="s">
        <v>12</v>
      </c>
      <c r="F19" s="2771"/>
      <c r="G19" s="2745" t="s">
        <v>188</v>
      </c>
      <c r="H19" s="2747"/>
      <c r="I19" s="2745" t="s">
        <v>189</v>
      </c>
      <c r="J19" s="2747"/>
      <c r="K19" s="2745" t="s">
        <v>190</v>
      </c>
      <c r="L19" s="2747"/>
      <c r="M19" s="2745" t="s">
        <v>191</v>
      </c>
      <c r="N19" s="2747"/>
      <c r="O19" s="2745" t="s">
        <v>192</v>
      </c>
      <c r="P19" s="2747"/>
      <c r="Q19" s="2745" t="s">
        <v>193</v>
      </c>
      <c r="R19" s="2747"/>
      <c r="S19" s="2745" t="s">
        <v>194</v>
      </c>
      <c r="T19" s="2747"/>
      <c r="U19" s="2745" t="s">
        <v>195</v>
      </c>
      <c r="V19" s="2747"/>
      <c r="W19" s="2745" t="s">
        <v>196</v>
      </c>
      <c r="X19" s="2747"/>
      <c r="Y19" s="2745" t="s">
        <v>197</v>
      </c>
      <c r="Z19" s="2747"/>
      <c r="AA19" s="2745" t="s">
        <v>198</v>
      </c>
      <c r="AB19" s="2747"/>
      <c r="AC19" s="2745" t="s">
        <v>199</v>
      </c>
      <c r="AD19" s="2747"/>
      <c r="AE19" s="2745" t="s">
        <v>200</v>
      </c>
      <c r="AF19" s="2747"/>
      <c r="AG19" s="304"/>
      <c r="AH19" s="100"/>
      <c r="CA19" s="289"/>
      <c r="CB19" s="289"/>
      <c r="CC19" s="289"/>
      <c r="CD19" s="289"/>
      <c r="CE19" s="289"/>
      <c r="CF19" s="289"/>
      <c r="CG19" s="289"/>
      <c r="CH19" s="289"/>
      <c r="CI19" s="289"/>
      <c r="CJ19" s="289"/>
      <c r="CK19" s="289"/>
    </row>
    <row r="20" spans="1:89" x14ac:dyDescent="0.2">
      <c r="A20" s="2751"/>
      <c r="B20" s="183" t="s">
        <v>231</v>
      </c>
      <c r="C20" s="184" t="s">
        <v>27</v>
      </c>
      <c r="D20" s="295" t="s">
        <v>28</v>
      </c>
      <c r="E20" s="113" t="s">
        <v>27</v>
      </c>
      <c r="F20" s="112" t="s">
        <v>28</v>
      </c>
      <c r="G20" s="113" t="s">
        <v>27</v>
      </c>
      <c r="H20" s="112" t="s">
        <v>28</v>
      </c>
      <c r="I20" s="113" t="s">
        <v>27</v>
      </c>
      <c r="J20" s="112" t="s">
        <v>28</v>
      </c>
      <c r="K20" s="113" t="s">
        <v>27</v>
      </c>
      <c r="L20" s="112" t="s">
        <v>28</v>
      </c>
      <c r="M20" s="113" t="s">
        <v>27</v>
      </c>
      <c r="N20" s="112" t="s">
        <v>28</v>
      </c>
      <c r="O20" s="113" t="s">
        <v>27</v>
      </c>
      <c r="P20" s="112" t="s">
        <v>28</v>
      </c>
      <c r="Q20" s="113" t="s">
        <v>27</v>
      </c>
      <c r="R20" s="112" t="s">
        <v>28</v>
      </c>
      <c r="S20" s="113" t="s">
        <v>27</v>
      </c>
      <c r="T20" s="112" t="s">
        <v>28</v>
      </c>
      <c r="U20" s="113" t="s">
        <v>27</v>
      </c>
      <c r="V20" s="112" t="s">
        <v>28</v>
      </c>
      <c r="W20" s="113" t="s">
        <v>27</v>
      </c>
      <c r="X20" s="112" t="s">
        <v>28</v>
      </c>
      <c r="Y20" s="113" t="s">
        <v>27</v>
      </c>
      <c r="Z20" s="112" t="s">
        <v>28</v>
      </c>
      <c r="AA20" s="113" t="s">
        <v>27</v>
      </c>
      <c r="AB20" s="112" t="s">
        <v>28</v>
      </c>
      <c r="AC20" s="113" t="s">
        <v>27</v>
      </c>
      <c r="AD20" s="112" t="s">
        <v>28</v>
      </c>
      <c r="AE20" s="113" t="s">
        <v>27</v>
      </c>
      <c r="AF20" s="112" t="s">
        <v>28</v>
      </c>
      <c r="AG20" s="305"/>
      <c r="CA20" s="289"/>
      <c r="CB20" s="289"/>
      <c r="CC20" s="289"/>
      <c r="CD20" s="289"/>
      <c r="CE20" s="289"/>
      <c r="CF20" s="289"/>
      <c r="CG20" s="289"/>
      <c r="CH20" s="289"/>
      <c r="CI20" s="289"/>
      <c r="CJ20" s="289"/>
      <c r="CK20" s="289"/>
    </row>
    <row r="21" spans="1:89" x14ac:dyDescent="0.2">
      <c r="A21" s="297" t="s">
        <v>47</v>
      </c>
      <c r="B21" s="274">
        <f t="shared" ref="B21:AF21" si="1">SUM(B22:B25)</f>
        <v>0</v>
      </c>
      <c r="C21" s="274">
        <f t="shared" si="1"/>
        <v>0</v>
      </c>
      <c r="D21" s="273">
        <f t="shared" si="1"/>
        <v>0</v>
      </c>
      <c r="E21" s="272">
        <f t="shared" si="1"/>
        <v>0</v>
      </c>
      <c r="F21" s="306">
        <f t="shared" si="1"/>
        <v>0</v>
      </c>
      <c r="G21" s="272">
        <f t="shared" si="1"/>
        <v>0</v>
      </c>
      <c r="H21" s="306">
        <f t="shared" si="1"/>
        <v>0</v>
      </c>
      <c r="I21" s="272">
        <f t="shared" si="1"/>
        <v>0</v>
      </c>
      <c r="J21" s="306">
        <f t="shared" si="1"/>
        <v>0</v>
      </c>
      <c r="K21" s="272">
        <f t="shared" si="1"/>
        <v>0</v>
      </c>
      <c r="L21" s="306">
        <f t="shared" si="1"/>
        <v>0</v>
      </c>
      <c r="M21" s="272">
        <f t="shared" si="1"/>
        <v>0</v>
      </c>
      <c r="N21" s="306">
        <f t="shared" si="1"/>
        <v>0</v>
      </c>
      <c r="O21" s="272">
        <f t="shared" si="1"/>
        <v>0</v>
      </c>
      <c r="P21" s="306">
        <f t="shared" si="1"/>
        <v>0</v>
      </c>
      <c r="Q21" s="272">
        <f t="shared" si="1"/>
        <v>0</v>
      </c>
      <c r="R21" s="306">
        <f t="shared" si="1"/>
        <v>0</v>
      </c>
      <c r="S21" s="272">
        <f t="shared" si="1"/>
        <v>0</v>
      </c>
      <c r="T21" s="306">
        <f t="shared" si="1"/>
        <v>0</v>
      </c>
      <c r="U21" s="272">
        <f t="shared" si="1"/>
        <v>0</v>
      </c>
      <c r="V21" s="306">
        <f t="shared" si="1"/>
        <v>0</v>
      </c>
      <c r="W21" s="272">
        <f t="shared" si="1"/>
        <v>0</v>
      </c>
      <c r="X21" s="306">
        <f t="shared" si="1"/>
        <v>0</v>
      </c>
      <c r="Y21" s="272">
        <f t="shared" si="1"/>
        <v>0</v>
      </c>
      <c r="Z21" s="306">
        <f t="shared" si="1"/>
        <v>0</v>
      </c>
      <c r="AA21" s="272">
        <f t="shared" si="1"/>
        <v>0</v>
      </c>
      <c r="AB21" s="306">
        <f t="shared" si="1"/>
        <v>0</v>
      </c>
      <c r="AC21" s="272">
        <f t="shared" si="1"/>
        <v>0</v>
      </c>
      <c r="AD21" s="306">
        <f t="shared" si="1"/>
        <v>0</v>
      </c>
      <c r="AE21" s="272">
        <f t="shared" si="1"/>
        <v>0</v>
      </c>
      <c r="AF21" s="306">
        <f t="shared" si="1"/>
        <v>0</v>
      </c>
      <c r="AG21" s="230"/>
      <c r="CA21" s="289"/>
      <c r="CB21" s="289"/>
      <c r="CC21" s="289"/>
      <c r="CD21" s="289"/>
      <c r="CE21" s="289"/>
      <c r="CF21" s="289"/>
      <c r="CG21" s="289"/>
      <c r="CH21" s="289"/>
      <c r="CI21" s="289">
        <v>0</v>
      </c>
      <c r="CJ21" s="289"/>
      <c r="CK21" s="289"/>
    </row>
    <row r="22" spans="1:89" x14ac:dyDescent="0.2">
      <c r="A22" s="298" t="s">
        <v>201</v>
      </c>
      <c r="B22" s="200">
        <f>SUM(C22:D22)</f>
        <v>0</v>
      </c>
      <c r="C22" s="307">
        <f t="shared" ref="C22:D25" si="2">SUM(E22+G22+I22+K22+M22+O22+Q22+S22+U22+W22+Y22+AA22+AC22+AE22)</f>
        <v>0</v>
      </c>
      <c r="D22" s="307">
        <f t="shared" si="2"/>
        <v>0</v>
      </c>
      <c r="E22" s="252"/>
      <c r="F22" s="253"/>
      <c r="G22" s="252"/>
      <c r="H22" s="253"/>
      <c r="I22" s="252"/>
      <c r="J22" s="253"/>
      <c r="K22" s="252"/>
      <c r="L22" s="253"/>
      <c r="M22" s="252"/>
      <c r="N22" s="253"/>
      <c r="O22" s="252"/>
      <c r="P22" s="253"/>
      <c r="Q22" s="252"/>
      <c r="R22" s="253"/>
      <c r="S22" s="252"/>
      <c r="T22" s="253"/>
      <c r="U22" s="252"/>
      <c r="V22" s="253"/>
      <c r="W22" s="252"/>
      <c r="X22" s="253"/>
      <c r="Y22" s="252"/>
      <c r="Z22" s="253"/>
      <c r="AA22" s="252"/>
      <c r="AB22" s="253"/>
      <c r="AC22" s="252"/>
      <c r="AD22" s="253"/>
      <c r="AE22" s="252"/>
      <c r="AF22" s="253"/>
      <c r="AG22" s="308"/>
      <c r="CA22" s="289"/>
      <c r="CB22" s="289"/>
      <c r="CC22" s="289"/>
      <c r="CD22" s="289"/>
      <c r="CE22" s="289"/>
      <c r="CF22" s="289"/>
      <c r="CG22" s="289"/>
      <c r="CH22" s="289"/>
      <c r="CI22" s="289"/>
      <c r="CJ22" s="289"/>
      <c r="CK22" s="289"/>
    </row>
    <row r="23" spans="1:89" x14ac:dyDescent="0.2">
      <c r="A23" s="300" t="s">
        <v>202</v>
      </c>
      <c r="B23" s="200">
        <f>SUM(C23:D23)</f>
        <v>0</v>
      </c>
      <c r="C23" s="307">
        <f t="shared" si="2"/>
        <v>0</v>
      </c>
      <c r="D23" s="307">
        <f t="shared" si="2"/>
        <v>0</v>
      </c>
      <c r="E23" s="201"/>
      <c r="F23" s="236"/>
      <c r="G23" s="201"/>
      <c r="H23" s="236"/>
      <c r="I23" s="201"/>
      <c r="J23" s="236"/>
      <c r="K23" s="201"/>
      <c r="L23" s="236"/>
      <c r="M23" s="201"/>
      <c r="N23" s="236"/>
      <c r="O23" s="201"/>
      <c r="P23" s="236"/>
      <c r="Q23" s="201"/>
      <c r="R23" s="236"/>
      <c r="S23" s="201"/>
      <c r="T23" s="236"/>
      <c r="U23" s="201"/>
      <c r="V23" s="236"/>
      <c r="W23" s="201"/>
      <c r="X23" s="236"/>
      <c r="Y23" s="201"/>
      <c r="Z23" s="236"/>
      <c r="AA23" s="201"/>
      <c r="AB23" s="236"/>
      <c r="AC23" s="201"/>
      <c r="AD23" s="236"/>
      <c r="AE23" s="201"/>
      <c r="AF23" s="236"/>
      <c r="AG23" s="308"/>
      <c r="CA23" s="289"/>
      <c r="CB23" s="289"/>
      <c r="CC23" s="289"/>
      <c r="CD23" s="289"/>
      <c r="CE23" s="289"/>
      <c r="CF23" s="289"/>
      <c r="CG23" s="289"/>
      <c r="CH23" s="289"/>
      <c r="CI23" s="289"/>
      <c r="CJ23" s="289"/>
      <c r="CK23" s="289"/>
    </row>
    <row r="24" spans="1:89" x14ac:dyDescent="0.2">
      <c r="A24" s="300" t="s">
        <v>273</v>
      </c>
      <c r="B24" s="200">
        <f>SUM(C24:D24)</f>
        <v>0</v>
      </c>
      <c r="C24" s="307">
        <f t="shared" si="2"/>
        <v>0</v>
      </c>
      <c r="D24" s="307">
        <f t="shared" si="2"/>
        <v>0</v>
      </c>
      <c r="E24" s="252"/>
      <c r="F24" s="253"/>
      <c r="G24" s="252"/>
      <c r="H24" s="253"/>
      <c r="I24" s="252"/>
      <c r="J24" s="253"/>
      <c r="K24" s="252"/>
      <c r="L24" s="253"/>
      <c r="M24" s="252"/>
      <c r="N24" s="253"/>
      <c r="O24" s="252"/>
      <c r="P24" s="253"/>
      <c r="Q24" s="252"/>
      <c r="R24" s="253"/>
      <c r="S24" s="252"/>
      <c r="T24" s="253"/>
      <c r="U24" s="252"/>
      <c r="V24" s="253"/>
      <c r="W24" s="252"/>
      <c r="X24" s="253"/>
      <c r="Y24" s="252"/>
      <c r="Z24" s="253"/>
      <c r="AA24" s="252"/>
      <c r="AB24" s="253"/>
      <c r="AC24" s="252"/>
      <c r="AD24" s="253"/>
      <c r="AE24" s="252"/>
      <c r="AF24" s="253"/>
      <c r="AG24" s="308"/>
      <c r="CA24" s="289"/>
      <c r="CB24" s="289"/>
      <c r="CC24" s="289"/>
      <c r="CD24" s="289"/>
      <c r="CE24" s="289"/>
      <c r="CF24" s="289"/>
      <c r="CG24" s="289"/>
      <c r="CH24" s="289"/>
      <c r="CI24" s="289"/>
      <c r="CJ24" s="289"/>
      <c r="CK24" s="289"/>
    </row>
    <row r="25" spans="1:89" x14ac:dyDescent="0.2">
      <c r="A25" s="309" t="s">
        <v>203</v>
      </c>
      <c r="B25" s="168">
        <f>SUM(C25:D25)</f>
        <v>0</v>
      </c>
      <c r="C25" s="310">
        <f t="shared" si="2"/>
        <v>0</v>
      </c>
      <c r="D25" s="310">
        <f t="shared" si="2"/>
        <v>0</v>
      </c>
      <c r="E25" s="242"/>
      <c r="F25" s="169"/>
      <c r="G25" s="242"/>
      <c r="H25" s="169"/>
      <c r="I25" s="242"/>
      <c r="J25" s="169"/>
      <c r="K25" s="242"/>
      <c r="L25" s="169"/>
      <c r="M25" s="242"/>
      <c r="N25" s="169"/>
      <c r="O25" s="242"/>
      <c r="P25" s="169"/>
      <c r="Q25" s="242"/>
      <c r="R25" s="169"/>
      <c r="S25" s="242"/>
      <c r="T25" s="169"/>
      <c r="U25" s="242"/>
      <c r="V25" s="169"/>
      <c r="W25" s="242"/>
      <c r="X25" s="169"/>
      <c r="Y25" s="242"/>
      <c r="Z25" s="169"/>
      <c r="AA25" s="242"/>
      <c r="AB25" s="169"/>
      <c r="AC25" s="242"/>
      <c r="AD25" s="169"/>
      <c r="AE25" s="242"/>
      <c r="AF25" s="169"/>
      <c r="AG25" s="308"/>
      <c r="CA25" s="289"/>
      <c r="CB25" s="289"/>
      <c r="CC25" s="289"/>
      <c r="CD25" s="289"/>
      <c r="CE25" s="289"/>
      <c r="CF25" s="289"/>
      <c r="CG25" s="289"/>
      <c r="CH25" s="289"/>
      <c r="CI25" s="289"/>
      <c r="CJ25" s="289"/>
      <c r="CK25" s="289"/>
    </row>
    <row r="26" spans="1:89" ht="15" x14ac:dyDescent="0.2">
      <c r="A26" s="107" t="s">
        <v>204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311"/>
      <c r="AH26" s="100"/>
      <c r="CA26" s="289"/>
      <c r="CB26" s="289"/>
      <c r="CC26" s="289"/>
      <c r="CD26" s="289"/>
      <c r="CE26" s="289"/>
      <c r="CF26" s="289"/>
      <c r="CG26" s="289"/>
      <c r="CH26" s="289"/>
      <c r="CI26" s="289"/>
      <c r="CJ26" s="289"/>
      <c r="CK26" s="289"/>
    </row>
    <row r="27" spans="1:89" ht="14.25" customHeight="1" x14ac:dyDescent="0.2">
      <c r="A27" s="2732" t="s">
        <v>205</v>
      </c>
      <c r="B27" s="2735" t="s">
        <v>47</v>
      </c>
      <c r="C27" s="2736"/>
      <c r="D27" s="2737"/>
      <c r="E27" s="2745" t="s">
        <v>12</v>
      </c>
      <c r="F27" s="2771"/>
      <c r="G27" s="2745" t="s">
        <v>188</v>
      </c>
      <c r="H27" s="2747"/>
      <c r="I27" s="2745" t="s">
        <v>189</v>
      </c>
      <c r="J27" s="2747"/>
      <c r="K27" s="2745" t="s">
        <v>190</v>
      </c>
      <c r="L27" s="2747"/>
      <c r="M27" s="2745" t="s">
        <v>191</v>
      </c>
      <c r="N27" s="2747"/>
      <c r="O27" s="2745" t="s">
        <v>192</v>
      </c>
      <c r="P27" s="2747"/>
      <c r="Q27" s="2745" t="s">
        <v>193</v>
      </c>
      <c r="R27" s="2747"/>
      <c r="S27" s="2745" t="s">
        <v>194</v>
      </c>
      <c r="T27" s="2747"/>
      <c r="U27" s="2745" t="s">
        <v>195</v>
      </c>
      <c r="V27" s="2747"/>
      <c r="W27" s="2745" t="s">
        <v>196</v>
      </c>
      <c r="X27" s="2747"/>
      <c r="Y27" s="2745" t="s">
        <v>197</v>
      </c>
      <c r="Z27" s="2747"/>
      <c r="AA27" s="2745" t="s">
        <v>198</v>
      </c>
      <c r="AB27" s="2747"/>
      <c r="AC27" s="2745" t="s">
        <v>199</v>
      </c>
      <c r="AD27" s="2747"/>
      <c r="AE27" s="2745" t="s">
        <v>200</v>
      </c>
      <c r="AF27" s="2747"/>
      <c r="AG27" s="312"/>
      <c r="AH27" s="100"/>
      <c r="CA27" s="289"/>
      <c r="CB27" s="289"/>
      <c r="CC27" s="289"/>
      <c r="CD27" s="289"/>
      <c r="CE27" s="289"/>
      <c r="CF27" s="289"/>
      <c r="CG27" s="289"/>
      <c r="CH27" s="289"/>
      <c r="CI27" s="289"/>
      <c r="CJ27" s="289"/>
      <c r="CK27" s="289"/>
    </row>
    <row r="28" spans="1:89" x14ac:dyDescent="0.2">
      <c r="A28" s="2733"/>
      <c r="B28" s="183" t="s">
        <v>231</v>
      </c>
      <c r="C28" s="184" t="s">
        <v>27</v>
      </c>
      <c r="D28" s="295" t="s">
        <v>28</v>
      </c>
      <c r="E28" s="113" t="s">
        <v>27</v>
      </c>
      <c r="F28" s="112" t="s">
        <v>28</v>
      </c>
      <c r="G28" s="113" t="s">
        <v>27</v>
      </c>
      <c r="H28" s="112" t="s">
        <v>28</v>
      </c>
      <c r="I28" s="113" t="s">
        <v>27</v>
      </c>
      <c r="J28" s="112" t="s">
        <v>28</v>
      </c>
      <c r="K28" s="113" t="s">
        <v>27</v>
      </c>
      <c r="L28" s="112" t="s">
        <v>28</v>
      </c>
      <c r="M28" s="113" t="s">
        <v>27</v>
      </c>
      <c r="N28" s="112" t="s">
        <v>28</v>
      </c>
      <c r="O28" s="113" t="s">
        <v>27</v>
      </c>
      <c r="P28" s="112" t="s">
        <v>28</v>
      </c>
      <c r="Q28" s="113" t="s">
        <v>27</v>
      </c>
      <c r="R28" s="112" t="s">
        <v>28</v>
      </c>
      <c r="S28" s="113" t="s">
        <v>27</v>
      </c>
      <c r="T28" s="112" t="s">
        <v>28</v>
      </c>
      <c r="U28" s="113" t="s">
        <v>27</v>
      </c>
      <c r="V28" s="112" t="s">
        <v>28</v>
      </c>
      <c r="W28" s="113" t="s">
        <v>27</v>
      </c>
      <c r="X28" s="112" t="s">
        <v>28</v>
      </c>
      <c r="Y28" s="113" t="s">
        <v>27</v>
      </c>
      <c r="Z28" s="112" t="s">
        <v>28</v>
      </c>
      <c r="AA28" s="113" t="s">
        <v>27</v>
      </c>
      <c r="AB28" s="112" t="s">
        <v>28</v>
      </c>
      <c r="AC28" s="113" t="s">
        <v>27</v>
      </c>
      <c r="AD28" s="112" t="s">
        <v>28</v>
      </c>
      <c r="AE28" s="113" t="s">
        <v>27</v>
      </c>
      <c r="AF28" s="112" t="s">
        <v>28</v>
      </c>
      <c r="AG28" s="312"/>
      <c r="CA28" s="289"/>
      <c r="CB28" s="289"/>
      <c r="CC28" s="289"/>
      <c r="CD28" s="289"/>
      <c r="CE28" s="289"/>
      <c r="CF28" s="289"/>
      <c r="CG28" s="289"/>
      <c r="CH28" s="289"/>
      <c r="CI28" s="289"/>
      <c r="CJ28" s="289"/>
      <c r="CK28" s="289"/>
    </row>
    <row r="29" spans="1:89" x14ac:dyDescent="0.2">
      <c r="A29" s="313" t="s">
        <v>206</v>
      </c>
      <c r="B29" s="165">
        <f>SUM(C29:D29)</f>
        <v>0</v>
      </c>
      <c r="C29" s="165">
        <f>SUM(E29+G29+I29+K29+M29+O29+Q29+S29+U29+W29+Y29+AA29+AC29+AE29)</f>
        <v>0</v>
      </c>
      <c r="D29" s="314">
        <f>SUM(F29+H29+J29+L29+N29+P29+R29+T29+V29+X29+Z29+AB29+AD29+AF29)</f>
        <v>0</v>
      </c>
      <c r="E29" s="193"/>
      <c r="F29" s="166"/>
      <c r="G29" s="193"/>
      <c r="H29" s="166"/>
      <c r="I29" s="193"/>
      <c r="J29" s="166"/>
      <c r="K29" s="193"/>
      <c r="L29" s="166"/>
      <c r="M29" s="193"/>
      <c r="N29" s="166"/>
      <c r="O29" s="193"/>
      <c r="P29" s="166"/>
      <c r="Q29" s="193"/>
      <c r="R29" s="166"/>
      <c r="S29" s="193"/>
      <c r="T29" s="166"/>
      <c r="U29" s="193"/>
      <c r="V29" s="166"/>
      <c r="W29" s="193"/>
      <c r="X29" s="166"/>
      <c r="Y29" s="193"/>
      <c r="Z29" s="166"/>
      <c r="AA29" s="193"/>
      <c r="AB29" s="166"/>
      <c r="AC29" s="193"/>
      <c r="AD29" s="166"/>
      <c r="AE29" s="193"/>
      <c r="AF29" s="166"/>
      <c r="AG29" s="308"/>
      <c r="CA29" s="289"/>
      <c r="CB29" s="289"/>
      <c r="CC29" s="289"/>
      <c r="CD29" s="289"/>
      <c r="CE29" s="289"/>
      <c r="CF29" s="289"/>
      <c r="CG29" s="289">
        <v>0</v>
      </c>
      <c r="CH29" s="289"/>
      <c r="CI29" s="289"/>
      <c r="CJ29" s="289"/>
      <c r="CK29" s="289"/>
    </row>
    <row r="30" spans="1:89" ht="24" customHeight="1" x14ac:dyDescent="0.2">
      <c r="A30" s="315" t="s">
        <v>207</v>
      </c>
      <c r="B30" s="168">
        <f>SUM(C30:D30)</f>
        <v>0</v>
      </c>
      <c r="C30" s="168">
        <f>SUM(E30+G30+I30+K30+M30+O30+Q30+S30+U30+W30+Y30+AA30+AC30+AE30)</f>
        <v>0</v>
      </c>
      <c r="D30" s="310">
        <f>SUM(F30+H30+J30+L30+N30+P30+R30+T30+V30+X30+Z30+AB30+AD30+AF30)</f>
        <v>0</v>
      </c>
      <c r="E30" s="316"/>
      <c r="F30" s="317"/>
      <c r="G30" s="316"/>
      <c r="H30" s="317"/>
      <c r="I30" s="316"/>
      <c r="J30" s="317"/>
      <c r="K30" s="316"/>
      <c r="L30" s="317"/>
      <c r="M30" s="316"/>
      <c r="N30" s="317"/>
      <c r="O30" s="316"/>
      <c r="P30" s="317"/>
      <c r="Q30" s="316"/>
      <c r="R30" s="317"/>
      <c r="S30" s="316"/>
      <c r="T30" s="317"/>
      <c r="U30" s="316"/>
      <c r="V30" s="317"/>
      <c r="W30" s="316"/>
      <c r="X30" s="317"/>
      <c r="Y30" s="316"/>
      <c r="Z30" s="317"/>
      <c r="AA30" s="316"/>
      <c r="AB30" s="317"/>
      <c r="AC30" s="316"/>
      <c r="AD30" s="317"/>
      <c r="AE30" s="316"/>
      <c r="AF30" s="317"/>
      <c r="AG30" s="308"/>
      <c r="CA30" s="289"/>
      <c r="CB30" s="289"/>
      <c r="CC30" s="289"/>
      <c r="CD30" s="289"/>
      <c r="CE30" s="289"/>
      <c r="CF30" s="289"/>
      <c r="CG30" s="289">
        <v>0</v>
      </c>
      <c r="CH30" s="289"/>
      <c r="CI30" s="289"/>
      <c r="CJ30" s="289"/>
      <c r="CK30" s="289"/>
    </row>
    <row r="31" spans="1:89" ht="15" x14ac:dyDescent="0.2">
      <c r="A31" s="107" t="s">
        <v>208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318"/>
      <c r="P31" s="108"/>
      <c r="Q31" s="293"/>
      <c r="R31" s="293"/>
      <c r="S31" s="293"/>
      <c r="T31" s="293"/>
      <c r="U31" s="293"/>
      <c r="V31" s="293"/>
      <c r="W31" s="293"/>
      <c r="X31" s="293"/>
      <c r="Y31" s="293"/>
      <c r="Z31" s="293"/>
      <c r="AA31" s="293"/>
      <c r="AB31" s="293"/>
      <c r="AC31" s="293"/>
      <c r="AD31" s="293"/>
      <c r="AE31" s="293"/>
      <c r="AF31" s="292"/>
      <c r="AG31" s="311"/>
      <c r="AH31" s="100"/>
      <c r="CA31" s="289"/>
      <c r="CB31" s="289"/>
      <c r="CC31" s="289"/>
      <c r="CD31" s="289"/>
      <c r="CE31" s="289"/>
      <c r="CF31" s="289"/>
      <c r="CG31" s="289"/>
      <c r="CH31" s="289"/>
      <c r="CI31" s="289"/>
      <c r="CJ31" s="289"/>
      <c r="CK31" s="289"/>
    </row>
    <row r="32" spans="1:89" ht="14.25" customHeight="1" x14ac:dyDescent="0.2">
      <c r="A32" s="2732" t="s">
        <v>205</v>
      </c>
      <c r="B32" s="2735" t="s">
        <v>47</v>
      </c>
      <c r="C32" s="2736"/>
      <c r="D32" s="2737"/>
      <c r="E32" s="2745" t="s">
        <v>154</v>
      </c>
      <c r="F32" s="2771"/>
      <c r="G32" s="2745" t="s">
        <v>209</v>
      </c>
      <c r="H32" s="2747"/>
      <c r="I32" s="2745" t="s">
        <v>189</v>
      </c>
      <c r="J32" s="2747"/>
      <c r="K32" s="2745" t="s">
        <v>190</v>
      </c>
      <c r="L32" s="2747"/>
      <c r="M32" s="2745" t="s">
        <v>191</v>
      </c>
      <c r="N32" s="2747"/>
      <c r="O32" s="2745" t="s">
        <v>192</v>
      </c>
      <c r="P32" s="2747"/>
      <c r="Q32" s="2745" t="s">
        <v>193</v>
      </c>
      <c r="R32" s="2747"/>
      <c r="S32" s="2745" t="s">
        <v>194</v>
      </c>
      <c r="T32" s="2747"/>
      <c r="U32" s="2745" t="s">
        <v>195</v>
      </c>
      <c r="V32" s="2747"/>
      <c r="W32" s="2745" t="s">
        <v>196</v>
      </c>
      <c r="X32" s="2747"/>
      <c r="Y32" s="2745" t="s">
        <v>197</v>
      </c>
      <c r="Z32" s="2747"/>
      <c r="AA32" s="2745" t="s">
        <v>198</v>
      </c>
      <c r="AB32" s="2747"/>
      <c r="AC32" s="2745" t="s">
        <v>199</v>
      </c>
      <c r="AD32" s="2747"/>
      <c r="AE32" s="2745" t="s">
        <v>200</v>
      </c>
      <c r="AF32" s="2747"/>
      <c r="AG32" s="312"/>
      <c r="AH32" s="100"/>
      <c r="CA32" s="289"/>
      <c r="CB32" s="289"/>
      <c r="CC32" s="289"/>
      <c r="CD32" s="289"/>
      <c r="CE32" s="289"/>
      <c r="CF32" s="289"/>
      <c r="CG32" s="289"/>
      <c r="CH32" s="289"/>
      <c r="CI32" s="289"/>
      <c r="CJ32" s="289"/>
      <c r="CK32" s="289"/>
    </row>
    <row r="33" spans="1:89" x14ac:dyDescent="0.2">
      <c r="A33" s="2733"/>
      <c r="B33" s="183" t="s">
        <v>231</v>
      </c>
      <c r="C33" s="184" t="s">
        <v>27</v>
      </c>
      <c r="D33" s="295" t="s">
        <v>28</v>
      </c>
      <c r="E33" s="113" t="s">
        <v>27</v>
      </c>
      <c r="F33" s="112" t="s">
        <v>28</v>
      </c>
      <c r="G33" s="113" t="s">
        <v>27</v>
      </c>
      <c r="H33" s="112" t="s">
        <v>28</v>
      </c>
      <c r="I33" s="113" t="s">
        <v>27</v>
      </c>
      <c r="J33" s="112" t="s">
        <v>28</v>
      </c>
      <c r="K33" s="113" t="s">
        <v>27</v>
      </c>
      <c r="L33" s="112" t="s">
        <v>28</v>
      </c>
      <c r="M33" s="113" t="s">
        <v>27</v>
      </c>
      <c r="N33" s="112" t="s">
        <v>28</v>
      </c>
      <c r="O33" s="113" t="s">
        <v>27</v>
      </c>
      <c r="P33" s="112" t="s">
        <v>28</v>
      </c>
      <c r="Q33" s="113" t="s">
        <v>27</v>
      </c>
      <c r="R33" s="112" t="s">
        <v>28</v>
      </c>
      <c r="S33" s="113" t="s">
        <v>27</v>
      </c>
      <c r="T33" s="112" t="s">
        <v>28</v>
      </c>
      <c r="U33" s="113" t="s">
        <v>27</v>
      </c>
      <c r="V33" s="112" t="s">
        <v>28</v>
      </c>
      <c r="W33" s="113" t="s">
        <v>27</v>
      </c>
      <c r="X33" s="112" t="s">
        <v>28</v>
      </c>
      <c r="Y33" s="113" t="s">
        <v>27</v>
      </c>
      <c r="Z33" s="112" t="s">
        <v>28</v>
      </c>
      <c r="AA33" s="113" t="s">
        <v>27</v>
      </c>
      <c r="AB33" s="112" t="s">
        <v>28</v>
      </c>
      <c r="AC33" s="113" t="s">
        <v>27</v>
      </c>
      <c r="AD33" s="112" t="s">
        <v>28</v>
      </c>
      <c r="AE33" s="113" t="s">
        <v>27</v>
      </c>
      <c r="AF33" s="112" t="s">
        <v>28</v>
      </c>
      <c r="AG33" s="312"/>
      <c r="CA33" s="289"/>
      <c r="CB33" s="289"/>
      <c r="CC33" s="289"/>
      <c r="CD33" s="289"/>
      <c r="CE33" s="289"/>
      <c r="CF33" s="289"/>
      <c r="CG33" s="289"/>
      <c r="CH33" s="289"/>
      <c r="CI33" s="289"/>
      <c r="CJ33" s="289"/>
      <c r="CK33" s="289"/>
    </row>
    <row r="34" spans="1:89" ht="15.75" customHeight="1" x14ac:dyDescent="0.2">
      <c r="A34" s="319" t="s">
        <v>210</v>
      </c>
      <c r="B34" s="200">
        <f>SUM(C34:D34)</f>
        <v>0</v>
      </c>
      <c r="C34" s="200">
        <f>SUM(E34+G34+I34+K34+M34+O34+Q34+S34+U34+W34+Y34+AA34+AC34+AE34)</f>
        <v>0</v>
      </c>
      <c r="D34" s="307">
        <f>SUM(F34+H34+J34+L34+N34+P34+R34+T34+V34+X34+Z34+AB34+AD34+AF34)</f>
        <v>0</v>
      </c>
      <c r="E34" s="252"/>
      <c r="F34" s="253"/>
      <c r="G34" s="252"/>
      <c r="H34" s="253"/>
      <c r="I34" s="252"/>
      <c r="J34" s="253"/>
      <c r="K34" s="252"/>
      <c r="L34" s="253"/>
      <c r="M34" s="252"/>
      <c r="N34" s="253"/>
      <c r="O34" s="252"/>
      <c r="P34" s="253"/>
      <c r="Q34" s="252"/>
      <c r="R34" s="253"/>
      <c r="S34" s="252"/>
      <c r="T34" s="253"/>
      <c r="U34" s="252"/>
      <c r="V34" s="253"/>
      <c r="W34" s="252"/>
      <c r="X34" s="253"/>
      <c r="Y34" s="252"/>
      <c r="Z34" s="253"/>
      <c r="AA34" s="252"/>
      <c r="AB34" s="253"/>
      <c r="AC34" s="252"/>
      <c r="AD34" s="253"/>
      <c r="AE34" s="252"/>
      <c r="AF34" s="253"/>
      <c r="AG34" s="308"/>
      <c r="CA34" s="289"/>
      <c r="CB34" s="289"/>
      <c r="CC34" s="289"/>
      <c r="CD34" s="289"/>
      <c r="CE34" s="289"/>
      <c r="CF34" s="289"/>
      <c r="CG34" s="289">
        <v>0</v>
      </c>
      <c r="CH34" s="289"/>
      <c r="CI34" s="289"/>
      <c r="CJ34" s="289"/>
      <c r="CK34" s="289"/>
    </row>
    <row r="35" spans="1:89" x14ac:dyDescent="0.2">
      <c r="A35" s="315" t="s">
        <v>211</v>
      </c>
      <c r="B35" s="168">
        <f>SUM(C35:D35)</f>
        <v>0</v>
      </c>
      <c r="C35" s="168">
        <f>SUM(E35+G35+I35+K35+M35+O35+Q35+S35+U35+W35+Y35+AA35+AC35+AE35)</f>
        <v>0</v>
      </c>
      <c r="D35" s="168">
        <f>SUM(F35+H35+J35+L35+N35+P35+R35+T35+V35+X35+Z35+AB35+AD35+AF35)</f>
        <v>0</v>
      </c>
      <c r="E35" s="242"/>
      <c r="F35" s="169"/>
      <c r="G35" s="242"/>
      <c r="H35" s="169"/>
      <c r="I35" s="242"/>
      <c r="J35" s="169"/>
      <c r="K35" s="242"/>
      <c r="L35" s="169"/>
      <c r="M35" s="242"/>
      <c r="N35" s="169"/>
      <c r="O35" s="242"/>
      <c r="P35" s="169"/>
      <c r="Q35" s="242"/>
      <c r="R35" s="169"/>
      <c r="S35" s="242"/>
      <c r="T35" s="169"/>
      <c r="U35" s="242"/>
      <c r="V35" s="169"/>
      <c r="W35" s="242"/>
      <c r="X35" s="169"/>
      <c r="Y35" s="242"/>
      <c r="Z35" s="169"/>
      <c r="AA35" s="242"/>
      <c r="AB35" s="169"/>
      <c r="AC35" s="242"/>
      <c r="AD35" s="169"/>
      <c r="AE35" s="242"/>
      <c r="AF35" s="169"/>
      <c r="AG35" s="308"/>
      <c r="CA35" s="289"/>
      <c r="CB35" s="289"/>
      <c r="CC35" s="289"/>
      <c r="CD35" s="289"/>
      <c r="CE35" s="289"/>
      <c r="CF35" s="289"/>
      <c r="CG35" s="289">
        <v>0</v>
      </c>
      <c r="CH35" s="289"/>
      <c r="CI35" s="289"/>
      <c r="CJ35" s="289"/>
      <c r="CK35" s="289"/>
    </row>
    <row r="36" spans="1:89" x14ac:dyDescent="0.2">
      <c r="CA36" s="289"/>
      <c r="CB36" s="289"/>
      <c r="CC36" s="289"/>
      <c r="CD36" s="289"/>
      <c r="CE36" s="289"/>
      <c r="CF36" s="289"/>
      <c r="CG36" s="289"/>
      <c r="CH36" s="289"/>
      <c r="CI36" s="289"/>
      <c r="CJ36" s="289"/>
      <c r="CK36" s="289"/>
    </row>
    <row r="37" spans="1:89" x14ac:dyDescent="0.2">
      <c r="CA37" s="289"/>
      <c r="CB37" s="289"/>
      <c r="CC37" s="289"/>
      <c r="CD37" s="289"/>
      <c r="CE37" s="289"/>
      <c r="CF37" s="289"/>
      <c r="CG37" s="289"/>
      <c r="CH37" s="289"/>
      <c r="CI37" s="289"/>
      <c r="CJ37" s="289"/>
      <c r="CK37" s="289"/>
    </row>
    <row r="38" spans="1:89" x14ac:dyDescent="0.2">
      <c r="CA38" s="289"/>
      <c r="CB38" s="289"/>
      <c r="CC38" s="289"/>
      <c r="CD38" s="289"/>
      <c r="CE38" s="289"/>
      <c r="CF38" s="289"/>
      <c r="CG38" s="289"/>
      <c r="CH38" s="289"/>
      <c r="CI38" s="289"/>
      <c r="CJ38" s="289"/>
      <c r="CK38" s="289"/>
    </row>
    <row r="39" spans="1:89" x14ac:dyDescent="0.2"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</row>
    <row r="40" spans="1:89" x14ac:dyDescent="0.2"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</row>
    <row r="41" spans="1:89" x14ac:dyDescent="0.2"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</row>
    <row r="42" spans="1:89" x14ac:dyDescent="0.2">
      <c r="CA42" s="289"/>
      <c r="CB42" s="289"/>
      <c r="CC42" s="289"/>
      <c r="CD42" s="289"/>
      <c r="CE42" s="289"/>
      <c r="CF42" s="289"/>
      <c r="CG42" s="289"/>
      <c r="CH42" s="289"/>
      <c r="CI42" s="289"/>
      <c r="CJ42" s="289"/>
      <c r="CK42" s="289"/>
    </row>
    <row r="43" spans="1:89" x14ac:dyDescent="0.2">
      <c r="CA43" s="289"/>
      <c r="CB43" s="289"/>
      <c r="CC43" s="289"/>
      <c r="CD43" s="289"/>
      <c r="CE43" s="289"/>
      <c r="CF43" s="289"/>
      <c r="CG43" s="289"/>
      <c r="CH43" s="289"/>
      <c r="CI43" s="289"/>
      <c r="CJ43" s="289"/>
      <c r="CK43" s="289"/>
    </row>
    <row r="44" spans="1:89" x14ac:dyDescent="0.2">
      <c r="CA44" s="289"/>
      <c r="CB44" s="289"/>
      <c r="CC44" s="289"/>
      <c r="CD44" s="289"/>
      <c r="CE44" s="289"/>
      <c r="CF44" s="289"/>
      <c r="CG44" s="289"/>
      <c r="CH44" s="289"/>
      <c r="CI44" s="289"/>
      <c r="CJ44" s="289"/>
      <c r="CK44" s="289"/>
    </row>
    <row r="45" spans="1:89" x14ac:dyDescent="0.2">
      <c r="CA45" s="289"/>
      <c r="CB45" s="289"/>
      <c r="CC45" s="289"/>
      <c r="CD45" s="289"/>
      <c r="CE45" s="289"/>
      <c r="CF45" s="289"/>
      <c r="CG45" s="289"/>
      <c r="CH45" s="289"/>
      <c r="CI45" s="289"/>
      <c r="CJ45" s="289"/>
      <c r="CK45" s="289"/>
    </row>
    <row r="46" spans="1:89" x14ac:dyDescent="0.2">
      <c r="CA46" s="289"/>
      <c r="CB46" s="289"/>
      <c r="CC46" s="289"/>
      <c r="CD46" s="289"/>
      <c r="CE46" s="289"/>
      <c r="CF46" s="289"/>
      <c r="CG46" s="289"/>
      <c r="CH46" s="289"/>
      <c r="CI46" s="289"/>
      <c r="CJ46" s="289"/>
      <c r="CK46" s="289"/>
    </row>
    <row r="47" spans="1:89" x14ac:dyDescent="0.2">
      <c r="CA47" s="289"/>
      <c r="CB47" s="289"/>
      <c r="CC47" s="289"/>
      <c r="CD47" s="289"/>
      <c r="CE47" s="289"/>
      <c r="CF47" s="289"/>
      <c r="CG47" s="289"/>
      <c r="CH47" s="289"/>
      <c r="CI47" s="289"/>
      <c r="CJ47" s="289"/>
      <c r="CK47" s="289"/>
    </row>
    <row r="195" spans="1:2" hidden="1" x14ac:dyDescent="0.2">
      <c r="A195" s="320">
        <f>SUM(B12:B17,B21:B25,B29:B30,B34:B35)</f>
        <v>0</v>
      </c>
      <c r="B195" s="320">
        <f>SUM(CG7:CM52)</f>
        <v>0</v>
      </c>
    </row>
  </sheetData>
  <sheetProtection algorithmName="SHA-512" hashValue="SZdCL5wSSIpEtpgl+nofQW49H5eOoOH7Ej2/JwCAg446pPG04T1eXuFJd1mcS5mqLqGTAXzpGit6WfPS3WuQvw==" saltValue="oExSFInFuZMffwPpM3P9Lg==" spinCount="100000" sheet="1" objects="1" scenarios="1"/>
  <mergeCells count="51">
    <mergeCell ref="Y32:Z32"/>
    <mergeCell ref="Y27:Z27"/>
    <mergeCell ref="AA19:AB19"/>
    <mergeCell ref="AC19:AD19"/>
    <mergeCell ref="AE19:AF19"/>
    <mergeCell ref="AA32:AB32"/>
    <mergeCell ref="AC32:AD32"/>
    <mergeCell ref="AE32:AF32"/>
    <mergeCell ref="AA27:AB27"/>
    <mergeCell ref="AC27:AD27"/>
    <mergeCell ref="AE27:AF27"/>
    <mergeCell ref="A32:A33"/>
    <mergeCell ref="B32:D32"/>
    <mergeCell ref="E32:F32"/>
    <mergeCell ref="G32:H32"/>
    <mergeCell ref="I32:J32"/>
    <mergeCell ref="U27:V27"/>
    <mergeCell ref="W27:X27"/>
    <mergeCell ref="M27:N27"/>
    <mergeCell ref="O32:P32"/>
    <mergeCell ref="Q32:R32"/>
    <mergeCell ref="S32:T32"/>
    <mergeCell ref="U32:V32"/>
    <mergeCell ref="W32:X32"/>
    <mergeCell ref="K27:L27"/>
    <mergeCell ref="M32:N32"/>
    <mergeCell ref="O27:P27"/>
    <mergeCell ref="Q27:R27"/>
    <mergeCell ref="S27:T27"/>
    <mergeCell ref="K32:L32"/>
    <mergeCell ref="A27:A28"/>
    <mergeCell ref="B27:D27"/>
    <mergeCell ref="E27:F27"/>
    <mergeCell ref="G27:H27"/>
    <mergeCell ref="I27:J27"/>
    <mergeCell ref="A6:AD6"/>
    <mergeCell ref="A9:A10"/>
    <mergeCell ref="B9:D9"/>
    <mergeCell ref="A19:A20"/>
    <mergeCell ref="B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</mergeCells>
  <dataValidations count="1">
    <dataValidation type="whole" allowBlank="1" showInputMessage="1" showErrorMessage="1" errorTitle="Error de Ingreso" error="Ingrese solo Numeros" sqref="A1:XFD1048576">
      <formula1>0</formula1>
      <formula2>10000000</formula2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EO193"/>
  <sheetViews>
    <sheetView zoomScaleNormal="100" workbookViewId="0"/>
  </sheetViews>
  <sheetFormatPr baseColWidth="10" defaultRowHeight="15" x14ac:dyDescent="0.25"/>
  <cols>
    <col min="1" max="1" width="33.28515625" style="324" customWidth="1"/>
    <col min="2" max="2" width="30.7109375" style="324" customWidth="1"/>
    <col min="3" max="3" width="15.28515625" style="324" customWidth="1"/>
    <col min="4" max="4" width="15.7109375" style="324" customWidth="1"/>
    <col min="5" max="5" width="15.85546875" style="324" customWidth="1"/>
    <col min="6" max="75" width="11.42578125" style="324"/>
    <col min="76" max="102" width="16" style="325" customWidth="1"/>
    <col min="103" max="145" width="11.42578125" style="325" customWidth="1"/>
    <col min="146" max="16384" width="11.42578125" style="324"/>
  </cols>
  <sheetData>
    <row r="1" spans="1:145" s="322" customFormat="1" ht="10.5" x14ac:dyDescent="0.15">
      <c r="A1" s="321" t="s">
        <v>1552</v>
      </c>
      <c r="BX1" s="323"/>
      <c r="BY1" s="323"/>
      <c r="BZ1" s="323"/>
      <c r="CA1" s="323"/>
      <c r="CB1" s="323"/>
      <c r="CC1" s="323"/>
      <c r="CD1" s="323"/>
      <c r="CE1" s="323"/>
      <c r="CF1" s="323"/>
      <c r="CG1" s="323"/>
      <c r="CH1" s="323"/>
      <c r="CI1" s="323"/>
      <c r="CJ1" s="323"/>
      <c r="CK1" s="323"/>
      <c r="CL1" s="323"/>
      <c r="CM1" s="323"/>
      <c r="CN1" s="323"/>
      <c r="CO1" s="323"/>
      <c r="CP1" s="323"/>
      <c r="CQ1" s="323"/>
      <c r="CR1" s="323"/>
      <c r="CS1" s="323"/>
      <c r="CT1" s="323"/>
      <c r="CU1" s="323"/>
      <c r="CV1" s="323"/>
      <c r="CW1" s="323"/>
      <c r="CX1" s="323"/>
      <c r="CY1" s="323"/>
      <c r="CZ1" s="323"/>
      <c r="DA1" s="323"/>
      <c r="DB1" s="323"/>
      <c r="DC1" s="323"/>
      <c r="DD1" s="323"/>
      <c r="DE1" s="323"/>
      <c r="DF1" s="323"/>
      <c r="DG1" s="323"/>
      <c r="DH1" s="323"/>
      <c r="DI1" s="323"/>
      <c r="DJ1" s="323"/>
      <c r="DK1" s="323"/>
      <c r="DL1" s="323"/>
      <c r="DM1" s="323"/>
      <c r="DN1" s="323"/>
      <c r="DO1" s="323"/>
      <c r="DP1" s="323"/>
      <c r="DQ1" s="323"/>
      <c r="DR1" s="323"/>
      <c r="DS1" s="323"/>
      <c r="DT1" s="323"/>
      <c r="DU1" s="323"/>
      <c r="DV1" s="323"/>
      <c r="DW1" s="323"/>
      <c r="DX1" s="323"/>
      <c r="DY1" s="323"/>
      <c r="DZ1" s="323"/>
      <c r="EA1" s="323"/>
      <c r="EB1" s="323"/>
      <c r="EC1" s="323"/>
      <c r="ED1" s="323"/>
      <c r="EE1" s="323"/>
      <c r="EF1" s="323"/>
      <c r="EG1" s="323"/>
      <c r="EH1" s="323"/>
      <c r="EI1" s="323"/>
      <c r="EJ1" s="323"/>
      <c r="EK1" s="323"/>
      <c r="EL1" s="323"/>
      <c r="EM1" s="323"/>
      <c r="EN1" s="323"/>
      <c r="EO1" s="323"/>
    </row>
    <row r="2" spans="1:145" s="322" customFormat="1" ht="14.25" customHeight="1" x14ac:dyDescent="0.15">
      <c r="A2" s="321" t="str">
        <f>CONCATENATE("COMUNA: ",NOMBRE!B2," - ","( ",NOMBRE!C2,NOMBRE!D2,NOMBRE!E2,NOMBRE!F2,NOMBRE!G2," )")</f>
        <v>COMUNA:  - (  )</v>
      </c>
      <c r="BX2" s="323"/>
      <c r="BY2" s="323"/>
      <c r="BZ2" s="323"/>
      <c r="CA2" s="323"/>
      <c r="CB2" s="323"/>
      <c r="CC2" s="323"/>
      <c r="CD2" s="323"/>
      <c r="CE2" s="323"/>
      <c r="CF2" s="323"/>
      <c r="CG2" s="323"/>
      <c r="CH2" s="323"/>
      <c r="CI2" s="323"/>
      <c r="CJ2" s="323"/>
      <c r="CK2" s="323"/>
      <c r="CL2" s="323"/>
      <c r="CM2" s="323"/>
      <c r="CN2" s="323"/>
      <c r="CO2" s="323"/>
      <c r="CP2" s="323"/>
      <c r="CQ2" s="323"/>
      <c r="CR2" s="323"/>
      <c r="CS2" s="323"/>
      <c r="CT2" s="323"/>
      <c r="CU2" s="323"/>
      <c r="CV2" s="323"/>
      <c r="CW2" s="323"/>
      <c r="CX2" s="323"/>
      <c r="CY2" s="323"/>
      <c r="CZ2" s="323"/>
      <c r="DA2" s="323"/>
      <c r="DB2" s="323"/>
      <c r="DC2" s="323"/>
      <c r="DD2" s="323"/>
      <c r="DE2" s="323"/>
      <c r="DF2" s="323"/>
      <c r="DG2" s="323"/>
      <c r="DH2" s="323"/>
      <c r="DI2" s="323"/>
      <c r="DJ2" s="323"/>
      <c r="DK2" s="323"/>
      <c r="DL2" s="323"/>
      <c r="DM2" s="323"/>
      <c r="DN2" s="323"/>
      <c r="DO2" s="323"/>
      <c r="DP2" s="323"/>
      <c r="DQ2" s="323"/>
      <c r="DR2" s="323"/>
      <c r="DS2" s="323"/>
      <c r="DT2" s="323"/>
      <c r="DU2" s="323"/>
      <c r="DV2" s="323"/>
      <c r="DW2" s="323"/>
      <c r="DX2" s="323"/>
      <c r="DY2" s="323"/>
      <c r="DZ2" s="323"/>
      <c r="EA2" s="323"/>
      <c r="EB2" s="323"/>
      <c r="EC2" s="323"/>
      <c r="ED2" s="323"/>
      <c r="EE2" s="323"/>
      <c r="EF2" s="323"/>
      <c r="EG2" s="323"/>
      <c r="EH2" s="323"/>
      <c r="EI2" s="323"/>
      <c r="EJ2" s="323"/>
      <c r="EK2" s="323"/>
      <c r="EL2" s="323"/>
      <c r="EM2" s="323"/>
      <c r="EN2" s="323"/>
      <c r="EO2" s="323"/>
    </row>
    <row r="3" spans="1:145" s="322" customFormat="1" ht="10.5" x14ac:dyDescent="0.15">
      <c r="A3" s="321" t="str">
        <f>CONCATENATE("ESTABLECIMIENTO/ESTRATEGIA: ",NOMBRE!B3," - ","( ",NOMBRE!C3,NOMBRE!D3,NOMBRE!E3,NOMBRE!F3,NOMBRE!G3,NOMBRE!H3," )")</f>
        <v>ESTABLECIMIENTO/ESTRATEGIA:  - (  )</v>
      </c>
      <c r="BX3" s="323"/>
      <c r="BY3" s="323"/>
      <c r="BZ3" s="323"/>
      <c r="CA3" s="323"/>
      <c r="CB3" s="323"/>
      <c r="CC3" s="323"/>
      <c r="CD3" s="323"/>
      <c r="CE3" s="323"/>
      <c r="CF3" s="323"/>
      <c r="CG3" s="323"/>
      <c r="CH3" s="323"/>
      <c r="CI3" s="323"/>
      <c r="CJ3" s="323"/>
      <c r="CK3" s="323"/>
      <c r="CL3" s="323"/>
      <c r="CM3" s="323"/>
      <c r="CN3" s="323"/>
      <c r="CO3" s="323"/>
      <c r="CP3" s="323"/>
      <c r="CQ3" s="323"/>
      <c r="CR3" s="323"/>
      <c r="CS3" s="323"/>
      <c r="CT3" s="323"/>
      <c r="CU3" s="323"/>
      <c r="CV3" s="323"/>
      <c r="CW3" s="323"/>
      <c r="CX3" s="323"/>
      <c r="CY3" s="323"/>
      <c r="CZ3" s="323"/>
      <c r="DA3" s="323"/>
      <c r="DB3" s="323"/>
      <c r="DC3" s="323"/>
      <c r="DD3" s="323"/>
      <c r="DE3" s="323"/>
      <c r="DF3" s="323"/>
      <c r="DG3" s="323"/>
      <c r="DH3" s="323"/>
      <c r="DI3" s="323"/>
      <c r="DJ3" s="323"/>
      <c r="DK3" s="323"/>
      <c r="DL3" s="323"/>
      <c r="DM3" s="323"/>
      <c r="DN3" s="323"/>
      <c r="DO3" s="323"/>
      <c r="DP3" s="323"/>
      <c r="DQ3" s="323"/>
      <c r="DR3" s="323"/>
      <c r="DS3" s="323"/>
      <c r="DT3" s="323"/>
      <c r="DU3" s="323"/>
      <c r="DV3" s="323"/>
      <c r="DW3" s="323"/>
      <c r="DX3" s="323"/>
      <c r="DY3" s="323"/>
      <c r="DZ3" s="323"/>
      <c r="EA3" s="323"/>
      <c r="EB3" s="323"/>
      <c r="EC3" s="323"/>
      <c r="ED3" s="323"/>
      <c r="EE3" s="323"/>
      <c r="EF3" s="323"/>
      <c r="EG3" s="323"/>
      <c r="EH3" s="323"/>
      <c r="EI3" s="323"/>
      <c r="EJ3" s="323"/>
      <c r="EK3" s="323"/>
      <c r="EL3" s="323"/>
      <c r="EM3" s="323"/>
      <c r="EN3" s="323"/>
      <c r="EO3" s="323"/>
    </row>
    <row r="4" spans="1:145" s="322" customFormat="1" ht="10.5" x14ac:dyDescent="0.15">
      <c r="A4" s="321" t="str">
        <f>CONCATENATE("MES: ",NOMBRE!B6," - ","( ",NOMBRE!C6,NOMBRE!D6," )")</f>
        <v>MES:  - (  )</v>
      </c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3"/>
      <c r="DQ4" s="323"/>
      <c r="DR4" s="323"/>
      <c r="DS4" s="323"/>
      <c r="DT4" s="323"/>
      <c r="DU4" s="323"/>
      <c r="DV4" s="323"/>
      <c r="DW4" s="323"/>
      <c r="DX4" s="323"/>
      <c r="DY4" s="323"/>
      <c r="DZ4" s="323"/>
      <c r="EA4" s="323"/>
      <c r="EB4" s="323"/>
      <c r="EC4" s="323"/>
      <c r="ED4" s="323"/>
      <c r="EE4" s="323"/>
      <c r="EF4" s="323"/>
      <c r="EG4" s="323"/>
      <c r="EH4" s="323"/>
      <c r="EI4" s="323"/>
      <c r="EJ4" s="323"/>
      <c r="EK4" s="323"/>
      <c r="EL4" s="323"/>
      <c r="EM4" s="323"/>
      <c r="EN4" s="323"/>
      <c r="EO4" s="323"/>
    </row>
    <row r="5" spans="1:145" s="322" customFormat="1" ht="10.5" x14ac:dyDescent="0.15">
      <c r="A5" s="321" t="str">
        <f>CONCATENATE("AÑO: ",NOMBRE!B7)</f>
        <v>AÑO: 2017</v>
      </c>
      <c r="BX5" s="323"/>
      <c r="BY5" s="323"/>
      <c r="BZ5" s="323"/>
      <c r="CA5" s="323"/>
      <c r="CB5" s="323"/>
      <c r="CC5" s="323"/>
      <c r="CD5" s="323"/>
      <c r="CE5" s="323"/>
      <c r="CF5" s="323"/>
      <c r="CG5" s="323"/>
      <c r="CH5" s="323"/>
      <c r="CI5" s="323"/>
      <c r="CJ5" s="323"/>
      <c r="CK5" s="323"/>
      <c r="CL5" s="323"/>
      <c r="CM5" s="323"/>
      <c r="CN5" s="323"/>
      <c r="CO5" s="323"/>
      <c r="CP5" s="323"/>
      <c r="CQ5" s="323"/>
      <c r="CR5" s="323"/>
      <c r="CS5" s="323"/>
      <c r="CT5" s="323"/>
      <c r="CU5" s="323"/>
      <c r="CV5" s="323"/>
      <c r="CW5" s="323"/>
      <c r="CX5" s="323"/>
      <c r="CY5" s="323"/>
      <c r="CZ5" s="323"/>
      <c r="DA5" s="323"/>
      <c r="DB5" s="323"/>
      <c r="DC5" s="323"/>
      <c r="DD5" s="323"/>
      <c r="DE5" s="323"/>
      <c r="DF5" s="323"/>
      <c r="DG5" s="323"/>
      <c r="DH5" s="323"/>
      <c r="DI5" s="323"/>
      <c r="DJ5" s="323"/>
      <c r="DK5" s="323"/>
      <c r="DL5" s="323"/>
      <c r="DM5" s="323"/>
      <c r="DN5" s="323"/>
      <c r="DO5" s="323"/>
      <c r="DP5" s="323"/>
      <c r="DQ5" s="323"/>
      <c r="DR5" s="323"/>
      <c r="DS5" s="323"/>
      <c r="DT5" s="323"/>
      <c r="DU5" s="323"/>
      <c r="DV5" s="323"/>
      <c r="DW5" s="323"/>
      <c r="DX5" s="323"/>
      <c r="DY5" s="323"/>
      <c r="DZ5" s="323"/>
      <c r="EA5" s="323"/>
      <c r="EB5" s="323"/>
      <c r="EC5" s="323"/>
      <c r="ED5" s="323"/>
      <c r="EE5" s="323"/>
      <c r="EF5" s="323"/>
      <c r="EG5" s="323"/>
      <c r="EH5" s="323"/>
      <c r="EI5" s="323"/>
      <c r="EJ5" s="323"/>
      <c r="EK5" s="323"/>
      <c r="EL5" s="323"/>
      <c r="EM5" s="323"/>
      <c r="EN5" s="323"/>
      <c r="EO5" s="323"/>
    </row>
    <row r="6" spans="1:145" ht="15.75" customHeight="1" x14ac:dyDescent="0.25">
      <c r="A6" s="2744" t="s">
        <v>212</v>
      </c>
      <c r="B6" s="2744"/>
      <c r="C6" s="2744"/>
      <c r="D6" s="2744"/>
      <c r="E6" s="2744"/>
      <c r="F6" s="2744"/>
      <c r="G6" s="2744"/>
      <c r="H6" s="2744"/>
      <c r="I6" s="2744"/>
      <c r="J6" s="2744"/>
      <c r="K6" s="2744"/>
      <c r="L6" s="2744"/>
      <c r="M6" s="2744"/>
      <c r="N6" s="2744"/>
      <c r="O6" s="2744"/>
      <c r="P6" s="2744"/>
      <c r="Q6" s="2744"/>
      <c r="R6" s="2744"/>
      <c r="S6" s="2744"/>
      <c r="T6" s="2744"/>
      <c r="U6" s="2744"/>
      <c r="V6" s="2744"/>
      <c r="W6" s="2744"/>
      <c r="X6" s="2744"/>
      <c r="Y6" s="2838"/>
      <c r="Z6" s="199"/>
      <c r="AA6" s="199"/>
    </row>
    <row r="7" spans="1:145" ht="15.75" x14ac:dyDescent="0.25">
      <c r="A7" s="326" t="s">
        <v>213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327"/>
      <c r="Q7" s="328"/>
      <c r="R7" s="199"/>
      <c r="S7" s="199"/>
      <c r="T7" s="199"/>
      <c r="U7" s="199"/>
      <c r="V7" s="199"/>
      <c r="W7" s="199"/>
      <c r="X7" s="199"/>
      <c r="Y7" s="199"/>
      <c r="Z7" s="199"/>
      <c r="AA7" s="199"/>
    </row>
    <row r="8" spans="1:145" x14ac:dyDescent="0.25">
      <c r="A8" s="217" t="s">
        <v>214</v>
      </c>
      <c r="B8" s="218"/>
      <c r="C8" s="218"/>
      <c r="D8" s="218"/>
      <c r="E8" s="218"/>
      <c r="F8" s="329"/>
      <c r="G8" s="330"/>
      <c r="H8" s="331"/>
      <c r="I8" s="332"/>
      <c r="J8" s="330"/>
      <c r="K8" s="333"/>
      <c r="L8" s="330"/>
      <c r="M8" s="331"/>
      <c r="N8" s="332"/>
      <c r="O8" s="332"/>
      <c r="P8" s="334"/>
      <c r="Q8" s="330"/>
      <c r="R8" s="331"/>
      <c r="S8" s="331"/>
      <c r="T8" s="331"/>
      <c r="U8" s="331"/>
      <c r="V8" s="331"/>
      <c r="W8" s="331"/>
      <c r="X8" s="331"/>
      <c r="Y8" s="332"/>
      <c r="Z8" s="334"/>
      <c r="AA8" s="330"/>
    </row>
    <row r="9" spans="1:145" x14ac:dyDescent="0.25">
      <c r="A9" s="2775" t="s">
        <v>215</v>
      </c>
      <c r="B9" s="2775"/>
      <c r="C9" s="2767" t="s">
        <v>216</v>
      </c>
      <c r="D9" s="2752"/>
      <c r="E9" s="2768"/>
      <c r="F9" s="2756" t="s">
        <v>43</v>
      </c>
      <c r="G9" s="2757"/>
      <c r="H9" s="2757"/>
      <c r="I9" s="2757"/>
      <c r="J9" s="2757"/>
      <c r="K9" s="2757"/>
      <c r="L9" s="2757"/>
      <c r="M9" s="2757"/>
      <c r="N9" s="2757"/>
      <c r="O9" s="2757"/>
      <c r="P9" s="2757"/>
      <c r="Q9" s="2757"/>
      <c r="R9" s="2757"/>
      <c r="S9" s="2757"/>
      <c r="T9" s="2757"/>
      <c r="U9" s="2757"/>
      <c r="V9" s="2757"/>
      <c r="W9" s="2757"/>
      <c r="X9" s="2757"/>
      <c r="Y9" s="2758"/>
      <c r="Z9" s="335"/>
      <c r="AA9" s="336"/>
    </row>
    <row r="10" spans="1:145" x14ac:dyDescent="0.25">
      <c r="A10" s="2775"/>
      <c r="B10" s="2775"/>
      <c r="C10" s="2769"/>
      <c r="D10" s="2753"/>
      <c r="E10" s="2770"/>
      <c r="F10" s="2756" t="s">
        <v>49</v>
      </c>
      <c r="G10" s="2758"/>
      <c r="H10" s="2745" t="s">
        <v>50</v>
      </c>
      <c r="I10" s="2747"/>
      <c r="J10" s="2745" t="s">
        <v>51</v>
      </c>
      <c r="K10" s="2747"/>
      <c r="L10" s="2745" t="s">
        <v>52</v>
      </c>
      <c r="M10" s="2747"/>
      <c r="N10" s="2745" t="s">
        <v>53</v>
      </c>
      <c r="O10" s="2747"/>
      <c r="P10" s="2745" t="s">
        <v>54</v>
      </c>
      <c r="Q10" s="2747"/>
      <c r="R10" s="2745" t="s">
        <v>55</v>
      </c>
      <c r="S10" s="2747"/>
      <c r="T10" s="2745" t="s">
        <v>217</v>
      </c>
      <c r="U10" s="2747"/>
      <c r="V10" s="2745" t="s">
        <v>218</v>
      </c>
      <c r="W10" s="2747"/>
      <c r="X10" s="2745" t="s">
        <v>2216</v>
      </c>
      <c r="Y10" s="2747"/>
      <c r="Z10" s="337"/>
      <c r="AA10" s="338"/>
    </row>
    <row r="11" spans="1:145" x14ac:dyDescent="0.25">
      <c r="A11" s="2775"/>
      <c r="B11" s="2775"/>
      <c r="C11" s="115" t="s">
        <v>231</v>
      </c>
      <c r="D11" s="115" t="s">
        <v>27</v>
      </c>
      <c r="E11" s="339" t="s">
        <v>28</v>
      </c>
      <c r="F11" s="340" t="s">
        <v>27</v>
      </c>
      <c r="G11" s="282" t="s">
        <v>28</v>
      </c>
      <c r="H11" s="340" t="s">
        <v>27</v>
      </c>
      <c r="I11" s="282" t="s">
        <v>28</v>
      </c>
      <c r="J11" s="340" t="s">
        <v>27</v>
      </c>
      <c r="K11" s="282" t="s">
        <v>28</v>
      </c>
      <c r="L11" s="341" t="s">
        <v>27</v>
      </c>
      <c r="M11" s="282" t="s">
        <v>28</v>
      </c>
      <c r="N11" s="340" t="s">
        <v>27</v>
      </c>
      <c r="O11" s="282" t="s">
        <v>28</v>
      </c>
      <c r="P11" s="340" t="s">
        <v>27</v>
      </c>
      <c r="Q11" s="282" t="s">
        <v>28</v>
      </c>
      <c r="R11" s="340" t="s">
        <v>27</v>
      </c>
      <c r="S11" s="282" t="s">
        <v>28</v>
      </c>
      <c r="T11" s="340" t="s">
        <v>27</v>
      </c>
      <c r="U11" s="282" t="s">
        <v>28</v>
      </c>
      <c r="V11" s="340" t="s">
        <v>27</v>
      </c>
      <c r="W11" s="282" t="s">
        <v>28</v>
      </c>
      <c r="X11" s="340" t="s">
        <v>27</v>
      </c>
      <c r="Y11" s="282" t="s">
        <v>28</v>
      </c>
      <c r="Z11" s="342"/>
      <c r="AA11" s="343"/>
    </row>
    <row r="12" spans="1:145" x14ac:dyDescent="0.25">
      <c r="A12" s="2775" t="s">
        <v>220</v>
      </c>
      <c r="B12" s="2775"/>
      <c r="C12" s="344">
        <f>SUM(D12+E12)</f>
        <v>0</v>
      </c>
      <c r="D12" s="344">
        <f t="shared" ref="D12:E14" si="0">SUM(F12+H12+J12+L12+N12+P12+R12+T12+V12+X12)</f>
        <v>0</v>
      </c>
      <c r="E12" s="345">
        <f t="shared" si="0"/>
        <v>0</v>
      </c>
      <c r="F12" s="346"/>
      <c r="G12" s="347"/>
      <c r="H12" s="346"/>
      <c r="I12" s="347"/>
      <c r="J12" s="346"/>
      <c r="K12" s="347"/>
      <c r="L12" s="346"/>
      <c r="M12" s="347"/>
      <c r="N12" s="348"/>
      <c r="O12" s="347"/>
      <c r="P12" s="346"/>
      <c r="Q12" s="347"/>
      <c r="R12" s="346"/>
      <c r="S12" s="347"/>
      <c r="T12" s="346"/>
      <c r="U12" s="347"/>
      <c r="V12" s="346"/>
      <c r="W12" s="347"/>
      <c r="X12" s="346"/>
      <c r="Y12" s="347"/>
      <c r="Z12" s="349" t="s">
        <v>2351</v>
      </c>
      <c r="AA12" s="336"/>
    </row>
    <row r="13" spans="1:145" x14ac:dyDescent="0.25">
      <c r="A13" s="2768" t="s">
        <v>221</v>
      </c>
      <c r="B13" s="350" t="s">
        <v>201</v>
      </c>
      <c r="C13" s="351">
        <f>SUM(D13+E13)</f>
        <v>0</v>
      </c>
      <c r="D13" s="352">
        <f t="shared" si="0"/>
        <v>0</v>
      </c>
      <c r="E13" s="353">
        <f t="shared" si="0"/>
        <v>0</v>
      </c>
      <c r="F13" s="252"/>
      <c r="G13" s="253"/>
      <c r="H13" s="252"/>
      <c r="I13" s="253"/>
      <c r="J13" s="252"/>
      <c r="K13" s="253"/>
      <c r="L13" s="252"/>
      <c r="M13" s="253"/>
      <c r="N13" s="167"/>
      <c r="O13" s="253"/>
      <c r="P13" s="252"/>
      <c r="Q13" s="253"/>
      <c r="R13" s="252"/>
      <c r="S13" s="253"/>
      <c r="T13" s="252"/>
      <c r="U13" s="253"/>
      <c r="V13" s="252"/>
      <c r="W13" s="253"/>
      <c r="X13" s="252"/>
      <c r="Y13" s="253"/>
      <c r="Z13" s="354"/>
      <c r="AA13" s="336"/>
    </row>
    <row r="14" spans="1:145" x14ac:dyDescent="0.25">
      <c r="A14" s="2770"/>
      <c r="B14" s="355" t="s">
        <v>222</v>
      </c>
      <c r="C14" s="356">
        <f>SUM(D14+E14)</f>
        <v>0</v>
      </c>
      <c r="D14" s="357">
        <f t="shared" si="0"/>
        <v>0</v>
      </c>
      <c r="E14" s="358">
        <f t="shared" si="0"/>
        <v>0</v>
      </c>
      <c r="F14" s="359"/>
      <c r="G14" s="359"/>
      <c r="H14" s="242"/>
      <c r="I14" s="169"/>
      <c r="J14" s="242"/>
      <c r="K14" s="169"/>
      <c r="L14" s="360"/>
      <c r="M14" s="361"/>
      <c r="N14" s="362"/>
      <c r="O14" s="361"/>
      <c r="P14" s="362"/>
      <c r="Q14" s="361"/>
      <c r="R14" s="360"/>
      <c r="S14" s="361"/>
      <c r="T14" s="363"/>
      <c r="U14" s="364"/>
      <c r="V14" s="360"/>
      <c r="W14" s="364"/>
      <c r="X14" s="360"/>
      <c r="Y14" s="359"/>
      <c r="Z14" s="335"/>
      <c r="AA14" s="365"/>
    </row>
    <row r="15" spans="1:145" x14ac:dyDescent="0.25">
      <c r="A15" s="366"/>
      <c r="B15" s="367"/>
      <c r="C15" s="368"/>
      <c r="D15" s="369"/>
      <c r="E15" s="370"/>
      <c r="F15" s="371"/>
      <c r="G15" s="372"/>
      <c r="H15" s="372"/>
      <c r="I15" s="369"/>
      <c r="J15" s="372"/>
      <c r="K15" s="371"/>
      <c r="L15" s="370"/>
      <c r="M15" s="373"/>
      <c r="N15" s="374"/>
      <c r="O15" s="375"/>
      <c r="P15" s="375"/>
      <c r="Q15" s="371"/>
      <c r="R15" s="370"/>
      <c r="S15" s="371"/>
      <c r="T15" s="371"/>
      <c r="U15" s="371"/>
      <c r="V15" s="371"/>
      <c r="W15" s="376"/>
      <c r="X15" s="371"/>
      <c r="Y15" s="371"/>
      <c r="Z15" s="377"/>
      <c r="AA15" s="378"/>
    </row>
    <row r="16" spans="1:145" ht="15.75" x14ac:dyDescent="0.25">
      <c r="A16" s="217" t="s">
        <v>223</v>
      </c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329"/>
      <c r="Q16" s="379"/>
      <c r="R16" s="380"/>
      <c r="S16" s="380"/>
      <c r="T16" s="380"/>
      <c r="U16" s="380"/>
      <c r="V16" s="380"/>
      <c r="W16" s="199"/>
      <c r="X16" s="199"/>
      <c r="Y16" s="199"/>
      <c r="Z16" s="199"/>
      <c r="AA16" s="199"/>
    </row>
    <row r="17" spans="1:90" x14ac:dyDescent="0.25">
      <c r="A17" s="2732" t="s">
        <v>224</v>
      </c>
      <c r="B17" s="2732" t="s">
        <v>225</v>
      </c>
      <c r="C17" s="2767" t="s">
        <v>226</v>
      </c>
      <c r="D17" s="2752"/>
      <c r="E17" s="2768"/>
      <c r="F17" s="2735" t="s">
        <v>5</v>
      </c>
      <c r="G17" s="2736"/>
      <c r="H17" s="2736"/>
      <c r="I17" s="2736"/>
      <c r="J17" s="2736"/>
      <c r="K17" s="2736"/>
      <c r="L17" s="2736"/>
      <c r="M17" s="2736"/>
      <c r="N17" s="2736"/>
      <c r="O17" s="2736"/>
      <c r="P17" s="2736"/>
      <c r="Q17" s="2737"/>
      <c r="R17" s="381"/>
      <c r="S17" s="199"/>
      <c r="T17" s="199"/>
      <c r="U17" s="199"/>
      <c r="V17" s="199"/>
      <c r="W17" s="199"/>
      <c r="X17" s="199"/>
      <c r="Y17" s="199"/>
      <c r="Z17" s="199"/>
      <c r="AA17" s="199"/>
    </row>
    <row r="18" spans="1:90" x14ac:dyDescent="0.25">
      <c r="A18" s="2734"/>
      <c r="B18" s="2734"/>
      <c r="C18" s="2769"/>
      <c r="D18" s="2753"/>
      <c r="E18" s="2770"/>
      <c r="F18" s="2745" t="s">
        <v>227</v>
      </c>
      <c r="G18" s="2747"/>
      <c r="H18" s="2745" t="s">
        <v>228</v>
      </c>
      <c r="I18" s="2747"/>
      <c r="J18" s="2745" t="s">
        <v>218</v>
      </c>
      <c r="K18" s="2747"/>
      <c r="L18" s="2745" t="s">
        <v>219</v>
      </c>
      <c r="M18" s="2747"/>
      <c r="N18" s="2745" t="s">
        <v>229</v>
      </c>
      <c r="O18" s="2747"/>
      <c r="P18" s="2745" t="s">
        <v>230</v>
      </c>
      <c r="Q18" s="2747"/>
      <c r="R18" s="381"/>
      <c r="S18" s="199"/>
      <c r="T18" s="199"/>
      <c r="U18" s="199"/>
      <c r="V18" s="199"/>
      <c r="W18" s="199"/>
      <c r="X18" s="199"/>
      <c r="Y18" s="199"/>
      <c r="Z18" s="199"/>
      <c r="AA18" s="199"/>
    </row>
    <row r="19" spans="1:90" x14ac:dyDescent="0.25">
      <c r="A19" s="2733"/>
      <c r="B19" s="2733"/>
      <c r="C19" s="382" t="s">
        <v>231</v>
      </c>
      <c r="D19" s="115" t="s">
        <v>27</v>
      </c>
      <c r="E19" s="339" t="s">
        <v>28</v>
      </c>
      <c r="F19" s="383" t="s">
        <v>27</v>
      </c>
      <c r="G19" s="339" t="s">
        <v>28</v>
      </c>
      <c r="H19" s="383" t="s">
        <v>27</v>
      </c>
      <c r="I19" s="339" t="s">
        <v>28</v>
      </c>
      <c r="J19" s="383" t="s">
        <v>27</v>
      </c>
      <c r="K19" s="339" t="s">
        <v>28</v>
      </c>
      <c r="L19" s="383" t="s">
        <v>27</v>
      </c>
      <c r="M19" s="339" t="s">
        <v>28</v>
      </c>
      <c r="N19" s="383" t="s">
        <v>27</v>
      </c>
      <c r="O19" s="339" t="s">
        <v>28</v>
      </c>
      <c r="P19" s="383" t="s">
        <v>27</v>
      </c>
      <c r="Q19" s="339" t="s">
        <v>28</v>
      </c>
      <c r="R19" s="381"/>
      <c r="S19" s="199"/>
      <c r="T19" s="199"/>
      <c r="U19" s="199"/>
      <c r="V19" s="280"/>
      <c r="W19" s="280"/>
      <c r="X19" s="280"/>
      <c r="Y19" s="280"/>
      <c r="Z19" s="280"/>
      <c r="AA19" s="199"/>
    </row>
    <row r="20" spans="1:90" x14ac:dyDescent="0.25">
      <c r="A20" s="2745" t="s">
        <v>232</v>
      </c>
      <c r="B20" s="2747"/>
      <c r="C20" s="384">
        <f t="shared" ref="C20:C35" si="1">SUM(D20+E20)</f>
        <v>0</v>
      </c>
      <c r="D20" s="384">
        <f t="shared" ref="D20:D35" si="2">SUM(F20+H20+J20+L20+N20+P20)</f>
        <v>0</v>
      </c>
      <c r="E20" s="385">
        <f t="shared" ref="E20:E35" si="3">SUM(G20+I20+K20+M20+O20+Q20)</f>
        <v>0</v>
      </c>
      <c r="F20" s="346"/>
      <c r="G20" s="347"/>
      <c r="H20" s="346"/>
      <c r="I20" s="347"/>
      <c r="J20" s="346"/>
      <c r="K20" s="347"/>
      <c r="L20" s="346"/>
      <c r="M20" s="347"/>
      <c r="N20" s="386"/>
      <c r="O20" s="347"/>
      <c r="P20" s="386"/>
      <c r="Q20" s="347"/>
      <c r="R20" s="387" t="s">
        <v>1513</v>
      </c>
      <c r="S20" s="199"/>
      <c r="T20" s="199"/>
      <c r="U20" s="199"/>
      <c r="V20" s="280"/>
      <c r="W20" s="280"/>
      <c r="X20" s="280"/>
      <c r="Y20" s="280"/>
      <c r="Z20" s="280"/>
      <c r="AA20" s="199"/>
      <c r="CG20" s="388">
        <v>0</v>
      </c>
      <c r="CH20" s="388">
        <v>0</v>
      </c>
      <c r="CI20" s="388">
        <v>0</v>
      </c>
      <c r="CJ20" s="388">
        <v>0</v>
      </c>
      <c r="CK20" s="388">
        <v>0</v>
      </c>
      <c r="CL20" s="388">
        <v>0</v>
      </c>
    </row>
    <row r="21" spans="1:90" x14ac:dyDescent="0.25">
      <c r="A21" s="2732" t="s">
        <v>233</v>
      </c>
      <c r="B21" s="389" t="s">
        <v>201</v>
      </c>
      <c r="C21" s="390">
        <f t="shared" si="1"/>
        <v>0</v>
      </c>
      <c r="D21" s="390">
        <f t="shared" si="2"/>
        <v>0</v>
      </c>
      <c r="E21" s="391">
        <f t="shared" si="3"/>
        <v>0</v>
      </c>
      <c r="F21" s="252"/>
      <c r="G21" s="253"/>
      <c r="H21" s="252"/>
      <c r="I21" s="253"/>
      <c r="J21" s="252"/>
      <c r="K21" s="253"/>
      <c r="L21" s="252"/>
      <c r="M21" s="253"/>
      <c r="N21" s="392"/>
      <c r="O21" s="253"/>
      <c r="P21" s="392"/>
      <c r="Q21" s="253"/>
      <c r="R21" s="393"/>
      <c r="S21" s="199"/>
      <c r="T21" s="199"/>
      <c r="U21" s="199"/>
      <c r="V21" s="280"/>
      <c r="W21" s="280"/>
      <c r="X21" s="280"/>
      <c r="Y21" s="280"/>
      <c r="Z21" s="280"/>
      <c r="AA21" s="199"/>
    </row>
    <row r="22" spans="1:90" x14ac:dyDescent="0.25">
      <c r="A22" s="2734"/>
      <c r="B22" s="394" t="s">
        <v>234</v>
      </c>
      <c r="C22" s="351">
        <f t="shared" si="1"/>
        <v>0</v>
      </c>
      <c r="D22" s="351">
        <f t="shared" si="2"/>
        <v>0</v>
      </c>
      <c r="E22" s="353">
        <f t="shared" si="3"/>
        <v>0</v>
      </c>
      <c r="F22" s="201"/>
      <c r="G22" s="236"/>
      <c r="H22" s="201"/>
      <c r="I22" s="236"/>
      <c r="J22" s="201"/>
      <c r="K22" s="236"/>
      <c r="L22" s="201"/>
      <c r="M22" s="236"/>
      <c r="N22" s="395"/>
      <c r="O22" s="236"/>
      <c r="P22" s="395"/>
      <c r="Q22" s="236"/>
      <c r="R22" s="393"/>
      <c r="S22" s="199"/>
      <c r="T22" s="199"/>
      <c r="U22" s="199"/>
      <c r="V22" s="280"/>
      <c r="W22" s="280"/>
      <c r="X22" s="280"/>
      <c r="Y22" s="280"/>
      <c r="Z22" s="280"/>
      <c r="AA22" s="199"/>
    </row>
    <row r="23" spans="1:90" x14ac:dyDescent="0.25">
      <c r="A23" s="2734"/>
      <c r="B23" s="396" t="s">
        <v>235</v>
      </c>
      <c r="C23" s="397">
        <f t="shared" si="1"/>
        <v>0</v>
      </c>
      <c r="D23" s="397">
        <f t="shared" si="2"/>
        <v>0</v>
      </c>
      <c r="E23" s="398">
        <f t="shared" si="3"/>
        <v>0</v>
      </c>
      <c r="F23" s="201"/>
      <c r="G23" s="236"/>
      <c r="H23" s="201"/>
      <c r="I23" s="236"/>
      <c r="J23" s="201"/>
      <c r="K23" s="236"/>
      <c r="L23" s="201"/>
      <c r="M23" s="236"/>
      <c r="N23" s="395"/>
      <c r="O23" s="236"/>
      <c r="P23" s="395"/>
      <c r="Q23" s="236"/>
      <c r="R23" s="393"/>
      <c r="S23" s="199"/>
      <c r="T23" s="199"/>
      <c r="U23" s="199"/>
      <c r="V23" s="280"/>
      <c r="W23" s="280"/>
      <c r="X23" s="280"/>
      <c r="Y23" s="280"/>
      <c r="Z23" s="280"/>
      <c r="AA23" s="199"/>
    </row>
    <row r="24" spans="1:90" x14ac:dyDescent="0.25">
      <c r="A24" s="2733"/>
      <c r="B24" s="399" t="s">
        <v>236</v>
      </c>
      <c r="C24" s="356">
        <f t="shared" si="1"/>
        <v>0</v>
      </c>
      <c r="D24" s="356">
        <f t="shared" si="2"/>
        <v>0</v>
      </c>
      <c r="E24" s="358">
        <f t="shared" si="3"/>
        <v>0</v>
      </c>
      <c r="F24" s="242"/>
      <c r="G24" s="169"/>
      <c r="H24" s="242"/>
      <c r="I24" s="169"/>
      <c r="J24" s="242"/>
      <c r="K24" s="169"/>
      <c r="L24" s="242"/>
      <c r="M24" s="169"/>
      <c r="N24" s="400"/>
      <c r="O24" s="169"/>
      <c r="P24" s="400"/>
      <c r="Q24" s="169"/>
      <c r="R24" s="393"/>
      <c r="S24" s="199"/>
      <c r="T24" s="199"/>
      <c r="U24" s="199"/>
      <c r="V24" s="199"/>
      <c r="W24" s="199"/>
      <c r="X24" s="280"/>
      <c r="Y24" s="280"/>
      <c r="Z24" s="280"/>
      <c r="AA24" s="280"/>
    </row>
    <row r="25" spans="1:90" x14ac:dyDescent="0.25">
      <c r="A25" s="2732" t="s">
        <v>237</v>
      </c>
      <c r="B25" s="389" t="s">
        <v>238</v>
      </c>
      <c r="C25" s="390">
        <f t="shared" si="1"/>
        <v>0</v>
      </c>
      <c r="D25" s="390">
        <f t="shared" si="2"/>
        <v>0</v>
      </c>
      <c r="E25" s="391">
        <f t="shared" si="3"/>
        <v>0</v>
      </c>
      <c r="F25" s="193"/>
      <c r="G25" s="166"/>
      <c r="H25" s="193"/>
      <c r="I25" s="166"/>
      <c r="J25" s="193"/>
      <c r="K25" s="166"/>
      <c r="L25" s="193"/>
      <c r="M25" s="166"/>
      <c r="N25" s="401"/>
      <c r="O25" s="166"/>
      <c r="P25" s="401"/>
      <c r="Q25" s="166"/>
      <c r="R25" s="393"/>
      <c r="S25" s="199"/>
      <c r="T25" s="199"/>
      <c r="U25" s="199"/>
      <c r="V25" s="199"/>
      <c r="W25" s="199"/>
      <c r="X25" s="280"/>
      <c r="Y25" s="280"/>
      <c r="Z25" s="280"/>
      <c r="AA25" s="280"/>
    </row>
    <row r="26" spans="1:90" x14ac:dyDescent="0.25">
      <c r="A26" s="2734"/>
      <c r="B26" s="402" t="s">
        <v>239</v>
      </c>
      <c r="C26" s="351">
        <f t="shared" si="1"/>
        <v>0</v>
      </c>
      <c r="D26" s="351">
        <f t="shared" si="2"/>
        <v>0</v>
      </c>
      <c r="E26" s="353">
        <f t="shared" si="3"/>
        <v>0</v>
      </c>
      <c r="F26" s="252"/>
      <c r="G26" s="253"/>
      <c r="H26" s="252"/>
      <c r="I26" s="253"/>
      <c r="J26" s="252"/>
      <c r="K26" s="253"/>
      <c r="L26" s="252"/>
      <c r="M26" s="253"/>
      <c r="N26" s="392"/>
      <c r="O26" s="253"/>
      <c r="P26" s="392"/>
      <c r="Q26" s="253"/>
      <c r="R26" s="393"/>
      <c r="S26" s="199"/>
      <c r="T26" s="199"/>
      <c r="U26" s="199"/>
      <c r="V26" s="199"/>
      <c r="W26" s="199"/>
      <c r="X26" s="280"/>
      <c r="Y26" s="280"/>
      <c r="Z26" s="280"/>
      <c r="AA26" s="280"/>
    </row>
    <row r="27" spans="1:90" x14ac:dyDescent="0.25">
      <c r="A27" s="2734"/>
      <c r="B27" s="402" t="s">
        <v>240</v>
      </c>
      <c r="C27" s="351">
        <f t="shared" si="1"/>
        <v>0</v>
      </c>
      <c r="D27" s="351">
        <f t="shared" si="2"/>
        <v>0</v>
      </c>
      <c r="E27" s="353">
        <f t="shared" si="3"/>
        <v>0</v>
      </c>
      <c r="F27" s="252"/>
      <c r="G27" s="253"/>
      <c r="H27" s="252"/>
      <c r="I27" s="253"/>
      <c r="J27" s="252"/>
      <c r="K27" s="253"/>
      <c r="L27" s="252"/>
      <c r="M27" s="253"/>
      <c r="N27" s="392"/>
      <c r="O27" s="253"/>
      <c r="P27" s="392"/>
      <c r="Q27" s="253"/>
      <c r="R27" s="393"/>
      <c r="S27" s="199"/>
      <c r="T27" s="199"/>
      <c r="V27" s="199"/>
      <c r="W27" s="199"/>
      <c r="X27" s="280"/>
      <c r="Y27" s="280"/>
      <c r="Z27" s="280"/>
      <c r="AA27" s="280"/>
    </row>
    <row r="28" spans="1:90" x14ac:dyDescent="0.25">
      <c r="A28" s="2734"/>
      <c r="B28" s="394" t="s">
        <v>234</v>
      </c>
      <c r="C28" s="351">
        <f t="shared" si="1"/>
        <v>0</v>
      </c>
      <c r="D28" s="351">
        <f t="shared" si="2"/>
        <v>0</v>
      </c>
      <c r="E28" s="353">
        <f t="shared" si="3"/>
        <v>0</v>
      </c>
      <c r="F28" s="252"/>
      <c r="G28" s="253"/>
      <c r="H28" s="252"/>
      <c r="I28" s="253"/>
      <c r="J28" s="252"/>
      <c r="K28" s="253"/>
      <c r="L28" s="252"/>
      <c r="M28" s="253"/>
      <c r="N28" s="392"/>
      <c r="O28" s="253"/>
      <c r="P28" s="392"/>
      <c r="Q28" s="253"/>
      <c r="R28" s="393"/>
      <c r="S28" s="199"/>
      <c r="T28" s="199"/>
      <c r="V28" s="199"/>
      <c r="W28" s="199"/>
      <c r="X28" s="280"/>
      <c r="Y28" s="280"/>
      <c r="Z28" s="280"/>
      <c r="AA28" s="280"/>
    </row>
    <row r="29" spans="1:90" x14ac:dyDescent="0.25">
      <c r="A29" s="2734"/>
      <c r="B29" s="403" t="s">
        <v>235</v>
      </c>
      <c r="C29" s="351">
        <f t="shared" si="1"/>
        <v>0</v>
      </c>
      <c r="D29" s="351">
        <f t="shared" si="2"/>
        <v>0</v>
      </c>
      <c r="E29" s="353">
        <f t="shared" si="3"/>
        <v>0</v>
      </c>
      <c r="F29" s="201"/>
      <c r="G29" s="236"/>
      <c r="H29" s="201"/>
      <c r="I29" s="236"/>
      <c r="J29" s="201"/>
      <c r="K29" s="236"/>
      <c r="L29" s="201"/>
      <c r="M29" s="236"/>
      <c r="N29" s="395"/>
      <c r="O29" s="236"/>
      <c r="P29" s="395"/>
      <c r="Q29" s="236"/>
      <c r="R29" s="393"/>
      <c r="S29" s="199"/>
      <c r="T29" s="199"/>
      <c r="V29" s="199"/>
      <c r="W29" s="199"/>
      <c r="X29" s="280"/>
      <c r="Y29" s="280"/>
      <c r="Z29" s="280"/>
      <c r="AA29" s="280"/>
    </row>
    <row r="30" spans="1:90" ht="15.75" thickBot="1" x14ac:dyDescent="0.3">
      <c r="A30" s="2734"/>
      <c r="B30" s="404" t="s">
        <v>236</v>
      </c>
      <c r="C30" s="405">
        <f t="shared" si="1"/>
        <v>0</v>
      </c>
      <c r="D30" s="405">
        <f t="shared" si="2"/>
        <v>0</v>
      </c>
      <c r="E30" s="406">
        <f t="shared" si="3"/>
        <v>0</v>
      </c>
      <c r="F30" s="269"/>
      <c r="G30" s="270"/>
      <c r="H30" s="269"/>
      <c r="I30" s="270"/>
      <c r="J30" s="269"/>
      <c r="K30" s="270"/>
      <c r="L30" s="269"/>
      <c r="M30" s="270"/>
      <c r="N30" s="407"/>
      <c r="O30" s="270"/>
      <c r="P30" s="407"/>
      <c r="Q30" s="270"/>
      <c r="R30" s="393"/>
      <c r="S30" s="199"/>
      <c r="T30" s="199"/>
      <c r="V30" s="199"/>
      <c r="W30" s="199"/>
      <c r="X30" s="280"/>
      <c r="Y30" s="280"/>
      <c r="Z30" s="280"/>
      <c r="AA30" s="280"/>
    </row>
    <row r="31" spans="1:90" ht="15.75" thickTop="1" x14ac:dyDescent="0.25">
      <c r="A31" s="2772" t="s">
        <v>241</v>
      </c>
      <c r="B31" s="408" t="s">
        <v>235</v>
      </c>
      <c r="C31" s="409">
        <f t="shared" si="1"/>
        <v>0</v>
      </c>
      <c r="D31" s="409">
        <f t="shared" si="2"/>
        <v>0</v>
      </c>
      <c r="E31" s="410">
        <f t="shared" si="3"/>
        <v>0</v>
      </c>
      <c r="F31" s="411"/>
      <c r="G31" s="412"/>
      <c r="H31" s="411"/>
      <c r="I31" s="412"/>
      <c r="J31" s="411"/>
      <c r="K31" s="412"/>
      <c r="L31" s="411"/>
      <c r="M31" s="412"/>
      <c r="N31" s="411"/>
      <c r="O31" s="412"/>
      <c r="P31" s="413"/>
      <c r="Q31" s="412"/>
      <c r="R31" s="393"/>
      <c r="S31" s="199"/>
      <c r="T31" s="199"/>
      <c r="U31" s="199"/>
      <c r="V31" s="199"/>
      <c r="W31" s="199"/>
      <c r="X31" s="280"/>
      <c r="Y31" s="280"/>
      <c r="Z31" s="280"/>
      <c r="AA31" s="280"/>
    </row>
    <row r="32" spans="1:90" x14ac:dyDescent="0.25">
      <c r="A32" s="2773"/>
      <c r="B32" s="404" t="s">
        <v>236</v>
      </c>
      <c r="C32" s="405">
        <f t="shared" si="1"/>
        <v>0</v>
      </c>
      <c r="D32" s="405">
        <f t="shared" si="2"/>
        <v>0</v>
      </c>
      <c r="E32" s="406">
        <f t="shared" si="3"/>
        <v>0</v>
      </c>
      <c r="F32" s="269"/>
      <c r="G32" s="270"/>
      <c r="H32" s="269"/>
      <c r="I32" s="270"/>
      <c r="J32" s="269"/>
      <c r="K32" s="270"/>
      <c r="L32" s="269"/>
      <c r="M32" s="270"/>
      <c r="N32" s="269"/>
      <c r="O32" s="270"/>
      <c r="P32" s="407"/>
      <c r="Q32" s="270"/>
      <c r="R32" s="393"/>
      <c r="S32" s="199"/>
      <c r="T32" s="199"/>
      <c r="U32" s="199"/>
      <c r="V32" s="199"/>
      <c r="W32" s="199"/>
      <c r="X32" s="280"/>
      <c r="Y32" s="280"/>
      <c r="Z32" s="280"/>
      <c r="AA32" s="280"/>
    </row>
    <row r="33" spans="1:79" x14ac:dyDescent="0.25">
      <c r="A33" s="2732" t="s">
        <v>242</v>
      </c>
      <c r="B33" s="414" t="s">
        <v>243</v>
      </c>
      <c r="C33" s="384">
        <f t="shared" si="1"/>
        <v>0</v>
      </c>
      <c r="D33" s="384">
        <f t="shared" si="2"/>
        <v>0</v>
      </c>
      <c r="E33" s="391">
        <f t="shared" si="3"/>
        <v>0</v>
      </c>
      <c r="F33" s="193"/>
      <c r="G33" s="166"/>
      <c r="H33" s="193"/>
      <c r="I33" s="166"/>
      <c r="J33" s="193"/>
      <c r="K33" s="166"/>
      <c r="L33" s="193"/>
      <c r="M33" s="166"/>
      <c r="N33" s="193"/>
      <c r="O33" s="166"/>
      <c r="P33" s="401"/>
      <c r="Q33" s="166"/>
      <c r="R33" s="393"/>
      <c r="S33" s="199"/>
      <c r="T33" s="199"/>
      <c r="U33" s="199"/>
      <c r="V33" s="199"/>
      <c r="W33" s="199"/>
      <c r="X33" s="280"/>
      <c r="Y33" s="280"/>
      <c r="Z33" s="280"/>
      <c r="AA33" s="280"/>
    </row>
    <row r="34" spans="1:79" x14ac:dyDescent="0.25">
      <c r="A34" s="2734"/>
      <c r="B34" s="396" t="s">
        <v>235</v>
      </c>
      <c r="C34" s="397">
        <f t="shared" si="1"/>
        <v>0</v>
      </c>
      <c r="D34" s="397">
        <f t="shared" si="2"/>
        <v>0</v>
      </c>
      <c r="E34" s="398">
        <f t="shared" si="3"/>
        <v>0</v>
      </c>
      <c r="F34" s="201"/>
      <c r="G34" s="236"/>
      <c r="H34" s="201"/>
      <c r="I34" s="236"/>
      <c r="J34" s="201"/>
      <c r="K34" s="236"/>
      <c r="L34" s="201"/>
      <c r="M34" s="236"/>
      <c r="N34" s="201"/>
      <c r="O34" s="236"/>
      <c r="P34" s="395"/>
      <c r="Q34" s="236"/>
      <c r="R34" s="393"/>
      <c r="S34" s="199"/>
      <c r="T34" s="199"/>
      <c r="U34" s="199"/>
      <c r="V34" s="199"/>
      <c r="W34" s="199"/>
      <c r="X34" s="280"/>
      <c r="Y34" s="280"/>
      <c r="Z34" s="280"/>
      <c r="AA34" s="280"/>
    </row>
    <row r="35" spans="1:79" x14ac:dyDescent="0.25">
      <c r="A35" s="2733"/>
      <c r="B35" s="399" t="s">
        <v>236</v>
      </c>
      <c r="C35" s="356">
        <f t="shared" si="1"/>
        <v>0</v>
      </c>
      <c r="D35" s="356">
        <f t="shared" si="2"/>
        <v>0</v>
      </c>
      <c r="E35" s="358">
        <f t="shared" si="3"/>
        <v>0</v>
      </c>
      <c r="F35" s="242"/>
      <c r="G35" s="169"/>
      <c r="H35" s="242"/>
      <c r="I35" s="169"/>
      <c r="J35" s="242"/>
      <c r="K35" s="169"/>
      <c r="L35" s="242"/>
      <c r="M35" s="169"/>
      <c r="N35" s="242"/>
      <c r="O35" s="169"/>
      <c r="P35" s="400"/>
      <c r="Q35" s="169"/>
      <c r="R35" s="393"/>
      <c r="S35" s="199"/>
      <c r="T35" s="199"/>
      <c r="U35" s="199"/>
      <c r="V35" s="199"/>
      <c r="W35" s="199"/>
      <c r="X35" s="199"/>
      <c r="Y35" s="199"/>
      <c r="Z35" s="199"/>
      <c r="AA35" s="199"/>
    </row>
    <row r="36" spans="1:79" x14ac:dyDescent="0.25">
      <c r="A36" s="415" t="s">
        <v>244</v>
      </c>
      <c r="B36" s="415"/>
      <c r="C36" s="415"/>
      <c r="D36" s="415"/>
      <c r="E36" s="415"/>
      <c r="F36" s="415"/>
      <c r="G36" s="415"/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199"/>
      <c r="S36" s="199"/>
      <c r="T36" s="199"/>
      <c r="U36" s="199"/>
      <c r="V36" s="199"/>
      <c r="W36" s="199"/>
      <c r="X36" s="199"/>
      <c r="Y36" s="199"/>
      <c r="Z36" s="199"/>
      <c r="AA36" s="199"/>
    </row>
    <row r="37" spans="1:79" x14ac:dyDescent="0.25">
      <c r="A37" s="2767" t="s">
        <v>245</v>
      </c>
      <c r="B37" s="2768"/>
      <c r="C37" s="2767" t="s">
        <v>226</v>
      </c>
      <c r="D37" s="2752"/>
      <c r="E37" s="2768"/>
      <c r="F37" s="2735" t="s">
        <v>5</v>
      </c>
      <c r="G37" s="2736"/>
      <c r="H37" s="2736"/>
      <c r="I37" s="2736"/>
      <c r="J37" s="2736"/>
      <c r="K37" s="2736"/>
      <c r="L37" s="2736"/>
      <c r="M37" s="2736"/>
      <c r="N37" s="2736"/>
      <c r="O37" s="2736"/>
      <c r="P37" s="2736"/>
      <c r="Q37" s="2737"/>
      <c r="R37" s="381"/>
      <c r="S37" s="199"/>
      <c r="T37" s="199"/>
      <c r="U37" s="199"/>
      <c r="V37" s="199"/>
      <c r="W37" s="199"/>
      <c r="X37" s="199"/>
      <c r="Y37" s="199"/>
      <c r="Z37" s="199"/>
      <c r="AA37" s="199"/>
    </row>
    <row r="38" spans="1:79" x14ac:dyDescent="0.25">
      <c r="A38" s="2773"/>
      <c r="B38" s="2774"/>
      <c r="C38" s="2769"/>
      <c r="D38" s="2753"/>
      <c r="E38" s="2770"/>
      <c r="F38" s="2745" t="s">
        <v>227</v>
      </c>
      <c r="G38" s="2747"/>
      <c r="H38" s="2745" t="s">
        <v>228</v>
      </c>
      <c r="I38" s="2747"/>
      <c r="J38" s="2745" t="s">
        <v>218</v>
      </c>
      <c r="K38" s="2747"/>
      <c r="L38" s="2745" t="s">
        <v>219</v>
      </c>
      <c r="M38" s="2747"/>
      <c r="N38" s="2745" t="s">
        <v>229</v>
      </c>
      <c r="O38" s="2747"/>
      <c r="P38" s="2745" t="s">
        <v>230</v>
      </c>
      <c r="Q38" s="2747"/>
      <c r="R38" s="381"/>
      <c r="S38" s="199"/>
      <c r="T38" s="199"/>
      <c r="U38" s="199"/>
      <c r="V38" s="199"/>
      <c r="W38" s="199"/>
      <c r="X38" s="199"/>
      <c r="Y38" s="199"/>
      <c r="Z38" s="199"/>
      <c r="AA38" s="199"/>
    </row>
    <row r="39" spans="1:79" x14ac:dyDescent="0.25">
      <c r="A39" s="2769"/>
      <c r="B39" s="2770"/>
      <c r="C39" s="382" t="s">
        <v>231</v>
      </c>
      <c r="D39" s="416" t="s">
        <v>27</v>
      </c>
      <c r="E39" s="417" t="s">
        <v>28</v>
      </c>
      <c r="F39" s="418" t="s">
        <v>27</v>
      </c>
      <c r="G39" s="419" t="s">
        <v>28</v>
      </c>
      <c r="H39" s="418" t="s">
        <v>27</v>
      </c>
      <c r="I39" s="419" t="s">
        <v>28</v>
      </c>
      <c r="J39" s="418" t="s">
        <v>27</v>
      </c>
      <c r="K39" s="419" t="s">
        <v>28</v>
      </c>
      <c r="L39" s="418" t="s">
        <v>27</v>
      </c>
      <c r="M39" s="419" t="s">
        <v>28</v>
      </c>
      <c r="N39" s="418" t="s">
        <v>27</v>
      </c>
      <c r="O39" s="419" t="s">
        <v>28</v>
      </c>
      <c r="P39" s="418" t="s">
        <v>27</v>
      </c>
      <c r="Q39" s="419" t="s">
        <v>28</v>
      </c>
      <c r="R39" s="381"/>
      <c r="S39" s="199"/>
      <c r="T39" s="199"/>
      <c r="U39" s="199"/>
      <c r="V39" s="199"/>
      <c r="W39" s="199"/>
      <c r="X39" s="199"/>
      <c r="Y39" s="199"/>
      <c r="Z39" s="199"/>
      <c r="AA39" s="199"/>
    </row>
    <row r="40" spans="1:79" x14ac:dyDescent="0.25">
      <c r="A40" s="2776" t="s">
        <v>234</v>
      </c>
      <c r="B40" s="2777"/>
      <c r="C40" s="420">
        <f>SUM(D40+E40)</f>
        <v>0</v>
      </c>
      <c r="D40" s="421">
        <f t="shared" ref="D40:E43" si="4">SUM(F40+H40+J40+L40+N40+P40)</f>
        <v>0</v>
      </c>
      <c r="E40" s="314">
        <f t="shared" si="4"/>
        <v>0</v>
      </c>
      <c r="F40" s="193"/>
      <c r="G40" s="244"/>
      <c r="H40" s="193"/>
      <c r="I40" s="244"/>
      <c r="J40" s="193"/>
      <c r="K40" s="166"/>
      <c r="L40" s="193"/>
      <c r="M40" s="166"/>
      <c r="N40" s="401"/>
      <c r="O40" s="166"/>
      <c r="P40" s="401"/>
      <c r="Q40" s="166"/>
      <c r="R40" s="422"/>
      <c r="S40" s="199"/>
      <c r="T40" s="199"/>
      <c r="U40" s="199"/>
      <c r="V40" s="199"/>
      <c r="W40" s="199"/>
      <c r="X40" s="199"/>
      <c r="Y40" s="199"/>
      <c r="Z40" s="199"/>
      <c r="AA40" s="199"/>
      <c r="CA40" s="423" t="str">
        <f>IF(C40&lt;&gt;'A05'!C55,"Niños  derivados deben ser iguales al ingreso de niños(as) Normal con Rezago a salas de estimulación REM A05 sección F ","")</f>
        <v/>
      </c>
    </row>
    <row r="41" spans="1:79" x14ac:dyDescent="0.25">
      <c r="A41" s="2778" t="s">
        <v>235</v>
      </c>
      <c r="B41" s="2779"/>
      <c r="C41" s="424">
        <f>SUM(D41+E41)</f>
        <v>0</v>
      </c>
      <c r="D41" s="425">
        <f t="shared" si="4"/>
        <v>0</v>
      </c>
      <c r="E41" s="426">
        <f t="shared" si="4"/>
        <v>0</v>
      </c>
      <c r="F41" s="201"/>
      <c r="G41" s="299"/>
      <c r="H41" s="252"/>
      <c r="I41" s="299"/>
      <c r="J41" s="252"/>
      <c r="K41" s="253"/>
      <c r="L41" s="252"/>
      <c r="M41" s="253"/>
      <c r="N41" s="392"/>
      <c r="O41" s="253"/>
      <c r="P41" s="392"/>
      <c r="Q41" s="253"/>
      <c r="R41" s="422"/>
      <c r="S41" s="199"/>
      <c r="T41" s="199"/>
      <c r="U41" s="199"/>
      <c r="V41" s="199"/>
      <c r="W41" s="199"/>
      <c r="X41" s="199"/>
      <c r="Y41" s="199"/>
      <c r="Z41" s="199"/>
      <c r="AA41" s="199"/>
      <c r="CA41" s="423" t="str">
        <f>IF(C41&lt;&gt;'A05'!C56," Niños  derivados  deben ser iguales al ingreso de niños(as) con Riesgo a salas de estimulación REM A05 sección F ","")</f>
        <v/>
      </c>
    </row>
    <row r="42" spans="1:79" x14ac:dyDescent="0.25">
      <c r="A42" s="2780" t="s">
        <v>236</v>
      </c>
      <c r="B42" s="2781"/>
      <c r="C42" s="427">
        <f>SUM(D42+E42)</f>
        <v>0</v>
      </c>
      <c r="D42" s="428">
        <f t="shared" si="4"/>
        <v>0</v>
      </c>
      <c r="E42" s="310">
        <f t="shared" si="4"/>
        <v>0</v>
      </c>
      <c r="F42" s="269"/>
      <c r="G42" s="429"/>
      <c r="H42" s="242"/>
      <c r="I42" s="247"/>
      <c r="J42" s="242"/>
      <c r="K42" s="169"/>
      <c r="L42" s="242"/>
      <c r="M42" s="169"/>
      <c r="N42" s="400"/>
      <c r="O42" s="169"/>
      <c r="P42" s="400"/>
      <c r="Q42" s="169"/>
      <c r="R42" s="387"/>
      <c r="S42" s="199"/>
      <c r="T42" s="199"/>
      <c r="U42" s="199"/>
      <c r="V42" s="199"/>
      <c r="W42" s="199"/>
      <c r="X42" s="199"/>
      <c r="Y42" s="199"/>
      <c r="Z42" s="199"/>
      <c r="AA42" s="199"/>
      <c r="CA42" s="423" t="str">
        <f>IF(C42&lt;&gt;'A05'!C57," Niños  derivados  deben ser iguales al ingreso de niños(as) con Retraso a salas de estimulación REM A05 sección F ","")</f>
        <v/>
      </c>
    </row>
    <row r="43" spans="1:79" x14ac:dyDescent="0.25">
      <c r="A43" s="2782" t="s">
        <v>246</v>
      </c>
      <c r="B43" s="2783"/>
      <c r="C43" s="430">
        <f>SUM(D43:E43)</f>
        <v>0</v>
      </c>
      <c r="D43" s="431">
        <f t="shared" si="4"/>
        <v>0</v>
      </c>
      <c r="E43" s="273">
        <f t="shared" si="4"/>
        <v>0</v>
      </c>
      <c r="F43" s="346"/>
      <c r="G43" s="432"/>
      <c r="H43" s="346"/>
      <c r="I43" s="432"/>
      <c r="J43" s="346"/>
      <c r="K43" s="347"/>
      <c r="L43" s="346"/>
      <c r="M43" s="347"/>
      <c r="N43" s="386"/>
      <c r="O43" s="347"/>
      <c r="P43" s="386"/>
      <c r="Q43" s="347"/>
      <c r="R43" s="387"/>
      <c r="S43" s="199"/>
      <c r="T43" s="199"/>
      <c r="U43" s="199"/>
      <c r="V43" s="199"/>
      <c r="W43" s="199"/>
      <c r="X43" s="199"/>
      <c r="Y43" s="199"/>
      <c r="Z43" s="199"/>
      <c r="AA43" s="199"/>
      <c r="CA43" s="423" t="str">
        <f>IF(C43&lt;&gt;'A05'!C59," Niños  derivados  deben ser iguales al ingreso de niños(as) con Otras Vulnerabilidad a salas de estimulación REM A05 sección F ","")</f>
        <v/>
      </c>
    </row>
    <row r="44" spans="1:79" x14ac:dyDescent="0.25">
      <c r="A44" s="217" t="s">
        <v>248</v>
      </c>
      <c r="B44" s="218"/>
      <c r="C44" s="218"/>
      <c r="D44" s="218"/>
      <c r="E44" s="218"/>
      <c r="F44" s="218"/>
      <c r="G44" s="218"/>
      <c r="H44" s="218"/>
      <c r="I44" s="218"/>
      <c r="J44" s="433"/>
      <c r="K44" s="433"/>
      <c r="L44" s="433"/>
      <c r="M44" s="433"/>
      <c r="N44" s="433"/>
      <c r="O44" s="433"/>
      <c r="P44" s="433"/>
      <c r="Q44" s="433"/>
      <c r="R44" s="433"/>
      <c r="S44" s="433"/>
      <c r="T44" s="433"/>
      <c r="U44" s="433"/>
      <c r="V44" s="433"/>
      <c r="W44" s="433"/>
      <c r="X44" s="433"/>
      <c r="Y44" s="433"/>
      <c r="Z44" s="433"/>
      <c r="AA44" s="433"/>
    </row>
    <row r="45" spans="1:79" x14ac:dyDescent="0.25">
      <c r="A45" s="2784" t="s">
        <v>221</v>
      </c>
      <c r="B45" s="2785"/>
      <c r="C45" s="2767" t="s">
        <v>216</v>
      </c>
      <c r="D45" s="2752"/>
      <c r="E45" s="2768"/>
      <c r="F45" s="2775" t="s">
        <v>5</v>
      </c>
      <c r="G45" s="2775"/>
      <c r="H45" s="2775"/>
      <c r="I45" s="2775"/>
      <c r="J45" s="433"/>
      <c r="K45" s="433"/>
      <c r="L45" s="433"/>
      <c r="M45" s="433"/>
      <c r="N45" s="433"/>
      <c r="O45" s="433"/>
      <c r="P45" s="433"/>
      <c r="Q45" s="433"/>
      <c r="R45" s="433"/>
      <c r="S45" s="433"/>
      <c r="T45" s="433"/>
      <c r="U45" s="433"/>
      <c r="V45" s="433"/>
      <c r="W45" s="433"/>
      <c r="X45" s="433"/>
      <c r="Y45" s="433"/>
      <c r="Z45" s="433"/>
      <c r="AA45" s="433"/>
    </row>
    <row r="46" spans="1:79" x14ac:dyDescent="0.25">
      <c r="A46" s="2786"/>
      <c r="B46" s="2787"/>
      <c r="C46" s="2769"/>
      <c r="D46" s="2753"/>
      <c r="E46" s="2770"/>
      <c r="F46" s="2745" t="s">
        <v>50</v>
      </c>
      <c r="G46" s="2747"/>
      <c r="H46" s="2745" t="s">
        <v>51</v>
      </c>
      <c r="I46" s="2747"/>
      <c r="J46" s="433"/>
      <c r="K46" s="433"/>
      <c r="L46" s="433"/>
      <c r="M46" s="433"/>
      <c r="N46" s="433"/>
      <c r="O46" s="433"/>
      <c r="P46" s="433"/>
      <c r="Q46" s="433"/>
      <c r="R46" s="433"/>
      <c r="S46" s="433"/>
      <c r="T46" s="433"/>
      <c r="U46" s="433"/>
      <c r="V46" s="433"/>
      <c r="W46" s="433"/>
      <c r="X46" s="433"/>
      <c r="Y46" s="433"/>
      <c r="Z46" s="433"/>
      <c r="AA46" s="433"/>
    </row>
    <row r="47" spans="1:79" x14ac:dyDescent="0.25">
      <c r="A47" s="2788"/>
      <c r="B47" s="2789"/>
      <c r="C47" s="382" t="s">
        <v>231</v>
      </c>
      <c r="D47" s="115" t="s">
        <v>27</v>
      </c>
      <c r="E47" s="417" t="s">
        <v>28</v>
      </c>
      <c r="F47" s="383" t="s">
        <v>27</v>
      </c>
      <c r="G47" s="339" t="s">
        <v>28</v>
      </c>
      <c r="H47" s="383" t="s">
        <v>27</v>
      </c>
      <c r="I47" s="339" t="s">
        <v>28</v>
      </c>
      <c r="J47" s="433"/>
      <c r="K47" s="433"/>
      <c r="L47" s="433"/>
      <c r="M47" s="433"/>
      <c r="N47" s="433"/>
      <c r="O47" s="433"/>
      <c r="P47" s="433"/>
      <c r="Q47" s="433"/>
      <c r="R47" s="433"/>
      <c r="S47" s="433"/>
      <c r="T47" s="433"/>
      <c r="U47" s="433"/>
      <c r="V47" s="433"/>
      <c r="W47" s="433"/>
      <c r="X47" s="433"/>
      <c r="Y47" s="433"/>
      <c r="Z47" s="433"/>
      <c r="AA47" s="433"/>
    </row>
    <row r="48" spans="1:79" x14ac:dyDescent="0.25">
      <c r="A48" s="2735" t="s">
        <v>249</v>
      </c>
      <c r="B48" s="2737"/>
      <c r="C48" s="434">
        <f>SUM(D48+E48)</f>
        <v>0</v>
      </c>
      <c r="D48" s="434">
        <f t="shared" ref="D48:E51" si="5">SUM(F48+H48)</f>
        <v>0</v>
      </c>
      <c r="E48" s="385">
        <f t="shared" si="5"/>
        <v>0</v>
      </c>
      <c r="F48" s="272">
        <f>SUM(F49:F51)</f>
        <v>0</v>
      </c>
      <c r="G48" s="273">
        <f>SUM(G49:G51)</f>
        <v>0</v>
      </c>
      <c r="H48" s="271">
        <f>SUM(H49:H51)</f>
        <v>0</v>
      </c>
      <c r="I48" s="306">
        <f>SUM(I49:I51)</f>
        <v>0</v>
      </c>
      <c r="J48" s="435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3"/>
      <c r="Y48" s="433"/>
      <c r="Z48" s="433"/>
      <c r="AA48" s="433"/>
    </row>
    <row r="49" spans="1:89" x14ac:dyDescent="0.25">
      <c r="A49" s="2790" t="s">
        <v>201</v>
      </c>
      <c r="B49" s="2791"/>
      <c r="C49" s="436">
        <f>SUM(D49+E49)</f>
        <v>0</v>
      </c>
      <c r="D49" s="436">
        <f t="shared" si="5"/>
        <v>0</v>
      </c>
      <c r="E49" s="353">
        <f t="shared" si="5"/>
        <v>0</v>
      </c>
      <c r="F49" s="252"/>
      <c r="G49" s="299"/>
      <c r="H49" s="392"/>
      <c r="I49" s="253"/>
      <c r="J49" s="435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3"/>
      <c r="AA49" s="433"/>
    </row>
    <row r="50" spans="1:89" x14ac:dyDescent="0.25">
      <c r="A50" s="2792" t="s">
        <v>250</v>
      </c>
      <c r="B50" s="2793"/>
      <c r="C50" s="437">
        <f>SUM(D50+E50)</f>
        <v>0</v>
      </c>
      <c r="D50" s="397">
        <f t="shared" si="5"/>
        <v>0</v>
      </c>
      <c r="E50" s="398">
        <f t="shared" si="5"/>
        <v>0</v>
      </c>
      <c r="F50" s="201"/>
      <c r="G50" s="301"/>
      <c r="H50" s="395"/>
      <c r="I50" s="236"/>
      <c r="J50" s="435"/>
      <c r="K50" s="433"/>
      <c r="L50" s="433"/>
      <c r="M50" s="433"/>
      <c r="N50" s="433"/>
      <c r="O50" s="433"/>
      <c r="P50" s="433"/>
      <c r="Q50" s="433"/>
      <c r="R50" s="433"/>
      <c r="S50" s="433"/>
      <c r="T50" s="433"/>
      <c r="U50" s="433"/>
      <c r="V50" s="433"/>
      <c r="W50" s="433"/>
      <c r="X50" s="433"/>
      <c r="Y50" s="433"/>
      <c r="Z50" s="433"/>
      <c r="AA50" s="433"/>
    </row>
    <row r="51" spans="1:89" x14ac:dyDescent="0.25">
      <c r="A51" s="2794" t="s">
        <v>251</v>
      </c>
      <c r="B51" s="2795"/>
      <c r="C51" s="438">
        <f>SUM(D51+E51)</f>
        <v>0</v>
      </c>
      <c r="D51" s="356">
        <f t="shared" si="5"/>
        <v>0</v>
      </c>
      <c r="E51" s="358">
        <f t="shared" si="5"/>
        <v>0</v>
      </c>
      <c r="F51" s="242"/>
      <c r="G51" s="247"/>
      <c r="H51" s="400"/>
      <c r="I51" s="169"/>
      <c r="J51" s="435"/>
      <c r="K51" s="433"/>
      <c r="L51" s="433"/>
      <c r="M51" s="433"/>
      <c r="N51" s="433"/>
      <c r="O51" s="433"/>
      <c r="P51" s="433"/>
      <c r="Q51" s="433"/>
      <c r="R51" s="433"/>
      <c r="S51" s="433"/>
      <c r="T51" s="433"/>
      <c r="U51" s="433"/>
      <c r="V51" s="433"/>
      <c r="W51" s="433"/>
      <c r="X51" s="433"/>
      <c r="Y51" s="433"/>
      <c r="Z51" s="433"/>
      <c r="AA51" s="433"/>
    </row>
    <row r="52" spans="1:89" x14ac:dyDescent="0.25">
      <c r="A52" s="217" t="s">
        <v>252</v>
      </c>
      <c r="B52" s="218"/>
      <c r="C52" s="218"/>
      <c r="D52" s="218"/>
      <c r="E52" s="218"/>
      <c r="F52" s="218"/>
      <c r="G52" s="218"/>
      <c r="H52" s="218"/>
      <c r="I52" s="218"/>
      <c r="J52" s="329"/>
      <c r="K52" s="329"/>
      <c r="L52" s="439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3"/>
      <c r="AA52" s="433"/>
    </row>
    <row r="53" spans="1:89" x14ac:dyDescent="0.25">
      <c r="A53" s="2767" t="s">
        <v>253</v>
      </c>
      <c r="B53" s="2752"/>
      <c r="C53" s="2767" t="s">
        <v>47</v>
      </c>
      <c r="D53" s="2752"/>
      <c r="E53" s="2768"/>
      <c r="F53" s="2746" t="s">
        <v>254</v>
      </c>
      <c r="G53" s="2746"/>
      <c r="H53" s="2746"/>
      <c r="I53" s="2746"/>
      <c r="J53" s="2746"/>
      <c r="K53" s="2746"/>
      <c r="L53" s="2746"/>
      <c r="M53" s="2746"/>
      <c r="N53" s="2746"/>
      <c r="O53" s="2747"/>
      <c r="P53" s="433"/>
      <c r="Q53" s="433"/>
      <c r="R53" s="433"/>
      <c r="S53" s="433"/>
      <c r="T53" s="433"/>
      <c r="U53" s="433"/>
      <c r="V53" s="433"/>
      <c r="W53" s="433"/>
      <c r="X53" s="433"/>
      <c r="Y53" s="433"/>
      <c r="Z53" s="433"/>
      <c r="AA53" s="433"/>
    </row>
    <row r="54" spans="1:89" x14ac:dyDescent="0.25">
      <c r="A54" s="2773"/>
      <c r="B54" s="2796"/>
      <c r="C54" s="2769"/>
      <c r="D54" s="2753"/>
      <c r="E54" s="2770"/>
      <c r="F54" s="2746" t="s">
        <v>255</v>
      </c>
      <c r="G54" s="2747"/>
      <c r="H54" s="2746" t="s">
        <v>256</v>
      </c>
      <c r="I54" s="2747"/>
      <c r="J54" s="2746" t="s">
        <v>257</v>
      </c>
      <c r="K54" s="2746"/>
      <c r="L54" s="2745" t="s">
        <v>258</v>
      </c>
      <c r="M54" s="2747"/>
      <c r="N54" s="2745" t="s">
        <v>259</v>
      </c>
      <c r="O54" s="2747"/>
      <c r="P54" s="433"/>
      <c r="Q54" s="433"/>
      <c r="R54" s="433"/>
      <c r="S54" s="433"/>
      <c r="T54" s="433"/>
      <c r="U54" s="433"/>
      <c r="V54" s="433"/>
      <c r="W54" s="433"/>
      <c r="X54" s="433"/>
      <c r="Y54" s="433"/>
      <c r="Z54" s="433"/>
      <c r="AA54" s="433"/>
    </row>
    <row r="55" spans="1:89" x14ac:dyDescent="0.25">
      <c r="A55" s="2769"/>
      <c r="B55" s="2753"/>
      <c r="C55" s="115" t="s">
        <v>231</v>
      </c>
      <c r="D55" s="115" t="s">
        <v>27</v>
      </c>
      <c r="E55" s="339" t="s">
        <v>28</v>
      </c>
      <c r="F55" s="115" t="s">
        <v>27</v>
      </c>
      <c r="G55" s="115" t="s">
        <v>28</v>
      </c>
      <c r="H55" s="339" t="s">
        <v>27</v>
      </c>
      <c r="I55" s="115" t="s">
        <v>28</v>
      </c>
      <c r="J55" s="339" t="s">
        <v>27</v>
      </c>
      <c r="K55" s="383" t="s">
        <v>28</v>
      </c>
      <c r="L55" s="115" t="s">
        <v>27</v>
      </c>
      <c r="M55" s="115" t="s">
        <v>28</v>
      </c>
      <c r="N55" s="115" t="s">
        <v>27</v>
      </c>
      <c r="O55" s="115" t="s">
        <v>28</v>
      </c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3"/>
      <c r="AA55" s="440"/>
      <c r="AB55" s="441"/>
    </row>
    <row r="56" spans="1:89" x14ac:dyDescent="0.25">
      <c r="A56" s="2782" t="s">
        <v>260</v>
      </c>
      <c r="B56" s="2783"/>
      <c r="C56" s="434">
        <f>SUM(D56+E56)</f>
        <v>0</v>
      </c>
      <c r="D56" s="434">
        <f>SUM(F56+H56+J56+L56+N56)</f>
        <v>0</v>
      </c>
      <c r="E56" s="385">
        <f>SUM(G56+I56+K56+M56+O56)</f>
        <v>0</v>
      </c>
      <c r="F56" s="348"/>
      <c r="G56" s="347"/>
      <c r="H56" s="348"/>
      <c r="I56" s="347"/>
      <c r="J56" s="348"/>
      <c r="K56" s="442"/>
      <c r="L56" s="346"/>
      <c r="M56" s="347"/>
      <c r="N56" s="346"/>
      <c r="O56" s="347"/>
      <c r="P56" s="435" t="s">
        <v>1512</v>
      </c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40"/>
      <c r="AB56" s="441"/>
      <c r="CG56" s="325">
        <v>0</v>
      </c>
      <c r="CH56" s="325">
        <v>0</v>
      </c>
      <c r="CI56" s="325">
        <v>0</v>
      </c>
      <c r="CJ56" s="325">
        <v>0</v>
      </c>
      <c r="CK56" s="325">
        <v>0</v>
      </c>
    </row>
    <row r="57" spans="1:89" x14ac:dyDescent="0.25">
      <c r="A57" s="2797" t="s">
        <v>29</v>
      </c>
      <c r="B57" s="2797"/>
      <c r="C57" s="351">
        <f>SUM(D57+E57)</f>
        <v>0</v>
      </c>
      <c r="D57" s="443">
        <f t="shared" ref="D57:E59" si="6">SUM(F57+H57+J57)</f>
        <v>0</v>
      </c>
      <c r="E57" s="444">
        <f t="shared" si="6"/>
        <v>0</v>
      </c>
      <c r="F57" s="252"/>
      <c r="G57" s="253"/>
      <c r="H57" s="167"/>
      <c r="I57" s="253"/>
      <c r="J57" s="167"/>
      <c r="K57" s="445"/>
      <c r="L57" s="140"/>
      <c r="M57" s="142"/>
      <c r="N57" s="140"/>
      <c r="O57" s="142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3"/>
      <c r="AA57" s="440"/>
      <c r="AB57" s="441"/>
    </row>
    <row r="58" spans="1:89" x14ac:dyDescent="0.25">
      <c r="A58" s="2802" t="s">
        <v>30</v>
      </c>
      <c r="B58" s="2793"/>
      <c r="C58" s="443">
        <f>SUM(D58+E58)</f>
        <v>0</v>
      </c>
      <c r="D58" s="405">
        <f t="shared" si="6"/>
        <v>0</v>
      </c>
      <c r="E58" s="446">
        <f t="shared" si="6"/>
        <v>0</v>
      </c>
      <c r="F58" s="395"/>
      <c r="G58" s="236"/>
      <c r="H58" s="267"/>
      <c r="I58" s="236"/>
      <c r="J58" s="267"/>
      <c r="K58" s="447"/>
      <c r="L58" s="256"/>
      <c r="M58" s="257"/>
      <c r="N58" s="258"/>
      <c r="O58" s="235"/>
      <c r="P58" s="433"/>
      <c r="Q58" s="433"/>
      <c r="R58" s="433"/>
      <c r="S58" s="433"/>
      <c r="T58" s="433"/>
      <c r="U58" s="433"/>
      <c r="V58" s="433"/>
      <c r="W58" s="433"/>
      <c r="X58" s="433"/>
      <c r="Y58" s="433"/>
      <c r="Z58" s="433"/>
      <c r="AA58" s="440"/>
      <c r="AB58" s="441"/>
    </row>
    <row r="59" spans="1:89" ht="15.75" x14ac:dyDescent="0.25">
      <c r="A59" s="2754" t="s">
        <v>31</v>
      </c>
      <c r="B59" s="2754"/>
      <c r="C59" s="351">
        <f>SUM(D59+E59)</f>
        <v>0</v>
      </c>
      <c r="D59" s="397">
        <f t="shared" si="6"/>
        <v>0</v>
      </c>
      <c r="E59" s="444">
        <f t="shared" si="6"/>
        <v>0</v>
      </c>
      <c r="F59" s="448"/>
      <c r="G59" s="449"/>
      <c r="H59" s="450"/>
      <c r="I59" s="449"/>
      <c r="J59" s="450"/>
      <c r="K59" s="451"/>
      <c r="L59" s="256"/>
      <c r="M59" s="257"/>
      <c r="N59" s="258"/>
      <c r="O59" s="235"/>
      <c r="P59" s="452"/>
      <c r="Q59" s="328"/>
      <c r="R59" s="328"/>
      <c r="S59" s="328"/>
      <c r="T59" s="328"/>
      <c r="U59" s="199"/>
      <c r="V59" s="199"/>
      <c r="W59" s="199"/>
      <c r="X59" s="199"/>
      <c r="Y59" s="199"/>
      <c r="Z59" s="199"/>
      <c r="AA59" s="453"/>
      <c r="AB59" s="441"/>
    </row>
    <row r="60" spans="1:89" ht="15.75" x14ac:dyDescent="0.25">
      <c r="A60" s="2798" t="s">
        <v>261</v>
      </c>
      <c r="B60" s="2798"/>
      <c r="C60" s="454">
        <f>SUM(D60+E60)</f>
        <v>0</v>
      </c>
      <c r="D60" s="455">
        <f>SUM(J60+L60+N60)</f>
        <v>0</v>
      </c>
      <c r="E60" s="356">
        <f>SUM(K60+M60+O60)</f>
        <v>0</v>
      </c>
      <c r="F60" s="456"/>
      <c r="G60" s="457"/>
      <c r="H60" s="456"/>
      <c r="I60" s="457"/>
      <c r="J60" s="458"/>
      <c r="K60" s="459"/>
      <c r="L60" s="316"/>
      <c r="M60" s="460"/>
      <c r="N60" s="461"/>
      <c r="O60" s="317"/>
      <c r="P60" s="452"/>
      <c r="Q60" s="328"/>
      <c r="R60" s="328"/>
      <c r="S60" s="328"/>
      <c r="T60" s="328"/>
      <c r="U60" s="199"/>
      <c r="V60" s="199"/>
      <c r="W60" s="199"/>
      <c r="X60" s="199"/>
      <c r="Y60" s="199"/>
      <c r="Z60" s="199"/>
      <c r="AA60" s="462"/>
      <c r="AB60" s="463"/>
    </row>
    <row r="61" spans="1:89" x14ac:dyDescent="0.25">
      <c r="A61" s="218" t="s">
        <v>266</v>
      </c>
      <c r="B61" s="218"/>
      <c r="C61" s="218"/>
      <c r="D61" s="218"/>
      <c r="E61" s="218"/>
      <c r="F61" s="218"/>
      <c r="G61" s="464"/>
      <c r="H61" s="199"/>
      <c r="I61" s="199"/>
      <c r="J61" s="199"/>
      <c r="K61" s="199"/>
      <c r="L61" s="199"/>
      <c r="M61" s="199"/>
      <c r="N61" s="199"/>
      <c r="O61" s="199"/>
      <c r="P61" s="199"/>
      <c r="Q61" s="199"/>
      <c r="R61" s="465"/>
      <c r="S61" s="465"/>
      <c r="T61" s="465"/>
      <c r="U61" s="465"/>
      <c r="V61" s="465"/>
      <c r="W61" s="465"/>
      <c r="X61" s="465"/>
      <c r="Y61" s="465"/>
      <c r="Z61" s="453"/>
      <c r="AA61" s="462"/>
    </row>
    <row r="62" spans="1:89" x14ac:dyDescent="0.25">
      <c r="A62" s="2750" t="s">
        <v>221</v>
      </c>
      <c r="B62" s="2799" t="s">
        <v>183</v>
      </c>
      <c r="C62" s="2800"/>
      <c r="D62" s="2801"/>
      <c r="E62" s="2745" t="s">
        <v>267</v>
      </c>
      <c r="F62" s="2747"/>
      <c r="G62" s="2745" t="s">
        <v>268</v>
      </c>
      <c r="H62" s="2747"/>
      <c r="I62" s="466"/>
      <c r="J62" s="199"/>
      <c r="K62" s="199"/>
      <c r="L62" s="199"/>
      <c r="M62" s="199"/>
      <c r="N62" s="199"/>
      <c r="O62" s="199"/>
      <c r="P62" s="199"/>
      <c r="Q62" s="199"/>
      <c r="R62" s="199"/>
      <c r="S62" s="199"/>
      <c r="T62" s="465"/>
      <c r="U62" s="465"/>
      <c r="V62" s="465"/>
      <c r="W62" s="465"/>
      <c r="X62" s="465"/>
      <c r="Y62" s="465"/>
      <c r="Z62" s="465"/>
      <c r="AA62" s="465"/>
      <c r="AB62" s="453"/>
      <c r="AC62" s="453"/>
    </row>
    <row r="63" spans="1:89" x14ac:dyDescent="0.25">
      <c r="A63" s="2751"/>
      <c r="B63" s="467" t="s">
        <v>231</v>
      </c>
      <c r="C63" s="467" t="s">
        <v>27</v>
      </c>
      <c r="D63" s="467" t="s">
        <v>28</v>
      </c>
      <c r="E63" s="468" t="s">
        <v>27</v>
      </c>
      <c r="F63" s="339" t="s">
        <v>28</v>
      </c>
      <c r="G63" s="468" t="s">
        <v>27</v>
      </c>
      <c r="H63" s="339" t="s">
        <v>28</v>
      </c>
      <c r="I63" s="46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465"/>
      <c r="U63" s="465"/>
      <c r="V63" s="465"/>
      <c r="W63" s="465"/>
      <c r="X63" s="465"/>
      <c r="Y63" s="465"/>
      <c r="Z63" s="465"/>
      <c r="AA63" s="465"/>
      <c r="AB63" s="453"/>
      <c r="AC63" s="453"/>
    </row>
    <row r="64" spans="1:89" x14ac:dyDescent="0.25">
      <c r="A64" s="200" t="s">
        <v>201</v>
      </c>
      <c r="B64" s="200">
        <f>SUM(C64+D64)</f>
        <v>0</v>
      </c>
      <c r="C64" s="200">
        <f>SUM(E64+G64)</f>
        <v>0</v>
      </c>
      <c r="D64" s="200">
        <f>SUM(F64+H64)</f>
        <v>0</v>
      </c>
      <c r="E64" s="193"/>
      <c r="F64" s="166"/>
      <c r="G64" s="193"/>
      <c r="H64" s="166"/>
      <c r="I64" s="470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465"/>
      <c r="U64" s="465"/>
      <c r="V64" s="465"/>
      <c r="W64" s="465"/>
      <c r="X64" s="465"/>
      <c r="Y64" s="465"/>
      <c r="Z64" s="465"/>
      <c r="AA64" s="465"/>
      <c r="AB64" s="453"/>
      <c r="AC64" s="453"/>
    </row>
    <row r="65" spans="1:86" x14ac:dyDescent="0.25">
      <c r="A65" s="168" t="s">
        <v>222</v>
      </c>
      <c r="B65" s="168">
        <f>SUM(C65+D65)</f>
        <v>0</v>
      </c>
      <c r="C65" s="168">
        <f>SUM(E65+G65)</f>
        <v>0</v>
      </c>
      <c r="D65" s="168">
        <f>SUM(F65+H65)</f>
        <v>0</v>
      </c>
      <c r="E65" s="242"/>
      <c r="F65" s="169"/>
      <c r="G65" s="242"/>
      <c r="H65" s="169"/>
      <c r="I65" s="470"/>
      <c r="J65" s="199"/>
      <c r="K65" s="199"/>
      <c r="L65" s="199"/>
      <c r="M65" s="199"/>
      <c r="N65" s="199"/>
      <c r="O65" s="199"/>
      <c r="P65" s="199"/>
      <c r="Q65" s="199"/>
      <c r="R65" s="199"/>
      <c r="S65" s="199"/>
      <c r="T65" s="465"/>
      <c r="U65" s="465"/>
      <c r="V65" s="465"/>
      <c r="W65" s="465"/>
      <c r="X65" s="465"/>
      <c r="Y65" s="465"/>
      <c r="Z65" s="465"/>
      <c r="AA65" s="465"/>
      <c r="AB65" s="453"/>
      <c r="AC65" s="453"/>
    </row>
    <row r="66" spans="1:86" x14ac:dyDescent="0.25">
      <c r="A66" s="329" t="s">
        <v>269</v>
      </c>
      <c r="B66" s="370"/>
      <c r="C66" s="370"/>
      <c r="D66" s="370"/>
      <c r="E66" s="471"/>
      <c r="F66" s="370"/>
      <c r="G66" s="471"/>
      <c r="H66" s="199"/>
      <c r="I66" s="199"/>
      <c r="J66" s="199"/>
      <c r="K66" s="199"/>
      <c r="L66" s="199"/>
      <c r="M66" s="199"/>
      <c r="N66" s="199"/>
      <c r="O66" s="199"/>
      <c r="P66" s="199"/>
      <c r="Q66" s="199"/>
      <c r="R66" s="465"/>
      <c r="S66" s="465"/>
      <c r="T66" s="465"/>
      <c r="U66" s="465"/>
      <c r="V66" s="465"/>
      <c r="W66" s="465"/>
      <c r="X66" s="465"/>
      <c r="Y66" s="465"/>
      <c r="Z66" s="453"/>
      <c r="AA66" s="453"/>
    </row>
    <row r="67" spans="1:86" ht="15.75" x14ac:dyDescent="0.25">
      <c r="A67" s="329" t="s">
        <v>270</v>
      </c>
      <c r="B67" s="329"/>
      <c r="C67" s="329"/>
      <c r="D67" s="329"/>
      <c r="E67" s="329"/>
      <c r="F67" s="329"/>
      <c r="G67" s="329"/>
      <c r="H67" s="329"/>
      <c r="I67" s="329"/>
      <c r="J67" s="106"/>
      <c r="K67" s="380"/>
      <c r="L67" s="380"/>
      <c r="M67" s="380"/>
      <c r="N67" s="328"/>
      <c r="O67" s="328"/>
      <c r="P67" s="328"/>
      <c r="Q67" s="328"/>
      <c r="R67" s="472"/>
      <c r="S67" s="472"/>
      <c r="T67" s="472"/>
      <c r="U67" s="472"/>
      <c r="V67" s="472"/>
      <c r="W67" s="453"/>
      <c r="X67" s="453"/>
      <c r="Y67" s="453"/>
      <c r="Z67" s="453"/>
      <c r="AA67" s="453"/>
    </row>
    <row r="68" spans="1:86" x14ac:dyDescent="0.25">
      <c r="A68" s="2732" t="s">
        <v>271</v>
      </c>
      <c r="B68" s="2732"/>
      <c r="C68" s="2732" t="s">
        <v>47</v>
      </c>
      <c r="D68" s="296"/>
      <c r="E68" s="278"/>
      <c r="F68" s="278"/>
      <c r="G68" s="278"/>
      <c r="H68" s="278"/>
      <c r="I68" s="280"/>
      <c r="J68" s="280"/>
      <c r="K68" s="473"/>
      <c r="L68" s="473"/>
      <c r="M68" s="473"/>
      <c r="N68" s="199"/>
      <c r="O68" s="199"/>
      <c r="P68" s="199"/>
      <c r="Q68" s="199"/>
      <c r="R68" s="472"/>
      <c r="S68" s="472"/>
      <c r="T68" s="472"/>
      <c r="U68" s="472"/>
      <c r="V68" s="472"/>
      <c r="W68" s="453"/>
      <c r="X68" s="453"/>
      <c r="Y68" s="453"/>
      <c r="Z68" s="453"/>
      <c r="AA68" s="453"/>
    </row>
    <row r="69" spans="1:86" x14ac:dyDescent="0.25">
      <c r="A69" s="2733"/>
      <c r="B69" s="2733"/>
      <c r="C69" s="2733"/>
      <c r="D69" s="190"/>
      <c r="E69" s="280"/>
      <c r="F69" s="280"/>
      <c r="G69" s="280"/>
      <c r="H69" s="280"/>
      <c r="I69" s="280"/>
      <c r="J69" s="280"/>
      <c r="K69" s="473"/>
      <c r="L69" s="473"/>
      <c r="M69" s="473"/>
      <c r="N69" s="199"/>
      <c r="O69" s="199"/>
      <c r="P69" s="199"/>
      <c r="Q69" s="199"/>
      <c r="R69" s="472"/>
      <c r="S69" s="472"/>
      <c r="T69" s="472"/>
      <c r="U69" s="472"/>
      <c r="V69" s="472"/>
      <c r="W69" s="472"/>
      <c r="X69" s="472"/>
      <c r="Y69" s="472"/>
      <c r="Z69" s="472"/>
      <c r="AA69" s="472"/>
    </row>
    <row r="70" spans="1:86" x14ac:dyDescent="0.25">
      <c r="A70" s="2803" t="s">
        <v>47</v>
      </c>
      <c r="B70" s="2803"/>
      <c r="C70" s="274">
        <f>SUM(C71:C74)</f>
        <v>0</v>
      </c>
      <c r="D70" s="474"/>
      <c r="E70" s="280"/>
      <c r="F70" s="280"/>
      <c r="G70" s="280"/>
      <c r="H70" s="280"/>
      <c r="I70" s="280"/>
      <c r="J70" s="280"/>
      <c r="K70" s="473"/>
      <c r="L70" s="473"/>
      <c r="M70" s="473"/>
      <c r="N70" s="199"/>
      <c r="O70" s="199"/>
      <c r="P70" s="199"/>
      <c r="Q70" s="199"/>
      <c r="R70" s="472"/>
      <c r="S70" s="472"/>
      <c r="T70" s="453"/>
      <c r="U70" s="453"/>
      <c r="V70" s="453"/>
      <c r="W70" s="453"/>
      <c r="X70" s="453"/>
      <c r="Y70" s="453"/>
      <c r="Z70" s="453"/>
      <c r="AA70" s="453"/>
    </row>
    <row r="71" spans="1:86" x14ac:dyDescent="0.25">
      <c r="A71" s="2804" t="s">
        <v>272</v>
      </c>
      <c r="B71" s="2804"/>
      <c r="C71" s="143"/>
      <c r="D71" s="474"/>
      <c r="E71" s="280"/>
      <c r="F71" s="280"/>
      <c r="G71" s="280"/>
      <c r="H71" s="280"/>
      <c r="I71" s="280"/>
      <c r="J71" s="280"/>
      <c r="K71" s="473"/>
      <c r="L71" s="473"/>
      <c r="M71" s="473"/>
      <c r="N71" s="199"/>
      <c r="O71" s="199"/>
      <c r="P71" s="199"/>
      <c r="Q71" s="199"/>
      <c r="R71" s="472"/>
      <c r="S71" s="472"/>
      <c r="T71" s="453"/>
      <c r="U71" s="453"/>
      <c r="V71" s="453"/>
      <c r="W71" s="453"/>
      <c r="X71" s="453"/>
      <c r="Y71" s="453"/>
      <c r="Z71" s="453"/>
      <c r="AA71" s="453"/>
    </row>
    <row r="72" spans="1:86" x14ac:dyDescent="0.25">
      <c r="A72" s="2805" t="s">
        <v>273</v>
      </c>
      <c r="B72" s="2805"/>
      <c r="C72" s="237"/>
      <c r="D72" s="474"/>
      <c r="E72" s="280"/>
      <c r="F72" s="280"/>
      <c r="G72" s="280"/>
      <c r="H72" s="280"/>
      <c r="I72" s="280"/>
      <c r="J72" s="280"/>
      <c r="K72" s="473"/>
      <c r="L72" s="473"/>
      <c r="M72" s="473"/>
      <c r="N72" s="199"/>
      <c r="O72" s="199"/>
      <c r="P72" s="199"/>
      <c r="Q72" s="199"/>
      <c r="R72" s="472"/>
      <c r="S72" s="472"/>
      <c r="T72" s="453"/>
      <c r="U72" s="453"/>
      <c r="V72" s="453"/>
      <c r="W72" s="453"/>
      <c r="X72" s="453"/>
      <c r="Y72" s="453"/>
      <c r="Z72" s="453"/>
      <c r="AA72" s="453"/>
    </row>
    <row r="73" spans="1:86" x14ac:dyDescent="0.25">
      <c r="A73" s="2805" t="s">
        <v>201</v>
      </c>
      <c r="B73" s="2805"/>
      <c r="C73" s="237"/>
      <c r="D73" s="474"/>
      <c r="E73" s="280"/>
      <c r="F73" s="280"/>
      <c r="G73" s="280"/>
      <c r="H73" s="280"/>
      <c r="I73" s="280"/>
      <c r="J73" s="280"/>
      <c r="K73" s="473"/>
      <c r="L73" s="473"/>
      <c r="M73" s="473"/>
      <c r="N73" s="199"/>
      <c r="O73" s="199"/>
      <c r="P73" s="199"/>
      <c r="Q73" s="199"/>
      <c r="R73" s="472"/>
      <c r="S73" s="472"/>
      <c r="T73" s="453"/>
      <c r="U73" s="453"/>
      <c r="V73" s="453"/>
      <c r="W73" s="453"/>
      <c r="X73" s="453"/>
      <c r="Y73" s="453"/>
      <c r="Z73" s="453"/>
      <c r="AA73" s="453"/>
    </row>
    <row r="74" spans="1:86" x14ac:dyDescent="0.25">
      <c r="A74" s="2806" t="s">
        <v>202</v>
      </c>
      <c r="B74" s="2806"/>
      <c r="C74" s="136"/>
      <c r="D74" s="474"/>
      <c r="E74" s="280"/>
      <c r="F74" s="280"/>
      <c r="G74" s="280"/>
      <c r="H74" s="280"/>
      <c r="I74" s="280"/>
      <c r="J74" s="280"/>
      <c r="K74" s="473"/>
      <c r="L74" s="473"/>
      <c r="M74" s="473"/>
      <c r="N74" s="199"/>
      <c r="O74" s="199"/>
      <c r="P74" s="199"/>
      <c r="Q74" s="199"/>
      <c r="R74" s="472"/>
      <c r="S74" s="472"/>
      <c r="T74" s="453"/>
      <c r="U74" s="453"/>
      <c r="V74" s="453"/>
      <c r="W74" s="453"/>
      <c r="X74" s="453"/>
      <c r="Y74" s="453"/>
      <c r="Z74" s="453"/>
      <c r="AA74" s="453"/>
    </row>
    <row r="75" spans="1:86" x14ac:dyDescent="0.25">
      <c r="A75" s="329" t="s">
        <v>274</v>
      </c>
      <c r="B75" s="329"/>
      <c r="C75" s="329"/>
      <c r="D75" s="329"/>
      <c r="E75" s="329"/>
      <c r="F75" s="329"/>
      <c r="G75" s="329"/>
      <c r="H75" s="329"/>
      <c r="I75" s="329"/>
      <c r="J75" s="280"/>
      <c r="K75" s="473"/>
      <c r="L75" s="473"/>
      <c r="M75" s="473"/>
      <c r="N75" s="199"/>
      <c r="O75" s="199"/>
      <c r="P75" s="199"/>
      <c r="Q75" s="199"/>
      <c r="R75" s="472"/>
      <c r="S75" s="472"/>
      <c r="T75" s="453"/>
      <c r="U75" s="453"/>
      <c r="V75" s="453"/>
      <c r="W75" s="453"/>
      <c r="X75" s="453"/>
      <c r="Y75" s="453"/>
      <c r="Z75" s="453"/>
      <c r="AA75" s="453"/>
    </row>
    <row r="76" spans="1:86" ht="35.25" customHeight="1" x14ac:dyDescent="0.25">
      <c r="A76" s="2745" t="s">
        <v>275</v>
      </c>
      <c r="B76" s="2747"/>
      <c r="C76" s="115" t="s">
        <v>91</v>
      </c>
      <c r="D76" s="115" t="s">
        <v>235</v>
      </c>
      <c r="E76" s="115" t="s">
        <v>276</v>
      </c>
      <c r="F76" s="475"/>
      <c r="G76" s="280"/>
      <c r="H76" s="280"/>
      <c r="I76" s="280"/>
      <c r="J76" s="280"/>
      <c r="K76" s="473"/>
      <c r="L76" s="473"/>
      <c r="M76" s="473"/>
      <c r="N76" s="199"/>
      <c r="O76" s="199"/>
      <c r="P76" s="199"/>
      <c r="Q76" s="199"/>
      <c r="R76" s="472"/>
      <c r="S76" s="472"/>
      <c r="T76" s="453"/>
      <c r="U76" s="453"/>
      <c r="V76" s="453"/>
      <c r="W76" s="453"/>
      <c r="X76" s="453"/>
      <c r="Y76" s="453"/>
      <c r="Z76" s="453"/>
      <c r="AA76" s="453"/>
    </row>
    <row r="77" spans="1:86" x14ac:dyDescent="0.25">
      <c r="A77" s="2807" t="s">
        <v>277</v>
      </c>
      <c r="B77" s="2808"/>
      <c r="C77" s="476"/>
      <c r="D77" s="476"/>
      <c r="E77" s="476"/>
      <c r="F77" s="477" t="s">
        <v>1514</v>
      </c>
      <c r="G77" s="473"/>
      <c r="H77" s="478"/>
      <c r="I77" s="473"/>
      <c r="J77" s="473"/>
      <c r="K77" s="473"/>
      <c r="L77" s="479"/>
      <c r="M77" s="479"/>
      <c r="N77" s="472"/>
      <c r="O77" s="472"/>
      <c r="P77" s="472"/>
      <c r="Q77" s="480"/>
      <c r="R77" s="472"/>
      <c r="S77" s="472"/>
      <c r="T77" s="472"/>
      <c r="U77" s="472"/>
      <c r="V77" s="472"/>
      <c r="W77" s="472"/>
      <c r="X77" s="472"/>
      <c r="Y77" s="472"/>
      <c r="Z77" s="472"/>
      <c r="AA77" s="472"/>
      <c r="CC77" s="325" t="str">
        <f>IF(C77&lt;='A05'!C11,"", "Total de aplicaciones EPSA NO puede ser MAYOR que el Total de Gestantes  ingresadas en REM A05 Sección A")</f>
        <v/>
      </c>
      <c r="CG77" s="325">
        <v>0</v>
      </c>
      <c r="CH77" s="325">
        <v>0</v>
      </c>
    </row>
    <row r="78" spans="1:86" x14ac:dyDescent="0.25">
      <c r="A78" s="329" t="s">
        <v>278</v>
      </c>
      <c r="B78" s="329"/>
      <c r="C78" s="329"/>
      <c r="D78" s="329"/>
      <c r="E78" s="329"/>
      <c r="F78" s="329"/>
      <c r="G78" s="329"/>
      <c r="H78" s="329"/>
      <c r="I78" s="343"/>
      <c r="J78" s="336"/>
      <c r="K78" s="343"/>
      <c r="L78" s="453"/>
      <c r="M78" s="453"/>
      <c r="N78" s="453"/>
      <c r="O78" s="453"/>
      <c r="P78" s="481"/>
      <c r="Q78" s="336"/>
      <c r="R78" s="472"/>
      <c r="S78" s="472"/>
      <c r="T78" s="472"/>
      <c r="U78" s="472"/>
      <c r="V78" s="472"/>
      <c r="W78" s="472"/>
      <c r="X78" s="472"/>
      <c r="Y78" s="472"/>
      <c r="Z78" s="472"/>
      <c r="AA78" s="472"/>
    </row>
    <row r="79" spans="1:86" ht="50.25" customHeight="1" x14ac:dyDescent="0.25">
      <c r="A79" s="2767" t="s">
        <v>144</v>
      </c>
      <c r="B79" s="2768"/>
      <c r="C79" s="114" t="s">
        <v>91</v>
      </c>
      <c r="D79" s="482" t="s">
        <v>2348</v>
      </c>
      <c r="E79" s="482" t="s">
        <v>279</v>
      </c>
      <c r="F79" s="483"/>
      <c r="G79" s="484"/>
      <c r="H79" s="484"/>
      <c r="I79" s="485"/>
      <c r="J79" s="485"/>
      <c r="K79" s="343"/>
      <c r="L79" s="453"/>
      <c r="M79" s="453"/>
      <c r="N79" s="453"/>
      <c r="O79" s="453"/>
      <c r="P79" s="453"/>
      <c r="Q79" s="453"/>
      <c r="R79" s="486"/>
      <c r="S79" s="199"/>
      <c r="T79" s="199"/>
      <c r="U79" s="199"/>
      <c r="V79" s="199"/>
      <c r="W79" s="199"/>
      <c r="X79" s="199"/>
      <c r="Y79" s="199"/>
      <c r="Z79" s="199"/>
      <c r="AA79" s="199"/>
    </row>
    <row r="80" spans="1:86" ht="24.75" customHeight="1" x14ac:dyDescent="0.25">
      <c r="A80" s="2768" t="s">
        <v>280</v>
      </c>
      <c r="B80" s="487" t="s">
        <v>281</v>
      </c>
      <c r="C80" s="125"/>
      <c r="D80" s="158"/>
      <c r="E80" s="125"/>
      <c r="F80" s="477"/>
      <c r="G80" s="473"/>
      <c r="H80" s="478"/>
      <c r="I80" s="488"/>
      <c r="J80" s="489"/>
      <c r="K80" s="489"/>
      <c r="L80" s="479"/>
      <c r="M80" s="479"/>
      <c r="N80" s="472"/>
      <c r="O80" s="472"/>
      <c r="P80" s="472"/>
      <c r="Q80" s="472"/>
      <c r="R80" s="490"/>
      <c r="S80" s="199"/>
      <c r="T80" s="199"/>
      <c r="U80" s="199"/>
      <c r="V80" s="199"/>
      <c r="W80" s="199"/>
      <c r="X80" s="199"/>
      <c r="Y80" s="199"/>
      <c r="Z80" s="199"/>
      <c r="AA80" s="199"/>
      <c r="CG80" s="325">
        <v>0</v>
      </c>
    </row>
    <row r="81" spans="1:145" ht="26.25" customHeight="1" thickBot="1" x14ac:dyDescent="0.3">
      <c r="A81" s="2774"/>
      <c r="B81" s="491" t="s">
        <v>282</v>
      </c>
      <c r="C81" s="154"/>
      <c r="D81" s="492"/>
      <c r="E81" s="154"/>
      <c r="F81" s="477"/>
      <c r="G81" s="473"/>
      <c r="H81" s="280"/>
      <c r="I81" s="493"/>
      <c r="J81" s="462"/>
      <c r="K81" s="493"/>
      <c r="L81" s="453"/>
      <c r="M81" s="453"/>
      <c r="N81" s="453"/>
      <c r="O81" s="453"/>
      <c r="P81" s="453"/>
      <c r="Q81" s="453"/>
      <c r="R81" s="472"/>
      <c r="S81" s="199"/>
      <c r="T81" s="199"/>
      <c r="U81" s="199"/>
      <c r="V81" s="199"/>
      <c r="W81" s="199"/>
      <c r="X81" s="199"/>
      <c r="Y81" s="199"/>
      <c r="Z81" s="199"/>
      <c r="AA81" s="199"/>
      <c r="CG81" s="325">
        <v>0</v>
      </c>
    </row>
    <row r="82" spans="1:145" ht="19.5" customHeight="1" thickTop="1" x14ac:dyDescent="0.25">
      <c r="A82" s="2812" t="s">
        <v>283</v>
      </c>
      <c r="B82" s="494" t="s">
        <v>284</v>
      </c>
      <c r="C82" s="495"/>
      <c r="D82" s="495"/>
      <c r="E82" s="496"/>
      <c r="F82" s="477"/>
      <c r="G82" s="473"/>
      <c r="H82" s="280"/>
      <c r="I82" s="497"/>
      <c r="J82" s="485"/>
      <c r="K82" s="498"/>
      <c r="L82" s="453"/>
      <c r="M82" s="453"/>
      <c r="N82" s="453"/>
      <c r="O82" s="453"/>
      <c r="P82" s="453"/>
      <c r="Q82" s="453"/>
      <c r="R82" s="472"/>
      <c r="S82" s="199"/>
      <c r="T82" s="199"/>
      <c r="U82" s="199"/>
      <c r="V82" s="199"/>
      <c r="W82" s="199"/>
      <c r="X82" s="199"/>
      <c r="Y82" s="199"/>
      <c r="Z82" s="199"/>
      <c r="AA82" s="199"/>
      <c r="CG82" s="325">
        <v>0</v>
      </c>
    </row>
    <row r="83" spans="1:145" ht="17.25" customHeight="1" x14ac:dyDescent="0.25">
      <c r="A83" s="2733"/>
      <c r="B83" s="428" t="s">
        <v>285</v>
      </c>
      <c r="C83" s="136"/>
      <c r="D83" s="136"/>
      <c r="E83" s="250"/>
      <c r="F83" s="477"/>
      <c r="G83" s="473"/>
      <c r="H83" s="280"/>
      <c r="I83" s="280"/>
      <c r="J83" s="473"/>
      <c r="K83" s="499"/>
      <c r="L83" s="453"/>
      <c r="M83" s="453"/>
      <c r="N83" s="479"/>
      <c r="O83" s="479"/>
      <c r="P83" s="453"/>
      <c r="Q83" s="453"/>
      <c r="R83" s="472"/>
      <c r="S83" s="199"/>
      <c r="T83" s="199"/>
      <c r="U83" s="199"/>
      <c r="V83" s="199"/>
      <c r="W83" s="199"/>
      <c r="X83" s="199"/>
      <c r="Y83" s="199"/>
      <c r="Z83" s="199"/>
      <c r="AA83" s="199"/>
      <c r="CG83" s="325">
        <v>0</v>
      </c>
    </row>
    <row r="84" spans="1:145" x14ac:dyDescent="0.25">
      <c r="A84" s="329" t="s">
        <v>2258</v>
      </c>
      <c r="B84" s="500"/>
      <c r="C84" s="370"/>
      <c r="D84" s="370"/>
      <c r="E84" s="370"/>
      <c r="F84" s="501"/>
      <c r="G84" s="280"/>
      <c r="H84" s="473"/>
      <c r="I84" s="498"/>
      <c r="J84" s="502"/>
      <c r="K84" s="336"/>
      <c r="L84" s="479"/>
      <c r="M84" s="479"/>
      <c r="N84" s="453"/>
      <c r="O84" s="453"/>
      <c r="P84" s="472"/>
      <c r="Q84" s="472"/>
      <c r="R84" s="472"/>
      <c r="S84" s="199"/>
      <c r="T84" s="199"/>
      <c r="U84" s="199"/>
      <c r="V84" s="199"/>
      <c r="W84" s="199"/>
      <c r="X84" s="199"/>
      <c r="Y84" s="199"/>
      <c r="Z84" s="199"/>
      <c r="AA84" s="199"/>
    </row>
    <row r="85" spans="1:145" ht="21" customHeight="1" x14ac:dyDescent="0.25">
      <c r="A85" s="2752" t="s">
        <v>187</v>
      </c>
      <c r="B85" s="2768"/>
      <c r="C85" s="2745" t="s">
        <v>47</v>
      </c>
      <c r="D85" s="2746"/>
      <c r="E85" s="2747"/>
      <c r="F85" s="2745" t="s">
        <v>286</v>
      </c>
      <c r="G85" s="2747"/>
      <c r="H85" s="2745" t="s">
        <v>287</v>
      </c>
      <c r="I85" s="2747"/>
      <c r="J85" s="473"/>
      <c r="K85" s="503"/>
      <c r="L85" s="453"/>
      <c r="M85" s="453"/>
      <c r="N85" s="479"/>
      <c r="O85" s="479"/>
      <c r="P85" s="453"/>
      <c r="Q85" s="453"/>
      <c r="R85" s="472"/>
      <c r="S85" s="199"/>
      <c r="T85" s="199"/>
      <c r="U85" s="199"/>
      <c r="V85" s="199"/>
      <c r="W85" s="199"/>
      <c r="X85" s="199"/>
      <c r="Y85" s="199"/>
      <c r="Z85" s="199"/>
      <c r="AA85" s="199"/>
    </row>
    <row r="86" spans="1:145" ht="15" customHeight="1" x14ac:dyDescent="0.25">
      <c r="A86" s="2753"/>
      <c r="B86" s="2770"/>
      <c r="C86" s="382" t="s">
        <v>231</v>
      </c>
      <c r="D86" s="115" t="s">
        <v>27</v>
      </c>
      <c r="E86" s="339" t="s">
        <v>28</v>
      </c>
      <c r="F86" s="468" t="s">
        <v>27</v>
      </c>
      <c r="G86" s="339" t="s">
        <v>28</v>
      </c>
      <c r="H86" s="468" t="s">
        <v>27</v>
      </c>
      <c r="I86" s="339" t="s">
        <v>28</v>
      </c>
      <c r="J86" s="190"/>
      <c r="K86" s="473"/>
      <c r="L86" s="453"/>
      <c r="M86" s="453"/>
      <c r="N86" s="453"/>
      <c r="O86" s="479"/>
      <c r="P86" s="479"/>
      <c r="Q86" s="453"/>
      <c r="R86" s="453"/>
      <c r="S86" s="199"/>
      <c r="T86" s="199"/>
      <c r="U86" s="199"/>
      <c r="V86" s="199"/>
      <c r="W86" s="199"/>
      <c r="X86" s="199"/>
      <c r="Y86" s="199"/>
      <c r="Z86" s="199"/>
      <c r="AA86" s="199"/>
    </row>
    <row r="87" spans="1:145" x14ac:dyDescent="0.25">
      <c r="A87" s="2745" t="s">
        <v>47</v>
      </c>
      <c r="B87" s="2747"/>
      <c r="C87" s="274">
        <f t="shared" ref="C87:I87" si="7">SUM(C88:C92)</f>
        <v>0</v>
      </c>
      <c r="D87" s="274">
        <f t="shared" si="7"/>
        <v>0</v>
      </c>
      <c r="E87" s="273">
        <f t="shared" si="7"/>
        <v>0</v>
      </c>
      <c r="F87" s="271">
        <f t="shared" si="7"/>
        <v>0</v>
      </c>
      <c r="G87" s="306">
        <f t="shared" si="7"/>
        <v>0</v>
      </c>
      <c r="H87" s="271">
        <f t="shared" si="7"/>
        <v>0</v>
      </c>
      <c r="I87" s="306">
        <f t="shared" si="7"/>
        <v>0</v>
      </c>
      <c r="J87" s="504"/>
      <c r="K87" s="329"/>
      <c r="L87" s="481"/>
      <c r="M87" s="453"/>
      <c r="N87" s="453"/>
      <c r="O87" s="479"/>
      <c r="P87" s="479"/>
      <c r="Q87" s="465"/>
      <c r="R87" s="465"/>
      <c r="S87" s="199"/>
      <c r="T87" s="199"/>
      <c r="U87" s="199"/>
      <c r="V87" s="199"/>
      <c r="W87" s="199"/>
      <c r="X87" s="199"/>
      <c r="Y87" s="199"/>
      <c r="Z87" s="199"/>
      <c r="AA87" s="199"/>
    </row>
    <row r="88" spans="1:145" x14ac:dyDescent="0.25">
      <c r="A88" s="2817" t="s">
        <v>201</v>
      </c>
      <c r="B88" s="2818"/>
      <c r="C88" s="165">
        <f>SUM(D88+E88)</f>
        <v>0</v>
      </c>
      <c r="D88" s="165">
        <f t="shared" ref="D88:E92" si="8">SUM(F88+H88)</f>
        <v>0</v>
      </c>
      <c r="E88" s="314">
        <f t="shared" si="8"/>
        <v>0</v>
      </c>
      <c r="F88" s="193"/>
      <c r="G88" s="244"/>
      <c r="H88" s="193"/>
      <c r="I88" s="244"/>
      <c r="J88" s="505"/>
      <c r="K88" s="473"/>
      <c r="L88" s="453"/>
      <c r="M88" s="453"/>
      <c r="N88" s="453"/>
      <c r="O88" s="479"/>
      <c r="P88" s="479"/>
      <c r="Q88" s="465"/>
      <c r="R88" s="465"/>
      <c r="S88" s="199"/>
      <c r="T88" s="199"/>
      <c r="U88" s="199"/>
      <c r="V88" s="199"/>
      <c r="W88" s="199"/>
      <c r="X88" s="199"/>
      <c r="Y88" s="199"/>
      <c r="Z88" s="199"/>
      <c r="AA88" s="199"/>
    </row>
    <row r="89" spans="1:145" x14ac:dyDescent="0.25">
      <c r="A89" s="2813" t="s">
        <v>202</v>
      </c>
      <c r="B89" s="2814"/>
      <c r="C89" s="506">
        <f>SUM(D89+E89)</f>
        <v>0</v>
      </c>
      <c r="D89" s="506">
        <f t="shared" si="8"/>
        <v>0</v>
      </c>
      <c r="E89" s="426">
        <f t="shared" si="8"/>
        <v>0</v>
      </c>
      <c r="F89" s="252"/>
      <c r="G89" s="299"/>
      <c r="H89" s="252"/>
      <c r="I89" s="299"/>
      <c r="J89" s="505"/>
      <c r="K89" s="473"/>
      <c r="L89" s="453"/>
      <c r="M89" s="453"/>
      <c r="N89" s="453"/>
      <c r="O89" s="479"/>
      <c r="P89" s="479"/>
      <c r="Q89" s="465"/>
      <c r="R89" s="465"/>
      <c r="S89" s="199"/>
      <c r="T89" s="199"/>
      <c r="U89" s="199"/>
      <c r="V89" s="199"/>
      <c r="W89" s="199"/>
      <c r="X89" s="199"/>
      <c r="Y89" s="199"/>
      <c r="Z89" s="199"/>
      <c r="AA89" s="199"/>
    </row>
    <row r="90" spans="1:145" x14ac:dyDescent="0.25">
      <c r="A90" s="2813" t="s">
        <v>273</v>
      </c>
      <c r="B90" s="2814"/>
      <c r="C90" s="506">
        <f>SUM(D90+E90)</f>
        <v>0</v>
      </c>
      <c r="D90" s="506">
        <f t="shared" si="8"/>
        <v>0</v>
      </c>
      <c r="E90" s="426">
        <f t="shared" si="8"/>
        <v>0</v>
      </c>
      <c r="F90" s="201"/>
      <c r="G90" s="301"/>
      <c r="H90" s="201"/>
      <c r="I90" s="301"/>
      <c r="J90" s="505"/>
      <c r="K90" s="473"/>
      <c r="L90" s="453"/>
      <c r="M90" s="453"/>
      <c r="N90" s="453"/>
      <c r="O90" s="479"/>
      <c r="P90" s="479"/>
      <c r="Q90" s="465"/>
      <c r="R90" s="465"/>
      <c r="S90" s="199"/>
      <c r="T90" s="199"/>
      <c r="U90" s="199"/>
      <c r="V90" s="199"/>
      <c r="W90" s="199"/>
      <c r="X90" s="199"/>
      <c r="Y90" s="199"/>
      <c r="Z90" s="199"/>
      <c r="AA90" s="199"/>
    </row>
    <row r="91" spans="1:145" x14ac:dyDescent="0.25">
      <c r="A91" s="2815" t="s">
        <v>203</v>
      </c>
      <c r="B91" s="2816"/>
      <c r="C91" s="159">
        <f>SUM(D91+E91)</f>
        <v>0</v>
      </c>
      <c r="D91" s="159">
        <f t="shared" si="8"/>
        <v>0</v>
      </c>
      <c r="E91" s="507">
        <f t="shared" si="8"/>
        <v>0</v>
      </c>
      <c r="F91" s="269"/>
      <c r="G91" s="429"/>
      <c r="H91" s="269"/>
      <c r="I91" s="429"/>
      <c r="J91" s="505"/>
      <c r="K91" s="473"/>
      <c r="L91" s="453"/>
      <c r="M91" s="453"/>
      <c r="N91" s="453"/>
      <c r="O91" s="479"/>
      <c r="P91" s="479"/>
      <c r="Q91" s="465"/>
      <c r="R91" s="465"/>
      <c r="S91" s="199"/>
      <c r="T91" s="199"/>
      <c r="U91" s="199"/>
      <c r="V91" s="199"/>
      <c r="W91" s="199"/>
      <c r="X91" s="199"/>
      <c r="Y91" s="199"/>
      <c r="Z91" s="199"/>
      <c r="AA91" s="199"/>
    </row>
    <row r="92" spans="1:145" x14ac:dyDescent="0.25">
      <c r="A92" s="2809" t="s">
        <v>2259</v>
      </c>
      <c r="B92" s="2810"/>
      <c r="C92" s="168">
        <f>SUM(D92+E92)</f>
        <v>0</v>
      </c>
      <c r="D92" s="168">
        <f t="shared" si="8"/>
        <v>0</v>
      </c>
      <c r="E92" s="310">
        <f t="shared" si="8"/>
        <v>0</v>
      </c>
      <c r="F92" s="242"/>
      <c r="G92" s="247"/>
      <c r="H92" s="242"/>
      <c r="I92" s="247"/>
      <c r="J92" s="505"/>
      <c r="K92" s="473"/>
      <c r="L92" s="453"/>
      <c r="M92" s="453"/>
      <c r="N92" s="453"/>
      <c r="O92" s="479"/>
      <c r="P92" s="479"/>
      <c r="Q92" s="465"/>
      <c r="R92" s="465"/>
      <c r="S92" s="199"/>
      <c r="T92" s="199"/>
      <c r="U92" s="199"/>
      <c r="V92" s="199"/>
      <c r="W92" s="199"/>
      <c r="X92" s="199"/>
      <c r="Y92" s="199"/>
      <c r="Z92" s="199"/>
      <c r="AA92" s="199"/>
    </row>
    <row r="93" spans="1:145" s="510" customFormat="1" x14ac:dyDescent="0.25">
      <c r="A93" s="2811" t="s">
        <v>1409</v>
      </c>
      <c r="B93" s="2811"/>
      <c r="C93" s="2811"/>
      <c r="D93" s="2811"/>
      <c r="E93" s="2811"/>
      <c r="F93" s="2811"/>
      <c r="G93" s="2811"/>
      <c r="H93" s="2811"/>
      <c r="I93" s="2811"/>
      <c r="J93" s="2811"/>
      <c r="K93" s="2811"/>
      <c r="L93" s="2811"/>
      <c r="M93" s="2811"/>
      <c r="N93" s="2811"/>
      <c r="O93" s="2811"/>
      <c r="P93" s="2811"/>
      <c r="Q93" s="508"/>
      <c r="R93" s="509"/>
      <c r="S93" s="509"/>
      <c r="T93" s="509"/>
      <c r="U93" s="509"/>
      <c r="V93" s="509"/>
      <c r="W93" s="509"/>
      <c r="X93" s="509"/>
      <c r="Y93" s="509"/>
      <c r="Z93" s="509"/>
      <c r="AA93" s="509"/>
      <c r="BX93" s="511"/>
      <c r="BY93" s="511"/>
      <c r="BZ93" s="511"/>
      <c r="CA93" s="511"/>
      <c r="CB93" s="511"/>
      <c r="CC93" s="511"/>
      <c r="CD93" s="511"/>
      <c r="CE93" s="511"/>
      <c r="CF93" s="511"/>
      <c r="CG93" s="511"/>
      <c r="CH93" s="511"/>
      <c r="CI93" s="511"/>
      <c r="CJ93" s="511"/>
      <c r="CK93" s="511"/>
      <c r="CL93" s="511"/>
      <c r="CM93" s="511"/>
      <c r="CN93" s="511"/>
      <c r="CO93" s="511"/>
      <c r="CP93" s="511"/>
      <c r="CQ93" s="511"/>
      <c r="CR93" s="511"/>
      <c r="CS93" s="511"/>
      <c r="CT93" s="511"/>
      <c r="CU93" s="511"/>
      <c r="CV93" s="511"/>
      <c r="CW93" s="511"/>
      <c r="CX93" s="511"/>
      <c r="CY93" s="511"/>
      <c r="CZ93" s="511"/>
      <c r="DA93" s="511"/>
      <c r="DB93" s="511"/>
      <c r="DC93" s="511"/>
      <c r="DD93" s="511"/>
      <c r="DE93" s="511"/>
      <c r="DF93" s="511"/>
      <c r="DG93" s="511"/>
      <c r="DH93" s="511"/>
      <c r="DI93" s="511"/>
      <c r="DJ93" s="511"/>
      <c r="DK93" s="511"/>
      <c r="DL93" s="511"/>
      <c r="DM93" s="511"/>
      <c r="DN93" s="511"/>
      <c r="DO93" s="511"/>
      <c r="DP93" s="511"/>
      <c r="DQ93" s="511"/>
      <c r="DR93" s="511"/>
      <c r="DS93" s="511"/>
      <c r="DT93" s="511"/>
      <c r="DU93" s="511"/>
      <c r="DV93" s="511"/>
      <c r="DW93" s="511"/>
      <c r="DX93" s="511"/>
      <c r="DY93" s="511"/>
      <c r="DZ93" s="511"/>
      <c r="EA93" s="511"/>
      <c r="EB93" s="511"/>
      <c r="EC93" s="511"/>
      <c r="ED93" s="511"/>
      <c r="EE93" s="511"/>
      <c r="EF93" s="511"/>
      <c r="EG93" s="511"/>
      <c r="EH93" s="511"/>
      <c r="EI93" s="511"/>
      <c r="EJ93" s="511"/>
      <c r="EK93" s="511"/>
      <c r="EL93" s="511"/>
      <c r="EM93" s="511"/>
      <c r="EN93" s="511"/>
      <c r="EO93" s="511"/>
    </row>
    <row r="94" spans="1:145" x14ac:dyDescent="0.25">
      <c r="A94" s="2811" t="s">
        <v>2190</v>
      </c>
      <c r="B94" s="2811"/>
      <c r="C94" s="2811"/>
      <c r="D94" s="2811"/>
      <c r="E94" s="2811"/>
      <c r="F94" s="2811"/>
      <c r="G94" s="2811"/>
      <c r="H94" s="2811"/>
      <c r="I94" s="2811"/>
      <c r="J94" s="2811"/>
      <c r="K94" s="2811"/>
      <c r="L94" s="2811"/>
      <c r="M94" s="2811"/>
      <c r="N94" s="2811"/>
      <c r="O94" s="2811"/>
      <c r="P94" s="2811"/>
      <c r="Q94" s="2811"/>
      <c r="R94" s="2811"/>
      <c r="S94" s="2811"/>
      <c r="T94" s="2811"/>
      <c r="U94" s="2811"/>
      <c r="V94" s="2811"/>
      <c r="W94" s="199"/>
      <c r="X94" s="199"/>
      <c r="Y94" s="199"/>
      <c r="Z94" s="199"/>
      <c r="AA94" s="199"/>
    </row>
    <row r="95" spans="1:145" x14ac:dyDescent="0.25">
      <c r="A95" s="2784" t="s">
        <v>130</v>
      </c>
      <c r="B95" s="2785"/>
      <c r="C95" s="2767" t="s">
        <v>288</v>
      </c>
      <c r="D95" s="2752"/>
      <c r="E95" s="2768"/>
      <c r="F95" s="2735" t="s">
        <v>5</v>
      </c>
      <c r="G95" s="2736"/>
      <c r="H95" s="2736"/>
      <c r="I95" s="2736"/>
      <c r="J95" s="2736"/>
      <c r="K95" s="2736"/>
      <c r="L95" s="2736"/>
      <c r="M95" s="2736"/>
      <c r="N95" s="2736"/>
      <c r="O95" s="2736"/>
      <c r="P95" s="2736"/>
      <c r="Q95" s="2737"/>
      <c r="R95" s="280"/>
      <c r="S95" s="498"/>
      <c r="T95" s="473"/>
      <c r="U95" s="473"/>
      <c r="V95" s="498"/>
      <c r="W95" s="199"/>
      <c r="X95" s="199"/>
      <c r="Y95" s="199"/>
      <c r="Z95" s="199"/>
      <c r="AA95" s="199"/>
    </row>
    <row r="96" spans="1:145" x14ac:dyDescent="0.25">
      <c r="A96" s="2786"/>
      <c r="B96" s="2787"/>
      <c r="C96" s="2769"/>
      <c r="D96" s="2753"/>
      <c r="E96" s="2770"/>
      <c r="F96" s="2745" t="s">
        <v>289</v>
      </c>
      <c r="G96" s="2746"/>
      <c r="H96" s="2745" t="s">
        <v>290</v>
      </c>
      <c r="I96" s="2747"/>
      <c r="J96" s="2745" t="s">
        <v>291</v>
      </c>
      <c r="K96" s="2747"/>
      <c r="L96" s="2745" t="s">
        <v>292</v>
      </c>
      <c r="M96" s="2747"/>
      <c r="N96" s="2745" t="s">
        <v>293</v>
      </c>
      <c r="O96" s="2747"/>
      <c r="P96" s="2745" t="s">
        <v>294</v>
      </c>
      <c r="Q96" s="2747"/>
      <c r="R96" s="199"/>
      <c r="S96" s="199"/>
      <c r="T96" s="199"/>
      <c r="U96" s="199"/>
      <c r="V96" s="199"/>
      <c r="W96" s="199"/>
      <c r="X96" s="199"/>
      <c r="Y96" s="199"/>
      <c r="Z96" s="199"/>
      <c r="AA96" s="199"/>
    </row>
    <row r="97" spans="1:85" x14ac:dyDescent="0.25">
      <c r="A97" s="2788"/>
      <c r="B97" s="2789"/>
      <c r="C97" s="382" t="s">
        <v>231</v>
      </c>
      <c r="D97" s="115" t="s">
        <v>27</v>
      </c>
      <c r="E97" s="416" t="s">
        <v>28</v>
      </c>
      <c r="F97" s="418" t="s">
        <v>27</v>
      </c>
      <c r="G97" s="512" t="s">
        <v>28</v>
      </c>
      <c r="H97" s="418" t="s">
        <v>27</v>
      </c>
      <c r="I97" s="419" t="s">
        <v>28</v>
      </c>
      <c r="J97" s="418" t="s">
        <v>27</v>
      </c>
      <c r="K97" s="419" t="s">
        <v>28</v>
      </c>
      <c r="L97" s="418" t="s">
        <v>27</v>
      </c>
      <c r="M97" s="419" t="s">
        <v>28</v>
      </c>
      <c r="N97" s="418" t="s">
        <v>27</v>
      </c>
      <c r="O97" s="419" t="s">
        <v>28</v>
      </c>
      <c r="P97" s="418" t="s">
        <v>27</v>
      </c>
      <c r="Q97" s="419" t="s">
        <v>28</v>
      </c>
      <c r="R97" s="381"/>
      <c r="S97" s="199"/>
      <c r="T97" s="199"/>
      <c r="U97" s="199"/>
      <c r="V97" s="199"/>
      <c r="W97" s="199"/>
      <c r="X97" s="199"/>
      <c r="Y97" s="199"/>
      <c r="Z97" s="199"/>
      <c r="AA97" s="199"/>
    </row>
    <row r="98" spans="1:85" x14ac:dyDescent="0.25">
      <c r="A98" s="2823" t="s">
        <v>2274</v>
      </c>
      <c r="B98" s="2823"/>
      <c r="C98" s="513">
        <f>SUM(D98+E98)</f>
        <v>0</v>
      </c>
      <c r="D98" s="513">
        <f t="shared" ref="D98:E101" si="9">SUM(F98+H98+J98+L98+N98+P98)</f>
        <v>0</v>
      </c>
      <c r="E98" s="391">
        <f t="shared" si="9"/>
        <v>0</v>
      </c>
      <c r="F98" s="193"/>
      <c r="G98" s="196"/>
      <c r="H98" s="193"/>
      <c r="I98" s="166"/>
      <c r="J98" s="193"/>
      <c r="K98" s="166"/>
      <c r="L98" s="193"/>
      <c r="M98" s="166"/>
      <c r="N98" s="193"/>
      <c r="O98" s="166"/>
      <c r="P98" s="401"/>
      <c r="Q98" s="166"/>
      <c r="R98" s="514"/>
      <c r="S98" s="199"/>
      <c r="T98" s="199"/>
      <c r="U98" s="199"/>
      <c r="V98" s="199"/>
      <c r="W98" s="199"/>
      <c r="X98" s="199"/>
      <c r="Y98" s="199"/>
      <c r="Z98" s="199"/>
      <c r="AA98" s="199"/>
    </row>
    <row r="99" spans="1:85" x14ac:dyDescent="0.25">
      <c r="A99" s="2824" t="s">
        <v>2275</v>
      </c>
      <c r="B99" s="2824"/>
      <c r="C99" s="515">
        <f>SUM(D99+E99)</f>
        <v>0</v>
      </c>
      <c r="D99" s="515">
        <f t="shared" si="9"/>
        <v>0</v>
      </c>
      <c r="E99" s="398">
        <f t="shared" si="9"/>
        <v>0</v>
      </c>
      <c r="F99" s="201"/>
      <c r="G99" s="205"/>
      <c r="H99" s="201"/>
      <c r="I99" s="236"/>
      <c r="J99" s="201"/>
      <c r="K99" s="236"/>
      <c r="L99" s="201"/>
      <c r="M99" s="236"/>
      <c r="N99" s="201"/>
      <c r="O99" s="236"/>
      <c r="P99" s="395"/>
      <c r="Q99" s="236"/>
      <c r="R99" s="514"/>
      <c r="S99" s="199"/>
      <c r="T99" s="199"/>
      <c r="U99" s="199"/>
      <c r="V99" s="199"/>
      <c r="W99" s="199"/>
      <c r="X99" s="199"/>
      <c r="Y99" s="199"/>
      <c r="Z99" s="199"/>
      <c r="AA99" s="199"/>
    </row>
    <row r="100" spans="1:85" x14ac:dyDescent="0.25">
      <c r="A100" s="2821" t="s">
        <v>295</v>
      </c>
      <c r="B100" s="2821"/>
      <c r="C100" s="516">
        <f>SUM(D100+E100)</f>
        <v>0</v>
      </c>
      <c r="D100" s="516">
        <f t="shared" si="9"/>
        <v>0</v>
      </c>
      <c r="E100" s="358">
        <f t="shared" si="9"/>
        <v>0</v>
      </c>
      <c r="F100" s="242"/>
      <c r="G100" s="517"/>
      <c r="H100" s="242"/>
      <c r="I100" s="169"/>
      <c r="J100" s="242"/>
      <c r="K100" s="169"/>
      <c r="L100" s="242"/>
      <c r="M100" s="169"/>
      <c r="N100" s="242"/>
      <c r="O100" s="169"/>
      <c r="P100" s="400"/>
      <c r="Q100" s="169"/>
      <c r="R100" s="514"/>
      <c r="S100" s="199"/>
      <c r="T100" s="199"/>
      <c r="U100" s="199"/>
      <c r="V100" s="199"/>
      <c r="W100" s="199"/>
      <c r="X100" s="199"/>
      <c r="Y100" s="199"/>
      <c r="Z100" s="199"/>
      <c r="AA100" s="199"/>
    </row>
    <row r="101" spans="1:85" x14ac:dyDescent="0.25">
      <c r="A101" s="2732" t="s">
        <v>296</v>
      </c>
      <c r="B101" s="518" t="s">
        <v>297</v>
      </c>
      <c r="C101" s="384">
        <f>SUM(D101+E101)</f>
        <v>0</v>
      </c>
      <c r="D101" s="384">
        <f t="shared" si="9"/>
        <v>0</v>
      </c>
      <c r="E101" s="391">
        <f t="shared" si="9"/>
        <v>0</v>
      </c>
      <c r="F101" s="193"/>
      <c r="G101" s="196"/>
      <c r="H101" s="193"/>
      <c r="I101" s="244"/>
      <c r="J101" s="193"/>
      <c r="K101" s="166"/>
      <c r="L101" s="193"/>
      <c r="M101" s="166"/>
      <c r="N101" s="193"/>
      <c r="O101" s="244"/>
      <c r="P101" s="193"/>
      <c r="Q101" s="244"/>
      <c r="R101" s="514"/>
      <c r="S101" s="199"/>
      <c r="T101" s="199"/>
      <c r="U101" s="199"/>
      <c r="V101" s="199"/>
      <c r="W101" s="199"/>
      <c r="X101" s="199"/>
      <c r="Y101" s="199"/>
      <c r="Z101" s="199"/>
      <c r="AA101" s="199"/>
      <c r="CA101" s="325" t="str">
        <f>IF(SUM(H100:I100)&lt;SUM(H101:H103:I101:I103),"El Nº DE EVALUACIONES 15-19 años, NO PUEDE SER menor que los resultados.","")</f>
        <v/>
      </c>
      <c r="CG101" s="325">
        <v>0</v>
      </c>
    </row>
    <row r="102" spans="1:85" ht="18" customHeight="1" x14ac:dyDescent="0.25">
      <c r="A102" s="2734"/>
      <c r="B102" s="519" t="s">
        <v>298</v>
      </c>
      <c r="C102" s="405">
        <f t="shared" ref="C102:C103" si="10">SUM(D102+E102)</f>
        <v>0</v>
      </c>
      <c r="D102" s="405">
        <f t="shared" ref="D102:E103" si="11">SUM(F102+H102+J102+L102+N102+P102)</f>
        <v>0</v>
      </c>
      <c r="E102" s="520">
        <f t="shared" si="11"/>
        <v>0</v>
      </c>
      <c r="F102" s="269"/>
      <c r="G102" s="210"/>
      <c r="H102" s="269"/>
      <c r="I102" s="429"/>
      <c r="J102" s="269"/>
      <c r="K102" s="270"/>
      <c r="L102" s="269"/>
      <c r="M102" s="270"/>
      <c r="N102" s="269"/>
      <c r="O102" s="429"/>
      <c r="P102" s="269"/>
      <c r="Q102" s="429"/>
      <c r="R102" s="514"/>
      <c r="S102" s="199"/>
      <c r="T102" s="199"/>
      <c r="U102" s="199"/>
      <c r="V102" s="199"/>
      <c r="W102" s="199"/>
      <c r="X102" s="199"/>
      <c r="Y102" s="199"/>
      <c r="Z102" s="199"/>
      <c r="AA102" s="199"/>
      <c r="CA102" s="325" t="str">
        <f>IF(SUM(J100:K100)&lt;SUM(J101:J103:K101:K103),"El Nº DE EVALUACIONES 20-24 años, NO PUEDE SER menor que los resultados.","")</f>
        <v/>
      </c>
      <c r="CG102" s="325">
        <v>0</v>
      </c>
    </row>
    <row r="103" spans="1:85" ht="21" customHeight="1" x14ac:dyDescent="0.25">
      <c r="A103" s="2733"/>
      <c r="B103" s="521" t="s">
        <v>299</v>
      </c>
      <c r="C103" s="356">
        <f t="shared" si="10"/>
        <v>0</v>
      </c>
      <c r="D103" s="356">
        <f t="shared" si="11"/>
        <v>0</v>
      </c>
      <c r="E103" s="438">
        <f t="shared" si="11"/>
        <v>0</v>
      </c>
      <c r="F103" s="242"/>
      <c r="G103" s="517"/>
      <c r="H103" s="242"/>
      <c r="I103" s="247"/>
      <c r="J103" s="242"/>
      <c r="K103" s="169"/>
      <c r="L103" s="242"/>
      <c r="M103" s="169"/>
      <c r="N103" s="242"/>
      <c r="O103" s="247"/>
      <c r="P103" s="242"/>
      <c r="Q103" s="247"/>
      <c r="R103" s="514"/>
      <c r="S103" s="199"/>
      <c r="T103" s="199"/>
      <c r="U103" s="199"/>
      <c r="V103" s="199"/>
      <c r="W103" s="199"/>
      <c r="X103" s="199"/>
      <c r="Y103" s="199"/>
      <c r="Z103" s="199"/>
      <c r="AA103" s="199"/>
      <c r="CA103" s="325" t="str">
        <f>IF(SUM(L100:M100)&lt;SUM(L101:L103:M101:M103),"El Nº DE EVALUACIONES 25-44 años, NO PUEDE SER menor que los resultados.","")</f>
        <v/>
      </c>
      <c r="CG103" s="325">
        <v>0</v>
      </c>
    </row>
    <row r="104" spans="1:85" x14ac:dyDescent="0.25">
      <c r="A104" s="217" t="s">
        <v>300</v>
      </c>
      <c r="B104" s="217"/>
      <c r="C104" s="217"/>
      <c r="D104" s="217"/>
      <c r="E104" s="217"/>
      <c r="F104" s="522"/>
      <c r="G104" s="522"/>
      <c r="H104" s="522"/>
      <c r="I104" s="523"/>
      <c r="J104" s="523"/>
      <c r="K104" s="523"/>
      <c r="L104" s="524"/>
      <c r="M104" s="525"/>
      <c r="N104" s="526"/>
      <c r="O104" s="522"/>
      <c r="P104" s="526"/>
      <c r="Q104" s="522"/>
      <c r="R104" s="527"/>
      <c r="S104" s="527"/>
      <c r="T104" s="528"/>
      <c r="U104" s="528"/>
      <c r="V104" s="528"/>
      <c r="W104" s="522"/>
      <c r="X104" s="528"/>
      <c r="Y104" s="522"/>
      <c r="Z104" s="528"/>
      <c r="AA104" s="522"/>
    </row>
    <row r="105" spans="1:85" x14ac:dyDescent="0.25">
      <c r="A105" s="2732" t="s">
        <v>224</v>
      </c>
      <c r="B105" s="2732" t="s">
        <v>225</v>
      </c>
      <c r="C105" s="2767" t="s">
        <v>226</v>
      </c>
      <c r="D105" s="2752"/>
      <c r="E105" s="2768"/>
      <c r="F105" s="2788" t="s">
        <v>5</v>
      </c>
      <c r="G105" s="2822"/>
      <c r="H105" s="2822"/>
      <c r="I105" s="2822"/>
      <c r="J105" s="2822"/>
      <c r="K105" s="2822"/>
      <c r="L105" s="2822"/>
      <c r="M105" s="2822"/>
      <c r="N105" s="2822"/>
      <c r="O105" s="2822"/>
      <c r="P105" s="2822"/>
      <c r="Q105" s="2822"/>
      <c r="R105" s="2822"/>
      <c r="S105" s="2822"/>
      <c r="T105" s="2822"/>
      <c r="U105" s="2822"/>
      <c r="V105" s="2822"/>
      <c r="W105" s="2822"/>
      <c r="X105" s="2822"/>
      <c r="Y105" s="2822"/>
      <c r="Z105" s="2822"/>
      <c r="AA105" s="2789"/>
    </row>
    <row r="106" spans="1:85" x14ac:dyDescent="0.25">
      <c r="A106" s="2734"/>
      <c r="B106" s="2734"/>
      <c r="C106" s="2769"/>
      <c r="D106" s="2753"/>
      <c r="E106" s="2770"/>
      <c r="F106" s="2745" t="s">
        <v>301</v>
      </c>
      <c r="G106" s="2820"/>
      <c r="H106" s="2819" t="s">
        <v>302</v>
      </c>
      <c r="I106" s="2820"/>
      <c r="J106" s="2819" t="s">
        <v>303</v>
      </c>
      <c r="K106" s="2820"/>
      <c r="L106" s="2819" t="s">
        <v>304</v>
      </c>
      <c r="M106" s="2820"/>
      <c r="N106" s="2819" t="s">
        <v>153</v>
      </c>
      <c r="O106" s="2820"/>
      <c r="P106" s="2819" t="s">
        <v>154</v>
      </c>
      <c r="Q106" s="2820"/>
      <c r="R106" s="2819" t="s">
        <v>209</v>
      </c>
      <c r="S106" s="2820"/>
      <c r="T106" s="2819" t="s">
        <v>305</v>
      </c>
      <c r="U106" s="2820"/>
      <c r="V106" s="2819" t="s">
        <v>306</v>
      </c>
      <c r="W106" s="2820"/>
      <c r="X106" s="2819" t="s">
        <v>307</v>
      </c>
      <c r="Y106" s="2820"/>
      <c r="Z106" s="2819" t="s">
        <v>308</v>
      </c>
      <c r="AA106" s="2747"/>
    </row>
    <row r="107" spans="1:85" x14ac:dyDescent="0.25">
      <c r="A107" s="2733"/>
      <c r="B107" s="2733"/>
      <c r="C107" s="417" t="s">
        <v>231</v>
      </c>
      <c r="D107" s="529" t="s">
        <v>27</v>
      </c>
      <c r="E107" s="529" t="s">
        <v>28</v>
      </c>
      <c r="F107" s="529" t="s">
        <v>27</v>
      </c>
      <c r="G107" s="529" t="s">
        <v>28</v>
      </c>
      <c r="H107" s="529" t="s">
        <v>27</v>
      </c>
      <c r="I107" s="529" t="s">
        <v>28</v>
      </c>
      <c r="J107" s="529" t="s">
        <v>27</v>
      </c>
      <c r="K107" s="529" t="s">
        <v>28</v>
      </c>
      <c r="L107" s="529" t="s">
        <v>27</v>
      </c>
      <c r="M107" s="529" t="s">
        <v>28</v>
      </c>
      <c r="N107" s="529" t="s">
        <v>27</v>
      </c>
      <c r="O107" s="529" t="s">
        <v>28</v>
      </c>
      <c r="P107" s="529" t="s">
        <v>27</v>
      </c>
      <c r="Q107" s="529" t="s">
        <v>28</v>
      </c>
      <c r="R107" s="529" t="s">
        <v>27</v>
      </c>
      <c r="S107" s="529" t="s">
        <v>28</v>
      </c>
      <c r="T107" s="529" t="s">
        <v>27</v>
      </c>
      <c r="U107" s="529" t="s">
        <v>28</v>
      </c>
      <c r="V107" s="529" t="s">
        <v>27</v>
      </c>
      <c r="W107" s="529" t="s">
        <v>28</v>
      </c>
      <c r="X107" s="529" t="s">
        <v>27</v>
      </c>
      <c r="Y107" s="529" t="s">
        <v>28</v>
      </c>
      <c r="Z107" s="529" t="s">
        <v>27</v>
      </c>
      <c r="AA107" s="529" t="s">
        <v>28</v>
      </c>
      <c r="AB107" s="530"/>
    </row>
    <row r="108" spans="1:85" ht="15" customHeight="1" x14ac:dyDescent="0.25">
      <c r="A108" s="2825" t="s">
        <v>1601</v>
      </c>
      <c r="B108" s="389" t="s">
        <v>309</v>
      </c>
      <c r="C108" s="165">
        <f t="shared" ref="C108:C137" si="12">SUM(D108+E108)</f>
        <v>0</v>
      </c>
      <c r="D108" s="165">
        <f t="shared" ref="D108:D137" si="13">SUM(F108+H108+J108+L108+N108+P108+R108+T108+V108+X108+Z108)</f>
        <v>0</v>
      </c>
      <c r="E108" s="531">
        <f t="shared" ref="E108:E137" si="14">SUM(G108+I108+K108+M108+O108+Q108+S108+U108+W108+Y108+AA108)</f>
        <v>0</v>
      </c>
      <c r="F108" s="193"/>
      <c r="G108" s="264"/>
      <c r="H108" s="141"/>
      <c r="I108" s="141"/>
      <c r="J108" s="141"/>
      <c r="K108" s="532"/>
      <c r="L108" s="532"/>
      <c r="M108" s="532"/>
      <c r="N108" s="141"/>
      <c r="O108" s="141"/>
      <c r="P108" s="141"/>
      <c r="Q108" s="141"/>
      <c r="R108" s="141"/>
      <c r="S108" s="141"/>
      <c r="T108" s="141"/>
      <c r="U108" s="532"/>
      <c r="V108" s="532"/>
      <c r="W108" s="532"/>
      <c r="X108" s="532"/>
      <c r="Y108" s="532"/>
      <c r="Z108" s="532"/>
      <c r="AA108" s="166"/>
      <c r="AB108" s="325"/>
    </row>
    <row r="109" spans="1:85" ht="15" customHeight="1" x14ac:dyDescent="0.25">
      <c r="A109" s="2826"/>
      <c r="B109" s="394" t="s">
        <v>310</v>
      </c>
      <c r="C109" s="506">
        <f t="shared" si="12"/>
        <v>0</v>
      </c>
      <c r="D109" s="506">
        <f t="shared" si="13"/>
        <v>0</v>
      </c>
      <c r="E109" s="533">
        <f t="shared" si="14"/>
        <v>0</v>
      </c>
      <c r="F109" s="201"/>
      <c r="G109" s="267"/>
      <c r="H109" s="203"/>
      <c r="I109" s="203"/>
      <c r="J109" s="203"/>
      <c r="K109" s="447"/>
      <c r="L109" s="447"/>
      <c r="M109" s="447"/>
      <c r="N109" s="203"/>
      <c r="O109" s="203"/>
      <c r="P109" s="203"/>
      <c r="Q109" s="203"/>
      <c r="R109" s="203"/>
      <c r="S109" s="203"/>
      <c r="T109" s="203"/>
      <c r="U109" s="447"/>
      <c r="V109" s="447"/>
      <c r="W109" s="447"/>
      <c r="X109" s="447"/>
      <c r="Y109" s="447"/>
      <c r="Z109" s="447"/>
      <c r="AA109" s="236"/>
      <c r="AB109" s="325"/>
    </row>
    <row r="110" spans="1:85" ht="15" customHeight="1" x14ac:dyDescent="0.25">
      <c r="A110" s="2826"/>
      <c r="B110" s="396" t="s">
        <v>311</v>
      </c>
      <c r="C110" s="506">
        <f t="shared" si="12"/>
        <v>0</v>
      </c>
      <c r="D110" s="506">
        <f t="shared" si="13"/>
        <v>0</v>
      </c>
      <c r="E110" s="533">
        <f t="shared" si="14"/>
        <v>0</v>
      </c>
      <c r="F110" s="201"/>
      <c r="G110" s="267"/>
      <c r="H110" s="203"/>
      <c r="I110" s="203"/>
      <c r="J110" s="203"/>
      <c r="K110" s="447"/>
      <c r="L110" s="447"/>
      <c r="M110" s="447"/>
      <c r="N110" s="203"/>
      <c r="O110" s="203"/>
      <c r="P110" s="203"/>
      <c r="Q110" s="203"/>
      <c r="R110" s="203"/>
      <c r="S110" s="203"/>
      <c r="T110" s="203"/>
      <c r="U110" s="447"/>
      <c r="V110" s="447"/>
      <c r="W110" s="447"/>
      <c r="X110" s="447"/>
      <c r="Y110" s="447"/>
      <c r="Z110" s="447"/>
      <c r="AA110" s="236"/>
      <c r="AB110" s="325"/>
    </row>
    <row r="111" spans="1:85" ht="15" customHeight="1" x14ac:dyDescent="0.25">
      <c r="A111" s="2827"/>
      <c r="B111" s="396" t="s">
        <v>312</v>
      </c>
      <c r="C111" s="200">
        <f t="shared" si="12"/>
        <v>0</v>
      </c>
      <c r="D111" s="200">
        <f t="shared" si="13"/>
        <v>0</v>
      </c>
      <c r="E111" s="534">
        <f t="shared" si="14"/>
        <v>0</v>
      </c>
      <c r="F111" s="201"/>
      <c r="G111" s="267"/>
      <c r="H111" s="203"/>
      <c r="I111" s="203"/>
      <c r="J111" s="203"/>
      <c r="K111" s="447"/>
      <c r="L111" s="447"/>
      <c r="M111" s="447"/>
      <c r="N111" s="203"/>
      <c r="O111" s="203"/>
      <c r="P111" s="203"/>
      <c r="Q111" s="203"/>
      <c r="R111" s="203"/>
      <c r="S111" s="203"/>
      <c r="T111" s="203"/>
      <c r="U111" s="447"/>
      <c r="V111" s="447"/>
      <c r="W111" s="447"/>
      <c r="X111" s="447"/>
      <c r="Y111" s="447"/>
      <c r="Z111" s="447"/>
      <c r="AA111" s="236"/>
      <c r="AB111" s="325"/>
    </row>
    <row r="112" spans="1:85" ht="15" customHeight="1" x14ac:dyDescent="0.25">
      <c r="A112" s="2828"/>
      <c r="B112" s="399" t="s">
        <v>313</v>
      </c>
      <c r="C112" s="168">
        <f t="shared" si="12"/>
        <v>0</v>
      </c>
      <c r="D112" s="168">
        <f t="shared" si="13"/>
        <v>0</v>
      </c>
      <c r="E112" s="535">
        <f t="shared" si="14"/>
        <v>0</v>
      </c>
      <c r="F112" s="242"/>
      <c r="G112" s="170"/>
      <c r="H112" s="132"/>
      <c r="I112" s="132"/>
      <c r="J112" s="132"/>
      <c r="K112" s="536"/>
      <c r="L112" s="536"/>
      <c r="M112" s="536"/>
      <c r="N112" s="132"/>
      <c r="O112" s="132"/>
      <c r="P112" s="132"/>
      <c r="Q112" s="132"/>
      <c r="R112" s="132"/>
      <c r="S112" s="132"/>
      <c r="T112" s="132"/>
      <c r="U112" s="536"/>
      <c r="V112" s="536"/>
      <c r="W112" s="536"/>
      <c r="X112" s="536"/>
      <c r="Y112" s="536"/>
      <c r="Z112" s="536"/>
      <c r="AA112" s="169"/>
      <c r="AB112" s="325"/>
    </row>
    <row r="113" spans="1:28" ht="15" customHeight="1" x14ac:dyDescent="0.25">
      <c r="A113" s="2825" t="s">
        <v>314</v>
      </c>
      <c r="B113" s="389" t="s">
        <v>309</v>
      </c>
      <c r="C113" s="165">
        <f t="shared" si="12"/>
        <v>0</v>
      </c>
      <c r="D113" s="165">
        <f t="shared" si="13"/>
        <v>0</v>
      </c>
      <c r="E113" s="531">
        <f t="shared" si="14"/>
        <v>0</v>
      </c>
      <c r="F113" s="193"/>
      <c r="G113" s="264"/>
      <c r="H113" s="141"/>
      <c r="I113" s="141"/>
      <c r="J113" s="141"/>
      <c r="K113" s="532"/>
      <c r="L113" s="532"/>
      <c r="M113" s="532"/>
      <c r="N113" s="141"/>
      <c r="O113" s="141"/>
      <c r="P113" s="141"/>
      <c r="Q113" s="141"/>
      <c r="R113" s="141"/>
      <c r="S113" s="141"/>
      <c r="T113" s="141"/>
      <c r="U113" s="532"/>
      <c r="V113" s="532"/>
      <c r="W113" s="532"/>
      <c r="X113" s="532"/>
      <c r="Y113" s="532"/>
      <c r="Z113" s="532"/>
      <c r="AA113" s="166"/>
      <c r="AB113" s="325"/>
    </row>
    <row r="114" spans="1:28" ht="15" customHeight="1" x14ac:dyDescent="0.25">
      <c r="A114" s="2826"/>
      <c r="B114" s="394" t="s">
        <v>310</v>
      </c>
      <c r="C114" s="506">
        <f t="shared" si="12"/>
        <v>0</v>
      </c>
      <c r="D114" s="506">
        <f t="shared" si="13"/>
        <v>0</v>
      </c>
      <c r="E114" s="533">
        <f t="shared" si="14"/>
        <v>0</v>
      </c>
      <c r="F114" s="201"/>
      <c r="G114" s="267"/>
      <c r="H114" s="203"/>
      <c r="I114" s="203"/>
      <c r="J114" s="203"/>
      <c r="K114" s="447"/>
      <c r="L114" s="447"/>
      <c r="M114" s="447"/>
      <c r="N114" s="203"/>
      <c r="O114" s="203"/>
      <c r="P114" s="203"/>
      <c r="Q114" s="203"/>
      <c r="R114" s="203"/>
      <c r="S114" s="203"/>
      <c r="T114" s="203"/>
      <c r="U114" s="447"/>
      <c r="V114" s="447"/>
      <c r="W114" s="447"/>
      <c r="X114" s="447"/>
      <c r="Y114" s="447"/>
      <c r="Z114" s="447"/>
      <c r="AA114" s="236"/>
      <c r="AB114" s="325"/>
    </row>
    <row r="115" spans="1:28" ht="15" customHeight="1" x14ac:dyDescent="0.25">
      <c r="A115" s="2826"/>
      <c r="B115" s="396" t="s">
        <v>311</v>
      </c>
      <c r="C115" s="506">
        <f t="shared" si="12"/>
        <v>0</v>
      </c>
      <c r="D115" s="506">
        <f t="shared" si="13"/>
        <v>0</v>
      </c>
      <c r="E115" s="533">
        <f t="shared" si="14"/>
        <v>0</v>
      </c>
      <c r="F115" s="201"/>
      <c r="G115" s="267"/>
      <c r="H115" s="203"/>
      <c r="I115" s="203"/>
      <c r="J115" s="203"/>
      <c r="K115" s="447"/>
      <c r="L115" s="447"/>
      <c r="M115" s="447"/>
      <c r="N115" s="203"/>
      <c r="O115" s="203"/>
      <c r="P115" s="203"/>
      <c r="Q115" s="203"/>
      <c r="R115" s="203"/>
      <c r="S115" s="203"/>
      <c r="T115" s="203"/>
      <c r="U115" s="447"/>
      <c r="V115" s="447"/>
      <c r="W115" s="447"/>
      <c r="X115" s="447"/>
      <c r="Y115" s="447"/>
      <c r="Z115" s="447"/>
      <c r="AA115" s="236"/>
      <c r="AB115" s="325"/>
    </row>
    <row r="116" spans="1:28" ht="15" customHeight="1" x14ac:dyDescent="0.25">
      <c r="A116" s="2827"/>
      <c r="B116" s="396" t="s">
        <v>312</v>
      </c>
      <c r="C116" s="200">
        <f t="shared" si="12"/>
        <v>0</v>
      </c>
      <c r="D116" s="200">
        <f t="shared" si="13"/>
        <v>0</v>
      </c>
      <c r="E116" s="534">
        <f t="shared" si="14"/>
        <v>0</v>
      </c>
      <c r="F116" s="201"/>
      <c r="G116" s="267"/>
      <c r="H116" s="203"/>
      <c r="I116" s="203"/>
      <c r="J116" s="203"/>
      <c r="K116" s="447"/>
      <c r="L116" s="447"/>
      <c r="M116" s="447"/>
      <c r="N116" s="203"/>
      <c r="O116" s="203"/>
      <c r="P116" s="203"/>
      <c r="Q116" s="203"/>
      <c r="R116" s="203"/>
      <c r="S116" s="203"/>
      <c r="T116" s="203"/>
      <c r="U116" s="447"/>
      <c r="V116" s="447"/>
      <c r="W116" s="447"/>
      <c r="X116" s="447"/>
      <c r="Y116" s="447"/>
      <c r="Z116" s="447"/>
      <c r="AA116" s="236"/>
      <c r="AB116" s="325"/>
    </row>
    <row r="117" spans="1:28" ht="15" customHeight="1" x14ac:dyDescent="0.25">
      <c r="A117" s="2828"/>
      <c r="B117" s="399" t="s">
        <v>313</v>
      </c>
      <c r="C117" s="168">
        <f t="shared" si="12"/>
        <v>0</v>
      </c>
      <c r="D117" s="168">
        <f t="shared" si="13"/>
        <v>0</v>
      </c>
      <c r="E117" s="535">
        <f t="shared" si="14"/>
        <v>0</v>
      </c>
      <c r="F117" s="242"/>
      <c r="G117" s="170"/>
      <c r="H117" s="132"/>
      <c r="I117" s="132"/>
      <c r="J117" s="132"/>
      <c r="K117" s="536"/>
      <c r="L117" s="536"/>
      <c r="M117" s="536"/>
      <c r="N117" s="132"/>
      <c r="O117" s="132"/>
      <c r="P117" s="132"/>
      <c r="Q117" s="132"/>
      <c r="R117" s="132"/>
      <c r="S117" s="132"/>
      <c r="T117" s="132"/>
      <c r="U117" s="536"/>
      <c r="V117" s="536"/>
      <c r="W117" s="536"/>
      <c r="X117" s="536"/>
      <c r="Y117" s="536"/>
      <c r="Z117" s="536"/>
      <c r="AA117" s="169"/>
      <c r="AB117" s="325"/>
    </row>
    <row r="118" spans="1:28" ht="15" customHeight="1" x14ac:dyDescent="0.25">
      <c r="A118" s="2732" t="s">
        <v>315</v>
      </c>
      <c r="B118" s="389" t="s">
        <v>309</v>
      </c>
      <c r="C118" s="165">
        <f t="shared" si="12"/>
        <v>0</v>
      </c>
      <c r="D118" s="165">
        <f t="shared" si="13"/>
        <v>0</v>
      </c>
      <c r="E118" s="531">
        <f t="shared" si="14"/>
        <v>0</v>
      </c>
      <c r="F118" s="193"/>
      <c r="G118" s="264"/>
      <c r="H118" s="141"/>
      <c r="I118" s="141"/>
      <c r="J118" s="141"/>
      <c r="K118" s="532"/>
      <c r="L118" s="532"/>
      <c r="M118" s="532"/>
      <c r="N118" s="141"/>
      <c r="O118" s="141"/>
      <c r="P118" s="141"/>
      <c r="Q118" s="141"/>
      <c r="R118" s="141"/>
      <c r="S118" s="141"/>
      <c r="T118" s="141"/>
      <c r="U118" s="532"/>
      <c r="V118" s="532"/>
      <c r="W118" s="532"/>
      <c r="X118" s="532"/>
      <c r="Y118" s="532"/>
      <c r="Z118" s="532"/>
      <c r="AA118" s="166"/>
      <c r="AB118" s="325"/>
    </row>
    <row r="119" spans="1:28" ht="15" customHeight="1" x14ac:dyDescent="0.25">
      <c r="A119" s="2734"/>
      <c r="B119" s="394" t="s">
        <v>310</v>
      </c>
      <c r="C119" s="506">
        <f t="shared" si="12"/>
        <v>0</v>
      </c>
      <c r="D119" s="506">
        <f t="shared" si="13"/>
        <v>0</v>
      </c>
      <c r="E119" s="533">
        <f t="shared" si="14"/>
        <v>0</v>
      </c>
      <c r="F119" s="201"/>
      <c r="G119" s="267"/>
      <c r="H119" s="203"/>
      <c r="I119" s="203"/>
      <c r="J119" s="203"/>
      <c r="K119" s="447"/>
      <c r="L119" s="447"/>
      <c r="M119" s="447"/>
      <c r="N119" s="203"/>
      <c r="O119" s="203"/>
      <c r="P119" s="203"/>
      <c r="Q119" s="203"/>
      <c r="R119" s="203"/>
      <c r="S119" s="203"/>
      <c r="T119" s="203"/>
      <c r="U119" s="447"/>
      <c r="V119" s="447"/>
      <c r="W119" s="447"/>
      <c r="X119" s="447"/>
      <c r="Y119" s="447"/>
      <c r="Z119" s="447"/>
      <c r="AA119" s="236"/>
      <c r="AB119" s="325"/>
    </row>
    <row r="120" spans="1:28" ht="15" customHeight="1" x14ac:dyDescent="0.25">
      <c r="A120" s="2734"/>
      <c r="B120" s="396" t="s">
        <v>311</v>
      </c>
      <c r="C120" s="506">
        <f t="shared" si="12"/>
        <v>0</v>
      </c>
      <c r="D120" s="506">
        <f t="shared" si="13"/>
        <v>0</v>
      </c>
      <c r="E120" s="533">
        <f t="shared" si="14"/>
        <v>0</v>
      </c>
      <c r="F120" s="201"/>
      <c r="G120" s="267"/>
      <c r="H120" s="203"/>
      <c r="I120" s="203"/>
      <c r="J120" s="203"/>
      <c r="K120" s="447"/>
      <c r="L120" s="447"/>
      <c r="M120" s="447"/>
      <c r="N120" s="203"/>
      <c r="O120" s="203"/>
      <c r="P120" s="203"/>
      <c r="Q120" s="203"/>
      <c r="R120" s="203"/>
      <c r="S120" s="203"/>
      <c r="T120" s="203"/>
      <c r="U120" s="447"/>
      <c r="V120" s="447"/>
      <c r="W120" s="447"/>
      <c r="X120" s="447"/>
      <c r="Y120" s="447"/>
      <c r="Z120" s="447"/>
      <c r="AA120" s="236"/>
      <c r="AB120" s="325"/>
    </row>
    <row r="121" spans="1:28" ht="15" customHeight="1" x14ac:dyDescent="0.25">
      <c r="A121" s="2734"/>
      <c r="B121" s="396" t="s">
        <v>312</v>
      </c>
      <c r="C121" s="200">
        <f t="shared" si="12"/>
        <v>0</v>
      </c>
      <c r="D121" s="200">
        <f t="shared" si="13"/>
        <v>0</v>
      </c>
      <c r="E121" s="534">
        <f t="shared" si="14"/>
        <v>0</v>
      </c>
      <c r="F121" s="201"/>
      <c r="G121" s="267"/>
      <c r="H121" s="203"/>
      <c r="I121" s="203"/>
      <c r="J121" s="203"/>
      <c r="K121" s="447"/>
      <c r="L121" s="447"/>
      <c r="M121" s="447"/>
      <c r="N121" s="203"/>
      <c r="O121" s="203"/>
      <c r="P121" s="203"/>
      <c r="Q121" s="203"/>
      <c r="R121" s="203"/>
      <c r="S121" s="203"/>
      <c r="T121" s="203"/>
      <c r="U121" s="447"/>
      <c r="V121" s="447"/>
      <c r="W121" s="447"/>
      <c r="X121" s="447"/>
      <c r="Y121" s="447"/>
      <c r="Z121" s="447"/>
      <c r="AA121" s="236"/>
      <c r="AB121" s="325"/>
    </row>
    <row r="122" spans="1:28" ht="15" customHeight="1" x14ac:dyDescent="0.25">
      <c r="A122" s="2733"/>
      <c r="B122" s="399" t="s">
        <v>313</v>
      </c>
      <c r="C122" s="168">
        <f t="shared" si="12"/>
        <v>0</v>
      </c>
      <c r="D122" s="168">
        <f t="shared" si="13"/>
        <v>0</v>
      </c>
      <c r="E122" s="535">
        <f t="shared" si="14"/>
        <v>0</v>
      </c>
      <c r="F122" s="242"/>
      <c r="G122" s="170"/>
      <c r="H122" s="132"/>
      <c r="I122" s="132"/>
      <c r="J122" s="132"/>
      <c r="K122" s="536"/>
      <c r="L122" s="536"/>
      <c r="M122" s="536"/>
      <c r="N122" s="132"/>
      <c r="O122" s="132"/>
      <c r="P122" s="132"/>
      <c r="Q122" s="132"/>
      <c r="R122" s="132"/>
      <c r="S122" s="132"/>
      <c r="T122" s="132"/>
      <c r="U122" s="536"/>
      <c r="V122" s="536"/>
      <c r="W122" s="536"/>
      <c r="X122" s="536"/>
      <c r="Y122" s="536"/>
      <c r="Z122" s="536"/>
      <c r="AA122" s="169"/>
      <c r="AB122" s="325"/>
    </row>
    <row r="123" spans="1:28" ht="15" customHeight="1" x14ac:dyDescent="0.25">
      <c r="A123" s="2825" t="s">
        <v>1602</v>
      </c>
      <c r="B123" s="389" t="s">
        <v>309</v>
      </c>
      <c r="C123" s="165">
        <f t="shared" si="12"/>
        <v>0</v>
      </c>
      <c r="D123" s="165">
        <f t="shared" si="13"/>
        <v>0</v>
      </c>
      <c r="E123" s="531">
        <f t="shared" si="14"/>
        <v>0</v>
      </c>
      <c r="F123" s="193"/>
      <c r="G123" s="264"/>
      <c r="H123" s="141"/>
      <c r="I123" s="141"/>
      <c r="J123" s="141"/>
      <c r="K123" s="532"/>
      <c r="L123" s="532"/>
      <c r="M123" s="532"/>
      <c r="N123" s="141"/>
      <c r="O123" s="141"/>
      <c r="P123" s="141"/>
      <c r="Q123" s="141"/>
      <c r="R123" s="141"/>
      <c r="S123" s="141"/>
      <c r="T123" s="141"/>
      <c r="U123" s="532"/>
      <c r="V123" s="532"/>
      <c r="W123" s="532"/>
      <c r="X123" s="532"/>
      <c r="Y123" s="532"/>
      <c r="Z123" s="532"/>
      <c r="AA123" s="166"/>
      <c r="AB123" s="325"/>
    </row>
    <row r="124" spans="1:28" ht="15" customHeight="1" x14ac:dyDescent="0.25">
      <c r="A124" s="2826"/>
      <c r="B124" s="394" t="s">
        <v>310</v>
      </c>
      <c r="C124" s="506">
        <f t="shared" si="12"/>
        <v>0</v>
      </c>
      <c r="D124" s="506">
        <f t="shared" si="13"/>
        <v>0</v>
      </c>
      <c r="E124" s="533">
        <f t="shared" si="14"/>
        <v>0</v>
      </c>
      <c r="F124" s="201"/>
      <c r="G124" s="267"/>
      <c r="H124" s="203"/>
      <c r="I124" s="203"/>
      <c r="J124" s="203"/>
      <c r="K124" s="447"/>
      <c r="L124" s="447"/>
      <c r="M124" s="447"/>
      <c r="N124" s="203"/>
      <c r="O124" s="203"/>
      <c r="P124" s="203"/>
      <c r="Q124" s="203"/>
      <c r="R124" s="203"/>
      <c r="S124" s="203"/>
      <c r="T124" s="203"/>
      <c r="U124" s="447"/>
      <c r="V124" s="447"/>
      <c r="W124" s="447"/>
      <c r="X124" s="447"/>
      <c r="Y124" s="447"/>
      <c r="Z124" s="447"/>
      <c r="AA124" s="236"/>
      <c r="AB124" s="325"/>
    </row>
    <row r="125" spans="1:28" ht="15" customHeight="1" x14ac:dyDescent="0.25">
      <c r="A125" s="2826"/>
      <c r="B125" s="396" t="s">
        <v>311</v>
      </c>
      <c r="C125" s="506">
        <f t="shared" si="12"/>
        <v>0</v>
      </c>
      <c r="D125" s="506">
        <f t="shared" si="13"/>
        <v>0</v>
      </c>
      <c r="E125" s="533">
        <f t="shared" si="14"/>
        <v>0</v>
      </c>
      <c r="F125" s="201"/>
      <c r="G125" s="267"/>
      <c r="H125" s="203"/>
      <c r="I125" s="203"/>
      <c r="J125" s="203"/>
      <c r="K125" s="447"/>
      <c r="L125" s="447"/>
      <c r="M125" s="447"/>
      <c r="N125" s="203"/>
      <c r="O125" s="203"/>
      <c r="P125" s="203"/>
      <c r="Q125" s="203"/>
      <c r="R125" s="203"/>
      <c r="S125" s="203"/>
      <c r="T125" s="203"/>
      <c r="U125" s="447"/>
      <c r="V125" s="447"/>
      <c r="W125" s="447"/>
      <c r="X125" s="447"/>
      <c r="Y125" s="447"/>
      <c r="Z125" s="447"/>
      <c r="AA125" s="236"/>
      <c r="AB125" s="325"/>
    </row>
    <row r="126" spans="1:28" ht="15" customHeight="1" x14ac:dyDescent="0.25">
      <c r="A126" s="2827"/>
      <c r="B126" s="396" t="s">
        <v>312</v>
      </c>
      <c r="C126" s="200">
        <f t="shared" si="12"/>
        <v>0</v>
      </c>
      <c r="D126" s="200">
        <f t="shared" si="13"/>
        <v>0</v>
      </c>
      <c r="E126" s="534">
        <f t="shared" si="14"/>
        <v>0</v>
      </c>
      <c r="F126" s="201"/>
      <c r="G126" s="267"/>
      <c r="H126" s="203"/>
      <c r="I126" s="203"/>
      <c r="J126" s="203"/>
      <c r="K126" s="447"/>
      <c r="L126" s="447"/>
      <c r="M126" s="447"/>
      <c r="N126" s="203"/>
      <c r="O126" s="203"/>
      <c r="P126" s="203"/>
      <c r="Q126" s="203"/>
      <c r="R126" s="203"/>
      <c r="S126" s="203"/>
      <c r="T126" s="203"/>
      <c r="U126" s="447"/>
      <c r="V126" s="447"/>
      <c r="W126" s="447"/>
      <c r="X126" s="447"/>
      <c r="Y126" s="447"/>
      <c r="Z126" s="447"/>
      <c r="AA126" s="236"/>
      <c r="AB126" s="325"/>
    </row>
    <row r="127" spans="1:28" ht="15" customHeight="1" x14ac:dyDescent="0.25">
      <c r="A127" s="2828"/>
      <c r="B127" s="399" t="s">
        <v>313</v>
      </c>
      <c r="C127" s="168">
        <f t="shared" si="12"/>
        <v>0</v>
      </c>
      <c r="D127" s="168">
        <f t="shared" si="13"/>
        <v>0</v>
      </c>
      <c r="E127" s="535">
        <f t="shared" si="14"/>
        <v>0</v>
      </c>
      <c r="F127" s="242"/>
      <c r="G127" s="170"/>
      <c r="H127" s="132"/>
      <c r="I127" s="132"/>
      <c r="J127" s="132"/>
      <c r="K127" s="536"/>
      <c r="L127" s="536"/>
      <c r="M127" s="536"/>
      <c r="N127" s="132"/>
      <c r="O127" s="132"/>
      <c r="P127" s="132"/>
      <c r="Q127" s="132"/>
      <c r="R127" s="132"/>
      <c r="S127" s="132"/>
      <c r="T127" s="132"/>
      <c r="U127" s="536"/>
      <c r="V127" s="536"/>
      <c r="W127" s="536"/>
      <c r="X127" s="536"/>
      <c r="Y127" s="536"/>
      <c r="Z127" s="536"/>
      <c r="AA127" s="169"/>
      <c r="AB127" s="325"/>
    </row>
    <row r="128" spans="1:28" ht="15" customHeight="1" x14ac:dyDescent="0.25">
      <c r="A128" s="2825" t="s">
        <v>316</v>
      </c>
      <c r="B128" s="389" t="s">
        <v>309</v>
      </c>
      <c r="C128" s="165">
        <f t="shared" si="12"/>
        <v>0</v>
      </c>
      <c r="D128" s="165">
        <f t="shared" si="13"/>
        <v>0</v>
      </c>
      <c r="E128" s="531">
        <f t="shared" si="14"/>
        <v>0</v>
      </c>
      <c r="F128" s="193"/>
      <c r="G128" s="264"/>
      <c r="H128" s="141"/>
      <c r="I128" s="141"/>
      <c r="J128" s="141"/>
      <c r="K128" s="532"/>
      <c r="L128" s="532"/>
      <c r="M128" s="532"/>
      <c r="N128" s="141"/>
      <c r="O128" s="141"/>
      <c r="P128" s="141"/>
      <c r="Q128" s="141"/>
      <c r="R128" s="141"/>
      <c r="S128" s="141"/>
      <c r="T128" s="141"/>
      <c r="U128" s="532"/>
      <c r="V128" s="532"/>
      <c r="W128" s="532"/>
      <c r="X128" s="532"/>
      <c r="Y128" s="532"/>
      <c r="Z128" s="532"/>
      <c r="AA128" s="166"/>
      <c r="AB128" s="325"/>
    </row>
    <row r="129" spans="1:28" ht="15" customHeight="1" x14ac:dyDescent="0.25">
      <c r="A129" s="2826"/>
      <c r="B129" s="394" t="s">
        <v>310</v>
      </c>
      <c r="C129" s="506">
        <f t="shared" si="12"/>
        <v>0</v>
      </c>
      <c r="D129" s="506">
        <f t="shared" si="13"/>
        <v>0</v>
      </c>
      <c r="E129" s="533">
        <f t="shared" si="14"/>
        <v>0</v>
      </c>
      <c r="F129" s="201"/>
      <c r="G129" s="267"/>
      <c r="H129" s="203"/>
      <c r="I129" s="203"/>
      <c r="J129" s="203"/>
      <c r="K129" s="447"/>
      <c r="L129" s="447"/>
      <c r="M129" s="447"/>
      <c r="N129" s="203"/>
      <c r="O129" s="203"/>
      <c r="P129" s="203"/>
      <c r="Q129" s="203"/>
      <c r="R129" s="203"/>
      <c r="S129" s="203"/>
      <c r="T129" s="203"/>
      <c r="U129" s="447"/>
      <c r="V129" s="447"/>
      <c r="W129" s="447"/>
      <c r="X129" s="447"/>
      <c r="Y129" s="447"/>
      <c r="Z129" s="447"/>
      <c r="AA129" s="236"/>
      <c r="AB129" s="325"/>
    </row>
    <row r="130" spans="1:28" ht="15" customHeight="1" x14ac:dyDescent="0.25">
      <c r="A130" s="2826"/>
      <c r="B130" s="396" t="s">
        <v>311</v>
      </c>
      <c r="C130" s="506">
        <f t="shared" si="12"/>
        <v>0</v>
      </c>
      <c r="D130" s="506">
        <f t="shared" si="13"/>
        <v>0</v>
      </c>
      <c r="E130" s="533">
        <f t="shared" si="14"/>
        <v>0</v>
      </c>
      <c r="F130" s="201"/>
      <c r="G130" s="267"/>
      <c r="H130" s="203"/>
      <c r="I130" s="203"/>
      <c r="J130" s="203"/>
      <c r="K130" s="447"/>
      <c r="L130" s="447"/>
      <c r="M130" s="447"/>
      <c r="N130" s="203"/>
      <c r="O130" s="203"/>
      <c r="P130" s="203"/>
      <c r="Q130" s="203"/>
      <c r="R130" s="203"/>
      <c r="S130" s="203"/>
      <c r="T130" s="203"/>
      <c r="U130" s="447"/>
      <c r="V130" s="447"/>
      <c r="W130" s="447"/>
      <c r="X130" s="447"/>
      <c r="Y130" s="447"/>
      <c r="Z130" s="447"/>
      <c r="AA130" s="236"/>
      <c r="AB130" s="325"/>
    </row>
    <row r="131" spans="1:28" ht="15" customHeight="1" x14ac:dyDescent="0.25">
      <c r="A131" s="2827"/>
      <c r="B131" s="396" t="s">
        <v>312</v>
      </c>
      <c r="C131" s="200">
        <f t="shared" si="12"/>
        <v>0</v>
      </c>
      <c r="D131" s="200">
        <f t="shared" si="13"/>
        <v>0</v>
      </c>
      <c r="E131" s="534">
        <f t="shared" si="14"/>
        <v>0</v>
      </c>
      <c r="F131" s="201"/>
      <c r="G131" s="267"/>
      <c r="H131" s="203"/>
      <c r="I131" s="203"/>
      <c r="J131" s="203"/>
      <c r="K131" s="447"/>
      <c r="L131" s="447"/>
      <c r="M131" s="447"/>
      <c r="N131" s="203"/>
      <c r="O131" s="203"/>
      <c r="P131" s="203"/>
      <c r="Q131" s="203"/>
      <c r="R131" s="203"/>
      <c r="S131" s="203"/>
      <c r="T131" s="203"/>
      <c r="U131" s="447"/>
      <c r="V131" s="447"/>
      <c r="W131" s="447"/>
      <c r="X131" s="447"/>
      <c r="Y131" s="447"/>
      <c r="Z131" s="447"/>
      <c r="AA131" s="236"/>
      <c r="AB131" s="325"/>
    </row>
    <row r="132" spans="1:28" ht="15" customHeight="1" x14ac:dyDescent="0.25">
      <c r="A132" s="2828"/>
      <c r="B132" s="399" t="s">
        <v>313</v>
      </c>
      <c r="C132" s="168">
        <f t="shared" si="12"/>
        <v>0</v>
      </c>
      <c r="D132" s="168">
        <f t="shared" si="13"/>
        <v>0</v>
      </c>
      <c r="E132" s="535">
        <f t="shared" si="14"/>
        <v>0</v>
      </c>
      <c r="F132" s="242"/>
      <c r="G132" s="170"/>
      <c r="H132" s="132"/>
      <c r="I132" s="132"/>
      <c r="J132" s="132"/>
      <c r="K132" s="536"/>
      <c r="L132" s="536"/>
      <c r="M132" s="536"/>
      <c r="N132" s="132"/>
      <c r="O132" s="132"/>
      <c r="P132" s="132"/>
      <c r="Q132" s="132"/>
      <c r="R132" s="132"/>
      <c r="S132" s="132"/>
      <c r="T132" s="132"/>
      <c r="U132" s="536"/>
      <c r="V132" s="536"/>
      <c r="W132" s="536"/>
      <c r="X132" s="536"/>
      <c r="Y132" s="536"/>
      <c r="Z132" s="536"/>
      <c r="AA132" s="169"/>
      <c r="AB132" s="325"/>
    </row>
    <row r="133" spans="1:28" ht="15" customHeight="1" x14ac:dyDescent="0.25">
      <c r="A133" s="2732" t="s">
        <v>317</v>
      </c>
      <c r="B133" s="389" t="s">
        <v>309</v>
      </c>
      <c r="C133" s="165">
        <f t="shared" si="12"/>
        <v>0</v>
      </c>
      <c r="D133" s="165">
        <f t="shared" si="13"/>
        <v>0</v>
      </c>
      <c r="E133" s="531">
        <f t="shared" si="14"/>
        <v>0</v>
      </c>
      <c r="F133" s="193"/>
      <c r="G133" s="264"/>
      <c r="H133" s="141"/>
      <c r="I133" s="141"/>
      <c r="J133" s="141"/>
      <c r="K133" s="532"/>
      <c r="L133" s="532"/>
      <c r="M133" s="532"/>
      <c r="N133" s="141"/>
      <c r="O133" s="141"/>
      <c r="P133" s="141"/>
      <c r="Q133" s="141"/>
      <c r="R133" s="141"/>
      <c r="S133" s="141"/>
      <c r="T133" s="141"/>
      <c r="U133" s="532"/>
      <c r="V133" s="532"/>
      <c r="W133" s="532"/>
      <c r="X133" s="532"/>
      <c r="Y133" s="532"/>
      <c r="Z133" s="532"/>
      <c r="AA133" s="166"/>
      <c r="AB133" s="325"/>
    </row>
    <row r="134" spans="1:28" ht="15" customHeight="1" x14ac:dyDescent="0.25">
      <c r="A134" s="2734"/>
      <c r="B134" s="394" t="s">
        <v>310</v>
      </c>
      <c r="C134" s="506">
        <f t="shared" si="12"/>
        <v>0</v>
      </c>
      <c r="D134" s="506">
        <f t="shared" si="13"/>
        <v>0</v>
      </c>
      <c r="E134" s="533">
        <f t="shared" si="14"/>
        <v>0</v>
      </c>
      <c r="F134" s="201"/>
      <c r="G134" s="267"/>
      <c r="H134" s="203"/>
      <c r="I134" s="203"/>
      <c r="J134" s="203"/>
      <c r="K134" s="447"/>
      <c r="L134" s="447"/>
      <c r="M134" s="447"/>
      <c r="N134" s="203"/>
      <c r="O134" s="203"/>
      <c r="P134" s="203"/>
      <c r="Q134" s="203"/>
      <c r="R134" s="203"/>
      <c r="S134" s="203"/>
      <c r="T134" s="203"/>
      <c r="U134" s="447"/>
      <c r="V134" s="447"/>
      <c r="W134" s="447"/>
      <c r="X134" s="447"/>
      <c r="Y134" s="447"/>
      <c r="Z134" s="447"/>
      <c r="AA134" s="236"/>
      <c r="AB134" s="325"/>
    </row>
    <row r="135" spans="1:28" ht="15" customHeight="1" x14ac:dyDescent="0.25">
      <c r="A135" s="2734"/>
      <c r="B135" s="396" t="s">
        <v>311</v>
      </c>
      <c r="C135" s="506">
        <f t="shared" si="12"/>
        <v>0</v>
      </c>
      <c r="D135" s="506">
        <f t="shared" si="13"/>
        <v>0</v>
      </c>
      <c r="E135" s="533">
        <f t="shared" si="14"/>
        <v>0</v>
      </c>
      <c r="F135" s="201"/>
      <c r="G135" s="267"/>
      <c r="H135" s="203"/>
      <c r="I135" s="203"/>
      <c r="J135" s="203"/>
      <c r="K135" s="447"/>
      <c r="L135" s="447"/>
      <c r="M135" s="447"/>
      <c r="N135" s="203"/>
      <c r="O135" s="203"/>
      <c r="P135" s="203"/>
      <c r="Q135" s="203"/>
      <c r="R135" s="203"/>
      <c r="S135" s="203"/>
      <c r="T135" s="203"/>
      <c r="U135" s="447"/>
      <c r="V135" s="447"/>
      <c r="W135" s="447"/>
      <c r="X135" s="447"/>
      <c r="Y135" s="447"/>
      <c r="Z135" s="447"/>
      <c r="AA135" s="236"/>
      <c r="AB135" s="325"/>
    </row>
    <row r="136" spans="1:28" ht="15" customHeight="1" x14ac:dyDescent="0.25">
      <c r="A136" s="2734"/>
      <c r="B136" s="396" t="s">
        <v>312</v>
      </c>
      <c r="C136" s="200">
        <f t="shared" si="12"/>
        <v>0</v>
      </c>
      <c r="D136" s="200">
        <f t="shared" si="13"/>
        <v>0</v>
      </c>
      <c r="E136" s="534">
        <f t="shared" si="14"/>
        <v>0</v>
      </c>
      <c r="F136" s="201"/>
      <c r="G136" s="267"/>
      <c r="H136" s="203"/>
      <c r="I136" s="203"/>
      <c r="J136" s="203"/>
      <c r="K136" s="447"/>
      <c r="L136" s="447"/>
      <c r="M136" s="447"/>
      <c r="N136" s="203"/>
      <c r="O136" s="203"/>
      <c r="P136" s="203"/>
      <c r="Q136" s="203"/>
      <c r="R136" s="203"/>
      <c r="S136" s="203"/>
      <c r="T136" s="203"/>
      <c r="U136" s="447"/>
      <c r="V136" s="447"/>
      <c r="W136" s="447"/>
      <c r="X136" s="447"/>
      <c r="Y136" s="447"/>
      <c r="Z136" s="447"/>
      <c r="AA136" s="236"/>
      <c r="AB136" s="325"/>
    </row>
    <row r="137" spans="1:28" ht="15" customHeight="1" x14ac:dyDescent="0.25">
      <c r="A137" s="2734"/>
      <c r="B137" s="404" t="s">
        <v>313</v>
      </c>
      <c r="C137" s="159">
        <f t="shared" si="12"/>
        <v>0</v>
      </c>
      <c r="D137" s="159">
        <f t="shared" si="13"/>
        <v>0</v>
      </c>
      <c r="E137" s="537">
        <f t="shared" si="14"/>
        <v>0</v>
      </c>
      <c r="F137" s="269"/>
      <c r="G137" s="206"/>
      <c r="H137" s="208"/>
      <c r="I137" s="208"/>
      <c r="J137" s="208"/>
      <c r="K137" s="209"/>
      <c r="L137" s="209"/>
      <c r="M137" s="209"/>
      <c r="N137" s="208"/>
      <c r="O137" s="208"/>
      <c r="P137" s="208"/>
      <c r="Q137" s="208"/>
      <c r="R137" s="208"/>
      <c r="S137" s="208"/>
      <c r="T137" s="208"/>
      <c r="U137" s="209"/>
      <c r="V137" s="209"/>
      <c r="W137" s="209"/>
      <c r="X137" s="209"/>
      <c r="Y137" s="209"/>
      <c r="Z137" s="209"/>
      <c r="AA137" s="270"/>
      <c r="AB137" s="325"/>
    </row>
    <row r="138" spans="1:28" ht="15" customHeight="1" thickBot="1" x14ac:dyDescent="0.3">
      <c r="A138" s="2831" t="s">
        <v>318</v>
      </c>
      <c r="B138" s="2832"/>
      <c r="C138" s="538">
        <f t="shared" ref="C138:AA138" si="15">SUM(C108:C137)</f>
        <v>0</v>
      </c>
      <c r="D138" s="538">
        <f t="shared" si="15"/>
        <v>0</v>
      </c>
      <c r="E138" s="539">
        <f t="shared" si="15"/>
        <v>0</v>
      </c>
      <c r="F138" s="538">
        <f t="shared" si="15"/>
        <v>0</v>
      </c>
      <c r="G138" s="538">
        <f t="shared" si="15"/>
        <v>0</v>
      </c>
      <c r="H138" s="538">
        <f t="shared" si="15"/>
        <v>0</v>
      </c>
      <c r="I138" s="538">
        <f t="shared" si="15"/>
        <v>0</v>
      </c>
      <c r="J138" s="538">
        <f t="shared" si="15"/>
        <v>0</v>
      </c>
      <c r="K138" s="538">
        <f t="shared" si="15"/>
        <v>0</v>
      </c>
      <c r="L138" s="538">
        <f t="shared" si="15"/>
        <v>0</v>
      </c>
      <c r="M138" s="538">
        <f t="shared" si="15"/>
        <v>0</v>
      </c>
      <c r="N138" s="538">
        <f t="shared" si="15"/>
        <v>0</v>
      </c>
      <c r="O138" s="538">
        <f t="shared" si="15"/>
        <v>0</v>
      </c>
      <c r="P138" s="538">
        <f t="shared" si="15"/>
        <v>0</v>
      </c>
      <c r="Q138" s="538">
        <f t="shared" si="15"/>
        <v>0</v>
      </c>
      <c r="R138" s="538">
        <f t="shared" si="15"/>
        <v>0</v>
      </c>
      <c r="S138" s="538">
        <f t="shared" si="15"/>
        <v>0</v>
      </c>
      <c r="T138" s="538">
        <f t="shared" si="15"/>
        <v>0</v>
      </c>
      <c r="U138" s="538">
        <f t="shared" si="15"/>
        <v>0</v>
      </c>
      <c r="V138" s="538">
        <f t="shared" si="15"/>
        <v>0</v>
      </c>
      <c r="W138" s="538">
        <f t="shared" si="15"/>
        <v>0</v>
      </c>
      <c r="X138" s="538">
        <f t="shared" si="15"/>
        <v>0</v>
      </c>
      <c r="Y138" s="538">
        <f t="shared" si="15"/>
        <v>0</v>
      </c>
      <c r="Z138" s="538">
        <f t="shared" si="15"/>
        <v>0</v>
      </c>
      <c r="AA138" s="538">
        <f t="shared" si="15"/>
        <v>0</v>
      </c>
      <c r="AB138" s="325"/>
    </row>
    <row r="139" spans="1:28" ht="15" customHeight="1" thickTop="1" x14ac:dyDescent="0.25">
      <c r="A139" s="2772" t="s">
        <v>319</v>
      </c>
      <c r="B139" s="408" t="s">
        <v>309</v>
      </c>
      <c r="C139" s="540">
        <f t="shared" ref="C139:C149" si="16">SUM(D139+E139)</f>
        <v>0</v>
      </c>
      <c r="D139" s="540">
        <f t="shared" ref="D139:D149" si="17">SUM(F139+H139+J139+L139+N139+P139+R139+T139+V139+X139+Z139)</f>
        <v>0</v>
      </c>
      <c r="E139" s="541">
        <f t="shared" ref="E139:E149" si="18">SUM(G139+I139+K139+M139+O139+Q139+S139+U139+W139+Y139+AA139)</f>
        <v>0</v>
      </c>
      <c r="F139" s="411"/>
      <c r="G139" s="542"/>
      <c r="H139" s="543"/>
      <c r="I139" s="543"/>
      <c r="J139" s="543"/>
      <c r="K139" s="544"/>
      <c r="L139" s="544"/>
      <c r="M139" s="544"/>
      <c r="N139" s="543"/>
      <c r="O139" s="543"/>
      <c r="P139" s="543"/>
      <c r="Q139" s="543"/>
      <c r="R139" s="543"/>
      <c r="S139" s="543"/>
      <c r="T139" s="543"/>
      <c r="U139" s="544"/>
      <c r="V139" s="544"/>
      <c r="W139" s="544"/>
      <c r="X139" s="544"/>
      <c r="Y139" s="544"/>
      <c r="Z139" s="544"/>
      <c r="AA139" s="412"/>
      <c r="AB139" s="325"/>
    </row>
    <row r="140" spans="1:28" ht="15" customHeight="1" x14ac:dyDescent="0.25">
      <c r="A140" s="2773"/>
      <c r="B140" s="394" t="s">
        <v>310</v>
      </c>
      <c r="C140" s="506">
        <f t="shared" si="16"/>
        <v>0</v>
      </c>
      <c r="D140" s="506">
        <f t="shared" si="17"/>
        <v>0</v>
      </c>
      <c r="E140" s="533">
        <f t="shared" si="18"/>
        <v>0</v>
      </c>
      <c r="F140" s="252"/>
      <c r="G140" s="167"/>
      <c r="H140" s="121"/>
      <c r="I140" s="121"/>
      <c r="J140" s="121"/>
      <c r="K140" s="445"/>
      <c r="L140" s="445"/>
      <c r="M140" s="445"/>
      <c r="N140" s="121"/>
      <c r="O140" s="121"/>
      <c r="P140" s="121"/>
      <c r="Q140" s="121"/>
      <c r="R140" s="121"/>
      <c r="S140" s="121"/>
      <c r="T140" s="121"/>
      <c r="U140" s="445"/>
      <c r="V140" s="445"/>
      <c r="W140" s="445"/>
      <c r="X140" s="445"/>
      <c r="Y140" s="445"/>
      <c r="Z140" s="445"/>
      <c r="AA140" s="253"/>
      <c r="AB140" s="325"/>
    </row>
    <row r="141" spans="1:28" ht="15" customHeight="1" x14ac:dyDescent="0.25">
      <c r="A141" s="2773"/>
      <c r="B141" s="396" t="s">
        <v>311</v>
      </c>
      <c r="C141" s="506">
        <f t="shared" si="16"/>
        <v>0</v>
      </c>
      <c r="D141" s="506">
        <f t="shared" si="17"/>
        <v>0</v>
      </c>
      <c r="E141" s="533">
        <f t="shared" si="18"/>
        <v>0</v>
      </c>
      <c r="F141" s="252"/>
      <c r="G141" s="167"/>
      <c r="H141" s="121"/>
      <c r="I141" s="121"/>
      <c r="J141" s="121"/>
      <c r="K141" s="445"/>
      <c r="L141" s="445"/>
      <c r="M141" s="445"/>
      <c r="N141" s="121"/>
      <c r="O141" s="121"/>
      <c r="P141" s="121"/>
      <c r="Q141" s="121"/>
      <c r="R141" s="121"/>
      <c r="S141" s="121"/>
      <c r="T141" s="121"/>
      <c r="U141" s="445"/>
      <c r="V141" s="445"/>
      <c r="W141" s="445"/>
      <c r="X141" s="445"/>
      <c r="Y141" s="445"/>
      <c r="Z141" s="445"/>
      <c r="AA141" s="253"/>
      <c r="AB141" s="325"/>
    </row>
    <row r="142" spans="1:28" ht="15" customHeight="1" x14ac:dyDescent="0.25">
      <c r="A142" s="2773"/>
      <c r="B142" s="396" t="s">
        <v>312</v>
      </c>
      <c r="C142" s="506">
        <f t="shared" si="16"/>
        <v>0</v>
      </c>
      <c r="D142" s="506">
        <f t="shared" si="17"/>
        <v>0</v>
      </c>
      <c r="E142" s="533">
        <f t="shared" si="18"/>
        <v>0</v>
      </c>
      <c r="F142" s="252"/>
      <c r="G142" s="167"/>
      <c r="H142" s="121"/>
      <c r="I142" s="121"/>
      <c r="J142" s="121"/>
      <c r="K142" s="445"/>
      <c r="L142" s="445"/>
      <c r="M142" s="445"/>
      <c r="N142" s="121"/>
      <c r="O142" s="121"/>
      <c r="P142" s="121"/>
      <c r="Q142" s="121"/>
      <c r="R142" s="121"/>
      <c r="S142" s="121"/>
      <c r="T142" s="121"/>
      <c r="U142" s="445"/>
      <c r="V142" s="445"/>
      <c r="W142" s="445"/>
      <c r="X142" s="445"/>
      <c r="Y142" s="445"/>
      <c r="Z142" s="445"/>
      <c r="AA142" s="253"/>
      <c r="AB142" s="325"/>
    </row>
    <row r="143" spans="1:28" ht="15" customHeight="1" x14ac:dyDescent="0.25">
      <c r="A143" s="2773"/>
      <c r="B143" s="404" t="s">
        <v>313</v>
      </c>
      <c r="C143" s="545">
        <f t="shared" si="16"/>
        <v>0</v>
      </c>
      <c r="D143" s="545">
        <f t="shared" si="17"/>
        <v>0</v>
      </c>
      <c r="E143" s="370">
        <f t="shared" si="18"/>
        <v>0</v>
      </c>
      <c r="F143" s="546"/>
      <c r="G143" s="547"/>
      <c r="H143" s="148"/>
      <c r="I143" s="148"/>
      <c r="J143" s="148"/>
      <c r="K143" s="548"/>
      <c r="L143" s="548"/>
      <c r="M143" s="548"/>
      <c r="N143" s="148"/>
      <c r="O143" s="148"/>
      <c r="P143" s="148"/>
      <c r="Q143" s="148"/>
      <c r="R143" s="148"/>
      <c r="S143" s="148"/>
      <c r="T143" s="148"/>
      <c r="U143" s="548"/>
      <c r="V143" s="548"/>
      <c r="W143" s="548"/>
      <c r="X143" s="548"/>
      <c r="Y143" s="548"/>
      <c r="Z143" s="548"/>
      <c r="AA143" s="549"/>
      <c r="AB143" s="325"/>
    </row>
    <row r="144" spans="1:28" ht="15" customHeight="1" x14ac:dyDescent="0.25">
      <c r="A144" s="2767" t="s">
        <v>320</v>
      </c>
      <c r="B144" s="389" t="s">
        <v>309</v>
      </c>
      <c r="C144" s="165">
        <f t="shared" si="16"/>
        <v>0</v>
      </c>
      <c r="D144" s="165">
        <f t="shared" si="17"/>
        <v>0</v>
      </c>
      <c r="E144" s="531">
        <f t="shared" si="18"/>
        <v>0</v>
      </c>
      <c r="F144" s="193"/>
      <c r="G144" s="264"/>
      <c r="H144" s="141"/>
      <c r="I144" s="141"/>
      <c r="J144" s="141"/>
      <c r="K144" s="532"/>
      <c r="L144" s="532"/>
      <c r="M144" s="532"/>
      <c r="N144" s="141"/>
      <c r="O144" s="141"/>
      <c r="P144" s="141"/>
      <c r="Q144" s="141"/>
      <c r="R144" s="141"/>
      <c r="S144" s="141"/>
      <c r="T144" s="141"/>
      <c r="U144" s="532"/>
      <c r="V144" s="532"/>
      <c r="W144" s="532"/>
      <c r="X144" s="532"/>
      <c r="Y144" s="532"/>
      <c r="Z144" s="532"/>
      <c r="AA144" s="166"/>
      <c r="AB144" s="325"/>
    </row>
    <row r="145" spans="1:28" ht="15" customHeight="1" x14ac:dyDescent="0.25">
      <c r="A145" s="2773"/>
      <c r="B145" s="394" t="s">
        <v>310</v>
      </c>
      <c r="C145" s="506">
        <f t="shared" si="16"/>
        <v>0</v>
      </c>
      <c r="D145" s="506">
        <f t="shared" si="17"/>
        <v>0</v>
      </c>
      <c r="E145" s="533">
        <f t="shared" si="18"/>
        <v>0</v>
      </c>
      <c r="F145" s="252"/>
      <c r="G145" s="167"/>
      <c r="H145" s="121"/>
      <c r="I145" s="121"/>
      <c r="J145" s="121"/>
      <c r="K145" s="445"/>
      <c r="L145" s="445"/>
      <c r="M145" s="445"/>
      <c r="N145" s="121"/>
      <c r="O145" s="121"/>
      <c r="P145" s="121"/>
      <c r="Q145" s="121"/>
      <c r="R145" s="121"/>
      <c r="S145" s="121"/>
      <c r="T145" s="121"/>
      <c r="U145" s="445"/>
      <c r="V145" s="445"/>
      <c r="W145" s="445"/>
      <c r="X145" s="445"/>
      <c r="Y145" s="445"/>
      <c r="Z145" s="445"/>
      <c r="AA145" s="253"/>
      <c r="AB145" s="325"/>
    </row>
    <row r="146" spans="1:28" ht="15" customHeight="1" x14ac:dyDescent="0.25">
      <c r="A146" s="2773"/>
      <c r="B146" s="396" t="s">
        <v>311</v>
      </c>
      <c r="C146" s="506">
        <f t="shared" si="16"/>
        <v>0</v>
      </c>
      <c r="D146" s="506">
        <f t="shared" si="17"/>
        <v>0</v>
      </c>
      <c r="E146" s="533">
        <f t="shared" si="18"/>
        <v>0</v>
      </c>
      <c r="F146" s="252"/>
      <c r="G146" s="167"/>
      <c r="H146" s="121"/>
      <c r="I146" s="121"/>
      <c r="J146" s="121"/>
      <c r="K146" s="445"/>
      <c r="L146" s="445"/>
      <c r="M146" s="445"/>
      <c r="N146" s="121"/>
      <c r="O146" s="121"/>
      <c r="P146" s="121"/>
      <c r="Q146" s="121"/>
      <c r="R146" s="121"/>
      <c r="S146" s="121"/>
      <c r="T146" s="121"/>
      <c r="U146" s="445"/>
      <c r="V146" s="445"/>
      <c r="W146" s="445"/>
      <c r="X146" s="445"/>
      <c r="Y146" s="445"/>
      <c r="Z146" s="445"/>
      <c r="AA146" s="253"/>
      <c r="AB146" s="325"/>
    </row>
    <row r="147" spans="1:28" ht="15" customHeight="1" x14ac:dyDescent="0.25">
      <c r="A147" s="2773"/>
      <c r="B147" s="396" t="s">
        <v>312</v>
      </c>
      <c r="C147" s="506">
        <f t="shared" si="16"/>
        <v>0</v>
      </c>
      <c r="D147" s="506">
        <f t="shared" si="17"/>
        <v>0</v>
      </c>
      <c r="E147" s="533">
        <f t="shared" si="18"/>
        <v>0</v>
      </c>
      <c r="F147" s="252"/>
      <c r="G147" s="167"/>
      <c r="H147" s="121"/>
      <c r="I147" s="121"/>
      <c r="J147" s="121"/>
      <c r="K147" s="445"/>
      <c r="L147" s="445"/>
      <c r="M147" s="445"/>
      <c r="N147" s="121"/>
      <c r="O147" s="121"/>
      <c r="P147" s="121"/>
      <c r="Q147" s="121"/>
      <c r="R147" s="121"/>
      <c r="S147" s="121"/>
      <c r="T147" s="121"/>
      <c r="U147" s="445"/>
      <c r="V147" s="445"/>
      <c r="W147" s="445"/>
      <c r="X147" s="445"/>
      <c r="Y147" s="445"/>
      <c r="Z147" s="445"/>
      <c r="AA147" s="253"/>
      <c r="AB147" s="325"/>
    </row>
    <row r="148" spans="1:28" ht="15" customHeight="1" x14ac:dyDescent="0.25">
      <c r="A148" s="2769"/>
      <c r="B148" s="399" t="s">
        <v>313</v>
      </c>
      <c r="C148" s="259">
        <f t="shared" si="16"/>
        <v>0</v>
      </c>
      <c r="D148" s="259">
        <f t="shared" si="17"/>
        <v>0</v>
      </c>
      <c r="E148" s="550">
        <f t="shared" si="18"/>
        <v>0</v>
      </c>
      <c r="F148" s="316"/>
      <c r="G148" s="551"/>
      <c r="H148" s="149"/>
      <c r="I148" s="149"/>
      <c r="J148" s="149"/>
      <c r="K148" s="552"/>
      <c r="L148" s="552"/>
      <c r="M148" s="552"/>
      <c r="N148" s="149"/>
      <c r="O148" s="149"/>
      <c r="P148" s="149"/>
      <c r="Q148" s="149"/>
      <c r="R148" s="149"/>
      <c r="S148" s="149"/>
      <c r="T148" s="149"/>
      <c r="U148" s="552"/>
      <c r="V148" s="552"/>
      <c r="W148" s="552"/>
      <c r="X148" s="552"/>
      <c r="Y148" s="552"/>
      <c r="Z148" s="552"/>
      <c r="AA148" s="317"/>
      <c r="AB148" s="325"/>
    </row>
    <row r="149" spans="1:28" ht="15" customHeight="1" x14ac:dyDescent="0.25">
      <c r="A149" s="2829" t="s">
        <v>321</v>
      </c>
      <c r="B149" s="2830"/>
      <c r="C149" s="545">
        <f t="shared" si="16"/>
        <v>0</v>
      </c>
      <c r="D149" s="545">
        <f t="shared" si="17"/>
        <v>0</v>
      </c>
      <c r="E149" s="370">
        <f t="shared" si="18"/>
        <v>0</v>
      </c>
      <c r="F149" s="546"/>
      <c r="G149" s="547"/>
      <c r="H149" s="148"/>
      <c r="I149" s="148"/>
      <c r="J149" s="148"/>
      <c r="K149" s="548"/>
      <c r="L149" s="548"/>
      <c r="M149" s="548"/>
      <c r="N149" s="148"/>
      <c r="O149" s="148"/>
      <c r="P149" s="148"/>
      <c r="Q149" s="148"/>
      <c r="R149" s="148"/>
      <c r="S149" s="148"/>
      <c r="T149" s="148"/>
      <c r="U149" s="548"/>
      <c r="V149" s="548"/>
      <c r="W149" s="548"/>
      <c r="X149" s="548"/>
      <c r="Y149" s="548"/>
      <c r="Z149" s="548"/>
      <c r="AA149" s="549"/>
      <c r="AB149" s="325"/>
    </row>
    <row r="150" spans="1:28" ht="15" customHeight="1" x14ac:dyDescent="0.25">
      <c r="A150" s="2831" t="s">
        <v>318</v>
      </c>
      <c r="B150" s="2832"/>
      <c r="C150" s="538">
        <f t="shared" ref="C150:AA150" si="19">SUM(C139:C149)</f>
        <v>0</v>
      </c>
      <c r="D150" s="538">
        <f t="shared" si="19"/>
        <v>0</v>
      </c>
      <c r="E150" s="539">
        <f t="shared" si="19"/>
        <v>0</v>
      </c>
      <c r="F150" s="538">
        <f t="shared" si="19"/>
        <v>0</v>
      </c>
      <c r="G150" s="538">
        <f t="shared" si="19"/>
        <v>0</v>
      </c>
      <c r="H150" s="538">
        <f t="shared" si="19"/>
        <v>0</v>
      </c>
      <c r="I150" s="538">
        <f t="shared" si="19"/>
        <v>0</v>
      </c>
      <c r="J150" s="538">
        <f t="shared" si="19"/>
        <v>0</v>
      </c>
      <c r="K150" s="538">
        <f t="shared" si="19"/>
        <v>0</v>
      </c>
      <c r="L150" s="538">
        <f t="shared" si="19"/>
        <v>0</v>
      </c>
      <c r="M150" s="538">
        <f t="shared" si="19"/>
        <v>0</v>
      </c>
      <c r="N150" s="538">
        <f t="shared" si="19"/>
        <v>0</v>
      </c>
      <c r="O150" s="538">
        <f t="shared" si="19"/>
        <v>0</v>
      </c>
      <c r="P150" s="538">
        <f t="shared" si="19"/>
        <v>0</v>
      </c>
      <c r="Q150" s="538">
        <f t="shared" si="19"/>
        <v>0</v>
      </c>
      <c r="R150" s="538">
        <f t="shared" si="19"/>
        <v>0</v>
      </c>
      <c r="S150" s="538">
        <f t="shared" si="19"/>
        <v>0</v>
      </c>
      <c r="T150" s="538">
        <f t="shared" si="19"/>
        <v>0</v>
      </c>
      <c r="U150" s="538">
        <f t="shared" si="19"/>
        <v>0</v>
      </c>
      <c r="V150" s="538">
        <f t="shared" si="19"/>
        <v>0</v>
      </c>
      <c r="W150" s="538">
        <f t="shared" si="19"/>
        <v>0</v>
      </c>
      <c r="X150" s="538">
        <f t="shared" si="19"/>
        <v>0</v>
      </c>
      <c r="Y150" s="538">
        <f t="shared" si="19"/>
        <v>0</v>
      </c>
      <c r="Z150" s="538">
        <f t="shared" si="19"/>
        <v>0</v>
      </c>
      <c r="AA150" s="538">
        <f t="shared" si="19"/>
        <v>0</v>
      </c>
      <c r="AB150" s="325"/>
    </row>
    <row r="151" spans="1:28" x14ac:dyDescent="0.25">
      <c r="A151" s="218" t="s">
        <v>322</v>
      </c>
      <c r="B151" s="218"/>
      <c r="C151" s="218"/>
      <c r="D151" s="218"/>
      <c r="E151" s="218"/>
      <c r="F151" s="218"/>
      <c r="G151" s="218"/>
      <c r="H151" s="218"/>
      <c r="I151" s="218"/>
      <c r="J151" s="218"/>
      <c r="K151" s="218"/>
      <c r="L151" s="329"/>
      <c r="M151" s="329"/>
      <c r="N151" s="199"/>
      <c r="O151" s="199"/>
      <c r="P151" s="199"/>
      <c r="Q151" s="199"/>
      <c r="R151" s="199"/>
      <c r="S151" s="199"/>
      <c r="T151" s="199"/>
      <c r="U151" s="199"/>
      <c r="V151" s="199"/>
      <c r="W151" s="199"/>
      <c r="X151" s="199"/>
      <c r="Y151" s="199"/>
      <c r="Z151" s="199"/>
      <c r="AA151" s="199"/>
    </row>
    <row r="152" spans="1:28" ht="14.25" customHeight="1" x14ac:dyDescent="0.25">
      <c r="A152" s="2752" t="s">
        <v>221</v>
      </c>
      <c r="B152" s="2768"/>
      <c r="C152" s="2767" t="s">
        <v>47</v>
      </c>
      <c r="D152" s="2752"/>
      <c r="E152" s="2768"/>
      <c r="F152" s="2745" t="s">
        <v>5</v>
      </c>
      <c r="G152" s="2746"/>
      <c r="H152" s="2746"/>
      <c r="I152" s="2746"/>
      <c r="J152" s="2746"/>
      <c r="K152" s="2746"/>
      <c r="L152" s="2746"/>
      <c r="M152" s="2747"/>
      <c r="N152" s="553"/>
      <c r="O152" s="199"/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99"/>
    </row>
    <row r="153" spans="1:28" ht="15" customHeight="1" x14ac:dyDescent="0.25">
      <c r="A153" s="2796"/>
      <c r="B153" s="2774"/>
      <c r="C153" s="2769"/>
      <c r="D153" s="2753"/>
      <c r="E153" s="2770"/>
      <c r="F153" s="2745" t="s">
        <v>154</v>
      </c>
      <c r="G153" s="2747"/>
      <c r="H153" s="383" t="s">
        <v>209</v>
      </c>
      <c r="I153" s="339"/>
      <c r="J153" s="2745" t="s">
        <v>305</v>
      </c>
      <c r="K153" s="2747"/>
      <c r="L153" s="2745" t="s">
        <v>323</v>
      </c>
      <c r="M153" s="2747"/>
      <c r="N153" s="381"/>
      <c r="O153" s="199"/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  <c r="AA153" s="199"/>
    </row>
    <row r="154" spans="1:28" ht="18.75" customHeight="1" x14ac:dyDescent="0.25">
      <c r="A154" s="2753"/>
      <c r="B154" s="2770"/>
      <c r="C154" s="382" t="s">
        <v>231</v>
      </c>
      <c r="D154" s="554" t="s">
        <v>27</v>
      </c>
      <c r="E154" s="555" t="s">
        <v>28</v>
      </c>
      <c r="F154" s="556" t="s">
        <v>27</v>
      </c>
      <c r="G154" s="555" t="s">
        <v>28</v>
      </c>
      <c r="H154" s="556" t="s">
        <v>27</v>
      </c>
      <c r="I154" s="555" t="s">
        <v>28</v>
      </c>
      <c r="J154" s="556" t="s">
        <v>27</v>
      </c>
      <c r="K154" s="555" t="s">
        <v>28</v>
      </c>
      <c r="L154" s="556" t="s">
        <v>27</v>
      </c>
      <c r="M154" s="555" t="s">
        <v>28</v>
      </c>
      <c r="N154" s="199"/>
      <c r="O154" s="199"/>
      <c r="P154" s="199"/>
      <c r="Q154" s="199"/>
      <c r="R154" s="199"/>
      <c r="S154" s="199"/>
      <c r="T154" s="199"/>
      <c r="U154" s="199"/>
      <c r="V154" s="199"/>
      <c r="W154" s="199"/>
      <c r="X154" s="199"/>
      <c r="Y154" s="199"/>
      <c r="Z154" s="199"/>
      <c r="AA154" s="199"/>
    </row>
    <row r="155" spans="1:28" x14ac:dyDescent="0.25">
      <c r="A155" s="2840" t="s">
        <v>201</v>
      </c>
      <c r="B155" s="2841"/>
      <c r="C155" s="274">
        <f>SUM(D155+E155)</f>
        <v>0</v>
      </c>
      <c r="D155" s="274">
        <f>SUM(F155+H155+J155+L155)</f>
        <v>0</v>
      </c>
      <c r="E155" s="273">
        <f>SUM(G155+I155+K155+M155)</f>
        <v>0</v>
      </c>
      <c r="F155" s="346"/>
      <c r="G155" s="348"/>
      <c r="H155" s="346"/>
      <c r="I155" s="348"/>
      <c r="J155" s="346"/>
      <c r="K155" s="348"/>
      <c r="L155" s="346"/>
      <c r="M155" s="347"/>
      <c r="N155" s="381"/>
      <c r="O155" s="199"/>
      <c r="P155" s="199"/>
      <c r="Q155" s="199"/>
      <c r="R155" s="199"/>
      <c r="S155" s="199"/>
      <c r="T155" s="199"/>
      <c r="U155" s="199"/>
      <c r="V155" s="199"/>
      <c r="W155" s="199"/>
      <c r="X155" s="199"/>
      <c r="Y155" s="199"/>
      <c r="Z155" s="199"/>
      <c r="AA155" s="199"/>
    </row>
    <row r="156" spans="1:28" x14ac:dyDescent="0.25">
      <c r="A156" s="2842" t="s">
        <v>222</v>
      </c>
      <c r="B156" s="2841"/>
      <c r="C156" s="259">
        <f>SUM(D156+E156)</f>
        <v>0</v>
      </c>
      <c r="D156" s="259">
        <f>SUM(F156+H156+J156+L156)</f>
        <v>0</v>
      </c>
      <c r="E156" s="557">
        <f>SUM(G156+I156+K156+M156)</f>
        <v>0</v>
      </c>
      <c r="F156" s="316"/>
      <c r="G156" s="317"/>
      <c r="H156" s="316"/>
      <c r="I156" s="317"/>
      <c r="J156" s="316"/>
      <c r="K156" s="317"/>
      <c r="L156" s="316"/>
      <c r="M156" s="317"/>
      <c r="N156" s="381"/>
      <c r="O156" s="199"/>
      <c r="P156" s="199"/>
      <c r="Q156" s="199"/>
      <c r="R156" s="199"/>
      <c r="S156" s="199"/>
      <c r="T156" s="199"/>
      <c r="U156" s="199"/>
      <c r="V156" s="199"/>
      <c r="W156" s="199"/>
      <c r="X156" s="199"/>
      <c r="Y156" s="199"/>
      <c r="Z156" s="199"/>
      <c r="AA156" s="199"/>
    </row>
    <row r="157" spans="1:28" x14ac:dyDescent="0.25">
      <c r="A157" s="218" t="s">
        <v>324</v>
      </c>
      <c r="B157" s="218"/>
      <c r="C157" s="218"/>
      <c r="D157" s="218"/>
      <c r="E157" s="329"/>
      <c r="F157" s="329"/>
      <c r="G157" s="329"/>
      <c r="H157" s="329"/>
      <c r="I157" s="329"/>
      <c r="J157" s="329"/>
      <c r="K157" s="329"/>
      <c r="L157" s="329"/>
      <c r="M157" s="473"/>
      <c r="N157" s="199"/>
      <c r="O157" s="199"/>
      <c r="P157" s="199"/>
      <c r="Q157" s="199"/>
      <c r="R157" s="199"/>
      <c r="S157" s="199"/>
      <c r="T157" s="199"/>
      <c r="U157" s="199"/>
      <c r="V157" s="199"/>
      <c r="W157" s="199"/>
      <c r="X157" s="199"/>
      <c r="Y157" s="199"/>
      <c r="Z157" s="199"/>
      <c r="AA157" s="199"/>
    </row>
    <row r="158" spans="1:28" x14ac:dyDescent="0.25">
      <c r="A158" s="2732" t="s">
        <v>224</v>
      </c>
      <c r="B158" s="2732" t="s">
        <v>225</v>
      </c>
      <c r="C158" s="2767" t="s">
        <v>47</v>
      </c>
      <c r="D158" s="2752"/>
      <c r="E158" s="2768"/>
      <c r="F158" s="2745" t="s">
        <v>5</v>
      </c>
      <c r="G158" s="2746"/>
      <c r="H158" s="2746"/>
      <c r="I158" s="2746"/>
      <c r="J158" s="2746"/>
      <c r="K158" s="2746"/>
      <c r="L158" s="2746"/>
      <c r="M158" s="2746"/>
      <c r="N158" s="2746"/>
      <c r="O158" s="2747"/>
      <c r="P158" s="199"/>
      <c r="Q158" s="553"/>
      <c r="R158" s="199"/>
      <c r="S158" s="199"/>
      <c r="T158" s="199"/>
      <c r="U158" s="199"/>
      <c r="V158" s="199"/>
      <c r="W158" s="199"/>
      <c r="X158" s="199"/>
      <c r="Y158" s="199"/>
      <c r="Z158" s="199"/>
      <c r="AA158" s="199"/>
    </row>
    <row r="159" spans="1:28" x14ac:dyDescent="0.25">
      <c r="A159" s="2734"/>
      <c r="B159" s="2734"/>
      <c r="C159" s="2769"/>
      <c r="D159" s="2753"/>
      <c r="E159" s="2770"/>
      <c r="F159" s="2745" t="s">
        <v>325</v>
      </c>
      <c r="G159" s="2747"/>
      <c r="H159" s="2745" t="s">
        <v>306</v>
      </c>
      <c r="I159" s="2747"/>
      <c r="J159" s="2745" t="s">
        <v>326</v>
      </c>
      <c r="K159" s="2747"/>
      <c r="L159" s="2745" t="s">
        <v>327</v>
      </c>
      <c r="M159" s="2747"/>
      <c r="N159" s="2745" t="s">
        <v>308</v>
      </c>
      <c r="O159" s="2747"/>
      <c r="P159" s="381"/>
      <c r="Q159" s="292"/>
      <c r="R159" s="292"/>
      <c r="S159" s="199"/>
      <c r="T159" s="199"/>
      <c r="U159" s="199"/>
      <c r="V159" s="199"/>
      <c r="W159" s="199"/>
      <c r="X159" s="199"/>
      <c r="Y159" s="199"/>
      <c r="Z159" s="199"/>
      <c r="AA159" s="199"/>
    </row>
    <row r="160" spans="1:28" x14ac:dyDescent="0.25">
      <c r="A160" s="2733"/>
      <c r="B160" s="2733"/>
      <c r="C160" s="382" t="s">
        <v>231</v>
      </c>
      <c r="D160" s="554" t="s">
        <v>27</v>
      </c>
      <c r="E160" s="555" t="s">
        <v>28</v>
      </c>
      <c r="F160" s="556" t="s">
        <v>27</v>
      </c>
      <c r="G160" s="555" t="s">
        <v>28</v>
      </c>
      <c r="H160" s="556" t="s">
        <v>27</v>
      </c>
      <c r="I160" s="555" t="s">
        <v>28</v>
      </c>
      <c r="J160" s="556" t="s">
        <v>27</v>
      </c>
      <c r="K160" s="555" t="s">
        <v>28</v>
      </c>
      <c r="L160" s="556" t="s">
        <v>27</v>
      </c>
      <c r="M160" s="555" t="s">
        <v>28</v>
      </c>
      <c r="N160" s="556" t="s">
        <v>27</v>
      </c>
      <c r="O160" s="555" t="s">
        <v>28</v>
      </c>
      <c r="P160" s="381"/>
      <c r="Q160" s="199"/>
      <c r="R160" s="199"/>
      <c r="S160" s="199"/>
      <c r="T160" s="199"/>
      <c r="U160" s="199"/>
      <c r="V160" s="199"/>
      <c r="W160" s="199"/>
      <c r="X160" s="199"/>
      <c r="Y160" s="199"/>
      <c r="Z160" s="199"/>
      <c r="AA160" s="199"/>
    </row>
    <row r="161" spans="1:86" x14ac:dyDescent="0.25">
      <c r="A161" s="2732" t="s">
        <v>328</v>
      </c>
      <c r="B161" s="161" t="s">
        <v>329</v>
      </c>
      <c r="C161" s="161">
        <f t="shared" ref="C161:C166" si="20">SUM(D161+E161)</f>
        <v>0</v>
      </c>
      <c r="D161" s="165">
        <f t="shared" ref="D161:E166" si="21">SUM(F161+H161+J161+L161+N161)</f>
        <v>0</v>
      </c>
      <c r="E161" s="314">
        <f t="shared" si="21"/>
        <v>0</v>
      </c>
      <c r="F161" s="264"/>
      <c r="G161" s="532"/>
      <c r="H161" s="193"/>
      <c r="I161" s="166"/>
      <c r="J161" s="264"/>
      <c r="K161" s="532"/>
      <c r="L161" s="193"/>
      <c r="M161" s="166"/>
      <c r="N161" s="264"/>
      <c r="O161" s="166"/>
      <c r="P161" s="387" t="s">
        <v>263</v>
      </c>
      <c r="Q161" s="558"/>
      <c r="R161" s="199"/>
      <c r="S161" s="199"/>
      <c r="T161" s="199"/>
      <c r="U161" s="199"/>
      <c r="V161" s="199"/>
      <c r="W161" s="199"/>
      <c r="X161" s="199"/>
      <c r="Y161" s="199"/>
      <c r="Z161" s="199"/>
      <c r="AA161" s="199"/>
      <c r="CG161" s="325">
        <v>0</v>
      </c>
      <c r="CH161" s="325">
        <v>0</v>
      </c>
    </row>
    <row r="162" spans="1:86" x14ac:dyDescent="0.25">
      <c r="A162" s="2734"/>
      <c r="B162" s="200" t="s">
        <v>330</v>
      </c>
      <c r="C162" s="559">
        <f t="shared" si="20"/>
        <v>0</v>
      </c>
      <c r="D162" s="545">
        <f t="shared" si="21"/>
        <v>0</v>
      </c>
      <c r="E162" s="560">
        <f t="shared" si="21"/>
        <v>0</v>
      </c>
      <c r="F162" s="547"/>
      <c r="G162" s="548"/>
      <c r="H162" s="546"/>
      <c r="I162" s="549"/>
      <c r="J162" s="547"/>
      <c r="K162" s="548"/>
      <c r="L162" s="546"/>
      <c r="M162" s="549"/>
      <c r="N162" s="547"/>
      <c r="O162" s="549"/>
      <c r="P162" s="387" t="s">
        <v>263</v>
      </c>
      <c r="Q162" s="558"/>
      <c r="R162" s="199"/>
      <c r="S162" s="199"/>
      <c r="T162" s="199"/>
      <c r="U162" s="199"/>
      <c r="V162" s="199"/>
      <c r="W162" s="199"/>
      <c r="X162" s="199"/>
      <c r="Y162" s="199"/>
      <c r="Z162" s="199"/>
      <c r="AA162" s="199"/>
      <c r="CG162" s="325">
        <v>0</v>
      </c>
      <c r="CH162" s="325">
        <v>0</v>
      </c>
    </row>
    <row r="163" spans="1:86" x14ac:dyDescent="0.25">
      <c r="A163" s="2733"/>
      <c r="B163" s="561" t="s">
        <v>331</v>
      </c>
      <c r="C163" s="562">
        <f t="shared" si="20"/>
        <v>0</v>
      </c>
      <c r="D163" s="159">
        <f t="shared" si="21"/>
        <v>0</v>
      </c>
      <c r="E163" s="507">
        <f t="shared" si="21"/>
        <v>0</v>
      </c>
      <c r="F163" s="206"/>
      <c r="G163" s="209"/>
      <c r="H163" s="269"/>
      <c r="I163" s="270"/>
      <c r="J163" s="206"/>
      <c r="K163" s="209"/>
      <c r="L163" s="269"/>
      <c r="M163" s="270"/>
      <c r="N163" s="206"/>
      <c r="O163" s="270"/>
      <c r="P163" s="387" t="s">
        <v>263</v>
      </c>
      <c r="Q163" s="563"/>
      <c r="R163" s="199"/>
      <c r="S163" s="199"/>
      <c r="T163" s="199"/>
      <c r="U163" s="199"/>
      <c r="V163" s="199"/>
      <c r="W163" s="199"/>
      <c r="X163" s="199"/>
      <c r="Y163" s="199"/>
      <c r="Z163" s="199"/>
      <c r="AA163" s="199"/>
      <c r="CG163" s="325">
        <v>0</v>
      </c>
      <c r="CH163" s="325">
        <v>0</v>
      </c>
    </row>
    <row r="164" spans="1:86" x14ac:dyDescent="0.25">
      <c r="A164" s="2732" t="s">
        <v>332</v>
      </c>
      <c r="B164" s="165" t="s">
        <v>329</v>
      </c>
      <c r="C164" s="161">
        <f t="shared" si="20"/>
        <v>0</v>
      </c>
      <c r="D164" s="165">
        <f t="shared" si="21"/>
        <v>0</v>
      </c>
      <c r="E164" s="314">
        <f t="shared" si="21"/>
        <v>0</v>
      </c>
      <c r="F164" s="193"/>
      <c r="G164" s="166"/>
      <c r="H164" s="193"/>
      <c r="I164" s="532"/>
      <c r="J164" s="193"/>
      <c r="K164" s="166"/>
      <c r="L164" s="264"/>
      <c r="M164" s="532"/>
      <c r="N164" s="193"/>
      <c r="O164" s="166"/>
      <c r="P164" s="387" t="s">
        <v>263</v>
      </c>
      <c r="Q164" s="558"/>
      <c r="R164" s="199"/>
      <c r="S164" s="199"/>
      <c r="T164" s="199"/>
      <c r="U164" s="199"/>
      <c r="V164" s="199"/>
      <c r="W164" s="199"/>
      <c r="X164" s="199"/>
      <c r="Y164" s="199"/>
      <c r="Z164" s="199"/>
      <c r="AA164" s="199"/>
      <c r="CG164" s="325">
        <v>0</v>
      </c>
      <c r="CH164" s="325">
        <v>0</v>
      </c>
    </row>
    <row r="165" spans="1:86" x14ac:dyDescent="0.25">
      <c r="A165" s="2734"/>
      <c r="B165" s="200" t="s">
        <v>330</v>
      </c>
      <c r="C165" s="266">
        <f t="shared" si="20"/>
        <v>0</v>
      </c>
      <c r="D165" s="200">
        <f t="shared" si="21"/>
        <v>0</v>
      </c>
      <c r="E165" s="307">
        <f t="shared" si="21"/>
        <v>0</v>
      </c>
      <c r="F165" s="546"/>
      <c r="G165" s="549"/>
      <c r="H165" s="201"/>
      <c r="I165" s="447"/>
      <c r="J165" s="201"/>
      <c r="K165" s="236"/>
      <c r="L165" s="267"/>
      <c r="M165" s="447"/>
      <c r="N165" s="201"/>
      <c r="O165" s="236"/>
      <c r="P165" s="387" t="s">
        <v>263</v>
      </c>
      <c r="Q165" s="199"/>
      <c r="R165" s="199"/>
      <c r="S165" s="199"/>
      <c r="T165" s="199"/>
      <c r="U165" s="199"/>
      <c r="V165" s="199"/>
      <c r="W165" s="199"/>
      <c r="X165" s="199"/>
      <c r="Y165" s="199"/>
      <c r="Z165" s="199"/>
      <c r="AA165" s="199"/>
      <c r="CG165" s="325">
        <v>0</v>
      </c>
      <c r="CH165" s="325">
        <v>0</v>
      </c>
    </row>
    <row r="166" spans="1:86" x14ac:dyDescent="0.25">
      <c r="A166" s="2733"/>
      <c r="B166" s="168" t="s">
        <v>331</v>
      </c>
      <c r="C166" s="564">
        <f t="shared" si="20"/>
        <v>0</v>
      </c>
      <c r="D166" s="168">
        <f t="shared" si="21"/>
        <v>0</v>
      </c>
      <c r="E166" s="310">
        <f t="shared" si="21"/>
        <v>0</v>
      </c>
      <c r="F166" s="242"/>
      <c r="G166" s="169"/>
      <c r="H166" s="242"/>
      <c r="I166" s="536"/>
      <c r="J166" s="242"/>
      <c r="K166" s="169"/>
      <c r="L166" s="170"/>
      <c r="M166" s="536"/>
      <c r="N166" s="242"/>
      <c r="O166" s="169"/>
      <c r="P166" s="387"/>
      <c r="Q166" s="199"/>
      <c r="R166" s="199"/>
      <c r="S166" s="199"/>
      <c r="T166" s="199"/>
      <c r="U166" s="199"/>
      <c r="V166" s="199"/>
      <c r="W166" s="199"/>
      <c r="X166" s="199"/>
      <c r="Y166" s="199"/>
      <c r="Z166" s="199"/>
      <c r="AA166" s="199"/>
    </row>
    <row r="167" spans="1:86" x14ac:dyDescent="0.25">
      <c r="A167" s="2839" t="s">
        <v>1603</v>
      </c>
      <c r="B167" s="2839"/>
      <c r="C167" s="2839"/>
      <c r="D167" s="2839"/>
      <c r="E167" s="2839"/>
      <c r="F167" s="2839"/>
      <c r="G167" s="2839"/>
      <c r="H167" s="2839"/>
      <c r="I167" s="2839"/>
      <c r="J167" s="2839"/>
      <c r="K167" s="2839"/>
      <c r="L167" s="2839"/>
      <c r="M167" s="2839"/>
      <c r="N167" s="2839"/>
      <c r="O167" s="2839"/>
      <c r="P167" s="199"/>
      <c r="Q167" s="199"/>
      <c r="R167" s="199"/>
      <c r="S167" s="199"/>
      <c r="T167" s="199"/>
      <c r="U167" s="199"/>
      <c r="V167" s="199"/>
      <c r="W167" s="199"/>
      <c r="X167" s="199"/>
      <c r="Y167" s="199"/>
      <c r="Z167" s="199"/>
      <c r="AA167" s="199"/>
    </row>
    <row r="168" spans="1:86" x14ac:dyDescent="0.25">
      <c r="A168" s="2767" t="s">
        <v>333</v>
      </c>
      <c r="B168" s="2768"/>
      <c r="C168" s="2767" t="s">
        <v>47</v>
      </c>
      <c r="D168" s="2752"/>
      <c r="E168" s="2768"/>
      <c r="F168" s="2745" t="s">
        <v>5</v>
      </c>
      <c r="G168" s="2746"/>
      <c r="H168" s="2746"/>
      <c r="I168" s="2746"/>
      <c r="J168" s="2746"/>
      <c r="K168" s="2746"/>
      <c r="L168" s="2746"/>
      <c r="M168" s="2746"/>
      <c r="N168" s="2746"/>
      <c r="O168" s="2746"/>
      <c r="P168" s="2746"/>
      <c r="Q168" s="2747"/>
      <c r="R168" s="199"/>
      <c r="S168" s="199"/>
      <c r="T168" s="199"/>
      <c r="U168" s="199"/>
      <c r="V168" s="199"/>
      <c r="W168" s="199"/>
      <c r="X168" s="199"/>
      <c r="Y168" s="199"/>
      <c r="Z168" s="199"/>
      <c r="AA168" s="199"/>
    </row>
    <row r="169" spans="1:86" x14ac:dyDescent="0.25">
      <c r="A169" s="2773"/>
      <c r="B169" s="2774"/>
      <c r="C169" s="2769"/>
      <c r="D169" s="2753"/>
      <c r="E169" s="2770"/>
      <c r="F169" s="2745" t="s">
        <v>306</v>
      </c>
      <c r="G169" s="2747"/>
      <c r="H169" s="2745" t="s">
        <v>326</v>
      </c>
      <c r="I169" s="2747"/>
      <c r="J169" s="2745" t="s">
        <v>327</v>
      </c>
      <c r="K169" s="2747"/>
      <c r="L169" s="2745" t="s">
        <v>334</v>
      </c>
      <c r="M169" s="2747"/>
      <c r="N169" s="2745" t="s">
        <v>335</v>
      </c>
      <c r="O169" s="2747"/>
      <c r="P169" s="2745" t="s">
        <v>336</v>
      </c>
      <c r="Q169" s="2747"/>
      <c r="R169" s="199"/>
      <c r="S169" s="199"/>
      <c r="T169" s="199"/>
      <c r="U169" s="199"/>
      <c r="V169" s="199"/>
      <c r="W169" s="199"/>
      <c r="X169" s="199"/>
      <c r="Y169" s="199"/>
      <c r="Z169" s="199"/>
      <c r="AA169" s="199"/>
    </row>
    <row r="170" spans="1:86" x14ac:dyDescent="0.25">
      <c r="A170" s="2769"/>
      <c r="B170" s="2770"/>
      <c r="C170" s="382" t="s">
        <v>231</v>
      </c>
      <c r="D170" s="554" t="s">
        <v>27</v>
      </c>
      <c r="E170" s="555" t="s">
        <v>28</v>
      </c>
      <c r="F170" s="556" t="s">
        <v>27</v>
      </c>
      <c r="G170" s="555" t="s">
        <v>28</v>
      </c>
      <c r="H170" s="556" t="s">
        <v>27</v>
      </c>
      <c r="I170" s="555" t="s">
        <v>28</v>
      </c>
      <c r="J170" s="556" t="s">
        <v>27</v>
      </c>
      <c r="K170" s="565" t="s">
        <v>28</v>
      </c>
      <c r="L170" s="556" t="s">
        <v>27</v>
      </c>
      <c r="M170" s="555" t="s">
        <v>28</v>
      </c>
      <c r="N170" s="556" t="s">
        <v>27</v>
      </c>
      <c r="O170" s="555" t="s">
        <v>28</v>
      </c>
      <c r="P170" s="556" t="s">
        <v>27</v>
      </c>
      <c r="Q170" s="565" t="s">
        <v>28</v>
      </c>
      <c r="R170" s="199"/>
      <c r="S170" s="199"/>
      <c r="T170" s="199"/>
      <c r="U170" s="199"/>
      <c r="V170" s="199"/>
      <c r="W170" s="199"/>
      <c r="X170" s="199"/>
      <c r="Y170" s="199"/>
      <c r="Z170" s="199"/>
      <c r="AA170" s="199"/>
    </row>
    <row r="171" spans="1:86" x14ac:dyDescent="0.25">
      <c r="A171" s="2833" t="s">
        <v>1604</v>
      </c>
      <c r="B171" s="2834"/>
      <c r="C171" s="161">
        <f>SUM(D171+E171)</f>
        <v>0</v>
      </c>
      <c r="D171" s="165">
        <f t="shared" ref="D171:E173" si="22">SUM(F171+H171+J171+L171+N171+P171)</f>
        <v>0</v>
      </c>
      <c r="E171" s="314">
        <f t="shared" si="22"/>
        <v>0</v>
      </c>
      <c r="F171" s="264"/>
      <c r="G171" s="532"/>
      <c r="H171" s="193"/>
      <c r="I171" s="166"/>
      <c r="J171" s="264"/>
      <c r="K171" s="166"/>
      <c r="L171" s="264"/>
      <c r="M171" s="532"/>
      <c r="N171" s="193"/>
      <c r="O171" s="166"/>
      <c r="P171" s="264"/>
      <c r="Q171" s="166"/>
      <c r="R171" s="199"/>
      <c r="S171" s="199"/>
      <c r="T171" s="199"/>
      <c r="U171" s="199"/>
      <c r="V171" s="199"/>
      <c r="W171" s="199"/>
      <c r="X171" s="199"/>
      <c r="Y171" s="199"/>
      <c r="Z171" s="199"/>
      <c r="AA171" s="199"/>
    </row>
    <row r="172" spans="1:86" x14ac:dyDescent="0.25">
      <c r="A172" s="2835" t="s">
        <v>1605</v>
      </c>
      <c r="B172" s="2814"/>
      <c r="C172" s="200">
        <f>SUM(D172+E172)</f>
        <v>0</v>
      </c>
      <c r="D172" s="200">
        <f t="shared" si="22"/>
        <v>0</v>
      </c>
      <c r="E172" s="560">
        <f t="shared" si="22"/>
        <v>0</v>
      </c>
      <c r="F172" s="547"/>
      <c r="G172" s="548"/>
      <c r="H172" s="546"/>
      <c r="I172" s="549"/>
      <c r="J172" s="547"/>
      <c r="K172" s="549"/>
      <c r="L172" s="547"/>
      <c r="M172" s="548"/>
      <c r="N172" s="546"/>
      <c r="O172" s="549"/>
      <c r="P172" s="547"/>
      <c r="Q172" s="549"/>
      <c r="R172" s="199"/>
      <c r="S172" s="199"/>
      <c r="T172" s="199"/>
      <c r="U172" s="199"/>
      <c r="V172" s="199"/>
      <c r="W172" s="199"/>
      <c r="X172" s="199"/>
      <c r="Y172" s="199"/>
      <c r="Z172" s="199"/>
      <c r="AA172" s="199"/>
    </row>
    <row r="173" spans="1:86" x14ac:dyDescent="0.25">
      <c r="A173" s="2836" t="s">
        <v>1606</v>
      </c>
      <c r="B173" s="2837"/>
      <c r="C173" s="566">
        <f>SUM(D173+E173)</f>
        <v>0</v>
      </c>
      <c r="D173" s="168">
        <f t="shared" si="22"/>
        <v>0</v>
      </c>
      <c r="E173" s="310">
        <f t="shared" si="22"/>
        <v>0</v>
      </c>
      <c r="F173" s="170"/>
      <c r="G173" s="536"/>
      <c r="H173" s="242"/>
      <c r="I173" s="169"/>
      <c r="J173" s="170"/>
      <c r="K173" s="169"/>
      <c r="L173" s="170"/>
      <c r="M173" s="536"/>
      <c r="N173" s="242"/>
      <c r="O173" s="169"/>
      <c r="P173" s="170"/>
      <c r="Q173" s="169"/>
      <c r="R173" s="199"/>
      <c r="S173" s="199"/>
      <c r="T173" s="199"/>
      <c r="U173" s="199"/>
      <c r="V173" s="199"/>
      <c r="W173" s="199"/>
      <c r="X173" s="199"/>
      <c r="Y173" s="199"/>
      <c r="Z173" s="199"/>
      <c r="AA173" s="199"/>
    </row>
    <row r="174" spans="1:86" x14ac:dyDescent="0.25">
      <c r="A174" s="2745" t="s">
        <v>108</v>
      </c>
      <c r="B174" s="2747"/>
      <c r="C174" s="274">
        <f t="shared" ref="C174:K174" si="23">SUM(C171:C173)</f>
        <v>0</v>
      </c>
      <c r="D174" s="274">
        <f t="shared" si="23"/>
        <v>0</v>
      </c>
      <c r="E174" s="273">
        <f t="shared" si="23"/>
        <v>0</v>
      </c>
      <c r="F174" s="272">
        <f t="shared" si="23"/>
        <v>0</v>
      </c>
      <c r="G174" s="273">
        <f t="shared" si="23"/>
        <v>0</v>
      </c>
      <c r="H174" s="276">
        <f t="shared" si="23"/>
        <v>0</v>
      </c>
      <c r="I174" s="306">
        <f t="shared" si="23"/>
        <v>0</v>
      </c>
      <c r="J174" s="272">
        <f t="shared" si="23"/>
        <v>0</v>
      </c>
      <c r="K174" s="273">
        <f t="shared" si="23"/>
        <v>0</v>
      </c>
      <c r="L174" s="272">
        <f t="shared" ref="L174:Q174" si="24">SUM(L171:L173)</f>
        <v>0</v>
      </c>
      <c r="M174" s="273">
        <f t="shared" si="24"/>
        <v>0</v>
      </c>
      <c r="N174" s="276">
        <f t="shared" si="24"/>
        <v>0</v>
      </c>
      <c r="O174" s="306">
        <f t="shared" si="24"/>
        <v>0</v>
      </c>
      <c r="P174" s="272">
        <f t="shared" si="24"/>
        <v>0</v>
      </c>
      <c r="Q174" s="273">
        <f t="shared" si="24"/>
        <v>0</v>
      </c>
      <c r="R174" s="199"/>
      <c r="S174" s="199"/>
      <c r="T174" s="199"/>
      <c r="U174" s="199"/>
      <c r="V174" s="199"/>
      <c r="W174" s="199"/>
      <c r="X174" s="199"/>
      <c r="Y174" s="199"/>
      <c r="Z174" s="199"/>
      <c r="AA174" s="199"/>
    </row>
    <row r="175" spans="1:86" x14ac:dyDescent="0.25">
      <c r="A175" s="324" t="s">
        <v>1469</v>
      </c>
      <c r="M175" s="441"/>
      <c r="N175" s="441"/>
      <c r="O175" s="441"/>
      <c r="P175" s="441"/>
    </row>
    <row r="176" spans="1:86" x14ac:dyDescent="0.25">
      <c r="A176" s="567" t="s">
        <v>2272</v>
      </c>
      <c r="B176" s="568"/>
      <c r="C176" s="569"/>
      <c r="D176" s="569"/>
      <c r="E176" s="569"/>
      <c r="F176" s="199"/>
      <c r="G176" s="199"/>
      <c r="H176" s="199"/>
      <c r="I176" s="199"/>
      <c r="J176" s="199"/>
      <c r="K176" s="199"/>
      <c r="L176" s="199"/>
      <c r="M176" s="199"/>
      <c r="N176" s="199"/>
      <c r="O176" s="199"/>
      <c r="P176" s="199"/>
      <c r="Q176" s="199"/>
    </row>
    <row r="177" spans="1:17" ht="15" customHeight="1" x14ac:dyDescent="0.25">
      <c r="A177" s="2847" t="s">
        <v>2273</v>
      </c>
      <c r="B177" s="2848"/>
      <c r="C177" s="2878" t="s">
        <v>288</v>
      </c>
      <c r="D177" s="2879"/>
      <c r="E177" s="2880"/>
      <c r="F177" s="2884" t="s">
        <v>5</v>
      </c>
      <c r="G177" s="2885"/>
      <c r="H177" s="2885"/>
      <c r="I177" s="2885"/>
      <c r="J177" s="2885"/>
      <c r="K177" s="2885"/>
      <c r="L177" s="2885"/>
      <c r="M177" s="2885"/>
      <c r="N177" s="2885"/>
      <c r="O177" s="2885"/>
      <c r="P177" s="2885"/>
      <c r="Q177" s="2886"/>
    </row>
    <row r="178" spans="1:17" x14ac:dyDescent="0.25">
      <c r="A178" s="2849"/>
      <c r="B178" s="2850"/>
      <c r="C178" s="2881"/>
      <c r="D178" s="2882"/>
      <c r="E178" s="2883"/>
      <c r="F178" s="2820" t="s">
        <v>289</v>
      </c>
      <c r="G178" s="2846"/>
      <c r="H178" s="2820" t="s">
        <v>290</v>
      </c>
      <c r="I178" s="2846"/>
      <c r="J178" s="2820" t="s">
        <v>291</v>
      </c>
      <c r="K178" s="2846"/>
      <c r="L178" s="2820" t="s">
        <v>292</v>
      </c>
      <c r="M178" s="2846"/>
      <c r="N178" s="2820" t="s">
        <v>293</v>
      </c>
      <c r="O178" s="2846"/>
      <c r="P178" s="2876" t="s">
        <v>294</v>
      </c>
      <c r="Q178" s="2877"/>
    </row>
    <row r="179" spans="1:17" x14ac:dyDescent="0.25">
      <c r="A179" s="2851"/>
      <c r="B179" s="2852"/>
      <c r="C179" s="115" t="s">
        <v>231</v>
      </c>
      <c r="D179" s="115" t="s">
        <v>27</v>
      </c>
      <c r="E179" s="339" t="s">
        <v>28</v>
      </c>
      <c r="F179" s="187" t="s">
        <v>27</v>
      </c>
      <c r="G179" s="570" t="s">
        <v>28</v>
      </c>
      <c r="H179" s="187" t="s">
        <v>27</v>
      </c>
      <c r="I179" s="570" t="s">
        <v>28</v>
      </c>
      <c r="J179" s="187" t="s">
        <v>27</v>
      </c>
      <c r="K179" s="570" t="s">
        <v>28</v>
      </c>
      <c r="L179" s="187" t="s">
        <v>27</v>
      </c>
      <c r="M179" s="570" t="s">
        <v>28</v>
      </c>
      <c r="N179" s="187" t="s">
        <v>27</v>
      </c>
      <c r="O179" s="570" t="s">
        <v>28</v>
      </c>
      <c r="P179" s="187" t="s">
        <v>27</v>
      </c>
      <c r="Q179" s="570" t="s">
        <v>28</v>
      </c>
    </row>
    <row r="180" spans="1:17" x14ac:dyDescent="0.25">
      <c r="A180" s="2853" t="s">
        <v>2276</v>
      </c>
      <c r="B180" s="2854"/>
      <c r="C180" s="351">
        <f>SUM(D180+E180)</f>
        <v>0</v>
      </c>
      <c r="D180" s="351">
        <f t="shared" ref="D180:E182" si="25">SUM(F180+H180+J180+L180+N180+P180)</f>
        <v>0</v>
      </c>
      <c r="E180" s="444">
        <f t="shared" si="25"/>
        <v>0</v>
      </c>
      <c r="F180" s="167"/>
      <c r="G180" s="253"/>
      <c r="H180" s="167"/>
      <c r="I180" s="253"/>
      <c r="J180" s="167"/>
      <c r="K180" s="253"/>
      <c r="L180" s="167"/>
      <c r="M180" s="253"/>
      <c r="N180" s="167"/>
      <c r="O180" s="253"/>
      <c r="P180" s="167"/>
      <c r="Q180" s="253"/>
    </row>
    <row r="181" spans="1:17" ht="17.25" customHeight="1" x14ac:dyDescent="0.25">
      <c r="A181" s="2855" t="s">
        <v>2277</v>
      </c>
      <c r="B181" s="2856"/>
      <c r="C181" s="397">
        <f>SUM(D181+E181)</f>
        <v>0</v>
      </c>
      <c r="D181" s="397">
        <f t="shared" si="25"/>
        <v>0</v>
      </c>
      <c r="E181" s="437">
        <f t="shared" si="25"/>
        <v>0</v>
      </c>
      <c r="F181" s="267"/>
      <c r="G181" s="236"/>
      <c r="H181" s="267"/>
      <c r="I181" s="236"/>
      <c r="J181" s="267"/>
      <c r="K181" s="236"/>
      <c r="L181" s="267"/>
      <c r="M181" s="236"/>
      <c r="N181" s="267"/>
      <c r="O181" s="236"/>
      <c r="P181" s="267"/>
      <c r="Q181" s="236"/>
    </row>
    <row r="182" spans="1:17" ht="19.5" customHeight="1" x14ac:dyDescent="0.25">
      <c r="A182" s="2857" t="s">
        <v>2278</v>
      </c>
      <c r="B182" s="2858"/>
      <c r="C182" s="356">
        <f>SUM(D182+E182)</f>
        <v>0</v>
      </c>
      <c r="D182" s="356">
        <f t="shared" si="25"/>
        <v>0</v>
      </c>
      <c r="E182" s="438">
        <f t="shared" si="25"/>
        <v>0</v>
      </c>
      <c r="F182" s="170"/>
      <c r="G182" s="169"/>
      <c r="H182" s="170"/>
      <c r="I182" s="169"/>
      <c r="J182" s="170"/>
      <c r="K182" s="169"/>
      <c r="L182" s="170"/>
      <c r="M182" s="169"/>
      <c r="N182" s="170"/>
      <c r="O182" s="169"/>
      <c r="P182" s="170"/>
      <c r="Q182" s="169"/>
    </row>
    <row r="183" spans="1:17" x14ac:dyDescent="0.25">
      <c r="A183" s="567" t="s">
        <v>2290</v>
      </c>
      <c r="B183" s="571"/>
      <c r="C183" s="571"/>
      <c r="D183" s="571"/>
      <c r="E183" s="571"/>
      <c r="F183" s="571"/>
      <c r="G183" s="571"/>
      <c r="H183" s="571"/>
      <c r="I183" s="199"/>
      <c r="J183" s="199"/>
      <c r="K183" s="199"/>
      <c r="L183" s="199"/>
      <c r="M183" s="199"/>
      <c r="N183" s="199"/>
      <c r="O183" s="199"/>
      <c r="P183" s="199"/>
      <c r="Q183" s="199"/>
    </row>
    <row r="184" spans="1:17" x14ac:dyDescent="0.25">
      <c r="A184" s="2872" t="s">
        <v>2284</v>
      </c>
      <c r="B184" s="2873"/>
      <c r="C184" s="2864" t="s">
        <v>47</v>
      </c>
      <c r="D184" s="2865"/>
      <c r="E184" s="2866"/>
      <c r="F184" s="2859" t="s">
        <v>5</v>
      </c>
      <c r="G184" s="2860"/>
      <c r="H184" s="2860"/>
      <c r="I184" s="2860"/>
      <c r="J184" s="2860"/>
      <c r="K184" s="2860"/>
      <c r="L184" s="2860"/>
      <c r="M184" s="2860"/>
      <c r="N184" s="2860"/>
      <c r="O184" s="2860"/>
      <c r="P184" s="2860"/>
      <c r="Q184" s="2861"/>
    </row>
    <row r="185" spans="1:17" x14ac:dyDescent="0.25">
      <c r="A185" s="2874"/>
      <c r="B185" s="2875"/>
      <c r="C185" s="2867"/>
      <c r="D185" s="2868"/>
      <c r="E185" s="2869"/>
      <c r="F185" s="2870" t="s">
        <v>2279</v>
      </c>
      <c r="G185" s="2871"/>
      <c r="H185" s="2862" t="s">
        <v>1438</v>
      </c>
      <c r="I185" s="2863"/>
      <c r="J185" s="2862" t="s">
        <v>760</v>
      </c>
      <c r="K185" s="2863"/>
      <c r="L185" s="2862" t="s">
        <v>2280</v>
      </c>
      <c r="M185" s="2863"/>
      <c r="N185" s="2862" t="s">
        <v>762</v>
      </c>
      <c r="O185" s="2863"/>
      <c r="P185" s="2862" t="s">
        <v>763</v>
      </c>
      <c r="Q185" s="2863"/>
    </row>
    <row r="186" spans="1:17" ht="15" customHeight="1" x14ac:dyDescent="0.25">
      <c r="A186" s="2862"/>
      <c r="B186" s="2863"/>
      <c r="C186" s="572" t="s">
        <v>2282</v>
      </c>
      <c r="D186" s="573" t="s">
        <v>27</v>
      </c>
      <c r="E186" s="573" t="s">
        <v>28</v>
      </c>
      <c r="F186" s="574" t="s">
        <v>27</v>
      </c>
      <c r="G186" s="575" t="s">
        <v>28</v>
      </c>
      <c r="H186" s="574" t="s">
        <v>27</v>
      </c>
      <c r="I186" s="575" t="s">
        <v>28</v>
      </c>
      <c r="J186" s="574" t="s">
        <v>27</v>
      </c>
      <c r="K186" s="575" t="s">
        <v>28</v>
      </c>
      <c r="L186" s="574" t="s">
        <v>27</v>
      </c>
      <c r="M186" s="575" t="s">
        <v>28</v>
      </c>
      <c r="N186" s="574" t="s">
        <v>27</v>
      </c>
      <c r="O186" s="575" t="s">
        <v>28</v>
      </c>
      <c r="P186" s="574" t="s">
        <v>27</v>
      </c>
      <c r="Q186" s="575" t="s">
        <v>28</v>
      </c>
    </row>
    <row r="187" spans="1:17" x14ac:dyDescent="0.25">
      <c r="A187" s="2843" t="s">
        <v>2281</v>
      </c>
      <c r="B187" s="576" t="s">
        <v>297</v>
      </c>
      <c r="C187" s="576">
        <f>SUM(D187+E187)</f>
        <v>0</v>
      </c>
      <c r="D187" s="576">
        <f>SUM(F187+H187+J187+L187+N187+P187)</f>
        <v>0</v>
      </c>
      <c r="E187" s="577">
        <f>SUM(G187+I187+K187+M187+O187+Q187)</f>
        <v>0</v>
      </c>
      <c r="F187" s="578"/>
      <c r="G187" s="578"/>
      <c r="H187" s="578"/>
      <c r="I187" s="578"/>
      <c r="J187" s="578"/>
      <c r="K187" s="578"/>
      <c r="L187" s="578"/>
      <c r="M187" s="578"/>
      <c r="N187" s="578"/>
      <c r="O187" s="578"/>
      <c r="P187" s="578"/>
      <c r="Q187" s="579"/>
    </row>
    <row r="188" spans="1:17" x14ac:dyDescent="0.25">
      <c r="A188" s="2844"/>
      <c r="B188" s="580" t="s">
        <v>2283</v>
      </c>
      <c r="C188" s="580">
        <f>SUM(D188+E188)</f>
        <v>0</v>
      </c>
      <c r="D188" s="580">
        <f>SUM(F188+H188+J188+L188+N188+P188)</f>
        <v>0</v>
      </c>
      <c r="E188" s="581">
        <f>SUM(G188+I188+K188+M188+O188+Q188)</f>
        <v>0</v>
      </c>
      <c r="F188" s="582"/>
      <c r="G188" s="582"/>
      <c r="H188" s="582"/>
      <c r="I188" s="582"/>
      <c r="J188" s="582"/>
      <c r="K188" s="582"/>
      <c r="L188" s="582"/>
      <c r="M188" s="582"/>
      <c r="N188" s="582"/>
      <c r="O188" s="582"/>
      <c r="P188" s="582"/>
      <c r="Q188" s="583"/>
    </row>
    <row r="189" spans="1:17" x14ac:dyDescent="0.25">
      <c r="A189" s="2845"/>
      <c r="B189" s="584" t="s">
        <v>183</v>
      </c>
      <c r="C189" s="585">
        <f t="shared" ref="C189:Q189" si="26">SUM(C187+C188)</f>
        <v>0</v>
      </c>
      <c r="D189" s="585">
        <f t="shared" si="26"/>
        <v>0</v>
      </c>
      <c r="E189" s="586">
        <f t="shared" si="26"/>
        <v>0</v>
      </c>
      <c r="F189" s="587">
        <f t="shared" si="26"/>
        <v>0</v>
      </c>
      <c r="G189" s="588">
        <f t="shared" si="26"/>
        <v>0</v>
      </c>
      <c r="H189" s="587">
        <f t="shared" si="26"/>
        <v>0</v>
      </c>
      <c r="I189" s="588">
        <f t="shared" si="26"/>
        <v>0</v>
      </c>
      <c r="J189" s="587">
        <f t="shared" si="26"/>
        <v>0</v>
      </c>
      <c r="K189" s="588">
        <f t="shared" si="26"/>
        <v>0</v>
      </c>
      <c r="L189" s="587">
        <f t="shared" si="26"/>
        <v>0</v>
      </c>
      <c r="M189" s="588">
        <f t="shared" si="26"/>
        <v>0</v>
      </c>
      <c r="N189" s="587">
        <f t="shared" si="26"/>
        <v>0</v>
      </c>
      <c r="O189" s="588">
        <f t="shared" si="26"/>
        <v>0</v>
      </c>
      <c r="P189" s="587">
        <f t="shared" si="26"/>
        <v>0</v>
      </c>
      <c r="Q189" s="588">
        <f t="shared" si="26"/>
        <v>0</v>
      </c>
    </row>
    <row r="193" spans="1:2" hidden="1" x14ac:dyDescent="0.25">
      <c r="A193" s="324">
        <f>SUM(C189,C180:C182,C174,C161:C166,C155:C156,C150,C138,C98:C103,C87,C80:C83,D82:D83,E80:E81,C77:E77,C70,B64:B65,C56:C60,C48:C51,C40:C43,C20:C35,C12:C14)</f>
        <v>0</v>
      </c>
      <c r="B193" s="324">
        <f>SUM(CF20:CL180)</f>
        <v>0</v>
      </c>
    </row>
  </sheetData>
  <sheetProtection algorithmName="SHA-512" hashValue="iw37gcrmUZgrjASF3avYkl2xKRTW/eQGQm5d/2vqzCIDyFQhC3PpUfJrXqEu4W8lipFUKBdA45Ckyj3IzFXA8A==" saltValue="wiCAXWZ4KOQ3FtHalqfHww==" spinCount="100000" sheet="1" objects="1" scenarios="1"/>
  <mergeCells count="188">
    <mergeCell ref="N169:O169"/>
    <mergeCell ref="P169:Q169"/>
    <mergeCell ref="A187:A189"/>
    <mergeCell ref="H178:I178"/>
    <mergeCell ref="A177:B179"/>
    <mergeCell ref="A180:B180"/>
    <mergeCell ref="A181:B181"/>
    <mergeCell ref="A182:B182"/>
    <mergeCell ref="F184:Q184"/>
    <mergeCell ref="L185:M185"/>
    <mergeCell ref="N185:O185"/>
    <mergeCell ref="P185:Q185"/>
    <mergeCell ref="C184:E185"/>
    <mergeCell ref="F185:G185"/>
    <mergeCell ref="H185:I185"/>
    <mergeCell ref="J185:K185"/>
    <mergeCell ref="A184:B186"/>
    <mergeCell ref="J178:K178"/>
    <mergeCell ref="L178:M178"/>
    <mergeCell ref="N178:O178"/>
    <mergeCell ref="P178:Q178"/>
    <mergeCell ref="C177:E178"/>
    <mergeCell ref="F177:Q177"/>
    <mergeCell ref="F178:G178"/>
    <mergeCell ref="A171:B171"/>
    <mergeCell ref="A172:B172"/>
    <mergeCell ref="A173:B173"/>
    <mergeCell ref="A174:B174"/>
    <mergeCell ref="A6:Y6"/>
    <mergeCell ref="N159:O159"/>
    <mergeCell ref="A161:A163"/>
    <mergeCell ref="A164:A166"/>
    <mergeCell ref="A167:O167"/>
    <mergeCell ref="A168:B170"/>
    <mergeCell ref="C168:E169"/>
    <mergeCell ref="F169:G169"/>
    <mergeCell ref="H169:I169"/>
    <mergeCell ref="J169:K169"/>
    <mergeCell ref="A155:B155"/>
    <mergeCell ref="A156:B156"/>
    <mergeCell ref="A158:A160"/>
    <mergeCell ref="B158:B160"/>
    <mergeCell ref="C158:E159"/>
    <mergeCell ref="L153:M153"/>
    <mergeCell ref="A133:A137"/>
    <mergeCell ref="A138:B138"/>
    <mergeCell ref="L169:M169"/>
    <mergeCell ref="A139:A143"/>
    <mergeCell ref="A144:A148"/>
    <mergeCell ref="A149:B149"/>
    <mergeCell ref="A150:B150"/>
    <mergeCell ref="F158:O158"/>
    <mergeCell ref="F159:G159"/>
    <mergeCell ref="H159:I159"/>
    <mergeCell ref="J159:K159"/>
    <mergeCell ref="L159:M159"/>
    <mergeCell ref="A152:B154"/>
    <mergeCell ref="C152:E153"/>
    <mergeCell ref="F152:M152"/>
    <mergeCell ref="F153:G153"/>
    <mergeCell ref="J153:K153"/>
    <mergeCell ref="A98:B98"/>
    <mergeCell ref="A99:B99"/>
    <mergeCell ref="A108:A112"/>
    <mergeCell ref="A113:A117"/>
    <mergeCell ref="A118:A122"/>
    <mergeCell ref="A123:A127"/>
    <mergeCell ref="A128:A132"/>
    <mergeCell ref="N106:O106"/>
    <mergeCell ref="P106:Q106"/>
    <mergeCell ref="J106:K106"/>
    <mergeCell ref="L106:M106"/>
    <mergeCell ref="V106:W106"/>
    <mergeCell ref="X106:Y106"/>
    <mergeCell ref="A100:B100"/>
    <mergeCell ref="A101:A103"/>
    <mergeCell ref="A105:A107"/>
    <mergeCell ref="B105:B107"/>
    <mergeCell ref="C105:E106"/>
    <mergeCell ref="F105:AA105"/>
    <mergeCell ref="F106:G106"/>
    <mergeCell ref="H106:I106"/>
    <mergeCell ref="Z106:AA106"/>
    <mergeCell ref="R106:S106"/>
    <mergeCell ref="T106:U106"/>
    <mergeCell ref="A92:B92"/>
    <mergeCell ref="A93:P93"/>
    <mergeCell ref="A94:V94"/>
    <mergeCell ref="A95:B97"/>
    <mergeCell ref="C95:E96"/>
    <mergeCell ref="F95:Q95"/>
    <mergeCell ref="A79:B79"/>
    <mergeCell ref="A80:A81"/>
    <mergeCell ref="A82:A83"/>
    <mergeCell ref="F96:G96"/>
    <mergeCell ref="H96:I96"/>
    <mergeCell ref="J96:K96"/>
    <mergeCell ref="L96:M96"/>
    <mergeCell ref="N96:O96"/>
    <mergeCell ref="P96:Q96"/>
    <mergeCell ref="C85:E85"/>
    <mergeCell ref="F85:G85"/>
    <mergeCell ref="H85:I85"/>
    <mergeCell ref="A89:B89"/>
    <mergeCell ref="A90:B90"/>
    <mergeCell ref="A91:B91"/>
    <mergeCell ref="A88:B88"/>
    <mergeCell ref="A85:B86"/>
    <mergeCell ref="A87:B87"/>
    <mergeCell ref="A68:B69"/>
    <mergeCell ref="C68:C69"/>
    <mergeCell ref="A70:B70"/>
    <mergeCell ref="A71:B71"/>
    <mergeCell ref="A72:B72"/>
    <mergeCell ref="A73:B73"/>
    <mergeCell ref="A74:B74"/>
    <mergeCell ref="A76:B76"/>
    <mergeCell ref="A77:B77"/>
    <mergeCell ref="A56:B56"/>
    <mergeCell ref="A57:B57"/>
    <mergeCell ref="A60:B60"/>
    <mergeCell ref="A62:A63"/>
    <mergeCell ref="E62:F62"/>
    <mergeCell ref="G62:H62"/>
    <mergeCell ref="B62:D62"/>
    <mergeCell ref="A58:B58"/>
    <mergeCell ref="A59:B59"/>
    <mergeCell ref="A48:B48"/>
    <mergeCell ref="A49:B49"/>
    <mergeCell ref="A50:B50"/>
    <mergeCell ref="A51:B51"/>
    <mergeCell ref="A53:B55"/>
    <mergeCell ref="C53:E54"/>
    <mergeCell ref="F53:O53"/>
    <mergeCell ref="F54:G54"/>
    <mergeCell ref="H54:I54"/>
    <mergeCell ref="J54:K54"/>
    <mergeCell ref="L54:M54"/>
    <mergeCell ref="N54:O54"/>
    <mergeCell ref="P38:Q38"/>
    <mergeCell ref="A40:B40"/>
    <mergeCell ref="A41:B41"/>
    <mergeCell ref="A42:B42"/>
    <mergeCell ref="A43:B43"/>
    <mergeCell ref="A45:B47"/>
    <mergeCell ref="C45:E46"/>
    <mergeCell ref="F45:I45"/>
    <mergeCell ref="F46:G46"/>
    <mergeCell ref="H46:I46"/>
    <mergeCell ref="X10:Y10"/>
    <mergeCell ref="A12:B12"/>
    <mergeCell ref="A13:A14"/>
    <mergeCell ref="A9:B11"/>
    <mergeCell ref="C9:E10"/>
    <mergeCell ref="F9:Y9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F168:Q168"/>
    <mergeCell ref="A17:A19"/>
    <mergeCell ref="B17:B19"/>
    <mergeCell ref="C17:E18"/>
    <mergeCell ref="F17:Q17"/>
    <mergeCell ref="F18:G18"/>
    <mergeCell ref="H18:I18"/>
    <mergeCell ref="J18:K18"/>
    <mergeCell ref="L18:M18"/>
    <mergeCell ref="N18:O18"/>
    <mergeCell ref="P18:Q18"/>
    <mergeCell ref="A20:B20"/>
    <mergeCell ref="A21:A24"/>
    <mergeCell ref="A25:A30"/>
    <mergeCell ref="A31:A32"/>
    <mergeCell ref="A33:A35"/>
    <mergeCell ref="A37:B39"/>
    <mergeCell ref="C37:E38"/>
    <mergeCell ref="F37:Q37"/>
    <mergeCell ref="F38:G38"/>
    <mergeCell ref="H38:I38"/>
    <mergeCell ref="J38:K38"/>
    <mergeCell ref="L38:M38"/>
    <mergeCell ref="N38:O38"/>
  </mergeCells>
  <dataValidations count="2">
    <dataValidation type="whole" allowBlank="1" showInputMessage="1" showErrorMessage="1" errorTitle="ERROR" error="Por favor ingrese solo Números." sqref="U31:U1048576 R44:R1048576 R1:R39 S1:T1048576 V1:XFD1048576 U1:U26 A1:A1048576 B1:Q35 F170:K1048576 G37:K167 L169:Q1048576 F37:F168 L37:Q167 B37:C1048576 E37:E1048576 D37:D78 D80:D1048576">
      <formula1>0</formula1>
      <formula2>1000000000000</formula2>
    </dataValidation>
    <dataValidation allowBlank="1" showInputMessage="1" showErrorMessage="1" errorTitle="ERROR" error="Por favor ingrese solo Números." sqref="F169:K169 D79"/>
  </dataValidations>
  <pageMargins left="0.7" right="0.7" top="0.75" bottom="0.75" header="0.3" footer="0.3"/>
  <pageSetup orientation="portrait" r:id="rId1"/>
  <ignoredErrors>
    <ignoredError sqref="E138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CN195"/>
  <sheetViews>
    <sheetView zoomScaleNormal="100" workbookViewId="0"/>
  </sheetViews>
  <sheetFormatPr baseColWidth="10" defaultRowHeight="14.25" x14ac:dyDescent="0.2"/>
  <cols>
    <col min="1" max="1" width="46.140625" style="288" customWidth="1"/>
    <col min="2" max="2" width="25.7109375" style="288" customWidth="1"/>
    <col min="3" max="3" width="15.7109375" style="288" customWidth="1"/>
    <col min="4" max="4" width="14.42578125" style="288" customWidth="1"/>
    <col min="5" max="5" width="14.85546875" style="288" customWidth="1"/>
    <col min="6" max="6" width="16.7109375" style="288" customWidth="1"/>
    <col min="7" max="7" width="14" style="288" customWidth="1"/>
    <col min="8" max="8" width="13.140625" style="288" customWidth="1"/>
    <col min="9" max="9" width="11.85546875" style="288" customWidth="1"/>
    <col min="10" max="10" width="12.140625" style="288" customWidth="1"/>
    <col min="11" max="11" width="13.85546875" style="288" customWidth="1"/>
    <col min="12" max="12" width="15" style="288" customWidth="1"/>
    <col min="13" max="13" width="11.85546875" style="288" customWidth="1"/>
    <col min="14" max="41" width="11.42578125" style="288"/>
    <col min="42" max="42" width="12.5703125" style="288" customWidth="1"/>
    <col min="43" max="45" width="11.42578125" style="288"/>
    <col min="46" max="75" width="11.42578125" style="288" customWidth="1"/>
    <col min="76" max="77" width="11.42578125" style="290" customWidth="1"/>
    <col min="78" max="89" width="11.42578125" style="290" hidden="1" customWidth="1"/>
    <col min="90" max="92" width="11.42578125" style="290" customWidth="1"/>
    <col min="93" max="96" width="11.42578125" style="288" customWidth="1"/>
    <col min="97" max="16384" width="11.42578125" style="288"/>
  </cols>
  <sheetData>
    <row r="1" spans="1:89" x14ac:dyDescent="0.2">
      <c r="A1" s="589" t="s">
        <v>1552</v>
      </c>
    </row>
    <row r="2" spans="1:89" x14ac:dyDescent="0.2">
      <c r="A2" s="589" t="str">
        <f>CONCATENATE("COMUNA: ",NOMBRE!B2," - ","( ",NOMBRE!C2,NOMBRE!D2,NOMBRE!E2,NOMBRE!F2,NOMBRE!G2," )")</f>
        <v>COMUNA:  - (  )</v>
      </c>
    </row>
    <row r="3" spans="1:89" x14ac:dyDescent="0.2">
      <c r="A3" s="589" t="str">
        <f>CONCATENATE("ESTABLECIMIENTO/ESTRATEGIA: ",NOMBRE!B3," - ","( ",NOMBRE!C3,NOMBRE!D3,NOMBRE!E3,NOMBRE!F3,NOMBRE!G3,NOMBRE!H3," )")</f>
        <v>ESTABLECIMIENTO/ESTRATEGIA:  - (  )</v>
      </c>
    </row>
    <row r="4" spans="1:89" x14ac:dyDescent="0.2">
      <c r="A4" s="589" t="str">
        <f>CONCATENATE("MES: ",NOMBRE!B6," - ","( ",NOMBRE!C6,NOMBRE!D6," )")</f>
        <v>MES:  - (  )</v>
      </c>
    </row>
    <row r="5" spans="1:89" x14ac:dyDescent="0.2">
      <c r="A5" s="589" t="str">
        <f>CONCATENATE("AÑO: ",NOMBRE!B7)</f>
        <v>AÑO: 2017</v>
      </c>
    </row>
    <row r="6" spans="1:89" ht="15" x14ac:dyDescent="0.2">
      <c r="A6" s="2744" t="s">
        <v>1412</v>
      </c>
      <c r="B6" s="2744"/>
      <c r="C6" s="2744"/>
      <c r="D6" s="2744"/>
      <c r="E6" s="2744"/>
      <c r="F6" s="2744"/>
      <c r="G6" s="2744"/>
      <c r="H6" s="2744"/>
      <c r="I6" s="2744"/>
      <c r="J6" s="2744"/>
      <c r="K6" s="2744"/>
      <c r="L6" s="2744"/>
      <c r="M6" s="2744"/>
      <c r="N6" s="2744"/>
      <c r="O6" s="2744"/>
      <c r="P6" s="2744"/>
      <c r="Q6" s="2744"/>
      <c r="R6" s="2744"/>
      <c r="S6" s="2744"/>
      <c r="T6" s="2744"/>
      <c r="U6" s="2744"/>
      <c r="V6" s="2744"/>
      <c r="W6" s="2744"/>
      <c r="X6" s="590"/>
      <c r="Y6" s="591"/>
      <c r="Z6" s="591"/>
      <c r="AA6" s="591"/>
      <c r="AB6" s="591"/>
      <c r="AC6" s="591"/>
      <c r="AD6" s="591"/>
      <c r="AE6" s="591"/>
      <c r="AF6" s="591"/>
      <c r="AG6" s="591"/>
      <c r="AH6" s="591"/>
      <c r="AI6" s="591"/>
      <c r="AJ6" s="591"/>
      <c r="AK6" s="591"/>
      <c r="AL6" s="591"/>
      <c r="AM6" s="591"/>
      <c r="AN6" s="591"/>
      <c r="AO6" s="591"/>
      <c r="AP6" s="591"/>
      <c r="AQ6" s="591"/>
      <c r="AR6" s="591"/>
    </row>
    <row r="7" spans="1:89" ht="15" x14ac:dyDescent="0.2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590"/>
      <c r="Y7" s="591"/>
      <c r="Z7" s="591"/>
      <c r="AA7" s="591"/>
      <c r="AB7" s="591"/>
      <c r="AC7" s="591"/>
      <c r="AD7" s="591"/>
      <c r="AE7" s="591"/>
      <c r="AF7" s="591"/>
      <c r="AG7" s="591"/>
      <c r="AH7" s="591"/>
      <c r="AI7" s="591"/>
      <c r="AJ7" s="591"/>
      <c r="AK7" s="591"/>
      <c r="AL7" s="591"/>
      <c r="AM7" s="591"/>
      <c r="AN7" s="591"/>
      <c r="AO7" s="591"/>
      <c r="AP7" s="591"/>
      <c r="AQ7" s="591"/>
      <c r="AR7" s="591"/>
    </row>
    <row r="8" spans="1:89" x14ac:dyDescent="0.2">
      <c r="A8" s="592" t="s">
        <v>337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318"/>
      <c r="Z8" s="318"/>
      <c r="AA8" s="591"/>
      <c r="AB8" s="591"/>
      <c r="AC8" s="591"/>
      <c r="AD8" s="591"/>
      <c r="AE8" s="591"/>
      <c r="AF8" s="591"/>
      <c r="AG8" s="591"/>
      <c r="AH8" s="591"/>
      <c r="AI8" s="591"/>
      <c r="AJ8" s="591"/>
      <c r="AK8" s="591"/>
      <c r="AL8" s="591"/>
      <c r="AM8" s="591"/>
      <c r="AN8" s="591"/>
      <c r="AO8" s="591"/>
      <c r="AP8" s="590"/>
      <c r="AQ8" s="591"/>
      <c r="AR8" s="591"/>
    </row>
    <row r="9" spans="1:89" ht="14.25" customHeight="1" x14ac:dyDescent="0.2">
      <c r="A9" s="2740" t="s">
        <v>338</v>
      </c>
      <c r="B9" s="2760" t="s">
        <v>4</v>
      </c>
      <c r="C9" s="2761"/>
      <c r="D9" s="2762"/>
      <c r="E9" s="2925" t="s">
        <v>339</v>
      </c>
      <c r="F9" s="2926"/>
      <c r="G9" s="2926"/>
      <c r="H9" s="2926"/>
      <c r="I9" s="2926"/>
      <c r="J9" s="2926"/>
      <c r="K9" s="2926"/>
      <c r="L9" s="2926"/>
      <c r="M9" s="2926"/>
      <c r="N9" s="2926"/>
      <c r="O9" s="2926"/>
      <c r="P9" s="2926"/>
      <c r="Q9" s="2926"/>
      <c r="R9" s="2926"/>
      <c r="S9" s="2926"/>
      <c r="T9" s="2926"/>
      <c r="U9" s="2926"/>
      <c r="V9" s="2926"/>
      <c r="W9" s="2926"/>
      <c r="X9" s="2926"/>
      <c r="Y9" s="2926"/>
      <c r="Z9" s="2926"/>
      <c r="AA9" s="2926"/>
      <c r="AB9" s="2926"/>
      <c r="AC9" s="2926"/>
      <c r="AD9" s="2926"/>
      <c r="AE9" s="2926"/>
      <c r="AF9" s="2926"/>
      <c r="AG9" s="2926"/>
      <c r="AH9" s="2926"/>
      <c r="AI9" s="2926"/>
      <c r="AJ9" s="2926"/>
      <c r="AK9" s="2926"/>
      <c r="AL9" s="2926"/>
      <c r="AM9" s="2926"/>
      <c r="AN9" s="2927"/>
      <c r="AO9" s="2732" t="s">
        <v>340</v>
      </c>
      <c r="AP9" s="2732" t="s">
        <v>7</v>
      </c>
      <c r="AQ9" s="2732" t="s">
        <v>26</v>
      </c>
    </row>
    <row r="10" spans="1:89" x14ac:dyDescent="0.2">
      <c r="A10" s="2743"/>
      <c r="B10" s="2936"/>
      <c r="C10" s="2937"/>
      <c r="D10" s="2938"/>
      <c r="E10" s="2925" t="s">
        <v>341</v>
      </c>
      <c r="F10" s="2927"/>
      <c r="G10" s="2745" t="s">
        <v>342</v>
      </c>
      <c r="H10" s="2747"/>
      <c r="I10" s="2745" t="s">
        <v>343</v>
      </c>
      <c r="J10" s="2747"/>
      <c r="K10" s="2745" t="s">
        <v>344</v>
      </c>
      <c r="L10" s="2747"/>
      <c r="M10" s="2745" t="s">
        <v>12</v>
      </c>
      <c r="N10" s="2747"/>
      <c r="O10" s="2745" t="s">
        <v>188</v>
      </c>
      <c r="P10" s="2747"/>
      <c r="Q10" s="2745" t="s">
        <v>14</v>
      </c>
      <c r="R10" s="2747"/>
      <c r="S10" s="2745" t="s">
        <v>15</v>
      </c>
      <c r="T10" s="2747"/>
      <c r="U10" s="2745" t="s">
        <v>16</v>
      </c>
      <c r="V10" s="2747"/>
      <c r="W10" s="2745" t="s">
        <v>17</v>
      </c>
      <c r="X10" s="2747"/>
      <c r="Y10" s="2745" t="s">
        <v>18</v>
      </c>
      <c r="Z10" s="2747"/>
      <c r="AA10" s="2745" t="s">
        <v>19</v>
      </c>
      <c r="AB10" s="2747"/>
      <c r="AC10" s="2745" t="s">
        <v>20</v>
      </c>
      <c r="AD10" s="2747"/>
      <c r="AE10" s="2745" t="s">
        <v>21</v>
      </c>
      <c r="AF10" s="2747"/>
      <c r="AG10" s="2745" t="s">
        <v>22</v>
      </c>
      <c r="AH10" s="2747"/>
      <c r="AI10" s="2745" t="s">
        <v>23</v>
      </c>
      <c r="AJ10" s="2747"/>
      <c r="AK10" s="2745" t="s">
        <v>24</v>
      </c>
      <c r="AL10" s="2747"/>
      <c r="AM10" s="2735" t="s">
        <v>25</v>
      </c>
      <c r="AN10" s="2737"/>
      <c r="AO10" s="2774"/>
      <c r="AP10" s="2734"/>
      <c r="AQ10" s="2734"/>
    </row>
    <row r="11" spans="1:89" x14ac:dyDescent="0.2">
      <c r="A11" s="2741"/>
      <c r="B11" s="115" t="s">
        <v>231</v>
      </c>
      <c r="C11" s="115" t="s">
        <v>27</v>
      </c>
      <c r="D11" s="185" t="s">
        <v>28</v>
      </c>
      <c r="E11" s="188" t="s">
        <v>27</v>
      </c>
      <c r="F11" s="593" t="s">
        <v>28</v>
      </c>
      <c r="G11" s="594" t="s">
        <v>27</v>
      </c>
      <c r="H11" s="593" t="s">
        <v>28</v>
      </c>
      <c r="I11" s="188" t="s">
        <v>27</v>
      </c>
      <c r="J11" s="593" t="s">
        <v>28</v>
      </c>
      <c r="K11" s="188" t="s">
        <v>27</v>
      </c>
      <c r="L11" s="593" t="s">
        <v>28</v>
      </c>
      <c r="M11" s="188" t="s">
        <v>27</v>
      </c>
      <c r="N11" s="593" t="s">
        <v>28</v>
      </c>
      <c r="O11" s="188" t="s">
        <v>27</v>
      </c>
      <c r="P11" s="593" t="s">
        <v>28</v>
      </c>
      <c r="Q11" s="188" t="s">
        <v>27</v>
      </c>
      <c r="R11" s="593" t="s">
        <v>28</v>
      </c>
      <c r="S11" s="188" t="s">
        <v>27</v>
      </c>
      <c r="T11" s="593" t="s">
        <v>28</v>
      </c>
      <c r="U11" s="188" t="s">
        <v>27</v>
      </c>
      <c r="V11" s="593" t="s">
        <v>28</v>
      </c>
      <c r="W11" s="188" t="s">
        <v>27</v>
      </c>
      <c r="X11" s="593" t="s">
        <v>28</v>
      </c>
      <c r="Y11" s="188" t="s">
        <v>27</v>
      </c>
      <c r="Z11" s="593" t="s">
        <v>28</v>
      </c>
      <c r="AA11" s="188" t="s">
        <v>27</v>
      </c>
      <c r="AB11" s="593" t="s">
        <v>28</v>
      </c>
      <c r="AC11" s="188" t="s">
        <v>27</v>
      </c>
      <c r="AD11" s="593" t="s">
        <v>28</v>
      </c>
      <c r="AE11" s="188" t="s">
        <v>27</v>
      </c>
      <c r="AF11" s="593" t="s">
        <v>28</v>
      </c>
      <c r="AG11" s="188" t="s">
        <v>27</v>
      </c>
      <c r="AH11" s="593" t="s">
        <v>28</v>
      </c>
      <c r="AI11" s="188" t="s">
        <v>27</v>
      </c>
      <c r="AJ11" s="593" t="s">
        <v>28</v>
      </c>
      <c r="AK11" s="188" t="s">
        <v>27</v>
      </c>
      <c r="AL11" s="593" t="s">
        <v>28</v>
      </c>
      <c r="AM11" s="188" t="s">
        <v>27</v>
      </c>
      <c r="AN11" s="593" t="s">
        <v>28</v>
      </c>
      <c r="AO11" s="2770"/>
      <c r="AP11" s="2733"/>
      <c r="AQ11" s="2733"/>
    </row>
    <row r="12" spans="1:89" x14ac:dyDescent="0.2">
      <c r="A12" s="184" t="s">
        <v>47</v>
      </c>
      <c r="B12" s="344">
        <f>SUM(B13:B25)</f>
        <v>0</v>
      </c>
      <c r="C12" s="344">
        <f>SUM(C13:C25)</f>
        <v>0</v>
      </c>
      <c r="D12" s="595">
        <f>SUM(D13:D25)</f>
        <v>0</v>
      </c>
      <c r="E12" s="596">
        <f>SUM(E13+E14+E15+E18+E22+E23+E25)</f>
        <v>0</v>
      </c>
      <c r="F12" s="597">
        <f>SUM(F13+F14+F15+F18+F20+F22+F23+F25)</f>
        <v>0</v>
      </c>
      <c r="G12" s="598">
        <f>SUM(G13+G14+G15+G18+G22+G23+G24+G25)</f>
        <v>0</v>
      </c>
      <c r="H12" s="597">
        <f>SUM(H13+H14+H15+H18+H20+H22+H23+H24+H25)</f>
        <v>0</v>
      </c>
      <c r="I12" s="596">
        <f>SUM(I13+I14+I15+I16+I18+I22+I23+I24+I25)</f>
        <v>0</v>
      </c>
      <c r="J12" s="597">
        <f>SUM(J13+J14+J15+J16+J18+J20+J22+J23+J24+J25)</f>
        <v>0</v>
      </c>
      <c r="K12" s="596">
        <f>SUM(K13+K15+K16+K18+K22+K23+K24+K25)</f>
        <v>0</v>
      </c>
      <c r="L12" s="597">
        <f>SUM(L13+L15+L16+L18+L19+L20+L22+L23+L24+L25)</f>
        <v>0</v>
      </c>
      <c r="M12" s="596">
        <f>SUM(M13+M15+M16+M18+M22+M23+M24+M25)</f>
        <v>0</v>
      </c>
      <c r="N12" s="597">
        <f>SUM(N13+N15+N16+N18+N19+N20+N22+N23+N24+N25)</f>
        <v>0</v>
      </c>
      <c r="O12" s="596">
        <f>SUM(O13+O15+O16+O18+O21+O22+O23+O24+O25)</f>
        <v>0</v>
      </c>
      <c r="P12" s="597">
        <f>SUM(P13+P15+P16+P18+P19+P20+P21+P22+P23+P24+P25)</f>
        <v>0</v>
      </c>
      <c r="Q12" s="596">
        <f>SUM(Q13+Q15+Q16+Q18+Q21+Q22+Q23+Q24+Q25)</f>
        <v>0</v>
      </c>
      <c r="R12" s="597">
        <f>SUM(R13+R15+R16+R18+R19+R20+R21+R22+R23+R24+R25)</f>
        <v>0</v>
      </c>
      <c r="S12" s="596">
        <f>SUM(S13+S15+S16+S18+S21+S22+S23+S24+S25)</f>
        <v>0</v>
      </c>
      <c r="T12" s="597">
        <f>SUM(T13+T15+T16+T18+T19+T20+T21+T22+T23+T24+T25)</f>
        <v>0</v>
      </c>
      <c r="U12" s="596">
        <f>SUM(U13+U15+U16+U18+U21+U22+U23+U24+U25)</f>
        <v>0</v>
      </c>
      <c r="V12" s="597">
        <f>SUM(V13+V15+V16+V17+V18+V19+V20+V21+V22+V23+V24+V25)</f>
        <v>0</v>
      </c>
      <c r="W12" s="596">
        <f>SUM(W13+W15+W16+W17+W18+W21+W22+W23+W24+W25)</f>
        <v>0</v>
      </c>
      <c r="X12" s="597">
        <f>SUM(X13+X15+X16+X17+X18+X19+X20+X21+X22+X23+X24+X25)</f>
        <v>0</v>
      </c>
      <c r="Y12" s="596">
        <f>SUM(Y13+Y15+Y16+Y17+Y18+Y21+Y22+Y23+Y24+Y25)</f>
        <v>0</v>
      </c>
      <c r="Z12" s="597">
        <f>SUM(Z13+Z15+Z16+Z17+Z18+Z19+Z20+Z21+Z22+Z23+Z24+Z25)</f>
        <v>0</v>
      </c>
      <c r="AA12" s="596">
        <f>SUM(AA13+AA15+AA16+AA17+AA18+AA21+AA22+AA23+AA24+AA25)</f>
        <v>0</v>
      </c>
      <c r="AB12" s="597">
        <f>SUM(AB13+AB15+AB16+AB17+AB18+AB19+AB20+AB21+AB22+AB23+AB24+AB25)</f>
        <v>0</v>
      </c>
      <c r="AC12" s="596">
        <f>SUM(AC13+AC15+AC16+AC17+AC18+AC22+AC23+AC24+AC25)</f>
        <v>0</v>
      </c>
      <c r="AD12" s="597">
        <f>SUM(AD13+AD15+AD16+AD17+AD18+AD19+AD20+AD22+AD23+AD24+AD25)</f>
        <v>0</v>
      </c>
      <c r="AE12" s="596">
        <f>SUM(AE13+AE15+AE16+AE17+AE18+AE22+AE23+AE24+AE25)</f>
        <v>0</v>
      </c>
      <c r="AF12" s="597">
        <f>SUM(AF13+AF15+AF16+AF17+AF18+AF19+AF20+AF22+AF23+AF24+AF25)</f>
        <v>0</v>
      </c>
      <c r="AG12" s="596">
        <f>SUM(AG13+AG15+AG16+AG17+AG18+AG22+AG23+AG24+AG25)</f>
        <v>0</v>
      </c>
      <c r="AH12" s="597">
        <f>SUM(AH13+AH15+AH16+AH17+AH18+AH20+AH22+AH23+AH24+AH25)</f>
        <v>0</v>
      </c>
      <c r="AI12" s="596">
        <f>SUM(AI13+AI15+AI16+AI17+AI18+AI22+AI23+AI24+AI25)</f>
        <v>0</v>
      </c>
      <c r="AJ12" s="597">
        <f>SUM(AJ13+AJ15+AJ16+AJ17+AJ18+AJ20+AJ22+AJ23+AJ24+AJ25)</f>
        <v>0</v>
      </c>
      <c r="AK12" s="596">
        <f>SUM(AK13+AK15+AK16+AK17+AK18+AK22+AK23+AK24+AK25)</f>
        <v>0</v>
      </c>
      <c r="AL12" s="597">
        <f>SUM(AL13+AL15+AL16+AL17+AL18+AL20+AL22+AL23+AL24+AL25)</f>
        <v>0</v>
      </c>
      <c r="AM12" s="599">
        <f>SUM(AM13+AM15+AM16+AM17+AM18+AM22+AM23+AM24+AM25)</f>
        <v>0</v>
      </c>
      <c r="AN12" s="597">
        <f>SUM(AN13+AN15+AN16+AN17+AN18+AN20+AN22+AN23+AN24+AN25)</f>
        <v>0</v>
      </c>
      <c r="AO12" s="600">
        <f>SUM(AO13:AO25)</f>
        <v>0</v>
      </c>
      <c r="AP12" s="600">
        <f>SUM(AP13:AP25)</f>
        <v>0</v>
      </c>
      <c r="AQ12" s="600">
        <f>SUM(AQ13:AQ25)</f>
        <v>0</v>
      </c>
      <c r="AR12" s="601" t="s">
        <v>263</v>
      </c>
    </row>
    <row r="13" spans="1:89" x14ac:dyDescent="0.2">
      <c r="A13" s="157" t="s">
        <v>345</v>
      </c>
      <c r="B13" s="602">
        <f t="shared" ref="B13:B25" si="0">SUM(C13:D13)</f>
        <v>0</v>
      </c>
      <c r="C13" s="513">
        <f>SUM(E13+G13+I13+K13+M13+O13+Q13+S13+U13+W13+Y13+AA13+AC13+AE13+AG13+AI13+AK13+AM13)</f>
        <v>0</v>
      </c>
      <c r="D13" s="603">
        <f>SUM(F13+H13+J13+L13+N13+P13+R13+T13+V13+X13+Z13+AB13+AD13+AF13+AH13+AJ13+AL13+AN13)</f>
        <v>0</v>
      </c>
      <c r="E13" s="193"/>
      <c r="F13" s="244"/>
      <c r="G13" s="125"/>
      <c r="H13" s="244"/>
      <c r="I13" s="193"/>
      <c r="J13" s="166"/>
      <c r="K13" s="193"/>
      <c r="L13" s="166"/>
      <c r="M13" s="193"/>
      <c r="N13" s="166"/>
      <c r="O13" s="193"/>
      <c r="P13" s="166"/>
      <c r="Q13" s="193"/>
      <c r="R13" s="166"/>
      <c r="S13" s="193"/>
      <c r="T13" s="166"/>
      <c r="U13" s="193"/>
      <c r="V13" s="166"/>
      <c r="W13" s="193"/>
      <c r="X13" s="166"/>
      <c r="Y13" s="193"/>
      <c r="Z13" s="166"/>
      <c r="AA13" s="193"/>
      <c r="AB13" s="166"/>
      <c r="AC13" s="193"/>
      <c r="AD13" s="166"/>
      <c r="AE13" s="193"/>
      <c r="AF13" s="166"/>
      <c r="AG13" s="193"/>
      <c r="AH13" s="166"/>
      <c r="AI13" s="193"/>
      <c r="AJ13" s="166"/>
      <c r="AK13" s="193"/>
      <c r="AL13" s="166"/>
      <c r="AM13" s="401"/>
      <c r="AN13" s="166"/>
      <c r="AO13" s="244"/>
      <c r="AP13" s="604"/>
      <c r="AQ13" s="604"/>
      <c r="AR13" s="230" t="s">
        <v>263</v>
      </c>
      <c r="CG13" s="289">
        <v>0</v>
      </c>
      <c r="CH13" s="289">
        <v>0</v>
      </c>
      <c r="CI13" s="289">
        <v>0</v>
      </c>
      <c r="CJ13" s="289">
        <v>0</v>
      </c>
      <c r="CK13" s="289"/>
    </row>
    <row r="14" spans="1:89" x14ac:dyDescent="0.2">
      <c r="A14" s="266" t="s">
        <v>1607</v>
      </c>
      <c r="B14" s="605">
        <f t="shared" si="0"/>
        <v>0</v>
      </c>
      <c r="C14" s="515">
        <f>SUM(E14+G14+I14)</f>
        <v>0</v>
      </c>
      <c r="D14" s="606">
        <f>SUM(F14+H14+J14)</f>
        <v>0</v>
      </c>
      <c r="E14" s="201"/>
      <c r="F14" s="301"/>
      <c r="G14" s="237"/>
      <c r="H14" s="301"/>
      <c r="I14" s="201"/>
      <c r="J14" s="236"/>
      <c r="K14" s="256"/>
      <c r="L14" s="235"/>
      <c r="M14" s="256"/>
      <c r="N14" s="235"/>
      <c r="O14" s="256"/>
      <c r="P14" s="235"/>
      <c r="Q14" s="256"/>
      <c r="R14" s="235"/>
      <c r="S14" s="256"/>
      <c r="T14" s="235"/>
      <c r="U14" s="256"/>
      <c r="V14" s="235"/>
      <c r="W14" s="256"/>
      <c r="X14" s="235"/>
      <c r="Y14" s="256"/>
      <c r="Z14" s="235"/>
      <c r="AA14" s="256"/>
      <c r="AB14" s="235"/>
      <c r="AC14" s="256"/>
      <c r="AD14" s="235"/>
      <c r="AE14" s="256"/>
      <c r="AF14" s="235"/>
      <c r="AG14" s="256"/>
      <c r="AH14" s="235"/>
      <c r="AI14" s="256"/>
      <c r="AJ14" s="235"/>
      <c r="AK14" s="256"/>
      <c r="AL14" s="235"/>
      <c r="AM14" s="256"/>
      <c r="AN14" s="235"/>
      <c r="AO14" s="301"/>
      <c r="AP14" s="607"/>
      <c r="AQ14" s="607"/>
      <c r="AR14" s="230" t="s">
        <v>263</v>
      </c>
      <c r="CG14" s="289">
        <v>0</v>
      </c>
      <c r="CH14" s="289">
        <v>0</v>
      </c>
      <c r="CI14" s="289">
        <v>0</v>
      </c>
      <c r="CJ14" s="289">
        <v>0</v>
      </c>
      <c r="CK14" s="289"/>
    </row>
    <row r="15" spans="1:89" x14ac:dyDescent="0.2">
      <c r="A15" s="608" t="s">
        <v>346</v>
      </c>
      <c r="B15" s="605">
        <f t="shared" si="0"/>
        <v>0</v>
      </c>
      <c r="C15" s="515">
        <f>SUM(E15+G15+I15+K15+M15+O15+Q15+S15+U15+W15+Y15+AA15+AC15+AE15+AG15+AI15+AK15+AM15)</f>
        <v>0</v>
      </c>
      <c r="D15" s="606">
        <f>SUM(F15+H15+J15+L15+N15+P15+R15+T15+V15+X15+Z15+AB15+AD15+AF15+AH15+AJ15+AL15+AN15)</f>
        <v>0</v>
      </c>
      <c r="E15" s="201"/>
      <c r="F15" s="301"/>
      <c r="G15" s="237"/>
      <c r="H15" s="301"/>
      <c r="I15" s="201"/>
      <c r="J15" s="236"/>
      <c r="K15" s="201"/>
      <c r="L15" s="236"/>
      <c r="M15" s="201"/>
      <c r="N15" s="236"/>
      <c r="O15" s="201"/>
      <c r="P15" s="236"/>
      <c r="Q15" s="201"/>
      <c r="R15" s="236"/>
      <c r="S15" s="201"/>
      <c r="T15" s="236"/>
      <c r="U15" s="201"/>
      <c r="V15" s="236"/>
      <c r="W15" s="201"/>
      <c r="X15" s="236"/>
      <c r="Y15" s="201"/>
      <c r="Z15" s="236"/>
      <c r="AA15" s="201"/>
      <c r="AB15" s="236"/>
      <c r="AC15" s="201"/>
      <c r="AD15" s="236"/>
      <c r="AE15" s="201"/>
      <c r="AF15" s="236"/>
      <c r="AG15" s="201"/>
      <c r="AH15" s="236"/>
      <c r="AI15" s="201"/>
      <c r="AJ15" s="236"/>
      <c r="AK15" s="201"/>
      <c r="AL15" s="236"/>
      <c r="AM15" s="395"/>
      <c r="AN15" s="236"/>
      <c r="AO15" s="301"/>
      <c r="AP15" s="607"/>
      <c r="AQ15" s="607"/>
      <c r="AR15" s="230" t="s">
        <v>263</v>
      </c>
      <c r="CG15" s="289">
        <v>0</v>
      </c>
      <c r="CH15" s="289">
        <v>0</v>
      </c>
      <c r="CI15" s="289">
        <v>0</v>
      </c>
      <c r="CJ15" s="289">
        <v>0</v>
      </c>
      <c r="CK15" s="289"/>
    </row>
    <row r="16" spans="1:89" x14ac:dyDescent="0.2">
      <c r="A16" s="425" t="s">
        <v>347</v>
      </c>
      <c r="B16" s="351">
        <f t="shared" si="0"/>
        <v>0</v>
      </c>
      <c r="C16" s="351">
        <f>SUM(I16+K16+M16+O16+Q16+S16+U16+W16+Y16+AA16+AC16+AE16+AG16+AI16+AK16+AM16)</f>
        <v>0</v>
      </c>
      <c r="D16" s="609">
        <f>SUM(J16+L16+N16+P16+R16+T16+V16+X16+Z16+AB16+AD16+AF16+AH16+AJ16+AL16+AN16)</f>
        <v>0</v>
      </c>
      <c r="E16" s="256"/>
      <c r="F16" s="235"/>
      <c r="G16" s="610"/>
      <c r="H16" s="492"/>
      <c r="I16" s="201"/>
      <c r="J16" s="236"/>
      <c r="K16" s="201"/>
      <c r="L16" s="236"/>
      <c r="M16" s="201"/>
      <c r="N16" s="236"/>
      <c r="O16" s="201"/>
      <c r="P16" s="236"/>
      <c r="Q16" s="201"/>
      <c r="R16" s="236"/>
      <c r="S16" s="201"/>
      <c r="T16" s="236"/>
      <c r="U16" s="201"/>
      <c r="V16" s="236"/>
      <c r="W16" s="201"/>
      <c r="X16" s="236"/>
      <c r="Y16" s="201"/>
      <c r="Z16" s="236"/>
      <c r="AA16" s="201"/>
      <c r="AB16" s="236"/>
      <c r="AC16" s="201"/>
      <c r="AD16" s="236"/>
      <c r="AE16" s="201"/>
      <c r="AF16" s="236"/>
      <c r="AG16" s="201"/>
      <c r="AH16" s="236"/>
      <c r="AI16" s="201"/>
      <c r="AJ16" s="236"/>
      <c r="AK16" s="201"/>
      <c r="AL16" s="236"/>
      <c r="AM16" s="395"/>
      <c r="AN16" s="236"/>
      <c r="AO16" s="301"/>
      <c r="AP16" s="607"/>
      <c r="AQ16" s="607"/>
      <c r="AR16" s="230" t="s">
        <v>263</v>
      </c>
      <c r="CG16" s="289">
        <v>0</v>
      </c>
      <c r="CH16" s="289">
        <v>0</v>
      </c>
      <c r="CI16" s="289">
        <v>0</v>
      </c>
      <c r="CJ16" s="289">
        <v>0</v>
      </c>
      <c r="CK16" s="289"/>
    </row>
    <row r="17" spans="1:89" x14ac:dyDescent="0.2">
      <c r="A17" s="231" t="s">
        <v>348</v>
      </c>
      <c r="B17" s="515">
        <f t="shared" si="0"/>
        <v>0</v>
      </c>
      <c r="C17" s="515">
        <f>SUM(U17+W17+Y17+AA17+AC17+AE17+AG17+AI17+AK17+AM17)</f>
        <v>0</v>
      </c>
      <c r="D17" s="606">
        <f>SUM(V17+X17+Z17+AB17+AD17+AF17+AH17+AJ17+AL17+AN17)</f>
        <v>0</v>
      </c>
      <c r="E17" s="256"/>
      <c r="F17" s="257"/>
      <c r="G17" s="211"/>
      <c r="H17" s="257"/>
      <c r="I17" s="256"/>
      <c r="J17" s="235"/>
      <c r="K17" s="256"/>
      <c r="L17" s="235"/>
      <c r="M17" s="256"/>
      <c r="N17" s="235"/>
      <c r="O17" s="256"/>
      <c r="P17" s="235"/>
      <c r="Q17" s="256"/>
      <c r="R17" s="235"/>
      <c r="S17" s="256"/>
      <c r="T17" s="235"/>
      <c r="U17" s="201"/>
      <c r="V17" s="236"/>
      <c r="W17" s="201"/>
      <c r="X17" s="236"/>
      <c r="Y17" s="201"/>
      <c r="Z17" s="236"/>
      <c r="AA17" s="201"/>
      <c r="AB17" s="236"/>
      <c r="AC17" s="201"/>
      <c r="AD17" s="236"/>
      <c r="AE17" s="201"/>
      <c r="AF17" s="236"/>
      <c r="AG17" s="201"/>
      <c r="AH17" s="236"/>
      <c r="AI17" s="201"/>
      <c r="AJ17" s="236"/>
      <c r="AK17" s="201"/>
      <c r="AL17" s="236"/>
      <c r="AM17" s="395"/>
      <c r="AN17" s="236"/>
      <c r="AO17" s="301"/>
      <c r="AP17" s="607"/>
      <c r="AQ17" s="607"/>
      <c r="AR17" s="230" t="s">
        <v>263</v>
      </c>
      <c r="CG17" s="289">
        <v>0</v>
      </c>
      <c r="CH17" s="289">
        <v>0</v>
      </c>
      <c r="CI17" s="289">
        <v>0</v>
      </c>
      <c r="CJ17" s="289">
        <v>0</v>
      </c>
      <c r="CK17" s="289"/>
    </row>
    <row r="18" spans="1:89" x14ac:dyDescent="0.2">
      <c r="A18" s="611" t="s">
        <v>349</v>
      </c>
      <c r="B18" s="605">
        <f t="shared" si="0"/>
        <v>0</v>
      </c>
      <c r="C18" s="515">
        <f>SUM(E18+G18+I18+K18+M18+O18+Q18+S18+U18+W18+Y18+AA18+AC18+AE18+AG18+AI18+AK18+AM18)</f>
        <v>0</v>
      </c>
      <c r="D18" s="606">
        <f>SUM(F18+H18+J18+L18+N18+P18+R18+T18+V18+X18+Z18+AB18+AD18+AF18+AH18+AJ18+AL18+AN18)</f>
        <v>0</v>
      </c>
      <c r="E18" s="201"/>
      <c r="F18" s="301"/>
      <c r="G18" s="237"/>
      <c r="H18" s="301"/>
      <c r="I18" s="201"/>
      <c r="J18" s="236"/>
      <c r="K18" s="252"/>
      <c r="L18" s="236"/>
      <c r="M18" s="201"/>
      <c r="N18" s="236"/>
      <c r="O18" s="201"/>
      <c r="P18" s="236"/>
      <c r="Q18" s="201"/>
      <c r="R18" s="236"/>
      <c r="S18" s="201"/>
      <c r="T18" s="236"/>
      <c r="U18" s="201"/>
      <c r="V18" s="236"/>
      <c r="W18" s="201"/>
      <c r="X18" s="236"/>
      <c r="Y18" s="201"/>
      <c r="Z18" s="236"/>
      <c r="AA18" s="201"/>
      <c r="AB18" s="236"/>
      <c r="AC18" s="201"/>
      <c r="AD18" s="236"/>
      <c r="AE18" s="201"/>
      <c r="AF18" s="236"/>
      <c r="AG18" s="201"/>
      <c r="AH18" s="236"/>
      <c r="AI18" s="201"/>
      <c r="AJ18" s="236"/>
      <c r="AK18" s="201"/>
      <c r="AL18" s="236"/>
      <c r="AM18" s="395"/>
      <c r="AN18" s="236"/>
      <c r="AO18" s="301"/>
      <c r="AP18" s="607"/>
      <c r="AQ18" s="607"/>
      <c r="AR18" s="230" t="s">
        <v>263</v>
      </c>
      <c r="CG18" s="289">
        <v>0</v>
      </c>
      <c r="CH18" s="289">
        <v>0</v>
      </c>
      <c r="CI18" s="289">
        <v>0</v>
      </c>
      <c r="CJ18" s="289">
        <v>0</v>
      </c>
      <c r="CK18" s="289"/>
    </row>
    <row r="19" spans="1:89" x14ac:dyDescent="0.2">
      <c r="A19" s="612" t="s">
        <v>350</v>
      </c>
      <c r="B19" s="613">
        <f t="shared" si="0"/>
        <v>0</v>
      </c>
      <c r="C19" s="614"/>
      <c r="D19" s="615">
        <f>SUM(L19+N19+P19+R19+T19+V19+X19+Z19+AB19+AD19+AF19)</f>
        <v>0</v>
      </c>
      <c r="E19" s="147"/>
      <c r="F19" s="492"/>
      <c r="G19" s="610"/>
      <c r="H19" s="492"/>
      <c r="I19" s="147"/>
      <c r="J19" s="150"/>
      <c r="K19" s="256"/>
      <c r="L19" s="270"/>
      <c r="M19" s="616"/>
      <c r="N19" s="270"/>
      <c r="O19" s="616"/>
      <c r="P19" s="270"/>
      <c r="Q19" s="616"/>
      <c r="R19" s="270"/>
      <c r="S19" s="616"/>
      <c r="T19" s="270"/>
      <c r="U19" s="616"/>
      <c r="V19" s="270"/>
      <c r="W19" s="616"/>
      <c r="X19" s="270"/>
      <c r="Y19" s="616"/>
      <c r="Z19" s="270"/>
      <c r="AA19" s="616"/>
      <c r="AB19" s="270"/>
      <c r="AC19" s="616"/>
      <c r="AD19" s="270"/>
      <c r="AE19" s="616"/>
      <c r="AF19" s="270"/>
      <c r="AG19" s="147"/>
      <c r="AH19" s="150"/>
      <c r="AI19" s="147"/>
      <c r="AJ19" s="150"/>
      <c r="AK19" s="147"/>
      <c r="AL19" s="150"/>
      <c r="AM19" s="617"/>
      <c r="AN19" s="235"/>
      <c r="AO19" s="429"/>
      <c r="AP19" s="618"/>
      <c r="AQ19" s="618"/>
      <c r="AR19" s="230" t="s">
        <v>263</v>
      </c>
      <c r="CG19" s="289">
        <v>0</v>
      </c>
      <c r="CH19" s="289">
        <v>0</v>
      </c>
      <c r="CI19" s="289">
        <v>0</v>
      </c>
      <c r="CJ19" s="289">
        <v>0</v>
      </c>
      <c r="CK19" s="289"/>
    </row>
    <row r="20" spans="1:89" x14ac:dyDescent="0.2">
      <c r="A20" s="612" t="s">
        <v>1608</v>
      </c>
      <c r="B20" s="613">
        <f t="shared" si="0"/>
        <v>0</v>
      </c>
      <c r="C20" s="614"/>
      <c r="D20" s="606">
        <f>SUM(F20+H20+J20+L20+N20+P20+R20+T20+V20+X20+Z20+AB20+AD20+AF20+AH20+AJ20+AL20+AN20)</f>
        <v>0</v>
      </c>
      <c r="E20" s="147"/>
      <c r="F20" s="301"/>
      <c r="G20" s="610"/>
      <c r="H20" s="301"/>
      <c r="I20" s="147"/>
      <c r="J20" s="270"/>
      <c r="K20" s="147"/>
      <c r="L20" s="270"/>
      <c r="M20" s="616"/>
      <c r="N20" s="270"/>
      <c r="O20" s="616"/>
      <c r="P20" s="270"/>
      <c r="Q20" s="616"/>
      <c r="R20" s="270"/>
      <c r="S20" s="616"/>
      <c r="T20" s="270"/>
      <c r="U20" s="616"/>
      <c r="V20" s="270"/>
      <c r="W20" s="616"/>
      <c r="X20" s="270"/>
      <c r="Y20" s="616"/>
      <c r="Z20" s="270"/>
      <c r="AA20" s="616"/>
      <c r="AB20" s="270"/>
      <c r="AC20" s="616"/>
      <c r="AD20" s="270"/>
      <c r="AE20" s="616"/>
      <c r="AF20" s="270"/>
      <c r="AG20" s="616"/>
      <c r="AH20" s="270"/>
      <c r="AI20" s="616"/>
      <c r="AJ20" s="270"/>
      <c r="AK20" s="616"/>
      <c r="AL20" s="270"/>
      <c r="AM20" s="616"/>
      <c r="AN20" s="270"/>
      <c r="AO20" s="429"/>
      <c r="AP20" s="618"/>
      <c r="AQ20" s="618"/>
      <c r="AR20" s="230" t="s">
        <v>263</v>
      </c>
      <c r="CG20" s="289">
        <v>0</v>
      </c>
      <c r="CH20" s="289">
        <v>0</v>
      </c>
      <c r="CI20" s="289">
        <v>0</v>
      </c>
      <c r="CJ20" s="289">
        <v>0</v>
      </c>
      <c r="CK20" s="289"/>
    </row>
    <row r="21" spans="1:89" x14ac:dyDescent="0.2">
      <c r="A21" s="612" t="s">
        <v>1609</v>
      </c>
      <c r="B21" s="613">
        <f t="shared" si="0"/>
        <v>0</v>
      </c>
      <c r="C21" s="613">
        <f>SUM(O21+Q21+S21+U21+W21+Y21+AA21)</f>
        <v>0</v>
      </c>
      <c r="D21" s="606">
        <f>SUM(P21+R21+T21+V21+X21+Z21+AB21)</f>
        <v>0</v>
      </c>
      <c r="E21" s="147"/>
      <c r="F21" s="492"/>
      <c r="G21" s="610"/>
      <c r="H21" s="492"/>
      <c r="I21" s="147"/>
      <c r="J21" s="150"/>
      <c r="K21" s="256"/>
      <c r="L21" s="150"/>
      <c r="M21" s="147"/>
      <c r="N21" s="150"/>
      <c r="O21" s="269"/>
      <c r="P21" s="270"/>
      <c r="Q21" s="269"/>
      <c r="R21" s="270"/>
      <c r="S21" s="269"/>
      <c r="T21" s="270"/>
      <c r="U21" s="269"/>
      <c r="V21" s="270"/>
      <c r="W21" s="269"/>
      <c r="X21" s="270"/>
      <c r="Y21" s="269"/>
      <c r="Z21" s="270"/>
      <c r="AA21" s="269"/>
      <c r="AB21" s="270"/>
      <c r="AC21" s="147"/>
      <c r="AD21" s="150"/>
      <c r="AE21" s="147"/>
      <c r="AF21" s="150"/>
      <c r="AG21" s="616"/>
      <c r="AH21" s="150"/>
      <c r="AI21" s="147"/>
      <c r="AJ21" s="150"/>
      <c r="AK21" s="147"/>
      <c r="AL21" s="150"/>
      <c r="AM21" s="617"/>
      <c r="AN21" s="235"/>
      <c r="AO21" s="429"/>
      <c r="AP21" s="618"/>
      <c r="AQ21" s="618"/>
      <c r="AR21" s="230" t="s">
        <v>263</v>
      </c>
      <c r="CG21" s="289">
        <v>0</v>
      </c>
      <c r="CH21" s="289">
        <v>0</v>
      </c>
      <c r="CI21" s="289">
        <v>0</v>
      </c>
      <c r="CJ21" s="289">
        <v>0</v>
      </c>
      <c r="CK21" s="289"/>
    </row>
    <row r="22" spans="1:89" x14ac:dyDescent="0.2">
      <c r="A22" s="612" t="s">
        <v>351</v>
      </c>
      <c r="B22" s="613">
        <f t="shared" si="0"/>
        <v>0</v>
      </c>
      <c r="C22" s="613">
        <f>SUM(E22+G22+I22+K22+M22+O22+Q22+S22+U22+W22+Y22+AA22+AC22+AE22+AG22+AI22+AK22+AM22)</f>
        <v>0</v>
      </c>
      <c r="D22" s="615">
        <f>SUM(F22+H22+J22+L22+N22+P22+R22+T22+V22+X22+Z22+AB22+AD22+AF22+AH22+AJ22+AL22+AN22)</f>
        <v>0</v>
      </c>
      <c r="E22" s="269"/>
      <c r="F22" s="429"/>
      <c r="G22" s="154"/>
      <c r="H22" s="429"/>
      <c r="I22" s="269"/>
      <c r="J22" s="270"/>
      <c r="K22" s="252"/>
      <c r="L22" s="270"/>
      <c r="M22" s="269"/>
      <c r="N22" s="270"/>
      <c r="O22" s="269"/>
      <c r="P22" s="270"/>
      <c r="Q22" s="269"/>
      <c r="R22" s="270"/>
      <c r="S22" s="269"/>
      <c r="T22" s="270"/>
      <c r="U22" s="269"/>
      <c r="V22" s="270"/>
      <c r="W22" s="269"/>
      <c r="X22" s="270"/>
      <c r="Y22" s="269"/>
      <c r="Z22" s="270"/>
      <c r="AA22" s="269"/>
      <c r="AB22" s="270"/>
      <c r="AC22" s="269"/>
      <c r="AD22" s="270"/>
      <c r="AE22" s="269"/>
      <c r="AF22" s="270"/>
      <c r="AG22" s="269"/>
      <c r="AH22" s="270"/>
      <c r="AI22" s="269"/>
      <c r="AJ22" s="270"/>
      <c r="AK22" s="269"/>
      <c r="AL22" s="270"/>
      <c r="AM22" s="407"/>
      <c r="AN22" s="270"/>
      <c r="AO22" s="429"/>
      <c r="AP22" s="618"/>
      <c r="AQ22" s="618"/>
      <c r="AR22" s="230" t="s">
        <v>263</v>
      </c>
      <c r="CG22" s="289">
        <v>0</v>
      </c>
      <c r="CH22" s="289">
        <v>0</v>
      </c>
      <c r="CI22" s="289">
        <v>0</v>
      </c>
      <c r="CJ22" s="289">
        <v>0</v>
      </c>
      <c r="CK22" s="289"/>
    </row>
    <row r="23" spans="1:89" x14ac:dyDescent="0.2">
      <c r="A23" s="612" t="s">
        <v>352</v>
      </c>
      <c r="B23" s="613">
        <f t="shared" si="0"/>
        <v>0</v>
      </c>
      <c r="C23" s="613">
        <f>SUM(E23+G23+I23+K23+M23+O23+Q23+S23+U23+W23+Y23+AA23+AC23+AE23+AG23+AI23+AK23+AM23)</f>
        <v>0</v>
      </c>
      <c r="D23" s="615">
        <f>SUM(F23+H23+J23+L23+N23+P23+R23+T23+V23+X23+Z23+AB23+AD23+AF23+AH23+AJ23+AL23+AN23)</f>
        <v>0</v>
      </c>
      <c r="E23" s="269"/>
      <c r="F23" s="429"/>
      <c r="G23" s="154"/>
      <c r="H23" s="429"/>
      <c r="I23" s="269"/>
      <c r="J23" s="270"/>
      <c r="K23" s="252"/>
      <c r="L23" s="270"/>
      <c r="M23" s="269"/>
      <c r="N23" s="270"/>
      <c r="O23" s="269"/>
      <c r="P23" s="270"/>
      <c r="Q23" s="269"/>
      <c r="R23" s="270"/>
      <c r="S23" s="269"/>
      <c r="T23" s="270"/>
      <c r="U23" s="269"/>
      <c r="V23" s="270"/>
      <c r="W23" s="269"/>
      <c r="X23" s="270"/>
      <c r="Y23" s="269"/>
      <c r="Z23" s="270"/>
      <c r="AA23" s="269"/>
      <c r="AB23" s="270"/>
      <c r="AC23" s="269"/>
      <c r="AD23" s="270"/>
      <c r="AE23" s="269"/>
      <c r="AF23" s="270"/>
      <c r="AG23" s="269"/>
      <c r="AH23" s="270"/>
      <c r="AI23" s="269"/>
      <c r="AJ23" s="270"/>
      <c r="AK23" s="269"/>
      <c r="AL23" s="270"/>
      <c r="AM23" s="407"/>
      <c r="AN23" s="270"/>
      <c r="AO23" s="429"/>
      <c r="AP23" s="618"/>
      <c r="AQ23" s="618"/>
      <c r="AR23" s="230" t="s">
        <v>263</v>
      </c>
      <c r="CG23" s="289">
        <v>0</v>
      </c>
      <c r="CH23" s="289">
        <v>0</v>
      </c>
      <c r="CI23" s="289">
        <v>0</v>
      </c>
      <c r="CJ23" s="289">
        <v>0</v>
      </c>
      <c r="CK23" s="289"/>
    </row>
    <row r="24" spans="1:89" x14ac:dyDescent="0.2">
      <c r="A24" s="619" t="s">
        <v>354</v>
      </c>
      <c r="B24" s="515">
        <f t="shared" si="0"/>
        <v>0</v>
      </c>
      <c r="C24" s="515">
        <f>SUM(G24+I24+K24+M24+O24+Q24+S24+U24+W24+Y24+AA24+AC24+AE24+AG24+AI24+AK24+AM24)</f>
        <v>0</v>
      </c>
      <c r="D24" s="606">
        <f>SUM(H24+J24+L24+N24+P24+R24+T24+V24+X24+Z24+AB24+AD24+AF24+AH24+AJ24+AL24+AN24)</f>
        <v>0</v>
      </c>
      <c r="E24" s="617"/>
      <c r="F24" s="235"/>
      <c r="G24" s="154"/>
      <c r="H24" s="429"/>
      <c r="I24" s="269"/>
      <c r="J24" s="270"/>
      <c r="K24" s="252"/>
      <c r="L24" s="270"/>
      <c r="M24" s="269"/>
      <c r="N24" s="270"/>
      <c r="O24" s="269"/>
      <c r="P24" s="270"/>
      <c r="Q24" s="269"/>
      <c r="R24" s="270"/>
      <c r="S24" s="269"/>
      <c r="T24" s="270"/>
      <c r="U24" s="269"/>
      <c r="V24" s="270"/>
      <c r="W24" s="269"/>
      <c r="X24" s="270"/>
      <c r="Y24" s="269"/>
      <c r="Z24" s="270"/>
      <c r="AA24" s="269"/>
      <c r="AB24" s="270"/>
      <c r="AC24" s="269"/>
      <c r="AD24" s="270"/>
      <c r="AE24" s="269"/>
      <c r="AF24" s="270"/>
      <c r="AG24" s="269"/>
      <c r="AH24" s="270"/>
      <c r="AI24" s="269"/>
      <c r="AJ24" s="270"/>
      <c r="AK24" s="269"/>
      <c r="AL24" s="270"/>
      <c r="AM24" s="407"/>
      <c r="AN24" s="270"/>
      <c r="AO24" s="429"/>
      <c r="AP24" s="618"/>
      <c r="AQ24" s="618"/>
      <c r="AR24" s="230" t="s">
        <v>263</v>
      </c>
      <c r="CG24" s="289">
        <v>0</v>
      </c>
      <c r="CH24" s="289">
        <v>0</v>
      </c>
      <c r="CI24" s="289">
        <v>0</v>
      </c>
      <c r="CJ24" s="289">
        <v>0</v>
      </c>
      <c r="CK24" s="289"/>
    </row>
    <row r="25" spans="1:89" x14ac:dyDescent="0.2">
      <c r="A25" s="428" t="s">
        <v>353</v>
      </c>
      <c r="B25" s="455">
        <f t="shared" si="0"/>
        <v>0</v>
      </c>
      <c r="C25" s="455">
        <f>SUM(E25+G25+I25+K25+M25+O25+Q25+S25+U25+W25+Y25+AA25+AC25+AE25+AG25+AI25+AK25+AM25)</f>
        <v>0</v>
      </c>
      <c r="D25" s="620">
        <f>SUM(F25+H25+J25+L25+N25+P25+R25+T25+V25+X25+Z25+AB25+AD25+AF25+AH25+AJ25+AL25+AN25)</f>
        <v>0</v>
      </c>
      <c r="E25" s="461"/>
      <c r="F25" s="169"/>
      <c r="G25" s="136"/>
      <c r="H25" s="247"/>
      <c r="I25" s="269"/>
      <c r="J25" s="270"/>
      <c r="K25" s="252"/>
      <c r="L25" s="270"/>
      <c r="M25" s="269"/>
      <c r="N25" s="270"/>
      <c r="O25" s="269"/>
      <c r="P25" s="270"/>
      <c r="Q25" s="269"/>
      <c r="R25" s="270"/>
      <c r="S25" s="269"/>
      <c r="T25" s="270"/>
      <c r="U25" s="269"/>
      <c r="V25" s="270"/>
      <c r="W25" s="269"/>
      <c r="X25" s="270"/>
      <c r="Y25" s="269"/>
      <c r="Z25" s="270"/>
      <c r="AA25" s="269"/>
      <c r="AB25" s="270"/>
      <c r="AC25" s="269"/>
      <c r="AD25" s="270"/>
      <c r="AE25" s="269"/>
      <c r="AF25" s="270"/>
      <c r="AG25" s="269"/>
      <c r="AH25" s="270"/>
      <c r="AI25" s="269"/>
      <c r="AJ25" s="270"/>
      <c r="AK25" s="269"/>
      <c r="AL25" s="270"/>
      <c r="AM25" s="407"/>
      <c r="AN25" s="270"/>
      <c r="AO25" s="429"/>
      <c r="AP25" s="618"/>
      <c r="AQ25" s="618"/>
      <c r="AR25" s="230" t="s">
        <v>263</v>
      </c>
      <c r="CG25" s="289">
        <v>0</v>
      </c>
      <c r="CH25" s="289">
        <v>0</v>
      </c>
      <c r="CI25" s="289">
        <v>0</v>
      </c>
      <c r="CJ25" s="289">
        <v>0</v>
      </c>
      <c r="CK25" s="289"/>
    </row>
    <row r="26" spans="1:89" x14ac:dyDescent="0.2">
      <c r="A26" s="592" t="s">
        <v>355</v>
      </c>
      <c r="B26" s="107"/>
      <c r="C26" s="107"/>
      <c r="D26" s="107"/>
      <c r="E26" s="107"/>
      <c r="F26" s="621"/>
      <c r="G26" s="621" t="s">
        <v>263</v>
      </c>
      <c r="H26" s="622"/>
      <c r="I26" s="622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3"/>
      <c r="Z26" s="623"/>
      <c r="AA26" s="624"/>
      <c r="AB26" s="624"/>
      <c r="AC26" s="624"/>
      <c r="AD26" s="624"/>
      <c r="AE26" s="624"/>
      <c r="AF26" s="624"/>
      <c r="AG26" s="624"/>
      <c r="AH26" s="624"/>
      <c r="AI26" s="624"/>
      <c r="AJ26" s="624"/>
      <c r="AK26" s="624"/>
      <c r="AL26" s="624"/>
      <c r="AM26" s="624"/>
      <c r="AN26" s="624"/>
      <c r="AO26" s="624"/>
      <c r="AP26" s="625"/>
      <c r="AQ26" s="626"/>
      <c r="AR26" s="370"/>
      <c r="AS26" s="100"/>
      <c r="CG26" s="289"/>
      <c r="CH26" s="289"/>
      <c r="CI26" s="289"/>
      <c r="CJ26" s="289"/>
      <c r="CK26" s="289"/>
    </row>
    <row r="27" spans="1:89" ht="14.25" customHeight="1" x14ac:dyDescent="0.2">
      <c r="A27" s="2740" t="s">
        <v>3</v>
      </c>
      <c r="B27" s="2760" t="s">
        <v>4</v>
      </c>
      <c r="C27" s="2761"/>
      <c r="D27" s="2762"/>
      <c r="E27" s="2925" t="s">
        <v>339</v>
      </c>
      <c r="F27" s="2926"/>
      <c r="G27" s="2926"/>
      <c r="H27" s="2934"/>
      <c r="I27" s="2934"/>
      <c r="J27" s="2934"/>
      <c r="K27" s="2934"/>
      <c r="L27" s="2934"/>
      <c r="M27" s="2934"/>
      <c r="N27" s="2934"/>
      <c r="O27" s="2934"/>
      <c r="P27" s="2934"/>
      <c r="Q27" s="2934"/>
      <c r="R27" s="2934"/>
      <c r="S27" s="2934"/>
      <c r="T27" s="2934"/>
      <c r="U27" s="2934"/>
      <c r="V27" s="2934"/>
      <c r="W27" s="2934"/>
      <c r="X27" s="2934"/>
      <c r="Y27" s="2934"/>
      <c r="Z27" s="2934"/>
      <c r="AA27" s="2934"/>
      <c r="AB27" s="2934"/>
      <c r="AC27" s="2934"/>
      <c r="AD27" s="2934"/>
      <c r="AE27" s="2934"/>
      <c r="AF27" s="2934"/>
      <c r="AG27" s="2934"/>
      <c r="AH27" s="2934"/>
      <c r="AI27" s="2934"/>
      <c r="AJ27" s="2934"/>
      <c r="AK27" s="2934"/>
      <c r="AL27" s="2934"/>
      <c r="AM27" s="2934"/>
      <c r="AN27" s="2935"/>
      <c r="AO27" s="2734" t="s">
        <v>340</v>
      </c>
      <c r="AP27" s="304"/>
      <c r="AQ27" s="100"/>
      <c r="CG27" s="289"/>
      <c r="CH27" s="289"/>
      <c r="CI27" s="289"/>
      <c r="CJ27" s="289"/>
      <c r="CK27" s="289"/>
    </row>
    <row r="28" spans="1:89" x14ac:dyDescent="0.2">
      <c r="A28" s="2743"/>
      <c r="B28" s="2936"/>
      <c r="C28" s="2937"/>
      <c r="D28" s="2938"/>
      <c r="E28" s="2925" t="s">
        <v>341</v>
      </c>
      <c r="F28" s="2927"/>
      <c r="G28" s="2735" t="s">
        <v>342</v>
      </c>
      <c r="H28" s="2737"/>
      <c r="I28" s="2735" t="s">
        <v>343</v>
      </c>
      <c r="J28" s="2737"/>
      <c r="K28" s="2735" t="s">
        <v>344</v>
      </c>
      <c r="L28" s="2737"/>
      <c r="M28" s="2735" t="s">
        <v>12</v>
      </c>
      <c r="N28" s="2737"/>
      <c r="O28" s="2735" t="s">
        <v>188</v>
      </c>
      <c r="P28" s="2737"/>
      <c r="Q28" s="2736" t="s">
        <v>14</v>
      </c>
      <c r="R28" s="2737"/>
      <c r="S28" s="2735" t="s">
        <v>15</v>
      </c>
      <c r="T28" s="2737"/>
      <c r="U28" s="2736" t="s">
        <v>16</v>
      </c>
      <c r="V28" s="2939"/>
      <c r="W28" s="2940" t="s">
        <v>17</v>
      </c>
      <c r="X28" s="2939"/>
      <c r="Y28" s="2940" t="s">
        <v>18</v>
      </c>
      <c r="Z28" s="2736"/>
      <c r="AA28" s="2735" t="s">
        <v>19</v>
      </c>
      <c r="AB28" s="2737"/>
      <c r="AC28" s="2736" t="s">
        <v>20</v>
      </c>
      <c r="AD28" s="2736"/>
      <c r="AE28" s="2735" t="s">
        <v>21</v>
      </c>
      <c r="AF28" s="2737"/>
      <c r="AG28" s="2735" t="s">
        <v>22</v>
      </c>
      <c r="AH28" s="2737"/>
      <c r="AI28" s="2735" t="s">
        <v>23</v>
      </c>
      <c r="AJ28" s="2737"/>
      <c r="AK28" s="2735" t="s">
        <v>24</v>
      </c>
      <c r="AL28" s="2737"/>
      <c r="AM28" s="2736" t="s">
        <v>25</v>
      </c>
      <c r="AN28" s="2737"/>
      <c r="AO28" s="2734"/>
      <c r="CG28" s="289"/>
      <c r="CH28" s="289"/>
      <c r="CI28" s="289"/>
      <c r="CJ28" s="289"/>
      <c r="CK28" s="289"/>
    </row>
    <row r="29" spans="1:89" x14ac:dyDescent="0.2">
      <c r="A29" s="2741"/>
      <c r="B29" s="417" t="s">
        <v>231</v>
      </c>
      <c r="C29" s="115" t="s">
        <v>27</v>
      </c>
      <c r="D29" s="627" t="s">
        <v>28</v>
      </c>
      <c r="E29" s="628" t="s">
        <v>27</v>
      </c>
      <c r="F29" s="629" t="s">
        <v>28</v>
      </c>
      <c r="G29" s="628" t="s">
        <v>27</v>
      </c>
      <c r="H29" s="629" t="s">
        <v>28</v>
      </c>
      <c r="I29" s="628" t="s">
        <v>27</v>
      </c>
      <c r="J29" s="629" t="s">
        <v>28</v>
      </c>
      <c r="K29" s="628" t="s">
        <v>27</v>
      </c>
      <c r="L29" s="629" t="s">
        <v>28</v>
      </c>
      <c r="M29" s="628" t="s">
        <v>27</v>
      </c>
      <c r="N29" s="629" t="s">
        <v>28</v>
      </c>
      <c r="O29" s="628" t="s">
        <v>27</v>
      </c>
      <c r="P29" s="629" t="s">
        <v>28</v>
      </c>
      <c r="Q29" s="630" t="s">
        <v>27</v>
      </c>
      <c r="R29" s="629" t="s">
        <v>28</v>
      </c>
      <c r="S29" s="628" t="s">
        <v>27</v>
      </c>
      <c r="T29" s="629" t="s">
        <v>28</v>
      </c>
      <c r="U29" s="630" t="s">
        <v>27</v>
      </c>
      <c r="V29" s="631" t="s">
        <v>28</v>
      </c>
      <c r="W29" s="628" t="s">
        <v>27</v>
      </c>
      <c r="X29" s="631" t="s">
        <v>28</v>
      </c>
      <c r="Y29" s="628" t="s">
        <v>27</v>
      </c>
      <c r="Z29" s="631" t="s">
        <v>28</v>
      </c>
      <c r="AA29" s="628" t="s">
        <v>27</v>
      </c>
      <c r="AB29" s="631" t="s">
        <v>28</v>
      </c>
      <c r="AC29" s="628" t="s">
        <v>27</v>
      </c>
      <c r="AD29" s="631" t="s">
        <v>28</v>
      </c>
      <c r="AE29" s="628" t="s">
        <v>27</v>
      </c>
      <c r="AF29" s="631" t="s">
        <v>28</v>
      </c>
      <c r="AG29" s="628" t="s">
        <v>27</v>
      </c>
      <c r="AH29" s="631" t="s">
        <v>28</v>
      </c>
      <c r="AI29" s="628" t="s">
        <v>27</v>
      </c>
      <c r="AJ29" s="631" t="s">
        <v>28</v>
      </c>
      <c r="AK29" s="628" t="s">
        <v>27</v>
      </c>
      <c r="AL29" s="631" t="s">
        <v>28</v>
      </c>
      <c r="AM29" s="628" t="s">
        <v>27</v>
      </c>
      <c r="AN29" s="631" t="s">
        <v>28</v>
      </c>
      <c r="AO29" s="2733"/>
      <c r="AP29" s="290"/>
      <c r="CG29" s="289"/>
      <c r="CH29" s="289"/>
      <c r="CI29" s="289"/>
      <c r="CJ29" s="289"/>
      <c r="CK29" s="289"/>
    </row>
    <row r="30" spans="1:89" x14ac:dyDescent="0.2">
      <c r="A30" s="632" t="s">
        <v>46</v>
      </c>
      <c r="B30" s="633">
        <f t="shared" ref="B30:B40" si="1">SUM(C30:D30)</f>
        <v>0</v>
      </c>
      <c r="C30" s="633">
        <f t="shared" ref="C30:D32" si="2">SUM(E30+G30+I30+K30+M30+O30+Q30+S30+U30+W30+Y30+AA30+AC30+AE30+AG30+AI30+AK30+AM30)</f>
        <v>0</v>
      </c>
      <c r="D30" s="603">
        <f t="shared" si="2"/>
        <v>0</v>
      </c>
      <c r="E30" s="193"/>
      <c r="F30" s="244"/>
      <c r="G30" s="193"/>
      <c r="H30" s="166"/>
      <c r="I30" s="193"/>
      <c r="J30" s="166"/>
      <c r="K30" s="193"/>
      <c r="L30" s="166"/>
      <c r="M30" s="193"/>
      <c r="N30" s="166"/>
      <c r="O30" s="193"/>
      <c r="P30" s="166"/>
      <c r="Q30" s="264"/>
      <c r="R30" s="166"/>
      <c r="S30" s="193"/>
      <c r="T30" s="166"/>
      <c r="U30" s="264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532"/>
      <c r="AM30" s="532"/>
      <c r="AN30" s="166"/>
      <c r="AO30" s="634"/>
      <c r="AP30" s="230" t="s">
        <v>263</v>
      </c>
      <c r="CG30" s="289">
        <v>0</v>
      </c>
      <c r="CH30" s="289">
        <v>0</v>
      </c>
      <c r="CI30" s="289"/>
      <c r="CJ30" s="289"/>
      <c r="CK30" s="289"/>
    </row>
    <row r="31" spans="1:89" x14ac:dyDescent="0.2">
      <c r="A31" s="635" t="s">
        <v>1610</v>
      </c>
      <c r="B31" s="636">
        <f t="shared" si="1"/>
        <v>0</v>
      </c>
      <c r="C31" s="636">
        <f t="shared" si="2"/>
        <v>0</v>
      </c>
      <c r="D31" s="606">
        <f t="shared" si="2"/>
        <v>0</v>
      </c>
      <c r="E31" s="201"/>
      <c r="F31" s="301"/>
      <c r="G31" s="201"/>
      <c r="H31" s="236"/>
      <c r="I31" s="201"/>
      <c r="J31" s="236"/>
      <c r="K31" s="201"/>
      <c r="L31" s="236"/>
      <c r="M31" s="201"/>
      <c r="N31" s="236"/>
      <c r="O31" s="201"/>
      <c r="P31" s="236"/>
      <c r="Q31" s="267"/>
      <c r="R31" s="236"/>
      <c r="S31" s="201"/>
      <c r="T31" s="236"/>
      <c r="U31" s="267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447"/>
      <c r="AM31" s="447"/>
      <c r="AN31" s="236"/>
      <c r="AO31" s="637"/>
      <c r="AP31" s="230" t="s">
        <v>263</v>
      </c>
      <c r="CG31" s="289">
        <v>0</v>
      </c>
      <c r="CH31" s="289">
        <v>0</v>
      </c>
      <c r="CI31" s="289"/>
      <c r="CJ31" s="289"/>
      <c r="CK31" s="289"/>
    </row>
    <row r="32" spans="1:89" x14ac:dyDescent="0.2">
      <c r="A32" s="638" t="s">
        <v>356</v>
      </c>
      <c r="B32" s="636">
        <f t="shared" si="1"/>
        <v>0</v>
      </c>
      <c r="C32" s="636">
        <f t="shared" si="2"/>
        <v>0</v>
      </c>
      <c r="D32" s="615">
        <f t="shared" si="2"/>
        <v>0</v>
      </c>
      <c r="E32" s="201"/>
      <c r="F32" s="301"/>
      <c r="G32" s="201"/>
      <c r="H32" s="236"/>
      <c r="I32" s="201"/>
      <c r="J32" s="236"/>
      <c r="K32" s="201"/>
      <c r="L32" s="236"/>
      <c r="M32" s="201"/>
      <c r="N32" s="236"/>
      <c r="O32" s="201"/>
      <c r="P32" s="236"/>
      <c r="Q32" s="267"/>
      <c r="R32" s="236"/>
      <c r="S32" s="201"/>
      <c r="T32" s="236"/>
      <c r="U32" s="267"/>
      <c r="V32" s="203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3"/>
      <c r="AH32" s="203"/>
      <c r="AI32" s="203"/>
      <c r="AJ32" s="203"/>
      <c r="AK32" s="203"/>
      <c r="AL32" s="447"/>
      <c r="AM32" s="447"/>
      <c r="AN32" s="236"/>
      <c r="AO32" s="607"/>
      <c r="AP32" s="230" t="s">
        <v>263</v>
      </c>
      <c r="CG32" s="289">
        <v>0</v>
      </c>
      <c r="CH32" s="289">
        <v>0</v>
      </c>
      <c r="CI32" s="289"/>
      <c r="CJ32" s="289"/>
      <c r="CK32" s="289"/>
    </row>
    <row r="33" spans="1:89" x14ac:dyDescent="0.2">
      <c r="A33" s="638" t="s">
        <v>357</v>
      </c>
      <c r="B33" s="636">
        <f t="shared" si="1"/>
        <v>0</v>
      </c>
      <c r="C33" s="636">
        <f>SUM(O33+Q33+S33+U33+W33+Y33+AA33)</f>
        <v>0</v>
      </c>
      <c r="D33" s="615">
        <f>SUM(P33+R33+T33+V33+X33+Z33+AB33)</f>
        <v>0</v>
      </c>
      <c r="E33" s="147"/>
      <c r="F33" s="492"/>
      <c r="G33" s="147"/>
      <c r="H33" s="150"/>
      <c r="I33" s="147"/>
      <c r="J33" s="150"/>
      <c r="K33" s="147"/>
      <c r="L33" s="150"/>
      <c r="M33" s="147"/>
      <c r="N33" s="150"/>
      <c r="O33" s="201"/>
      <c r="P33" s="236"/>
      <c r="Q33" s="267"/>
      <c r="R33" s="236"/>
      <c r="S33" s="201"/>
      <c r="T33" s="236"/>
      <c r="U33" s="267"/>
      <c r="V33" s="203"/>
      <c r="W33" s="203"/>
      <c r="X33" s="203"/>
      <c r="Y33" s="203"/>
      <c r="Z33" s="203"/>
      <c r="AA33" s="203"/>
      <c r="AB33" s="208"/>
      <c r="AC33" s="616"/>
      <c r="AD33" s="616"/>
      <c r="AE33" s="616"/>
      <c r="AF33" s="616"/>
      <c r="AG33" s="616"/>
      <c r="AH33" s="616"/>
      <c r="AI33" s="616"/>
      <c r="AJ33" s="616"/>
      <c r="AK33" s="616"/>
      <c r="AL33" s="639"/>
      <c r="AM33" s="639"/>
      <c r="AN33" s="235"/>
      <c r="AO33" s="607"/>
      <c r="AP33" s="230" t="s">
        <v>263</v>
      </c>
      <c r="CG33" s="289">
        <v>0</v>
      </c>
      <c r="CH33" s="289">
        <v>0</v>
      </c>
      <c r="CI33" s="289"/>
      <c r="CJ33" s="289"/>
      <c r="CK33" s="289"/>
    </row>
    <row r="34" spans="1:89" x14ac:dyDescent="0.2">
      <c r="A34" s="638" t="s">
        <v>1611</v>
      </c>
      <c r="B34" s="640">
        <f t="shared" si="1"/>
        <v>0</v>
      </c>
      <c r="C34" s="640">
        <f t="shared" ref="C34:D40" si="3">SUM(E34+G34+I34+K34+M34+O34+Q34+S34+U34+W34+Y34+AA34+AC34+AE34+AG34+AI34+AK34+AM34)</f>
        <v>0</v>
      </c>
      <c r="D34" s="615">
        <f t="shared" si="3"/>
        <v>0</v>
      </c>
      <c r="E34" s="201"/>
      <c r="F34" s="301"/>
      <c r="G34" s="201"/>
      <c r="H34" s="236"/>
      <c r="I34" s="201"/>
      <c r="J34" s="236"/>
      <c r="K34" s="201"/>
      <c r="L34" s="236"/>
      <c r="M34" s="201"/>
      <c r="N34" s="236"/>
      <c r="O34" s="201"/>
      <c r="P34" s="236"/>
      <c r="Q34" s="267"/>
      <c r="R34" s="236"/>
      <c r="S34" s="201"/>
      <c r="T34" s="236"/>
      <c r="U34" s="267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3"/>
      <c r="AK34" s="203"/>
      <c r="AL34" s="447"/>
      <c r="AM34" s="447"/>
      <c r="AN34" s="236"/>
      <c r="AO34" s="637"/>
      <c r="AP34" s="230" t="s">
        <v>263</v>
      </c>
      <c r="CG34" s="289">
        <v>0</v>
      </c>
      <c r="CH34" s="289">
        <v>0</v>
      </c>
      <c r="CI34" s="289"/>
      <c r="CJ34" s="289"/>
      <c r="CK34" s="289"/>
    </row>
    <row r="35" spans="1:89" x14ac:dyDescent="0.2">
      <c r="A35" s="231" t="s">
        <v>77</v>
      </c>
      <c r="B35" s="515">
        <f t="shared" si="1"/>
        <v>0</v>
      </c>
      <c r="C35" s="515">
        <f t="shared" si="3"/>
        <v>0</v>
      </c>
      <c r="D35" s="606">
        <f t="shared" si="3"/>
        <v>0</v>
      </c>
      <c r="E35" s="201"/>
      <c r="F35" s="301"/>
      <c r="G35" s="201"/>
      <c r="H35" s="236"/>
      <c r="I35" s="201"/>
      <c r="J35" s="236"/>
      <c r="K35" s="201"/>
      <c r="L35" s="236"/>
      <c r="M35" s="201"/>
      <c r="N35" s="236"/>
      <c r="O35" s="201"/>
      <c r="P35" s="236"/>
      <c r="Q35" s="267"/>
      <c r="R35" s="236"/>
      <c r="S35" s="201"/>
      <c r="T35" s="236"/>
      <c r="U35" s="267"/>
      <c r="V35" s="203"/>
      <c r="W35" s="203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447"/>
      <c r="AM35" s="447"/>
      <c r="AN35" s="236"/>
      <c r="AO35" s="607"/>
      <c r="AP35" s="230" t="s">
        <v>263</v>
      </c>
      <c r="CG35" s="289">
        <v>0</v>
      </c>
      <c r="CH35" s="289">
        <v>0</v>
      </c>
      <c r="CI35" s="289"/>
      <c r="CJ35" s="289"/>
      <c r="CK35" s="289"/>
    </row>
    <row r="36" spans="1:89" x14ac:dyDescent="0.2">
      <c r="A36" s="231" t="s">
        <v>358</v>
      </c>
      <c r="B36" s="515">
        <f t="shared" si="1"/>
        <v>0</v>
      </c>
      <c r="C36" s="515">
        <f t="shared" si="3"/>
        <v>0</v>
      </c>
      <c r="D36" s="606">
        <f t="shared" si="3"/>
        <v>0</v>
      </c>
      <c r="E36" s="201"/>
      <c r="F36" s="301"/>
      <c r="G36" s="201"/>
      <c r="H36" s="236"/>
      <c r="I36" s="201"/>
      <c r="J36" s="236"/>
      <c r="K36" s="201"/>
      <c r="L36" s="236"/>
      <c r="M36" s="201"/>
      <c r="N36" s="236"/>
      <c r="O36" s="201"/>
      <c r="P36" s="236"/>
      <c r="Q36" s="267"/>
      <c r="R36" s="236"/>
      <c r="S36" s="201"/>
      <c r="T36" s="236"/>
      <c r="U36" s="267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3"/>
      <c r="AL36" s="447"/>
      <c r="AM36" s="447"/>
      <c r="AN36" s="236"/>
      <c r="AO36" s="607"/>
      <c r="AP36" s="230" t="s">
        <v>263</v>
      </c>
      <c r="CG36" s="289">
        <v>0</v>
      </c>
      <c r="CH36" s="289">
        <v>0</v>
      </c>
      <c r="CI36" s="289"/>
      <c r="CJ36" s="289"/>
      <c r="CK36" s="289"/>
    </row>
    <row r="37" spans="1:89" x14ac:dyDescent="0.2">
      <c r="A37" s="231" t="s">
        <v>359</v>
      </c>
      <c r="B37" s="515">
        <f t="shared" si="1"/>
        <v>0</v>
      </c>
      <c r="C37" s="515">
        <f t="shared" si="3"/>
        <v>0</v>
      </c>
      <c r="D37" s="606">
        <f t="shared" si="3"/>
        <v>0</v>
      </c>
      <c r="E37" s="201"/>
      <c r="F37" s="301"/>
      <c r="G37" s="201"/>
      <c r="H37" s="236"/>
      <c r="I37" s="201"/>
      <c r="J37" s="236"/>
      <c r="K37" s="201"/>
      <c r="L37" s="236"/>
      <c r="M37" s="201"/>
      <c r="N37" s="236"/>
      <c r="O37" s="201"/>
      <c r="P37" s="236"/>
      <c r="Q37" s="267"/>
      <c r="R37" s="236"/>
      <c r="S37" s="201"/>
      <c r="T37" s="236"/>
      <c r="U37" s="267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447"/>
      <c r="AM37" s="447"/>
      <c r="AN37" s="236"/>
      <c r="AO37" s="618"/>
      <c r="AP37" s="230" t="s">
        <v>263</v>
      </c>
      <c r="CG37" s="289">
        <v>0</v>
      </c>
      <c r="CH37" s="289">
        <v>0</v>
      </c>
      <c r="CI37" s="289"/>
      <c r="CJ37" s="289"/>
      <c r="CK37" s="289"/>
    </row>
    <row r="38" spans="1:89" x14ac:dyDescent="0.2">
      <c r="A38" s="231" t="s">
        <v>360</v>
      </c>
      <c r="B38" s="515">
        <f t="shared" si="1"/>
        <v>0</v>
      </c>
      <c r="C38" s="515">
        <f t="shared" si="3"/>
        <v>0</v>
      </c>
      <c r="D38" s="606">
        <f t="shared" si="3"/>
        <v>0</v>
      </c>
      <c r="E38" s="201"/>
      <c r="F38" s="301"/>
      <c r="G38" s="201"/>
      <c r="H38" s="236"/>
      <c r="I38" s="201"/>
      <c r="J38" s="236"/>
      <c r="K38" s="201"/>
      <c r="L38" s="236"/>
      <c r="M38" s="201"/>
      <c r="N38" s="236"/>
      <c r="O38" s="201"/>
      <c r="P38" s="236"/>
      <c r="Q38" s="267"/>
      <c r="R38" s="236"/>
      <c r="S38" s="201"/>
      <c r="T38" s="236"/>
      <c r="U38" s="267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447"/>
      <c r="AM38" s="447"/>
      <c r="AN38" s="236"/>
      <c r="AO38" s="618"/>
      <c r="AP38" s="230" t="s">
        <v>263</v>
      </c>
      <c r="CG38" s="289">
        <v>0</v>
      </c>
      <c r="CH38" s="289">
        <v>0</v>
      </c>
      <c r="CI38" s="289"/>
      <c r="CJ38" s="289"/>
      <c r="CK38" s="289"/>
    </row>
    <row r="39" spans="1:89" x14ac:dyDescent="0.2">
      <c r="A39" s="231" t="s">
        <v>1612</v>
      </c>
      <c r="B39" s="515">
        <f t="shared" si="1"/>
        <v>0</v>
      </c>
      <c r="C39" s="515">
        <f t="shared" si="3"/>
        <v>0</v>
      </c>
      <c r="D39" s="606">
        <f t="shared" si="3"/>
        <v>0</v>
      </c>
      <c r="E39" s="201"/>
      <c r="F39" s="301"/>
      <c r="G39" s="201"/>
      <c r="H39" s="236"/>
      <c r="I39" s="201"/>
      <c r="J39" s="236"/>
      <c r="K39" s="201"/>
      <c r="L39" s="236"/>
      <c r="M39" s="201"/>
      <c r="N39" s="236"/>
      <c r="O39" s="201"/>
      <c r="P39" s="236"/>
      <c r="Q39" s="267"/>
      <c r="R39" s="236"/>
      <c r="S39" s="201"/>
      <c r="T39" s="236"/>
      <c r="U39" s="267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447"/>
      <c r="AM39" s="447"/>
      <c r="AN39" s="236"/>
      <c r="AO39" s="618"/>
      <c r="AP39" s="230" t="s">
        <v>263</v>
      </c>
      <c r="CG39" s="289">
        <v>0</v>
      </c>
      <c r="CH39" s="289">
        <v>0</v>
      </c>
      <c r="CI39" s="289"/>
      <c r="CJ39" s="289"/>
      <c r="CK39" s="289"/>
    </row>
    <row r="40" spans="1:89" x14ac:dyDescent="0.2">
      <c r="A40" s="245" t="s">
        <v>361</v>
      </c>
      <c r="B40" s="516">
        <f t="shared" si="1"/>
        <v>0</v>
      </c>
      <c r="C40" s="516">
        <f t="shared" si="3"/>
        <v>0</v>
      </c>
      <c r="D40" s="641">
        <f t="shared" si="3"/>
        <v>0</v>
      </c>
      <c r="E40" s="242"/>
      <c r="F40" s="247"/>
      <c r="G40" s="242"/>
      <c r="H40" s="169"/>
      <c r="I40" s="242"/>
      <c r="J40" s="169"/>
      <c r="K40" s="242"/>
      <c r="L40" s="169"/>
      <c r="M40" s="242"/>
      <c r="N40" s="169"/>
      <c r="O40" s="242"/>
      <c r="P40" s="169"/>
      <c r="Q40" s="170"/>
      <c r="R40" s="169"/>
      <c r="S40" s="242"/>
      <c r="T40" s="169"/>
      <c r="U40" s="170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536"/>
      <c r="AM40" s="536"/>
      <c r="AN40" s="169"/>
      <c r="AO40" s="642"/>
      <c r="AP40" s="230" t="s">
        <v>263</v>
      </c>
      <c r="CG40" s="289">
        <v>0</v>
      </c>
      <c r="CH40" s="289">
        <v>0</v>
      </c>
      <c r="CI40" s="289"/>
      <c r="CJ40" s="289"/>
      <c r="CK40" s="289"/>
    </row>
    <row r="41" spans="1:89" x14ac:dyDescent="0.2">
      <c r="A41" s="643" t="s">
        <v>362</v>
      </c>
      <c r="B41" s="643"/>
      <c r="C41" s="643"/>
      <c r="D41" s="643"/>
      <c r="E41" s="643"/>
      <c r="F41" s="643"/>
      <c r="G41" s="643"/>
      <c r="H41" s="643"/>
      <c r="I41" s="107"/>
      <c r="J41" s="107"/>
      <c r="K41" s="107"/>
      <c r="L41" s="107"/>
      <c r="M41" s="107"/>
      <c r="N41" s="280"/>
      <c r="O41" s="591"/>
      <c r="P41" s="591"/>
      <c r="Q41" s="591"/>
      <c r="R41" s="591"/>
      <c r="S41" s="591"/>
      <c r="T41" s="591"/>
      <c r="U41" s="591"/>
      <c r="V41" s="591"/>
      <c r="W41" s="591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370"/>
      <c r="AP41" s="373"/>
      <c r="AQ41" s="644"/>
      <c r="AR41" s="645"/>
      <c r="CG41" s="289"/>
      <c r="CH41" s="289"/>
      <c r="CI41" s="289"/>
      <c r="CJ41" s="289"/>
      <c r="CK41" s="289"/>
    </row>
    <row r="42" spans="1:89" ht="19.5" x14ac:dyDescent="0.25">
      <c r="A42" s="2740" t="s">
        <v>3</v>
      </c>
      <c r="B42" s="2738" t="s">
        <v>4</v>
      </c>
      <c r="C42" s="2756" t="s">
        <v>1613</v>
      </c>
      <c r="D42" s="2757"/>
      <c r="E42" s="2757"/>
      <c r="F42" s="2758"/>
      <c r="G42" s="2756" t="s">
        <v>2182</v>
      </c>
      <c r="H42" s="2757"/>
      <c r="I42" s="2757"/>
      <c r="J42" s="2758"/>
      <c r="K42" s="280"/>
      <c r="L42" s="2941"/>
      <c r="M42" s="2941"/>
      <c r="N42" s="2941"/>
      <c r="O42" s="2941"/>
      <c r="P42" s="2941"/>
      <c r="Q42" s="2941"/>
      <c r="R42" s="2941"/>
      <c r="S42" s="591"/>
      <c r="T42" s="591"/>
      <c r="U42" s="591"/>
      <c r="V42" s="591"/>
      <c r="W42" s="591"/>
      <c r="X42" s="591"/>
      <c r="Y42" s="591"/>
      <c r="Z42" s="591"/>
      <c r="AA42" s="591"/>
      <c r="AB42" s="591"/>
      <c r="AC42" s="591"/>
      <c r="AD42" s="591"/>
      <c r="AE42" s="591"/>
      <c r="AF42" s="591"/>
      <c r="AG42" s="591"/>
      <c r="AH42" s="591"/>
      <c r="AI42" s="591"/>
      <c r="AJ42" s="591"/>
      <c r="AK42" s="591"/>
      <c r="AL42" s="591"/>
      <c r="AM42" s="591"/>
      <c r="AN42" s="591"/>
      <c r="AO42" s="591"/>
      <c r="AP42" s="591"/>
      <c r="AQ42" s="646"/>
      <c r="AR42" s="647"/>
      <c r="CG42" s="289"/>
      <c r="CH42" s="289"/>
      <c r="CI42" s="289"/>
      <c r="CJ42" s="289"/>
      <c r="CK42" s="289"/>
    </row>
    <row r="43" spans="1:89" ht="21" x14ac:dyDescent="0.2">
      <c r="A43" s="2741"/>
      <c r="B43" s="2739"/>
      <c r="C43" s="111" t="s">
        <v>153</v>
      </c>
      <c r="D43" s="111" t="s">
        <v>154</v>
      </c>
      <c r="E43" s="570" t="s">
        <v>209</v>
      </c>
      <c r="F43" s="570" t="s">
        <v>363</v>
      </c>
      <c r="G43" s="111" t="s">
        <v>153</v>
      </c>
      <c r="H43" s="111" t="s">
        <v>154</v>
      </c>
      <c r="I43" s="570" t="s">
        <v>209</v>
      </c>
      <c r="J43" s="570" t="s">
        <v>363</v>
      </c>
      <c r="K43" s="190"/>
      <c r="L43" s="648"/>
      <c r="M43" s="648"/>
      <c r="N43" s="472"/>
      <c r="O43" s="649"/>
      <c r="P43" s="649"/>
      <c r="Q43" s="649"/>
      <c r="R43" s="649"/>
      <c r="S43" s="649"/>
      <c r="T43" s="649"/>
      <c r="U43" s="649"/>
      <c r="V43" s="649"/>
      <c r="W43" s="649"/>
      <c r="X43" s="649"/>
      <c r="Y43" s="649"/>
      <c r="Z43" s="649"/>
      <c r="AA43" s="649"/>
      <c r="AB43" s="649"/>
      <c r="AC43" s="649"/>
      <c r="AD43" s="649"/>
      <c r="AE43" s="649"/>
      <c r="AF43" s="649"/>
      <c r="AG43" s="649"/>
      <c r="AH43" s="649"/>
      <c r="AI43" s="649"/>
      <c r="AJ43" s="649"/>
      <c r="AK43" s="649"/>
      <c r="AL43" s="649"/>
      <c r="AM43" s="649"/>
      <c r="AN43" s="649"/>
      <c r="AO43" s="649"/>
      <c r="AP43" s="649"/>
      <c r="AQ43" s="650"/>
      <c r="AR43" s="650"/>
      <c r="CG43" s="289"/>
      <c r="CH43" s="289"/>
      <c r="CI43" s="289"/>
      <c r="CJ43" s="289"/>
      <c r="CK43" s="289"/>
    </row>
    <row r="44" spans="1:89" x14ac:dyDescent="0.2">
      <c r="A44" s="651" t="s">
        <v>33</v>
      </c>
      <c r="B44" s="283">
        <f>SUM(C44:J44)</f>
        <v>0</v>
      </c>
      <c r="C44" s="193"/>
      <c r="D44" s="141"/>
      <c r="E44" s="166"/>
      <c r="F44" s="166"/>
      <c r="G44" s="193"/>
      <c r="H44" s="141"/>
      <c r="I44" s="141"/>
      <c r="J44" s="166"/>
      <c r="K44" s="652" t="s">
        <v>364</v>
      </c>
      <c r="L44" s="648"/>
      <c r="M44" s="648"/>
      <c r="N44" s="653"/>
      <c r="O44" s="649"/>
      <c r="P44" s="649"/>
      <c r="Q44" s="649"/>
      <c r="R44" s="649"/>
      <c r="S44" s="649"/>
      <c r="T44" s="649"/>
      <c r="U44" s="649"/>
      <c r="V44" s="649"/>
      <c r="W44" s="649"/>
      <c r="X44" s="654"/>
      <c r="Y44" s="655"/>
      <c r="Z44" s="655"/>
      <c r="AA44" s="655"/>
      <c r="AB44" s="655"/>
      <c r="AC44" s="655"/>
      <c r="AD44" s="655"/>
      <c r="AE44" s="655"/>
      <c r="AF44" s="655"/>
      <c r="AG44" s="655"/>
      <c r="AH44" s="655"/>
      <c r="AI44" s="655"/>
      <c r="AJ44" s="655"/>
      <c r="AK44" s="655"/>
      <c r="AL44" s="655"/>
      <c r="AM44" s="655"/>
      <c r="AN44" s="655"/>
      <c r="AO44" s="655"/>
      <c r="AP44" s="655"/>
      <c r="AQ44" s="650"/>
      <c r="AR44" s="650"/>
      <c r="CG44" s="289"/>
      <c r="CH44" s="289"/>
      <c r="CI44" s="289"/>
      <c r="CJ44" s="289"/>
      <c r="CK44" s="289"/>
    </row>
    <row r="45" spans="1:89" x14ac:dyDescent="0.2">
      <c r="A45" s="428" t="s">
        <v>34</v>
      </c>
      <c r="B45" s="286">
        <f>SUM(C45:J45)</f>
        <v>0</v>
      </c>
      <c r="C45" s="242"/>
      <c r="D45" s="132"/>
      <c r="E45" s="169"/>
      <c r="F45" s="169"/>
      <c r="G45" s="242"/>
      <c r="H45" s="132"/>
      <c r="I45" s="132"/>
      <c r="J45" s="169"/>
      <c r="K45" s="652" t="s">
        <v>364</v>
      </c>
      <c r="L45" s="648"/>
      <c r="M45" s="648"/>
      <c r="N45" s="656"/>
      <c r="O45" s="649"/>
      <c r="P45" s="649"/>
      <c r="Q45" s="649"/>
      <c r="R45" s="649"/>
      <c r="S45" s="649"/>
      <c r="T45" s="649"/>
      <c r="U45" s="649"/>
      <c r="V45" s="649"/>
      <c r="W45" s="649"/>
      <c r="X45" s="654"/>
      <c r="Y45" s="655"/>
      <c r="Z45" s="655"/>
      <c r="AA45" s="655"/>
      <c r="AB45" s="655"/>
      <c r="AC45" s="655"/>
      <c r="AD45" s="655"/>
      <c r="AE45" s="655"/>
      <c r="AF45" s="655"/>
      <c r="AG45" s="655"/>
      <c r="AH45" s="655"/>
      <c r="AI45" s="655"/>
      <c r="AJ45" s="655"/>
      <c r="AK45" s="655"/>
      <c r="AL45" s="655"/>
      <c r="AM45" s="655"/>
      <c r="AN45" s="655"/>
      <c r="AO45" s="655"/>
      <c r="AP45" s="655"/>
      <c r="AQ45" s="650"/>
      <c r="AR45" s="650"/>
      <c r="CG45" s="289"/>
      <c r="CH45" s="289"/>
      <c r="CI45" s="289"/>
      <c r="CJ45" s="289"/>
      <c r="CK45" s="289"/>
    </row>
    <row r="46" spans="1:89" x14ac:dyDescent="0.2">
      <c r="A46" s="217" t="s">
        <v>365</v>
      </c>
      <c r="B46" s="657"/>
      <c r="C46" s="657"/>
      <c r="D46" s="657"/>
      <c r="E46" s="657"/>
      <c r="F46" s="657"/>
      <c r="G46" s="658"/>
      <c r="H46" s="658"/>
      <c r="I46" s="658"/>
      <c r="J46" s="658"/>
      <c r="K46" s="658"/>
      <c r="L46" s="658"/>
      <c r="M46" s="658"/>
      <c r="N46" s="658"/>
      <c r="O46" s="659"/>
      <c r="P46" s="657"/>
      <c r="Q46" s="658"/>
      <c r="R46" s="658"/>
      <c r="S46" s="659"/>
      <c r="T46" s="657"/>
      <c r="U46" s="658"/>
      <c r="V46" s="659"/>
      <c r="W46" s="657"/>
      <c r="X46" s="591"/>
      <c r="Y46" s="591"/>
      <c r="Z46" s="591"/>
      <c r="AA46" s="591"/>
      <c r="AB46" s="591"/>
      <c r="AC46" s="591"/>
      <c r="AD46" s="591"/>
      <c r="AE46" s="591"/>
      <c r="AF46" s="591"/>
      <c r="AG46" s="591"/>
      <c r="AH46" s="591"/>
      <c r="AI46" s="591"/>
      <c r="AJ46" s="591"/>
      <c r="AK46" s="591"/>
      <c r="AL46" s="655"/>
      <c r="AM46" s="650"/>
      <c r="AN46" s="650"/>
      <c r="CG46" s="289"/>
      <c r="CH46" s="289"/>
      <c r="CI46" s="289"/>
      <c r="CJ46" s="289"/>
      <c r="CK46" s="289"/>
    </row>
    <row r="47" spans="1:89" x14ac:dyDescent="0.2">
      <c r="A47" s="2942" t="s">
        <v>366</v>
      </c>
      <c r="B47" s="2767" t="s">
        <v>47</v>
      </c>
      <c r="C47" s="2752"/>
      <c r="D47" s="2768"/>
      <c r="E47" s="2925" t="s">
        <v>339</v>
      </c>
      <c r="F47" s="2926"/>
      <c r="G47" s="2926"/>
      <c r="H47" s="2926"/>
      <c r="I47" s="2926"/>
      <c r="J47" s="2926"/>
      <c r="K47" s="2926"/>
      <c r="L47" s="2926"/>
      <c r="M47" s="2926"/>
      <c r="N47" s="2926"/>
      <c r="O47" s="2926"/>
      <c r="P47" s="2926"/>
      <c r="Q47" s="2926"/>
      <c r="R47" s="2926"/>
      <c r="S47" s="2926"/>
      <c r="T47" s="2926"/>
      <c r="U47" s="2926"/>
      <c r="V47" s="2927"/>
      <c r="W47" s="2732" t="s">
        <v>6</v>
      </c>
      <c r="CG47" s="289"/>
      <c r="CH47" s="289"/>
      <c r="CI47" s="289"/>
      <c r="CJ47" s="289"/>
      <c r="CK47" s="289"/>
    </row>
    <row r="48" spans="1:89" x14ac:dyDescent="0.2">
      <c r="A48" s="2943"/>
      <c r="B48" s="2769"/>
      <c r="C48" s="2753"/>
      <c r="D48" s="2770"/>
      <c r="E48" s="2738" t="s">
        <v>341</v>
      </c>
      <c r="F48" s="2752" t="s">
        <v>342</v>
      </c>
      <c r="G48" s="2732" t="s">
        <v>343</v>
      </c>
      <c r="H48" s="2752" t="s">
        <v>344</v>
      </c>
      <c r="I48" s="2732" t="s">
        <v>12</v>
      </c>
      <c r="J48" s="2752" t="s">
        <v>188</v>
      </c>
      <c r="K48" s="2732" t="s">
        <v>14</v>
      </c>
      <c r="L48" s="2752" t="s">
        <v>15</v>
      </c>
      <c r="M48" s="2732" t="s">
        <v>16</v>
      </c>
      <c r="N48" s="2752" t="s">
        <v>17</v>
      </c>
      <c r="O48" s="2732" t="s">
        <v>18</v>
      </c>
      <c r="P48" s="2752" t="s">
        <v>19</v>
      </c>
      <c r="Q48" s="2732" t="s">
        <v>20</v>
      </c>
      <c r="R48" s="2752" t="s">
        <v>21</v>
      </c>
      <c r="S48" s="2732" t="s">
        <v>22</v>
      </c>
      <c r="T48" s="2752" t="s">
        <v>23</v>
      </c>
      <c r="U48" s="2732" t="s">
        <v>24</v>
      </c>
      <c r="V48" s="2768" t="s">
        <v>25</v>
      </c>
      <c r="W48" s="2734"/>
      <c r="CG48" s="289"/>
      <c r="CH48" s="289"/>
      <c r="CI48" s="289"/>
      <c r="CJ48" s="289"/>
      <c r="CK48" s="289"/>
    </row>
    <row r="49" spans="1:89" x14ac:dyDescent="0.2">
      <c r="A49" s="2944"/>
      <c r="B49" s="115" t="s">
        <v>231</v>
      </c>
      <c r="C49" s="660" t="s">
        <v>27</v>
      </c>
      <c r="D49" s="115" t="s">
        <v>28</v>
      </c>
      <c r="E49" s="2739"/>
      <c r="F49" s="2753"/>
      <c r="G49" s="2733"/>
      <c r="H49" s="2753"/>
      <c r="I49" s="2733"/>
      <c r="J49" s="2753"/>
      <c r="K49" s="2733"/>
      <c r="L49" s="2753"/>
      <c r="M49" s="2733"/>
      <c r="N49" s="2753"/>
      <c r="O49" s="2733"/>
      <c r="P49" s="2753"/>
      <c r="Q49" s="2733"/>
      <c r="R49" s="2753"/>
      <c r="S49" s="2733"/>
      <c r="T49" s="2753"/>
      <c r="U49" s="2733"/>
      <c r="V49" s="2770"/>
      <c r="W49" s="2733"/>
      <c r="X49" s="290"/>
      <c r="CG49" s="289"/>
      <c r="CH49" s="289"/>
      <c r="CI49" s="289"/>
      <c r="CJ49" s="289"/>
      <c r="CK49" s="289"/>
    </row>
    <row r="50" spans="1:89" x14ac:dyDescent="0.2">
      <c r="A50" s="661" t="s">
        <v>367</v>
      </c>
      <c r="B50" s="662">
        <f t="shared" ref="B50:W50" si="4">SUM(B51:B52)</f>
        <v>0</v>
      </c>
      <c r="C50" s="663">
        <f t="shared" si="4"/>
        <v>0</v>
      </c>
      <c r="D50" s="391">
        <f t="shared" si="4"/>
        <v>0</v>
      </c>
      <c r="E50" s="165">
        <f t="shared" si="4"/>
        <v>0</v>
      </c>
      <c r="F50" s="531">
        <f t="shared" si="4"/>
        <v>0</v>
      </c>
      <c r="G50" s="165">
        <f t="shared" si="4"/>
        <v>0</v>
      </c>
      <c r="H50" s="531">
        <f t="shared" si="4"/>
        <v>0</v>
      </c>
      <c r="I50" s="165">
        <f t="shared" si="4"/>
        <v>0</v>
      </c>
      <c r="J50" s="531">
        <f t="shared" si="4"/>
        <v>0</v>
      </c>
      <c r="K50" s="165">
        <f t="shared" si="4"/>
        <v>0</v>
      </c>
      <c r="L50" s="531">
        <f t="shared" si="4"/>
        <v>0</v>
      </c>
      <c r="M50" s="165">
        <f t="shared" si="4"/>
        <v>0</v>
      </c>
      <c r="N50" s="531">
        <f t="shared" si="4"/>
        <v>0</v>
      </c>
      <c r="O50" s="165">
        <f t="shared" si="4"/>
        <v>0</v>
      </c>
      <c r="P50" s="531">
        <f t="shared" si="4"/>
        <v>0</v>
      </c>
      <c r="Q50" s="165">
        <f t="shared" si="4"/>
        <v>0</v>
      </c>
      <c r="R50" s="531">
        <f t="shared" si="4"/>
        <v>0</v>
      </c>
      <c r="S50" s="165">
        <f t="shared" si="4"/>
        <v>0</v>
      </c>
      <c r="T50" s="531">
        <f t="shared" si="4"/>
        <v>0</v>
      </c>
      <c r="U50" s="165">
        <f t="shared" si="4"/>
        <v>0</v>
      </c>
      <c r="V50" s="531">
        <f t="shared" si="4"/>
        <v>0</v>
      </c>
      <c r="W50" s="165">
        <f t="shared" si="4"/>
        <v>0</v>
      </c>
      <c r="X50" s="230"/>
      <c r="CG50" s="289"/>
      <c r="CH50" s="289"/>
      <c r="CI50" s="289"/>
      <c r="CJ50" s="289"/>
      <c r="CK50" s="289"/>
    </row>
    <row r="51" spans="1:89" x14ac:dyDescent="0.2">
      <c r="A51" s="608" t="s">
        <v>33</v>
      </c>
      <c r="B51" s="605">
        <f>SUM(E51:V51)</f>
        <v>0</v>
      </c>
      <c r="C51" s="664"/>
      <c r="D51" s="665"/>
      <c r="E51" s="237"/>
      <c r="F51" s="205"/>
      <c r="G51" s="237"/>
      <c r="H51" s="205"/>
      <c r="I51" s="237"/>
      <c r="J51" s="205"/>
      <c r="K51" s="237"/>
      <c r="L51" s="205"/>
      <c r="M51" s="237"/>
      <c r="N51" s="205"/>
      <c r="O51" s="237"/>
      <c r="P51" s="205"/>
      <c r="Q51" s="237"/>
      <c r="R51" s="205"/>
      <c r="S51" s="237"/>
      <c r="T51" s="205"/>
      <c r="U51" s="237"/>
      <c r="V51" s="205"/>
      <c r="W51" s="237"/>
      <c r="X51" s="230" t="s">
        <v>1514</v>
      </c>
      <c r="CG51" s="289">
        <v>0</v>
      </c>
      <c r="CH51" s="289">
        <v>0</v>
      </c>
      <c r="CI51" s="289">
        <v>0</v>
      </c>
      <c r="CJ51" s="289"/>
      <c r="CK51" s="289"/>
    </row>
    <row r="52" spans="1:89" x14ac:dyDescent="0.2">
      <c r="A52" s="666" t="s">
        <v>368</v>
      </c>
      <c r="B52" s="667">
        <f>SUM(E52:V52)</f>
        <v>0</v>
      </c>
      <c r="C52" s="668"/>
      <c r="D52" s="669"/>
      <c r="E52" s="136"/>
      <c r="F52" s="517"/>
      <c r="G52" s="136"/>
      <c r="H52" s="517"/>
      <c r="I52" s="136"/>
      <c r="J52" s="517"/>
      <c r="K52" s="136"/>
      <c r="L52" s="517"/>
      <c r="M52" s="136"/>
      <c r="N52" s="517"/>
      <c r="O52" s="136"/>
      <c r="P52" s="517"/>
      <c r="Q52" s="136"/>
      <c r="R52" s="517"/>
      <c r="S52" s="136"/>
      <c r="T52" s="517"/>
      <c r="U52" s="136"/>
      <c r="V52" s="517"/>
      <c r="W52" s="136"/>
      <c r="X52" s="230" t="s">
        <v>1514</v>
      </c>
      <c r="CG52" s="289">
        <v>0</v>
      </c>
      <c r="CH52" s="289">
        <v>0</v>
      </c>
      <c r="CI52" s="289">
        <v>0</v>
      </c>
      <c r="CJ52" s="289"/>
      <c r="CK52" s="289"/>
    </row>
    <row r="53" spans="1:89" x14ac:dyDescent="0.2">
      <c r="A53" s="670" t="s">
        <v>369</v>
      </c>
      <c r="B53" s="671">
        <f t="shared" ref="B53:W53" si="5">SUM(B54:B55)</f>
        <v>0</v>
      </c>
      <c r="C53" s="672">
        <f t="shared" si="5"/>
        <v>0</v>
      </c>
      <c r="D53" s="353">
        <f t="shared" si="5"/>
        <v>0</v>
      </c>
      <c r="E53" s="506">
        <f t="shared" si="5"/>
        <v>0</v>
      </c>
      <c r="F53" s="533">
        <f t="shared" si="5"/>
        <v>0</v>
      </c>
      <c r="G53" s="506">
        <f t="shared" si="5"/>
        <v>0</v>
      </c>
      <c r="H53" s="533">
        <f t="shared" si="5"/>
        <v>0</v>
      </c>
      <c r="I53" s="506">
        <f t="shared" si="5"/>
        <v>0</v>
      </c>
      <c r="J53" s="533">
        <f t="shared" si="5"/>
        <v>0</v>
      </c>
      <c r="K53" s="506">
        <f t="shared" si="5"/>
        <v>0</v>
      </c>
      <c r="L53" s="533">
        <f t="shared" si="5"/>
        <v>0</v>
      </c>
      <c r="M53" s="506">
        <f t="shared" si="5"/>
        <v>0</v>
      </c>
      <c r="N53" s="533">
        <f t="shared" si="5"/>
        <v>0</v>
      </c>
      <c r="O53" s="506">
        <f t="shared" si="5"/>
        <v>0</v>
      </c>
      <c r="P53" s="533">
        <f t="shared" si="5"/>
        <v>0</v>
      </c>
      <c r="Q53" s="506">
        <f t="shared" si="5"/>
        <v>0</v>
      </c>
      <c r="R53" s="533">
        <f t="shared" si="5"/>
        <v>0</v>
      </c>
      <c r="S53" s="506">
        <f t="shared" si="5"/>
        <v>0</v>
      </c>
      <c r="T53" s="533">
        <f t="shared" si="5"/>
        <v>0</v>
      </c>
      <c r="U53" s="506">
        <f t="shared" si="5"/>
        <v>0</v>
      </c>
      <c r="V53" s="533">
        <f t="shared" si="5"/>
        <v>0</v>
      </c>
      <c r="W53" s="165">
        <f t="shared" si="5"/>
        <v>0</v>
      </c>
      <c r="X53" s="230"/>
      <c r="CG53" s="289"/>
      <c r="CH53" s="289"/>
      <c r="CI53" s="289"/>
      <c r="CJ53" s="289"/>
      <c r="CK53" s="289"/>
    </row>
    <row r="54" spans="1:89" x14ac:dyDescent="0.2">
      <c r="A54" s="608" t="s">
        <v>33</v>
      </c>
      <c r="B54" s="605">
        <f>SUM(E54:V54)</f>
        <v>0</v>
      </c>
      <c r="C54" s="664"/>
      <c r="D54" s="665"/>
      <c r="E54" s="237"/>
      <c r="F54" s="205"/>
      <c r="G54" s="237"/>
      <c r="H54" s="205"/>
      <c r="I54" s="237"/>
      <c r="J54" s="205"/>
      <c r="K54" s="237"/>
      <c r="L54" s="205"/>
      <c r="M54" s="237"/>
      <c r="N54" s="205"/>
      <c r="O54" s="237"/>
      <c r="P54" s="205"/>
      <c r="Q54" s="237"/>
      <c r="R54" s="205"/>
      <c r="S54" s="237"/>
      <c r="T54" s="205"/>
      <c r="U54" s="237"/>
      <c r="V54" s="205"/>
      <c r="W54" s="237"/>
      <c r="X54" s="230" t="s">
        <v>1514</v>
      </c>
      <c r="CG54" s="289">
        <v>0</v>
      </c>
      <c r="CH54" s="289">
        <v>0</v>
      </c>
      <c r="CI54" s="289">
        <v>0</v>
      </c>
      <c r="CJ54" s="289"/>
      <c r="CK54" s="289"/>
    </row>
    <row r="55" spans="1:89" x14ac:dyDescent="0.2">
      <c r="A55" s="666" t="s">
        <v>368</v>
      </c>
      <c r="B55" s="667">
        <f>SUM(E55:V55)</f>
        <v>0</v>
      </c>
      <c r="C55" s="668"/>
      <c r="D55" s="668"/>
      <c r="E55" s="136"/>
      <c r="F55" s="517"/>
      <c r="G55" s="136"/>
      <c r="H55" s="517"/>
      <c r="I55" s="136"/>
      <c r="J55" s="517"/>
      <c r="K55" s="136"/>
      <c r="L55" s="517"/>
      <c r="M55" s="136"/>
      <c r="N55" s="517"/>
      <c r="O55" s="136"/>
      <c r="P55" s="517"/>
      <c r="Q55" s="136"/>
      <c r="R55" s="517"/>
      <c r="S55" s="136"/>
      <c r="T55" s="517"/>
      <c r="U55" s="136"/>
      <c r="V55" s="517"/>
      <c r="W55" s="136"/>
      <c r="X55" s="127" t="s">
        <v>1514</v>
      </c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CG55" s="289">
        <v>0</v>
      </c>
      <c r="CH55" s="289">
        <v>0</v>
      </c>
      <c r="CI55" s="289">
        <v>0</v>
      </c>
      <c r="CJ55" s="289"/>
      <c r="CK55" s="289"/>
    </row>
    <row r="56" spans="1:89" x14ac:dyDescent="0.2">
      <c r="A56" s="262" t="s">
        <v>370</v>
      </c>
      <c r="B56" s="262"/>
      <c r="C56" s="262"/>
      <c r="D56" s="262"/>
      <c r="E56" s="262"/>
      <c r="F56" s="262"/>
      <c r="G56" s="262"/>
      <c r="H56" s="262"/>
      <c r="I56" s="262"/>
      <c r="J56" s="673"/>
      <c r="K56" s="674"/>
      <c r="L56" s="675"/>
      <c r="M56" s="674"/>
      <c r="N56" s="280"/>
      <c r="O56" s="591"/>
      <c r="P56" s="591"/>
      <c r="Q56" s="591"/>
      <c r="R56" s="591"/>
      <c r="S56" s="591"/>
      <c r="T56" s="591"/>
      <c r="U56" s="591"/>
      <c r="V56" s="591"/>
      <c r="W56" s="591"/>
      <c r="X56" s="378"/>
      <c r="Y56" s="378"/>
      <c r="Z56" s="378"/>
      <c r="AA56" s="676"/>
      <c r="AB56" s="677"/>
      <c r="AC56" s="676"/>
      <c r="AD56" s="378"/>
      <c r="AE56" s="677"/>
      <c r="AF56" s="676"/>
      <c r="AG56" s="676"/>
      <c r="AH56" s="676"/>
      <c r="AI56" s="677"/>
      <c r="AJ56" s="370"/>
      <c r="AK56" s="373"/>
      <c r="AL56" s="655"/>
      <c r="AM56" s="650"/>
      <c r="AN56" s="650"/>
      <c r="CG56" s="289"/>
      <c r="CH56" s="289"/>
      <c r="CI56" s="289"/>
      <c r="CJ56" s="289"/>
      <c r="CK56" s="289"/>
    </row>
    <row r="57" spans="1:89" x14ac:dyDescent="0.2">
      <c r="A57" s="2732" t="s">
        <v>366</v>
      </c>
      <c r="B57" s="2932" t="s">
        <v>371</v>
      </c>
      <c r="C57" s="2933"/>
      <c r="D57" s="2932" t="s">
        <v>372</v>
      </c>
      <c r="E57" s="2933"/>
      <c r="F57" s="2745" t="s">
        <v>373</v>
      </c>
      <c r="G57" s="2747"/>
      <c r="H57" s="591"/>
      <c r="I57" s="591"/>
      <c r="J57" s="591"/>
      <c r="K57" s="591"/>
      <c r="L57" s="591"/>
      <c r="M57" s="591"/>
      <c r="N57" s="591"/>
      <c r="O57" s="591"/>
      <c r="P57" s="591"/>
      <c r="Q57" s="591"/>
      <c r="R57" s="591"/>
      <c r="S57" s="591"/>
      <c r="T57" s="591"/>
      <c r="U57" s="370"/>
      <c r="V57" s="677"/>
      <c r="W57" s="370"/>
      <c r="X57" s="678"/>
      <c r="Y57" s="678"/>
      <c r="Z57" s="678"/>
      <c r="AA57" s="676"/>
      <c r="AB57" s="678"/>
      <c r="AC57" s="676"/>
      <c r="AD57" s="678"/>
      <c r="AE57" s="676"/>
      <c r="AF57" s="676"/>
      <c r="AG57" s="655"/>
      <c r="AH57" s="676"/>
      <c r="AI57" s="655"/>
      <c r="AJ57" s="678"/>
      <c r="AK57" s="655"/>
      <c r="AL57" s="679"/>
      <c r="AM57" s="680"/>
      <c r="AN57" s="680"/>
      <c r="CG57" s="289"/>
      <c r="CH57" s="289"/>
      <c r="CI57" s="289"/>
      <c r="CJ57" s="289"/>
      <c r="CK57" s="289"/>
    </row>
    <row r="58" spans="1:89" ht="31.5" x14ac:dyDescent="0.2">
      <c r="A58" s="2733"/>
      <c r="B58" s="468" t="s">
        <v>374</v>
      </c>
      <c r="C58" s="570" t="s">
        <v>375</v>
      </c>
      <c r="D58" s="468" t="s">
        <v>374</v>
      </c>
      <c r="E58" s="570" t="s">
        <v>375</v>
      </c>
      <c r="F58" s="468" t="s">
        <v>374</v>
      </c>
      <c r="G58" s="570" t="s">
        <v>375</v>
      </c>
      <c r="H58" s="433"/>
      <c r="I58" s="591"/>
      <c r="J58" s="649"/>
      <c r="K58" s="649"/>
      <c r="L58" s="649"/>
      <c r="M58" s="649"/>
      <c r="N58" s="649"/>
      <c r="O58" s="649"/>
      <c r="P58" s="649"/>
      <c r="Q58" s="655"/>
      <c r="R58" s="655"/>
      <c r="S58" s="655"/>
      <c r="T58" s="655"/>
      <c r="U58" s="655"/>
      <c r="V58" s="655"/>
      <c r="W58" s="655"/>
      <c r="X58" s="654"/>
      <c r="Y58" s="655"/>
      <c r="Z58" s="655"/>
      <c r="AA58" s="655"/>
      <c r="AB58" s="655"/>
      <c r="AC58" s="655"/>
      <c r="AD58" s="655"/>
      <c r="AE58" s="655"/>
      <c r="AF58" s="655"/>
      <c r="AG58" s="655"/>
      <c r="AH58" s="655"/>
      <c r="AI58" s="655"/>
      <c r="AJ58" s="655"/>
      <c r="AK58" s="655"/>
      <c r="AL58" s="655"/>
      <c r="AM58" s="655"/>
      <c r="AN58" s="655"/>
      <c r="AO58" s="655"/>
      <c r="AP58" s="649"/>
      <c r="AQ58" s="650"/>
      <c r="AR58" s="650"/>
      <c r="BZ58" s="289"/>
      <c r="CA58" s="289"/>
      <c r="CB58" s="289"/>
      <c r="CC58" s="289"/>
      <c r="CD58" s="289"/>
      <c r="CE58" s="289"/>
      <c r="CF58" s="289"/>
      <c r="CG58" s="289"/>
      <c r="CH58" s="289"/>
      <c r="CI58" s="289"/>
      <c r="CJ58" s="289"/>
      <c r="CK58" s="289"/>
    </row>
    <row r="59" spans="1:89" x14ac:dyDescent="0.2">
      <c r="A59" s="389" t="s">
        <v>376</v>
      </c>
      <c r="B59" s="193"/>
      <c r="C59" s="166"/>
      <c r="D59" s="193"/>
      <c r="E59" s="166"/>
      <c r="F59" s="193"/>
      <c r="G59" s="244"/>
      <c r="H59" s="477" t="s">
        <v>1514</v>
      </c>
      <c r="I59" s="199"/>
      <c r="J59" s="649"/>
      <c r="K59" s="649"/>
      <c r="L59" s="649"/>
      <c r="M59" s="649"/>
      <c r="N59" s="649"/>
      <c r="O59" s="649"/>
      <c r="P59" s="649"/>
      <c r="Q59" s="655"/>
      <c r="R59" s="655"/>
      <c r="S59" s="655"/>
      <c r="T59" s="655"/>
      <c r="U59" s="655"/>
      <c r="V59" s="655"/>
      <c r="W59" s="655"/>
      <c r="X59" s="654"/>
      <c r="Y59" s="655"/>
      <c r="Z59" s="655"/>
      <c r="AA59" s="655"/>
      <c r="AB59" s="655"/>
      <c r="AC59" s="655"/>
      <c r="AD59" s="655"/>
      <c r="AE59" s="655"/>
      <c r="AF59" s="655"/>
      <c r="AG59" s="655"/>
      <c r="AH59" s="655"/>
      <c r="AI59" s="655"/>
      <c r="AJ59" s="655"/>
      <c r="AK59" s="655"/>
      <c r="AL59" s="655"/>
      <c r="AM59" s="655"/>
      <c r="AN59" s="655"/>
      <c r="AO59" s="655"/>
      <c r="AP59" s="650"/>
      <c r="AQ59" s="650"/>
      <c r="AR59" s="650"/>
      <c r="BZ59" s="289"/>
      <c r="CA59" s="289" t="str">
        <f>IF(B59&lt;C59,"El nº de rechazos menores 5 años NO puede ser mayor que el Total de atención solicitada.","")</f>
        <v/>
      </c>
      <c r="CB59" s="289" t="str">
        <f>IF(D59&lt;E59,"El nº de rechazos 65 y más años NO puede ser mayor que el Total de atención solicitada.","")</f>
        <v/>
      </c>
      <c r="CC59" s="289" t="str">
        <f>IF(F59&lt;G59,"El nº de rechazos EMBARAZADAS y más años NO puede ser mayor que el Total de atención solicitada.","")</f>
        <v/>
      </c>
      <c r="CD59" s="289"/>
      <c r="CE59" s="289"/>
      <c r="CF59" s="289"/>
      <c r="CG59" s="289">
        <f>IF(B59&lt;C59,1,0)</f>
        <v>0</v>
      </c>
      <c r="CH59" s="289">
        <f>IF(D59&lt;E59,1,0)</f>
        <v>0</v>
      </c>
      <c r="CI59" s="289">
        <f>IF(F59&lt;G59,1,0)</f>
        <v>0</v>
      </c>
      <c r="CJ59" s="289"/>
      <c r="CK59" s="289"/>
    </row>
    <row r="60" spans="1:89" ht="21" x14ac:dyDescent="0.2">
      <c r="A60" s="681" t="s">
        <v>377</v>
      </c>
      <c r="B60" s="316"/>
      <c r="C60" s="317"/>
      <c r="D60" s="316"/>
      <c r="E60" s="317"/>
      <c r="F60" s="316"/>
      <c r="G60" s="682"/>
      <c r="H60" s="477" t="s">
        <v>1514</v>
      </c>
      <c r="I60" s="591"/>
      <c r="J60" s="649"/>
      <c r="K60" s="649"/>
      <c r="L60" s="649"/>
      <c r="M60" s="649"/>
      <c r="N60" s="649"/>
      <c r="O60" s="649"/>
      <c r="P60" s="649"/>
      <c r="Q60" s="655"/>
      <c r="R60" s="655"/>
      <c r="S60" s="655"/>
      <c r="T60" s="655"/>
      <c r="U60" s="655"/>
      <c r="V60" s="655"/>
      <c r="W60" s="655"/>
      <c r="X60" s="654"/>
      <c r="Y60" s="655"/>
      <c r="Z60" s="655"/>
      <c r="AA60" s="655"/>
      <c r="AB60" s="655"/>
      <c r="AC60" s="655"/>
      <c r="AD60" s="655"/>
      <c r="AE60" s="655"/>
      <c r="AF60" s="655"/>
      <c r="AG60" s="655"/>
      <c r="AH60" s="655"/>
      <c r="AI60" s="655"/>
      <c r="AJ60" s="655"/>
      <c r="AK60" s="655"/>
      <c r="AL60" s="655"/>
      <c r="AM60" s="655"/>
      <c r="AN60" s="655"/>
      <c r="AO60" s="655"/>
      <c r="AP60" s="650"/>
      <c r="AQ60" s="650"/>
      <c r="AR60" s="650"/>
      <c r="BZ60" s="289"/>
      <c r="CA60" s="289" t="str">
        <f>IF(B60&lt;C60,"El nº de rechazos menores 5 años NO puede ser mayor que el Total de atención solicitada.","")</f>
        <v/>
      </c>
      <c r="CB60" s="289" t="str">
        <f>IF(D60&lt;E60,"El nº de rechazos 65 y más años NO puede ser mayor que el Total de atención solicitada.","")</f>
        <v/>
      </c>
      <c r="CC60" s="289" t="str">
        <f>IF(F60&lt;G60,"El nº de rechazos EMBARAZADAS y más años NO puede ser mayor que el Total de atención solicitada.","")</f>
        <v/>
      </c>
      <c r="CD60" s="289"/>
      <c r="CE60" s="289"/>
      <c r="CF60" s="289"/>
      <c r="CG60" s="289">
        <f>IF(B60&lt;C60,1,0)</f>
        <v>0</v>
      </c>
      <c r="CH60" s="289">
        <f>IF(D60&lt;E60,1,0)</f>
        <v>0</v>
      </c>
      <c r="CI60" s="289">
        <f>IF(F60&lt;G60,1,0)</f>
        <v>0</v>
      </c>
      <c r="CJ60" s="289"/>
      <c r="CK60" s="289"/>
    </row>
    <row r="61" spans="1:89" x14ac:dyDescent="0.2">
      <c r="A61" s="657" t="s">
        <v>378</v>
      </c>
      <c r="B61" s="683"/>
      <c r="C61" s="683"/>
      <c r="D61" s="683"/>
      <c r="E61" s="379"/>
      <c r="F61" s="379"/>
      <c r="G61" s="379"/>
      <c r="H61" s="591"/>
      <c r="I61" s="591"/>
      <c r="J61" s="649"/>
      <c r="K61" s="649"/>
      <c r="L61" s="649"/>
      <c r="M61" s="649"/>
      <c r="N61" s="649"/>
      <c r="O61" s="649"/>
      <c r="P61" s="649"/>
      <c r="Q61" s="649"/>
      <c r="R61" s="649"/>
      <c r="S61" s="649"/>
      <c r="T61" s="649"/>
      <c r="U61" s="649"/>
      <c r="V61" s="649"/>
      <c r="W61" s="649"/>
      <c r="X61" s="654"/>
      <c r="Y61" s="655"/>
      <c r="Z61" s="655"/>
      <c r="AA61" s="655"/>
      <c r="AB61" s="655"/>
      <c r="AC61" s="655"/>
      <c r="AD61" s="655"/>
      <c r="AE61" s="655"/>
      <c r="AF61" s="655"/>
      <c r="AG61" s="655"/>
      <c r="AH61" s="655"/>
      <c r="AI61" s="655"/>
      <c r="AJ61" s="655"/>
      <c r="AK61" s="655"/>
      <c r="AL61" s="655"/>
      <c r="AM61" s="655"/>
      <c r="AN61" s="655"/>
      <c r="AO61" s="655"/>
      <c r="AP61" s="650"/>
      <c r="AQ61" s="650"/>
      <c r="AR61" s="650"/>
      <c r="BZ61" s="289"/>
      <c r="CA61" s="289"/>
      <c r="CB61" s="289"/>
      <c r="CC61" s="289"/>
      <c r="CD61" s="289"/>
      <c r="CE61" s="289"/>
      <c r="CF61" s="289"/>
      <c r="CG61" s="289"/>
      <c r="CH61" s="289"/>
      <c r="CI61" s="289"/>
      <c r="CJ61" s="289"/>
      <c r="CK61" s="289"/>
    </row>
    <row r="62" spans="1:89" x14ac:dyDescent="0.2">
      <c r="A62" s="684" t="s">
        <v>3</v>
      </c>
      <c r="B62" s="684" t="s">
        <v>47</v>
      </c>
      <c r="C62" s="685"/>
      <c r="D62" s="553"/>
      <c r="E62" s="553"/>
      <c r="F62" s="553"/>
      <c r="G62" s="553"/>
      <c r="H62" s="591"/>
      <c r="I62" s="591"/>
      <c r="J62" s="649"/>
      <c r="K62" s="649"/>
      <c r="L62" s="656"/>
      <c r="M62" s="656"/>
      <c r="N62" s="649"/>
      <c r="O62" s="649"/>
      <c r="P62" s="649"/>
      <c r="Q62" s="649"/>
      <c r="R62" s="649"/>
      <c r="S62" s="649"/>
      <c r="T62" s="649"/>
      <c r="U62" s="649"/>
      <c r="V62" s="649"/>
      <c r="W62" s="649"/>
      <c r="X62" s="654"/>
      <c r="Y62" s="655"/>
      <c r="Z62" s="655"/>
      <c r="AA62" s="655"/>
      <c r="AB62" s="655"/>
      <c r="AC62" s="655"/>
      <c r="AD62" s="655"/>
      <c r="AE62" s="655"/>
      <c r="AF62" s="655"/>
      <c r="AG62" s="655"/>
      <c r="AH62" s="655"/>
      <c r="AI62" s="655"/>
      <c r="AJ62" s="655"/>
      <c r="AK62" s="655"/>
      <c r="AL62" s="655"/>
      <c r="AM62" s="655"/>
      <c r="AN62" s="655"/>
      <c r="AO62" s="655"/>
      <c r="AP62" s="650"/>
      <c r="AQ62" s="650"/>
      <c r="AR62" s="650"/>
    </row>
    <row r="63" spans="1:89" x14ac:dyDescent="0.2">
      <c r="A63" s="421" t="s">
        <v>33</v>
      </c>
      <c r="B63" s="634"/>
      <c r="C63" s="685"/>
      <c r="D63" s="553"/>
      <c r="E63" s="553"/>
      <c r="F63" s="553"/>
      <c r="G63" s="553"/>
      <c r="H63" s="591"/>
      <c r="I63" s="370"/>
      <c r="J63" s="649"/>
      <c r="K63" s="649"/>
      <c r="L63" s="479"/>
      <c r="M63" s="479"/>
      <c r="N63" s="649"/>
      <c r="O63" s="649"/>
      <c r="P63" s="649"/>
      <c r="Q63" s="649"/>
      <c r="R63" s="649"/>
      <c r="S63" s="649"/>
      <c r="T63" s="649"/>
      <c r="U63" s="649"/>
      <c r="V63" s="649"/>
      <c r="W63" s="649"/>
      <c r="X63" s="654"/>
      <c r="Y63" s="655"/>
      <c r="Z63" s="655"/>
      <c r="AA63" s="655"/>
      <c r="AB63" s="655"/>
      <c r="AC63" s="655"/>
      <c r="AD63" s="655"/>
      <c r="AE63" s="655"/>
      <c r="AF63" s="655"/>
      <c r="AG63" s="655"/>
      <c r="AH63" s="655"/>
      <c r="AI63" s="655"/>
      <c r="AJ63" s="655"/>
      <c r="AK63" s="655"/>
      <c r="AL63" s="655"/>
      <c r="AM63" s="655"/>
      <c r="AN63" s="655"/>
      <c r="AO63" s="655"/>
      <c r="AP63" s="650"/>
      <c r="AQ63" s="650"/>
      <c r="AR63" s="650"/>
    </row>
    <row r="64" spans="1:89" x14ac:dyDescent="0.2">
      <c r="A64" s="428" t="s">
        <v>379</v>
      </c>
      <c r="B64" s="686"/>
      <c r="C64" s="687"/>
      <c r="D64" s="688"/>
      <c r="E64" s="262"/>
      <c r="F64" s="689"/>
      <c r="G64" s="690"/>
      <c r="H64" s="591"/>
      <c r="I64" s="591"/>
      <c r="J64" s="649"/>
      <c r="K64" s="649"/>
      <c r="L64" s="649"/>
      <c r="M64" s="649"/>
      <c r="N64" s="649"/>
      <c r="O64" s="649"/>
      <c r="P64" s="649"/>
      <c r="Q64" s="649"/>
      <c r="R64" s="649"/>
      <c r="S64" s="649"/>
      <c r="T64" s="649"/>
      <c r="U64" s="649"/>
      <c r="V64" s="649"/>
      <c r="W64" s="649"/>
      <c r="X64" s="654"/>
      <c r="Y64" s="655"/>
      <c r="Z64" s="655"/>
      <c r="AA64" s="655"/>
      <c r="AB64" s="655"/>
      <c r="AC64" s="655"/>
      <c r="AD64" s="655"/>
      <c r="AE64" s="655"/>
      <c r="AF64" s="655"/>
      <c r="AG64" s="655"/>
      <c r="AH64" s="655"/>
      <c r="AI64" s="655"/>
      <c r="AJ64" s="655"/>
      <c r="AK64" s="655"/>
      <c r="AL64" s="655"/>
      <c r="AM64" s="655"/>
      <c r="AN64" s="655"/>
      <c r="AO64" s="655"/>
      <c r="AP64" s="650"/>
      <c r="AQ64" s="650"/>
      <c r="AR64" s="650"/>
    </row>
    <row r="65" spans="1:44" x14ac:dyDescent="0.2">
      <c r="A65" s="262" t="s">
        <v>380</v>
      </c>
      <c r="B65" s="262"/>
      <c r="C65" s="691"/>
      <c r="D65" s="691"/>
      <c r="E65" s="591"/>
      <c r="F65" s="591"/>
      <c r="G65" s="591"/>
      <c r="H65" s="591"/>
      <c r="I65" s="591"/>
      <c r="J65" s="649"/>
      <c r="K65" s="649"/>
      <c r="L65" s="649"/>
      <c r="M65" s="649"/>
      <c r="N65" s="649"/>
      <c r="O65" s="649"/>
      <c r="P65" s="649"/>
      <c r="Q65" s="649"/>
      <c r="R65" s="649"/>
      <c r="S65" s="649"/>
      <c r="T65" s="649"/>
      <c r="U65" s="649"/>
      <c r="V65" s="649"/>
      <c r="W65" s="692"/>
      <c r="X65" s="654"/>
      <c r="Y65" s="655"/>
      <c r="Z65" s="655"/>
      <c r="AA65" s="655"/>
      <c r="AB65" s="655"/>
      <c r="AC65" s="655"/>
      <c r="AD65" s="655"/>
      <c r="AE65" s="655"/>
      <c r="AF65" s="679"/>
      <c r="AG65" s="655"/>
      <c r="AH65" s="678"/>
      <c r="AI65" s="655"/>
      <c r="AJ65" s="655"/>
      <c r="AK65" s="655"/>
      <c r="AL65" s="655"/>
      <c r="AM65" s="655"/>
      <c r="AN65" s="655"/>
      <c r="AO65" s="655"/>
      <c r="AP65" s="650"/>
      <c r="AQ65" s="650"/>
      <c r="AR65" s="650"/>
    </row>
    <row r="66" spans="1:44" x14ac:dyDescent="0.2">
      <c r="A66" s="2740" t="s">
        <v>130</v>
      </c>
      <c r="B66" s="2732" t="s">
        <v>47</v>
      </c>
      <c r="C66" s="2928" t="s">
        <v>7</v>
      </c>
      <c r="D66" s="2930" t="s">
        <v>381</v>
      </c>
      <c r="E66" s="433"/>
      <c r="F66" s="591"/>
      <c r="G66" s="591"/>
      <c r="H66" s="591"/>
      <c r="I66" s="591"/>
      <c r="J66" s="591"/>
      <c r="K66" s="591"/>
      <c r="L66" s="591"/>
      <c r="M66" s="591"/>
      <c r="N66" s="591"/>
      <c r="O66" s="591"/>
      <c r="P66" s="591"/>
      <c r="Q66" s="591"/>
      <c r="R66" s="591"/>
      <c r="S66" s="591"/>
      <c r="T66" s="591"/>
      <c r="U66" s="591"/>
      <c r="V66" s="591"/>
      <c r="W66" s="591"/>
      <c r="X66" s="654"/>
      <c r="Y66" s="655"/>
      <c r="Z66" s="655"/>
      <c r="AA66" s="655"/>
      <c r="AB66" s="655"/>
      <c r="AC66" s="655"/>
      <c r="AD66" s="655"/>
      <c r="AE66" s="655"/>
      <c r="AF66" s="679"/>
      <c r="AG66" s="655"/>
      <c r="AH66" s="655"/>
      <c r="AI66" s="655"/>
      <c r="AJ66" s="655"/>
      <c r="AK66" s="655"/>
      <c r="AL66" s="655"/>
      <c r="AM66" s="655"/>
      <c r="AN66" s="655"/>
      <c r="AO66" s="655"/>
      <c r="AP66" s="650"/>
      <c r="AQ66" s="650"/>
      <c r="AR66" s="650"/>
    </row>
    <row r="67" spans="1:44" x14ac:dyDescent="0.2">
      <c r="A67" s="2741"/>
      <c r="B67" s="2733"/>
      <c r="C67" s="2929"/>
      <c r="D67" s="2931"/>
      <c r="E67" s="433"/>
      <c r="F67" s="591"/>
      <c r="G67" s="591"/>
      <c r="H67" s="591"/>
      <c r="I67" s="591"/>
      <c r="J67" s="591"/>
      <c r="K67" s="591"/>
      <c r="L67" s="591"/>
      <c r="M67" s="591"/>
      <c r="N67" s="591"/>
      <c r="O67" s="591"/>
      <c r="P67" s="591"/>
      <c r="Q67" s="591"/>
      <c r="R67" s="591"/>
      <c r="S67" s="591"/>
      <c r="T67" s="591"/>
      <c r="U67" s="591"/>
      <c r="V67" s="591"/>
      <c r="W67" s="591"/>
      <c r="X67" s="654"/>
      <c r="Y67" s="655"/>
      <c r="Z67" s="655"/>
      <c r="AA67" s="655"/>
      <c r="AB67" s="655"/>
      <c r="AC67" s="655"/>
      <c r="AD67" s="655"/>
      <c r="AE67" s="655"/>
      <c r="AF67" s="693"/>
      <c r="AG67" s="377"/>
      <c r="AH67" s="377"/>
      <c r="AI67" s="655"/>
      <c r="AJ67" s="655"/>
      <c r="AK67" s="655"/>
      <c r="AL67" s="655"/>
      <c r="AM67" s="655"/>
      <c r="AN67" s="655"/>
      <c r="AO67" s="655"/>
      <c r="AP67" s="650"/>
      <c r="AQ67" s="650"/>
      <c r="AR67" s="650"/>
    </row>
    <row r="68" spans="1:44" x14ac:dyDescent="0.2">
      <c r="A68" s="694" t="s">
        <v>382</v>
      </c>
      <c r="B68" s="168">
        <f>SUM(C68:D68)</f>
        <v>0</v>
      </c>
      <c r="C68" s="346"/>
      <c r="D68" s="347"/>
      <c r="E68" s="433"/>
      <c r="F68" s="591"/>
      <c r="G68" s="591"/>
      <c r="H68" s="591"/>
      <c r="I68" s="591"/>
      <c r="J68" s="591"/>
      <c r="K68" s="591"/>
      <c r="L68" s="591"/>
      <c r="M68" s="591"/>
      <c r="N68" s="591"/>
      <c r="O68" s="591"/>
      <c r="P68" s="591"/>
      <c r="Q68" s="591"/>
      <c r="R68" s="591"/>
      <c r="S68" s="591"/>
      <c r="T68" s="591"/>
      <c r="U68" s="591"/>
      <c r="V68" s="591"/>
      <c r="W68" s="591"/>
      <c r="X68" s="590"/>
      <c r="Y68" s="591"/>
      <c r="Z68" s="591"/>
      <c r="AA68" s="591"/>
      <c r="AB68" s="591"/>
      <c r="AC68" s="591"/>
      <c r="AD68" s="591"/>
      <c r="AE68" s="591"/>
      <c r="AF68" s="591"/>
      <c r="AG68" s="591"/>
      <c r="AH68" s="591"/>
      <c r="AI68" s="649"/>
      <c r="AJ68" s="649"/>
      <c r="AK68" s="649"/>
      <c r="AL68" s="649"/>
      <c r="AM68" s="649"/>
      <c r="AN68" s="649"/>
      <c r="AO68" s="649"/>
      <c r="AP68" s="650"/>
      <c r="AQ68" s="650"/>
      <c r="AR68" s="650"/>
    </row>
    <row r="69" spans="1:44" x14ac:dyDescent="0.2">
      <c r="A69" s="2921" t="s">
        <v>383</v>
      </c>
      <c r="B69" s="2921"/>
      <c r="C69" s="2921"/>
      <c r="D69" s="2921"/>
      <c r="E69" s="2921"/>
      <c r="F69" s="2921"/>
      <c r="G69" s="2921"/>
      <c r="H69" s="107"/>
      <c r="I69" s="107"/>
      <c r="J69" s="107"/>
      <c r="K69" s="107"/>
      <c r="L69" s="107"/>
      <c r="M69" s="107"/>
      <c r="N69" s="280"/>
      <c r="O69" s="591"/>
      <c r="P69" s="591"/>
      <c r="Q69" s="695"/>
      <c r="R69" s="695"/>
      <c r="S69" s="695"/>
      <c r="T69" s="695"/>
      <c r="U69" s="695"/>
      <c r="V69" s="695"/>
      <c r="W69" s="591"/>
      <c r="X69" s="696"/>
      <c r="Y69" s="695"/>
      <c r="Z69" s="647"/>
      <c r="AA69" s="697"/>
      <c r="AB69" s="697"/>
      <c r="AC69" s="697"/>
      <c r="AD69" s="697"/>
      <c r="AE69" s="698"/>
      <c r="AF69" s="698"/>
      <c r="AG69" s="698"/>
      <c r="AH69" s="644"/>
      <c r="AI69" s="650"/>
      <c r="AJ69" s="650"/>
      <c r="AK69" s="650"/>
      <c r="AL69" s="650"/>
      <c r="AM69" s="650"/>
      <c r="AN69" s="650"/>
      <c r="AO69" s="650"/>
      <c r="AP69" s="650"/>
      <c r="AQ69" s="650"/>
      <c r="AR69" s="650"/>
    </row>
    <row r="70" spans="1:44" x14ac:dyDescent="0.2">
      <c r="A70" s="2922" t="s">
        <v>3</v>
      </c>
      <c r="B70" s="2767" t="s">
        <v>808</v>
      </c>
      <c r="C70" s="2767" t="s">
        <v>47</v>
      </c>
      <c r="D70" s="2752"/>
      <c r="E70" s="2768"/>
      <c r="F70" s="2925" t="s">
        <v>339</v>
      </c>
      <c r="G70" s="2926"/>
      <c r="H70" s="2926"/>
      <c r="I70" s="2926"/>
      <c r="J70" s="2926"/>
      <c r="K70" s="2926"/>
      <c r="L70" s="2926"/>
      <c r="M70" s="2926"/>
      <c r="N70" s="2926"/>
      <c r="O70" s="2926"/>
      <c r="P70" s="2926"/>
      <c r="Q70" s="2926"/>
      <c r="R70" s="2926"/>
      <c r="S70" s="2926"/>
      <c r="T70" s="2926"/>
      <c r="U70" s="2926"/>
      <c r="V70" s="2926"/>
      <c r="W70" s="2926"/>
      <c r="X70" s="2926"/>
      <c r="Y70" s="2926"/>
      <c r="Z70" s="2926"/>
      <c r="AA70" s="2926"/>
      <c r="AB70" s="2926"/>
      <c r="AC70" s="2926"/>
      <c r="AD70" s="2926"/>
      <c r="AE70" s="2926"/>
      <c r="AF70" s="2926"/>
      <c r="AG70" s="2927"/>
      <c r="AH70" s="368"/>
      <c r="AI70" s="650"/>
      <c r="AJ70" s="650"/>
      <c r="AK70" s="650"/>
      <c r="AL70" s="650"/>
      <c r="AM70" s="650"/>
      <c r="AN70" s="650"/>
      <c r="AO70" s="650"/>
      <c r="AP70" s="650"/>
      <c r="AQ70" s="650"/>
      <c r="AR70" s="650"/>
    </row>
    <row r="71" spans="1:44" x14ac:dyDescent="0.2">
      <c r="A71" s="2923"/>
      <c r="B71" s="2773"/>
      <c r="C71" s="2769"/>
      <c r="D71" s="2753"/>
      <c r="E71" s="2770"/>
      <c r="F71" s="2735" t="s">
        <v>384</v>
      </c>
      <c r="G71" s="2737"/>
      <c r="H71" s="2735" t="s">
        <v>343</v>
      </c>
      <c r="I71" s="2737"/>
      <c r="J71" s="2735" t="s">
        <v>344</v>
      </c>
      <c r="K71" s="2737"/>
      <c r="L71" s="2735" t="s">
        <v>385</v>
      </c>
      <c r="M71" s="2737"/>
      <c r="N71" s="2735">
        <v>19</v>
      </c>
      <c r="O71" s="2737"/>
      <c r="P71" s="2735" t="s">
        <v>188</v>
      </c>
      <c r="Q71" s="2737"/>
      <c r="R71" s="2735" t="s">
        <v>14</v>
      </c>
      <c r="S71" s="2737"/>
      <c r="T71" s="2735" t="s">
        <v>15</v>
      </c>
      <c r="U71" s="2737"/>
      <c r="V71" s="2735" t="s">
        <v>16</v>
      </c>
      <c r="W71" s="2737"/>
      <c r="X71" s="2735" t="s">
        <v>17</v>
      </c>
      <c r="Y71" s="2737"/>
      <c r="Z71" s="2735" t="s">
        <v>18</v>
      </c>
      <c r="AA71" s="2737"/>
      <c r="AB71" s="2735" t="s">
        <v>19</v>
      </c>
      <c r="AC71" s="2737"/>
      <c r="AD71" s="2735" t="s">
        <v>20</v>
      </c>
      <c r="AE71" s="2737"/>
      <c r="AF71" s="2735" t="s">
        <v>21</v>
      </c>
      <c r="AG71" s="2737"/>
      <c r="AH71" s="699"/>
      <c r="AI71" s="700"/>
      <c r="AJ71" s="650"/>
      <c r="AK71" s="649"/>
      <c r="AL71" s="650"/>
      <c r="AM71" s="650"/>
      <c r="AN71" s="650"/>
      <c r="AO71" s="650"/>
      <c r="AP71" s="650"/>
      <c r="AQ71" s="650"/>
      <c r="AR71" s="650"/>
    </row>
    <row r="72" spans="1:44" x14ac:dyDescent="0.2">
      <c r="A72" s="2924"/>
      <c r="B72" s="2769"/>
      <c r="C72" s="115" t="s">
        <v>231</v>
      </c>
      <c r="D72" s="115" t="s">
        <v>27</v>
      </c>
      <c r="E72" s="339" t="s">
        <v>28</v>
      </c>
      <c r="F72" s="529" t="s">
        <v>27</v>
      </c>
      <c r="G72" s="115" t="s">
        <v>28</v>
      </c>
      <c r="H72" s="529" t="s">
        <v>27</v>
      </c>
      <c r="I72" s="115" t="s">
        <v>28</v>
      </c>
      <c r="J72" s="529" t="s">
        <v>27</v>
      </c>
      <c r="K72" s="115" t="s">
        <v>28</v>
      </c>
      <c r="L72" s="529" t="s">
        <v>27</v>
      </c>
      <c r="M72" s="115" t="s">
        <v>28</v>
      </c>
      <c r="N72" s="529" t="s">
        <v>27</v>
      </c>
      <c r="O72" s="115" t="s">
        <v>28</v>
      </c>
      <c r="P72" s="529" t="s">
        <v>27</v>
      </c>
      <c r="Q72" s="115" t="s">
        <v>28</v>
      </c>
      <c r="R72" s="529" t="s">
        <v>27</v>
      </c>
      <c r="S72" s="115" t="s">
        <v>28</v>
      </c>
      <c r="T72" s="529" t="s">
        <v>27</v>
      </c>
      <c r="U72" s="115" t="s">
        <v>28</v>
      </c>
      <c r="V72" s="529" t="s">
        <v>27</v>
      </c>
      <c r="W72" s="115" t="s">
        <v>28</v>
      </c>
      <c r="X72" s="529" t="s">
        <v>27</v>
      </c>
      <c r="Y72" s="115" t="s">
        <v>28</v>
      </c>
      <c r="Z72" s="529" t="s">
        <v>27</v>
      </c>
      <c r="AA72" s="115" t="s">
        <v>28</v>
      </c>
      <c r="AB72" s="529" t="s">
        <v>27</v>
      </c>
      <c r="AC72" s="115" t="s">
        <v>28</v>
      </c>
      <c r="AD72" s="529" t="s">
        <v>27</v>
      </c>
      <c r="AE72" s="115" t="s">
        <v>28</v>
      </c>
      <c r="AF72" s="529" t="s">
        <v>27</v>
      </c>
      <c r="AG72" s="115" t="s">
        <v>28</v>
      </c>
      <c r="AH72" s="699"/>
      <c r="AI72" s="700"/>
      <c r="AJ72" s="650"/>
      <c r="AK72" s="649"/>
      <c r="AL72" s="650"/>
      <c r="AM72" s="650"/>
      <c r="AN72" s="650"/>
      <c r="AO72" s="650"/>
      <c r="AP72" s="650"/>
      <c r="AQ72" s="650"/>
      <c r="AR72" s="650"/>
    </row>
    <row r="73" spans="1:44" x14ac:dyDescent="0.2">
      <c r="A73" s="701" t="s">
        <v>33</v>
      </c>
      <c r="B73" s="702" t="s">
        <v>808</v>
      </c>
      <c r="C73" s="344">
        <f>SUM(D73:E73)</f>
        <v>0</v>
      </c>
      <c r="D73" s="344">
        <f t="shared" ref="D73:E76" si="6">SUM(F73+H73+J73+L73+N73+P73+R73+T73+V73+X73+Z73+AB73+AD73+AF73)</f>
        <v>0</v>
      </c>
      <c r="E73" s="345">
        <f t="shared" si="6"/>
        <v>0</v>
      </c>
      <c r="F73" s="703"/>
      <c r="G73" s="704"/>
      <c r="H73" s="703"/>
      <c r="I73" s="705"/>
      <c r="J73" s="703"/>
      <c r="K73" s="705"/>
      <c r="L73" s="703"/>
      <c r="M73" s="705"/>
      <c r="N73" s="703"/>
      <c r="O73" s="705"/>
      <c r="P73" s="703"/>
      <c r="Q73" s="705"/>
      <c r="R73" s="703"/>
      <c r="S73" s="705"/>
      <c r="T73" s="703"/>
      <c r="U73" s="705"/>
      <c r="V73" s="703"/>
      <c r="W73" s="705"/>
      <c r="X73" s="703"/>
      <c r="Y73" s="705"/>
      <c r="Z73" s="703"/>
      <c r="AA73" s="705"/>
      <c r="AB73" s="703"/>
      <c r="AC73" s="705"/>
      <c r="AD73" s="703"/>
      <c r="AE73" s="705"/>
      <c r="AF73" s="703"/>
      <c r="AG73" s="705"/>
      <c r="AH73" s="699"/>
      <c r="AI73" s="700"/>
      <c r="AJ73" s="650"/>
      <c r="AK73" s="649"/>
      <c r="AL73" s="650"/>
      <c r="AM73" s="650"/>
      <c r="AN73" s="650"/>
      <c r="AO73" s="650"/>
      <c r="AP73" s="650"/>
      <c r="AQ73" s="650"/>
      <c r="AR73" s="650"/>
    </row>
    <row r="74" spans="1:44" x14ac:dyDescent="0.2">
      <c r="A74" s="2920" t="s">
        <v>77</v>
      </c>
      <c r="B74" s="706" t="s">
        <v>1614</v>
      </c>
      <c r="C74" s="436">
        <f>SUM(D74:E74)</f>
        <v>0</v>
      </c>
      <c r="D74" s="436">
        <f t="shared" si="6"/>
        <v>0</v>
      </c>
      <c r="E74" s="353">
        <f t="shared" si="6"/>
        <v>0</v>
      </c>
      <c r="F74" s="707"/>
      <c r="G74" s="708"/>
      <c r="H74" s="707"/>
      <c r="I74" s="709"/>
      <c r="J74" s="707"/>
      <c r="K74" s="709"/>
      <c r="L74" s="707"/>
      <c r="M74" s="709"/>
      <c r="N74" s="707"/>
      <c r="O74" s="709"/>
      <c r="P74" s="707"/>
      <c r="Q74" s="709"/>
      <c r="R74" s="707"/>
      <c r="S74" s="709"/>
      <c r="T74" s="707"/>
      <c r="U74" s="709"/>
      <c r="V74" s="707"/>
      <c r="W74" s="709"/>
      <c r="X74" s="707"/>
      <c r="Y74" s="709"/>
      <c r="Z74" s="707"/>
      <c r="AA74" s="709"/>
      <c r="AB74" s="707"/>
      <c r="AC74" s="709"/>
      <c r="AD74" s="707"/>
      <c r="AE74" s="709"/>
      <c r="AF74" s="707"/>
      <c r="AG74" s="709"/>
      <c r="AH74" s="699"/>
      <c r="AI74" s="700"/>
      <c r="AJ74" s="650"/>
      <c r="AK74" s="649"/>
      <c r="AL74" s="650"/>
      <c r="AM74" s="650"/>
      <c r="AN74" s="650"/>
      <c r="AO74" s="650"/>
      <c r="AP74" s="650"/>
      <c r="AQ74" s="650"/>
      <c r="AR74" s="650"/>
    </row>
    <row r="75" spans="1:44" ht="21" x14ac:dyDescent="0.2">
      <c r="A75" s="2920"/>
      <c r="B75" s="710" t="s">
        <v>1615</v>
      </c>
      <c r="C75" s="613">
        <f>SUM(D75:E75)</f>
        <v>0</v>
      </c>
      <c r="D75" s="613">
        <f t="shared" si="6"/>
        <v>0</v>
      </c>
      <c r="E75" s="406">
        <f t="shared" si="6"/>
        <v>0</v>
      </c>
      <c r="F75" s="711"/>
      <c r="G75" s="712"/>
      <c r="H75" s="711"/>
      <c r="I75" s="713"/>
      <c r="J75" s="711"/>
      <c r="K75" s="713"/>
      <c r="L75" s="711"/>
      <c r="M75" s="713"/>
      <c r="N75" s="711"/>
      <c r="O75" s="713"/>
      <c r="P75" s="711"/>
      <c r="Q75" s="713"/>
      <c r="R75" s="711"/>
      <c r="S75" s="713"/>
      <c r="T75" s="711"/>
      <c r="U75" s="713"/>
      <c r="V75" s="711"/>
      <c r="W75" s="713"/>
      <c r="X75" s="711"/>
      <c r="Y75" s="713"/>
      <c r="Z75" s="711"/>
      <c r="AA75" s="713"/>
      <c r="AB75" s="711"/>
      <c r="AC75" s="713"/>
      <c r="AD75" s="711"/>
      <c r="AE75" s="713"/>
      <c r="AF75" s="711"/>
      <c r="AG75" s="713"/>
      <c r="AH75" s="699"/>
      <c r="AI75" s="700"/>
      <c r="AJ75" s="650"/>
      <c r="AK75" s="649"/>
      <c r="AL75" s="650"/>
      <c r="AM75" s="650"/>
      <c r="AN75" s="650"/>
      <c r="AO75" s="650"/>
      <c r="AP75" s="650"/>
      <c r="AQ75" s="650"/>
      <c r="AR75" s="650"/>
    </row>
    <row r="76" spans="1:44" x14ac:dyDescent="0.2">
      <c r="A76" s="184" t="s">
        <v>358</v>
      </c>
      <c r="B76" s="714" t="s">
        <v>1616</v>
      </c>
      <c r="C76" s="344">
        <f>SUM(D76:E76)</f>
        <v>0</v>
      </c>
      <c r="D76" s="344">
        <f t="shared" si="6"/>
        <v>0</v>
      </c>
      <c r="E76" s="345">
        <f t="shared" si="6"/>
        <v>0</v>
      </c>
      <c r="F76" s="715"/>
      <c r="G76" s="716"/>
      <c r="H76" s="715"/>
      <c r="I76" s="717"/>
      <c r="J76" s="715"/>
      <c r="K76" s="717"/>
      <c r="L76" s="715"/>
      <c r="M76" s="717"/>
      <c r="N76" s="715"/>
      <c r="O76" s="717"/>
      <c r="P76" s="715"/>
      <c r="Q76" s="717"/>
      <c r="R76" s="715"/>
      <c r="S76" s="717"/>
      <c r="T76" s="715"/>
      <c r="U76" s="717"/>
      <c r="V76" s="715"/>
      <c r="W76" s="717"/>
      <c r="X76" s="715"/>
      <c r="Y76" s="717"/>
      <c r="Z76" s="715"/>
      <c r="AA76" s="717"/>
      <c r="AB76" s="715"/>
      <c r="AC76" s="717"/>
      <c r="AD76" s="715"/>
      <c r="AE76" s="717"/>
      <c r="AF76" s="715"/>
      <c r="AG76" s="717"/>
      <c r="AH76" s="699"/>
      <c r="AI76" s="700"/>
      <c r="AJ76" s="650"/>
      <c r="AK76" s="649"/>
      <c r="AL76" s="650"/>
      <c r="AM76" s="650"/>
      <c r="AN76" s="650"/>
      <c r="AO76" s="650"/>
      <c r="AP76" s="650"/>
      <c r="AQ76" s="650"/>
      <c r="AR76" s="650"/>
    </row>
    <row r="77" spans="1:44" x14ac:dyDescent="0.2">
      <c r="A77" s="262" t="s">
        <v>386</v>
      </c>
      <c r="B77" s="262"/>
      <c r="C77" s="370"/>
      <c r="D77" s="591"/>
      <c r="E77" s="591"/>
      <c r="F77" s="591"/>
      <c r="G77" s="591"/>
      <c r="H77" s="591"/>
      <c r="I77" s="591"/>
      <c r="J77" s="591"/>
      <c r="K77" s="591"/>
      <c r="L77" s="591"/>
      <c r="M77" s="591"/>
      <c r="N77" s="591"/>
      <c r="O77" s="591"/>
      <c r="P77" s="591"/>
      <c r="Q77" s="695"/>
      <c r="R77" s="695"/>
      <c r="S77" s="695"/>
      <c r="T77" s="695"/>
      <c r="U77" s="695"/>
      <c r="V77" s="695"/>
      <c r="W77" s="591"/>
      <c r="X77" s="696"/>
      <c r="Y77" s="695"/>
      <c r="Z77" s="646"/>
      <c r="AA77" s="647"/>
      <c r="AB77" s="645"/>
      <c r="AC77" s="645"/>
      <c r="AD77" s="645"/>
      <c r="AE77" s="645"/>
      <c r="AF77" s="645"/>
      <c r="AG77" s="645"/>
      <c r="AH77" s="647"/>
      <c r="AI77" s="650"/>
      <c r="AJ77" s="650"/>
      <c r="AK77" s="650"/>
      <c r="AL77" s="650"/>
      <c r="AM77" s="650"/>
      <c r="AN77" s="650"/>
      <c r="AO77" s="650"/>
      <c r="AP77" s="650"/>
      <c r="AQ77" s="650"/>
      <c r="AR77" s="650"/>
    </row>
    <row r="78" spans="1:44" x14ac:dyDescent="0.2">
      <c r="A78" s="2920" t="s">
        <v>130</v>
      </c>
      <c r="B78" s="2775" t="s">
        <v>47</v>
      </c>
      <c r="C78" s="2775" t="s">
        <v>387</v>
      </c>
      <c r="D78" s="2775" t="s">
        <v>388</v>
      </c>
      <c r="E78" s="433"/>
      <c r="F78" s="591"/>
      <c r="G78" s="591"/>
      <c r="H78" s="649"/>
      <c r="I78" s="649"/>
      <c r="J78" s="649"/>
      <c r="K78" s="649"/>
      <c r="L78" s="649"/>
      <c r="M78" s="649"/>
      <c r="N78" s="649"/>
      <c r="O78" s="649"/>
      <c r="P78" s="700"/>
      <c r="Q78" s="700"/>
      <c r="R78" s="700"/>
      <c r="S78" s="700"/>
      <c r="T78" s="700"/>
      <c r="U78" s="700"/>
      <c r="V78" s="700"/>
      <c r="W78" s="649"/>
      <c r="X78" s="700"/>
      <c r="Y78" s="650"/>
      <c r="Z78" s="650"/>
      <c r="AA78" s="650"/>
      <c r="AB78" s="650"/>
      <c r="AC78" s="650"/>
      <c r="AD78" s="650"/>
      <c r="AE78" s="650"/>
      <c r="AF78" s="650"/>
      <c r="AG78" s="650"/>
      <c r="AH78" s="650"/>
      <c r="AI78" s="650"/>
      <c r="AJ78" s="650"/>
      <c r="AK78" s="650"/>
      <c r="AL78" s="650"/>
      <c r="AM78" s="650"/>
      <c r="AN78" s="650"/>
      <c r="AO78" s="650"/>
      <c r="AP78" s="650"/>
      <c r="AQ78" s="650"/>
      <c r="AR78" s="650"/>
    </row>
    <row r="79" spans="1:44" x14ac:dyDescent="0.2">
      <c r="A79" s="2920"/>
      <c r="B79" s="2775"/>
      <c r="C79" s="2775"/>
      <c r="D79" s="2775"/>
      <c r="E79" s="433"/>
      <c r="F79" s="591"/>
      <c r="G79" s="591"/>
      <c r="H79" s="649"/>
      <c r="I79" s="649"/>
      <c r="J79" s="649"/>
      <c r="K79" s="649"/>
      <c r="L79" s="649"/>
      <c r="M79" s="649"/>
      <c r="N79" s="649"/>
      <c r="O79" s="649"/>
      <c r="P79" s="700"/>
      <c r="Q79" s="700"/>
      <c r="R79" s="700"/>
      <c r="S79" s="700"/>
      <c r="T79" s="700"/>
      <c r="U79" s="700"/>
      <c r="V79" s="700"/>
      <c r="W79" s="649"/>
      <c r="X79" s="700"/>
      <c r="Y79" s="650"/>
      <c r="Z79" s="650"/>
      <c r="AA79" s="650"/>
      <c r="AB79" s="650"/>
      <c r="AC79" s="650"/>
      <c r="AD79" s="650"/>
      <c r="AE79" s="650"/>
      <c r="AF79" s="650"/>
      <c r="AG79" s="650"/>
      <c r="AH79" s="650"/>
      <c r="AI79" s="650"/>
      <c r="AJ79" s="650"/>
      <c r="AK79" s="650"/>
      <c r="AL79" s="650"/>
      <c r="AM79" s="650"/>
      <c r="AN79" s="650"/>
      <c r="AO79" s="650"/>
      <c r="AP79" s="650"/>
      <c r="AQ79" s="650"/>
      <c r="AR79" s="650"/>
    </row>
    <row r="80" spans="1:44" x14ac:dyDescent="0.2">
      <c r="A80" s="694" t="s">
        <v>389</v>
      </c>
      <c r="B80" s="274">
        <f>SUM(C80:D80)</f>
        <v>0</v>
      </c>
      <c r="C80" s="476"/>
      <c r="D80" s="476"/>
      <c r="E80" s="433"/>
      <c r="F80" s="591"/>
      <c r="G80" s="591"/>
      <c r="H80" s="649"/>
      <c r="I80" s="649"/>
      <c r="J80" s="649"/>
      <c r="K80" s="649"/>
      <c r="L80" s="649"/>
      <c r="M80" s="649"/>
      <c r="N80" s="649"/>
      <c r="O80" s="649"/>
      <c r="P80" s="700"/>
      <c r="Q80" s="700"/>
      <c r="R80" s="700"/>
      <c r="S80" s="700"/>
      <c r="T80" s="700"/>
      <c r="U80" s="700"/>
      <c r="V80" s="700"/>
      <c r="W80" s="649"/>
      <c r="X80" s="700"/>
      <c r="Y80" s="650"/>
      <c r="Z80" s="650"/>
      <c r="AA80" s="650"/>
      <c r="AB80" s="650"/>
      <c r="AC80" s="650"/>
      <c r="AD80" s="650"/>
      <c r="AE80" s="650"/>
      <c r="AF80" s="650"/>
      <c r="AG80" s="650"/>
      <c r="AH80" s="650"/>
      <c r="AI80" s="650"/>
      <c r="AJ80" s="650"/>
      <c r="AK80" s="650"/>
      <c r="AL80" s="650"/>
      <c r="AM80" s="650"/>
      <c r="AN80" s="650"/>
      <c r="AO80" s="650"/>
      <c r="AP80" s="650"/>
      <c r="AQ80" s="650"/>
      <c r="AR80" s="650"/>
    </row>
    <row r="81" spans="1:92" x14ac:dyDescent="0.2">
      <c r="A81" s="694" t="s">
        <v>390</v>
      </c>
      <c r="B81" s="274">
        <f>SUM(C81:D81)</f>
        <v>0</v>
      </c>
      <c r="C81" s="476"/>
      <c r="D81" s="476"/>
      <c r="E81" s="433"/>
      <c r="F81" s="591"/>
      <c r="G81" s="591"/>
      <c r="H81" s="649"/>
      <c r="I81" s="649"/>
      <c r="J81" s="649"/>
      <c r="K81" s="649"/>
      <c r="L81" s="649"/>
      <c r="M81" s="649"/>
      <c r="N81" s="649"/>
      <c r="O81" s="649"/>
      <c r="P81" s="700"/>
      <c r="Q81" s="700"/>
      <c r="R81" s="700"/>
      <c r="S81" s="700"/>
      <c r="T81" s="700"/>
      <c r="U81" s="700"/>
      <c r="V81" s="700"/>
      <c r="W81" s="649"/>
      <c r="X81" s="700"/>
      <c r="Y81" s="650"/>
      <c r="Z81" s="650"/>
      <c r="AA81" s="650"/>
      <c r="AB81" s="650"/>
      <c r="AC81" s="650"/>
      <c r="AD81" s="650"/>
      <c r="AE81" s="650"/>
      <c r="AF81" s="650"/>
      <c r="AG81" s="650"/>
      <c r="AH81" s="650"/>
      <c r="AI81" s="650"/>
      <c r="AJ81" s="650"/>
      <c r="AK81" s="650"/>
      <c r="AL81" s="650"/>
      <c r="AM81" s="650"/>
      <c r="AN81" s="650"/>
      <c r="AO81" s="650"/>
      <c r="AP81" s="650"/>
      <c r="AQ81" s="650"/>
      <c r="AR81" s="650"/>
    </row>
    <row r="82" spans="1:92" s="719" customFormat="1" x14ac:dyDescent="0.2">
      <c r="A82" s="2909" t="s">
        <v>391</v>
      </c>
      <c r="B82" s="2909"/>
      <c r="C82" s="2909"/>
      <c r="D82" s="2909"/>
      <c r="E82" s="2909"/>
      <c r="F82" s="2909"/>
      <c r="G82" s="655"/>
      <c r="H82" s="655"/>
      <c r="I82" s="655"/>
      <c r="J82" s="655"/>
      <c r="K82" s="655"/>
      <c r="L82" s="655"/>
      <c r="M82" s="655"/>
      <c r="N82" s="655"/>
      <c r="O82" s="655"/>
      <c r="P82" s="655"/>
      <c r="Q82" s="650"/>
      <c r="R82" s="650"/>
      <c r="S82" s="650"/>
      <c r="T82" s="650"/>
      <c r="U82" s="650"/>
      <c r="V82" s="650"/>
      <c r="W82" s="655"/>
      <c r="X82" s="718"/>
      <c r="Y82" s="650"/>
      <c r="Z82" s="650"/>
      <c r="AA82" s="650"/>
      <c r="AB82" s="650"/>
      <c r="AC82" s="650"/>
      <c r="AD82" s="650"/>
      <c r="AE82" s="650"/>
      <c r="AF82" s="650"/>
      <c r="AG82" s="650"/>
      <c r="AH82" s="650"/>
      <c r="AI82" s="650"/>
      <c r="AJ82" s="650"/>
      <c r="AK82" s="650"/>
      <c r="AL82" s="650"/>
      <c r="AM82" s="650"/>
      <c r="AN82" s="650"/>
      <c r="AO82" s="650"/>
      <c r="AP82" s="650"/>
      <c r="AQ82" s="650"/>
      <c r="AR82" s="650"/>
      <c r="BX82" s="720"/>
      <c r="BY82" s="720"/>
      <c r="BZ82" s="720"/>
      <c r="CA82" s="720"/>
      <c r="CB82" s="720"/>
      <c r="CC82" s="720"/>
      <c r="CD82" s="720"/>
      <c r="CE82" s="720"/>
      <c r="CF82" s="720"/>
      <c r="CG82" s="720"/>
      <c r="CH82" s="720"/>
      <c r="CI82" s="720"/>
      <c r="CJ82" s="720"/>
      <c r="CK82" s="720"/>
      <c r="CL82" s="720"/>
      <c r="CM82" s="720"/>
      <c r="CN82" s="720"/>
    </row>
    <row r="83" spans="1:92" ht="14.25" customHeight="1" x14ac:dyDescent="0.2">
      <c r="A83" s="2907" t="s">
        <v>392</v>
      </c>
      <c r="B83" s="2911" t="s">
        <v>393</v>
      </c>
      <c r="C83" s="2912"/>
      <c r="D83" s="2911" t="s">
        <v>394</v>
      </c>
      <c r="E83" s="2912"/>
      <c r="F83" s="2915" t="s">
        <v>2222</v>
      </c>
      <c r="G83" s="721"/>
      <c r="H83" s="722"/>
      <c r="I83" s="722"/>
      <c r="J83" s="591"/>
      <c r="K83" s="591"/>
      <c r="L83" s="591"/>
      <c r="M83" s="591"/>
      <c r="N83" s="591"/>
      <c r="O83" s="591"/>
      <c r="P83" s="695"/>
      <c r="Q83" s="695"/>
      <c r="R83" s="695"/>
      <c r="S83" s="695"/>
      <c r="T83" s="695"/>
      <c r="U83" s="695"/>
      <c r="V83" s="591"/>
      <c r="W83" s="696"/>
      <c r="X83" s="723"/>
      <c r="Y83" s="644"/>
      <c r="Z83" s="644"/>
      <c r="AA83" s="644"/>
      <c r="AB83" s="644"/>
      <c r="AC83" s="644"/>
      <c r="AD83" s="644"/>
      <c r="AE83" s="644"/>
      <c r="AF83" s="644"/>
      <c r="AG83" s="644"/>
      <c r="AH83" s="644"/>
      <c r="AI83" s="650"/>
      <c r="AJ83" s="650"/>
      <c r="AK83" s="650"/>
      <c r="AL83" s="650"/>
      <c r="AM83" s="650"/>
      <c r="AN83" s="650"/>
      <c r="AO83" s="650"/>
      <c r="AP83" s="650"/>
      <c r="AQ83" s="650"/>
      <c r="AR83" s="650"/>
    </row>
    <row r="84" spans="1:92" ht="14.25" customHeight="1" x14ac:dyDescent="0.2">
      <c r="A84" s="2910"/>
      <c r="B84" s="2913"/>
      <c r="C84" s="2914"/>
      <c r="D84" s="2913"/>
      <c r="E84" s="2914"/>
      <c r="F84" s="2916"/>
      <c r="G84" s="721"/>
      <c r="H84" s="722"/>
      <c r="I84" s="722"/>
      <c r="J84" s="591"/>
      <c r="K84" s="591"/>
      <c r="L84" s="591"/>
      <c r="M84" s="591"/>
      <c r="N84" s="591"/>
      <c r="O84" s="591"/>
      <c r="P84" s="695"/>
      <c r="Q84" s="695"/>
      <c r="R84" s="695"/>
      <c r="S84" s="695"/>
      <c r="T84" s="695"/>
      <c r="U84" s="695"/>
      <c r="V84" s="591"/>
      <c r="W84" s="696"/>
      <c r="X84" s="700"/>
      <c r="Y84" s="650"/>
      <c r="Z84" s="650"/>
      <c r="AA84" s="650"/>
      <c r="AB84" s="650"/>
      <c r="AC84" s="650"/>
      <c r="AD84" s="650"/>
      <c r="AE84" s="650"/>
      <c r="AF84" s="650"/>
      <c r="AG84" s="650"/>
      <c r="AH84" s="650"/>
      <c r="AI84" s="650"/>
      <c r="AJ84" s="650"/>
      <c r="AK84" s="650"/>
      <c r="AL84" s="650"/>
      <c r="AM84" s="650"/>
      <c r="AN84" s="650"/>
      <c r="AO84" s="650"/>
      <c r="AP84" s="650"/>
      <c r="AQ84" s="650"/>
      <c r="AR84" s="650"/>
    </row>
    <row r="85" spans="1:92" ht="36.75" customHeight="1" x14ac:dyDescent="0.2">
      <c r="A85" s="2908"/>
      <c r="B85" s="724" t="s">
        <v>395</v>
      </c>
      <c r="C85" s="725" t="s">
        <v>396</v>
      </c>
      <c r="D85" s="726" t="s">
        <v>397</v>
      </c>
      <c r="E85" s="725" t="s">
        <v>398</v>
      </c>
      <c r="F85" s="2917"/>
      <c r="G85" s="721"/>
      <c r="H85" s="722"/>
      <c r="I85" s="722"/>
      <c r="J85" s="591"/>
      <c r="K85" s="591"/>
      <c r="L85" s="591"/>
      <c r="M85" s="591"/>
      <c r="N85" s="591"/>
      <c r="O85" s="591"/>
      <c r="P85" s="695"/>
      <c r="Q85" s="695"/>
      <c r="R85" s="695"/>
      <c r="S85" s="695"/>
      <c r="T85" s="695"/>
      <c r="U85" s="695"/>
      <c r="V85" s="591"/>
      <c r="W85" s="696"/>
      <c r="X85" s="700"/>
      <c r="Y85" s="650"/>
      <c r="Z85" s="650"/>
      <c r="AA85" s="650"/>
      <c r="AB85" s="650"/>
      <c r="AC85" s="650"/>
      <c r="AD85" s="650"/>
      <c r="AE85" s="650"/>
      <c r="AF85" s="650"/>
      <c r="AG85" s="650"/>
      <c r="AH85" s="650"/>
      <c r="AI85" s="650"/>
      <c r="AJ85" s="650"/>
      <c r="AK85" s="650"/>
      <c r="AL85" s="650"/>
      <c r="AM85" s="650"/>
      <c r="AN85" s="650"/>
      <c r="AO85" s="650"/>
      <c r="AP85" s="650"/>
      <c r="AQ85" s="650"/>
      <c r="AR85" s="650"/>
    </row>
    <row r="86" spans="1:92" ht="14.25" customHeight="1" x14ac:dyDescent="0.2">
      <c r="A86" s="727" t="s">
        <v>399</v>
      </c>
      <c r="B86" s="728"/>
      <c r="C86" s="729"/>
      <c r="D86" s="728"/>
      <c r="E86" s="729"/>
      <c r="F86" s="729"/>
      <c r="G86" s="721"/>
      <c r="H86" s="722"/>
      <c r="I86" s="722"/>
      <c r="J86" s="591"/>
      <c r="K86" s="591"/>
      <c r="L86" s="591"/>
      <c r="M86" s="591"/>
      <c r="N86" s="591"/>
      <c r="O86" s="591"/>
      <c r="P86" s="695"/>
      <c r="Q86" s="695"/>
      <c r="R86" s="695"/>
      <c r="S86" s="695"/>
      <c r="T86" s="695"/>
      <c r="U86" s="695"/>
      <c r="V86" s="591"/>
      <c r="W86" s="696"/>
      <c r="X86" s="700"/>
      <c r="Y86" s="650"/>
      <c r="Z86" s="650"/>
      <c r="AA86" s="650"/>
      <c r="AB86" s="650"/>
      <c r="AC86" s="650"/>
      <c r="AD86" s="650"/>
      <c r="AE86" s="650"/>
      <c r="AF86" s="650"/>
      <c r="AG86" s="650"/>
      <c r="AH86" s="650"/>
      <c r="AI86" s="650"/>
      <c r="AJ86" s="650"/>
      <c r="AK86" s="650"/>
      <c r="AL86" s="650"/>
      <c r="AM86" s="650"/>
      <c r="AN86" s="650"/>
      <c r="AO86" s="650"/>
      <c r="AP86" s="650"/>
      <c r="AQ86" s="650"/>
      <c r="AR86" s="650"/>
    </row>
    <row r="87" spans="1:92" ht="14.25" customHeight="1" x14ac:dyDescent="0.2">
      <c r="A87" s="730" t="s">
        <v>400</v>
      </c>
      <c r="B87" s="728"/>
      <c r="C87" s="729"/>
      <c r="D87" s="728"/>
      <c r="E87" s="729"/>
      <c r="F87" s="729"/>
      <c r="G87" s="721"/>
      <c r="H87" s="722"/>
      <c r="I87" s="722"/>
      <c r="J87" s="591"/>
      <c r="K87" s="591"/>
      <c r="L87" s="591"/>
      <c r="M87" s="591"/>
      <c r="N87" s="591"/>
      <c r="O87" s="591"/>
      <c r="P87" s="695"/>
      <c r="Q87" s="695"/>
      <c r="R87" s="695"/>
      <c r="S87" s="695"/>
      <c r="T87" s="695"/>
      <c r="U87" s="695"/>
      <c r="V87" s="591"/>
      <c r="W87" s="696"/>
      <c r="X87" s="700"/>
      <c r="Y87" s="650"/>
      <c r="Z87" s="650"/>
      <c r="AA87" s="650"/>
      <c r="AB87" s="650"/>
      <c r="AC87" s="650"/>
      <c r="AD87" s="650"/>
      <c r="AE87" s="650"/>
      <c r="AF87" s="650"/>
      <c r="AG87" s="650"/>
      <c r="AH87" s="650"/>
      <c r="AI87" s="650"/>
      <c r="AJ87" s="650"/>
      <c r="AK87" s="650"/>
      <c r="AL87" s="650"/>
      <c r="AM87" s="650"/>
      <c r="AN87" s="650"/>
      <c r="AO87" s="650"/>
      <c r="AP87" s="650"/>
      <c r="AQ87" s="650"/>
      <c r="AR87" s="650"/>
    </row>
    <row r="88" spans="1:92" ht="14.25" customHeight="1" x14ac:dyDescent="0.2">
      <c r="A88" s="731" t="s">
        <v>47</v>
      </c>
      <c r="B88" s="732">
        <f>SUM(B86:B87)</f>
        <v>0</v>
      </c>
      <c r="C88" s="733">
        <f>SUM(C86:C87)</f>
        <v>0</v>
      </c>
      <c r="D88" s="732">
        <f>SUM(D86:D87)</f>
        <v>0</v>
      </c>
      <c r="E88" s="733">
        <f>SUM(E86:E87)</f>
        <v>0</v>
      </c>
      <c r="F88" s="733">
        <f>SUM(F86:F87)</f>
        <v>0</v>
      </c>
      <c r="G88" s="721"/>
      <c r="H88" s="722"/>
      <c r="I88" s="722"/>
      <c r="J88" s="591"/>
      <c r="K88" s="591"/>
      <c r="L88" s="591"/>
      <c r="M88" s="591"/>
      <c r="N88" s="591"/>
      <c r="O88" s="591"/>
      <c r="P88" s="695"/>
      <c r="Q88" s="695"/>
      <c r="R88" s="695"/>
      <c r="S88" s="695"/>
      <c r="T88" s="695"/>
      <c r="U88" s="695"/>
      <c r="V88" s="591"/>
      <c r="W88" s="696"/>
      <c r="X88" s="700"/>
      <c r="Y88" s="650"/>
      <c r="Z88" s="650"/>
      <c r="AA88" s="650"/>
      <c r="AB88" s="650"/>
      <c r="AC88" s="650"/>
      <c r="AD88" s="650"/>
      <c r="AE88" s="650"/>
      <c r="AF88" s="650"/>
      <c r="AG88" s="650"/>
      <c r="AH88" s="650"/>
      <c r="AI88" s="650"/>
      <c r="AJ88" s="650"/>
      <c r="AK88" s="650"/>
      <c r="AL88" s="650"/>
      <c r="AM88" s="650"/>
      <c r="AN88" s="650"/>
      <c r="AO88" s="650"/>
      <c r="AP88" s="650"/>
      <c r="AQ88" s="650"/>
      <c r="AR88" s="650"/>
    </row>
    <row r="89" spans="1:92" x14ac:dyDescent="0.2">
      <c r="A89" s="734" t="s">
        <v>2221</v>
      </c>
      <c r="B89" s="219"/>
      <c r="C89" s="219"/>
      <c r="D89" s="735"/>
      <c r="E89" s="220"/>
      <c r="F89" s="220"/>
      <c r="G89" s="223"/>
      <c r="H89" s="223"/>
      <c r="I89" s="221"/>
      <c r="J89" s="219"/>
      <c r="K89" s="221"/>
      <c r="L89" s="219"/>
      <c r="M89" s="591"/>
      <c r="N89" s="591"/>
      <c r="O89" s="591"/>
      <c r="P89" s="591"/>
      <c r="Q89" s="695"/>
      <c r="R89" s="695"/>
      <c r="S89" s="695"/>
      <c r="T89" s="695"/>
      <c r="U89" s="695"/>
      <c r="V89" s="695"/>
      <c r="W89" s="591"/>
      <c r="X89" s="736"/>
      <c r="Y89" s="700"/>
      <c r="Z89" s="650"/>
      <c r="AA89" s="650"/>
      <c r="AB89" s="650"/>
      <c r="AC89" s="650"/>
      <c r="AD89" s="650"/>
      <c r="AE89" s="650"/>
      <c r="AF89" s="650"/>
      <c r="AG89" s="650"/>
      <c r="AH89" s="650"/>
      <c r="AI89" s="650"/>
      <c r="AJ89" s="650"/>
      <c r="AK89" s="650"/>
      <c r="AL89" s="650"/>
      <c r="AM89" s="650"/>
      <c r="AN89" s="650"/>
      <c r="AO89" s="650"/>
      <c r="AP89" s="650"/>
      <c r="AQ89" s="650"/>
      <c r="AR89" s="650"/>
    </row>
    <row r="90" spans="1:92" ht="22.5" customHeight="1" x14ac:dyDescent="0.2">
      <c r="A90" s="2905" t="s">
        <v>401</v>
      </c>
      <c r="B90" s="2907" t="s">
        <v>402</v>
      </c>
      <c r="C90" s="2905" t="s">
        <v>403</v>
      </c>
      <c r="D90" s="2918"/>
      <c r="E90" s="2918"/>
      <c r="F90" s="2918"/>
      <c r="G90" s="2918"/>
      <c r="H90" s="2918"/>
      <c r="I90" s="2918"/>
      <c r="J90" s="2918"/>
      <c r="K90" s="2919"/>
      <c r="L90" s="2907" t="s">
        <v>2191</v>
      </c>
      <c r="M90" s="433"/>
      <c r="N90" s="722"/>
      <c r="O90" s="722"/>
      <c r="P90" s="722"/>
      <c r="Q90" s="695"/>
      <c r="R90" s="695"/>
      <c r="S90" s="695"/>
      <c r="T90" s="695"/>
      <c r="U90" s="695"/>
      <c r="V90" s="695"/>
      <c r="W90" s="695"/>
      <c r="X90" s="696"/>
      <c r="Y90" s="700"/>
      <c r="Z90" s="650"/>
      <c r="AA90" s="650"/>
      <c r="AB90" s="650"/>
      <c r="AC90" s="650"/>
      <c r="AD90" s="650"/>
      <c r="AE90" s="650"/>
      <c r="AF90" s="650"/>
      <c r="AG90" s="650"/>
      <c r="AH90" s="650"/>
      <c r="AI90" s="650"/>
      <c r="AJ90" s="650"/>
      <c r="AK90" s="650"/>
      <c r="AL90" s="650"/>
      <c r="AM90" s="650"/>
      <c r="AN90" s="650"/>
      <c r="AO90" s="650"/>
      <c r="AP90" s="650"/>
      <c r="AQ90" s="650"/>
      <c r="AR90" s="650"/>
      <c r="AS90" s="650"/>
    </row>
    <row r="91" spans="1:92" ht="33" customHeight="1" x14ac:dyDescent="0.2">
      <c r="A91" s="2906"/>
      <c r="B91" s="2908"/>
      <c r="C91" s="737" t="s">
        <v>404</v>
      </c>
      <c r="D91" s="737" t="s">
        <v>405</v>
      </c>
      <c r="E91" s="737" t="s">
        <v>264</v>
      </c>
      <c r="F91" s="737" t="s">
        <v>406</v>
      </c>
      <c r="G91" s="737" t="s">
        <v>265</v>
      </c>
      <c r="H91" s="737" t="s">
        <v>407</v>
      </c>
      <c r="I91" s="737" t="s">
        <v>408</v>
      </c>
      <c r="J91" s="738" t="s">
        <v>409</v>
      </c>
      <c r="K91" s="737" t="s">
        <v>1181</v>
      </c>
      <c r="L91" s="2908"/>
      <c r="M91" s="433"/>
      <c r="N91" s="722"/>
      <c r="O91" s="722"/>
      <c r="P91" s="722"/>
      <c r="Q91" s="695"/>
      <c r="R91" s="695"/>
      <c r="S91" s="695"/>
      <c r="T91" s="695"/>
      <c r="U91" s="695"/>
      <c r="V91" s="695"/>
      <c r="W91" s="695"/>
      <c r="X91" s="696"/>
      <c r="Y91" s="700"/>
      <c r="Z91" s="650"/>
      <c r="AA91" s="650"/>
      <c r="AB91" s="650"/>
      <c r="AC91" s="650"/>
      <c r="AD91" s="650"/>
      <c r="AE91" s="650"/>
      <c r="AF91" s="650"/>
      <c r="AG91" s="650"/>
      <c r="AH91" s="650"/>
      <c r="AI91" s="650"/>
      <c r="AJ91" s="650"/>
      <c r="AK91" s="650"/>
      <c r="AL91" s="650"/>
      <c r="AM91" s="650"/>
      <c r="AN91" s="650"/>
      <c r="AO91" s="650"/>
      <c r="AP91" s="650"/>
      <c r="AQ91" s="650"/>
      <c r="AR91" s="650"/>
      <c r="AS91" s="650"/>
    </row>
    <row r="92" spans="1:92" ht="14.25" customHeight="1" x14ac:dyDescent="0.2">
      <c r="A92" s="739" t="s">
        <v>727</v>
      </c>
      <c r="B92" s="740"/>
      <c r="C92" s="740"/>
      <c r="D92" s="740"/>
      <c r="E92" s="740"/>
      <c r="F92" s="740"/>
      <c r="G92" s="740"/>
      <c r="H92" s="740"/>
      <c r="I92" s="740"/>
      <c r="J92" s="740"/>
      <c r="K92" s="740"/>
      <c r="L92" s="741"/>
      <c r="M92" s="433"/>
      <c r="N92" s="722"/>
      <c r="O92" s="722"/>
      <c r="P92" s="722"/>
      <c r="Q92" s="695"/>
      <c r="R92" s="695"/>
      <c r="S92" s="695"/>
      <c r="T92" s="695"/>
      <c r="U92" s="695"/>
      <c r="V92" s="695"/>
      <c r="W92" s="695"/>
      <c r="X92" s="696"/>
      <c r="Y92" s="700"/>
      <c r="Z92" s="650"/>
      <c r="AA92" s="650"/>
      <c r="AB92" s="650"/>
      <c r="AC92" s="650"/>
      <c r="AD92" s="650"/>
      <c r="AE92" s="650"/>
      <c r="AF92" s="650"/>
      <c r="AG92" s="650"/>
      <c r="AH92" s="650"/>
      <c r="AI92" s="650"/>
      <c r="AJ92" s="650"/>
      <c r="AK92" s="650"/>
      <c r="AL92" s="650"/>
      <c r="AM92" s="650"/>
      <c r="AN92" s="650"/>
      <c r="AO92" s="650"/>
      <c r="AP92" s="650"/>
      <c r="AQ92" s="650"/>
      <c r="AR92" s="650"/>
      <c r="AS92" s="650"/>
    </row>
    <row r="93" spans="1:92" ht="14.25" customHeight="1" x14ac:dyDescent="0.2">
      <c r="A93" s="742" t="s">
        <v>1617</v>
      </c>
      <c r="B93" s="743"/>
      <c r="C93" s="743"/>
      <c r="D93" s="743"/>
      <c r="E93" s="743"/>
      <c r="F93" s="743"/>
      <c r="G93" s="743"/>
      <c r="H93" s="743"/>
      <c r="I93" s="743"/>
      <c r="J93" s="743"/>
      <c r="K93" s="743"/>
      <c r="L93" s="744"/>
      <c r="M93" s="745"/>
      <c r="N93" s="722"/>
      <c r="O93" s="722"/>
      <c r="P93" s="722"/>
      <c r="Q93" s="695"/>
      <c r="R93" s="695"/>
      <c r="S93" s="695"/>
      <c r="T93" s="695"/>
      <c r="U93" s="695"/>
      <c r="V93" s="695"/>
      <c r="W93" s="695"/>
      <c r="X93" s="696"/>
      <c r="Y93" s="700"/>
      <c r="Z93" s="650"/>
      <c r="AA93" s="650"/>
      <c r="AB93" s="650"/>
      <c r="AC93" s="650"/>
      <c r="AD93" s="650"/>
      <c r="AE93" s="650"/>
      <c r="AF93" s="650"/>
      <c r="AG93" s="650"/>
      <c r="AH93" s="650"/>
      <c r="AI93" s="650"/>
      <c r="AJ93" s="650"/>
      <c r="AK93" s="650"/>
      <c r="AL93" s="650"/>
      <c r="AM93" s="650"/>
      <c r="AN93" s="650"/>
      <c r="AO93" s="650"/>
      <c r="AP93" s="650"/>
      <c r="AQ93" s="650"/>
      <c r="AR93" s="650"/>
      <c r="AS93" s="650"/>
    </row>
    <row r="94" spans="1:92" ht="14.25" customHeight="1" x14ac:dyDescent="0.2">
      <c r="A94" s="746" t="s">
        <v>1618</v>
      </c>
      <c r="B94" s="747"/>
      <c r="C94" s="747"/>
      <c r="D94" s="747"/>
      <c r="E94" s="747"/>
      <c r="F94" s="747"/>
      <c r="G94" s="747"/>
      <c r="H94" s="747"/>
      <c r="I94" s="747"/>
      <c r="J94" s="747"/>
      <c r="K94" s="747"/>
      <c r="L94" s="748"/>
      <c r="M94" s="749"/>
      <c r="N94" s="722"/>
      <c r="O94" s="722"/>
      <c r="P94" s="722"/>
      <c r="Q94" s="695"/>
      <c r="R94" s="695"/>
      <c r="S94" s="695"/>
      <c r="T94" s="695"/>
      <c r="U94" s="695"/>
      <c r="V94" s="695"/>
      <c r="W94" s="695"/>
      <c r="X94" s="696"/>
      <c r="Y94" s="700"/>
      <c r="Z94" s="650"/>
      <c r="AA94" s="650"/>
      <c r="AB94" s="650"/>
      <c r="AC94" s="650"/>
      <c r="AD94" s="650"/>
      <c r="AE94" s="650"/>
      <c r="AF94" s="650"/>
      <c r="AG94" s="650"/>
      <c r="AH94" s="650"/>
      <c r="AI94" s="650"/>
      <c r="AJ94" s="650"/>
      <c r="AK94" s="650"/>
      <c r="AL94" s="650"/>
      <c r="AM94" s="650"/>
      <c r="AN94" s="650"/>
      <c r="AO94" s="650"/>
      <c r="AP94" s="650"/>
      <c r="AQ94" s="650"/>
      <c r="AR94" s="650"/>
      <c r="AS94" s="650"/>
    </row>
    <row r="95" spans="1:92" x14ac:dyDescent="0.2">
      <c r="A95" s="750" t="s">
        <v>1451</v>
      </c>
      <c r="B95" s="751"/>
      <c r="C95" s="751"/>
      <c r="D95" s="751"/>
      <c r="E95" s="751"/>
      <c r="F95" s="751"/>
      <c r="G95" s="751"/>
      <c r="H95" s="751"/>
      <c r="I95" s="751"/>
      <c r="J95" s="751"/>
      <c r="K95" s="751"/>
      <c r="L95" s="751"/>
      <c r="M95" s="751"/>
      <c r="N95" s="751"/>
      <c r="O95" s="751"/>
      <c r="P95" s="751"/>
      <c r="Q95" s="751"/>
      <c r="R95" s="751"/>
      <c r="S95" s="751"/>
      <c r="T95" s="751"/>
      <c r="U95" s="751"/>
      <c r="V95" s="751"/>
      <c r="W95" s="751"/>
      <c r="X95" s="751"/>
      <c r="Y95" s="751"/>
      <c r="Z95" s="751"/>
      <c r="AA95" s="751"/>
      <c r="AB95" s="751"/>
      <c r="AC95" s="751"/>
      <c r="AD95" s="751"/>
      <c r="AE95" s="751"/>
      <c r="AF95" s="751"/>
      <c r="AG95" s="751"/>
      <c r="AH95" s="751"/>
      <c r="AI95" s="751"/>
      <c r="AJ95" s="751"/>
      <c r="AK95" s="751"/>
      <c r="AL95" s="751"/>
      <c r="AM95" s="751"/>
      <c r="AN95" s="751"/>
      <c r="AO95" s="752"/>
      <c r="AP95" s="752"/>
    </row>
    <row r="96" spans="1:92" x14ac:dyDescent="0.2">
      <c r="A96" s="2740" t="s">
        <v>1452</v>
      </c>
      <c r="B96" s="2763" t="s">
        <v>4</v>
      </c>
      <c r="C96" s="2764"/>
      <c r="D96" s="2765"/>
      <c r="E96" s="2925" t="s">
        <v>339</v>
      </c>
      <c r="F96" s="2926"/>
      <c r="G96" s="2926"/>
      <c r="H96" s="2926"/>
      <c r="I96" s="2926"/>
      <c r="J96" s="2926"/>
      <c r="K96" s="2926"/>
      <c r="L96" s="2926"/>
      <c r="M96" s="2926"/>
      <c r="N96" s="2926"/>
      <c r="O96" s="2926"/>
      <c r="P96" s="2926"/>
      <c r="Q96" s="2926"/>
      <c r="R96" s="2926"/>
      <c r="S96" s="2926"/>
      <c r="T96" s="2926"/>
      <c r="U96" s="2926"/>
      <c r="V96" s="2926"/>
      <c r="W96" s="2926"/>
      <c r="X96" s="2926"/>
      <c r="Y96" s="2926"/>
      <c r="Z96" s="2926"/>
      <c r="AA96" s="2926"/>
      <c r="AB96" s="2926"/>
      <c r="AC96" s="2926"/>
      <c r="AD96" s="2926"/>
      <c r="AE96" s="2926"/>
      <c r="AF96" s="2926"/>
      <c r="AG96" s="2926"/>
      <c r="AH96" s="2926"/>
      <c r="AI96" s="2926"/>
      <c r="AJ96" s="2926"/>
      <c r="AK96" s="2926"/>
      <c r="AL96" s="2926"/>
      <c r="AM96" s="2926"/>
      <c r="AN96" s="2945"/>
      <c r="AO96" s="2774" t="s">
        <v>340</v>
      </c>
      <c r="AP96" s="2734" t="s">
        <v>2223</v>
      </c>
    </row>
    <row r="97" spans="1:87" x14ac:dyDescent="0.2">
      <c r="A97" s="2743"/>
      <c r="B97" s="2936"/>
      <c r="C97" s="2937"/>
      <c r="D97" s="2938"/>
      <c r="E97" s="2925" t="s">
        <v>341</v>
      </c>
      <c r="F97" s="2927"/>
      <c r="G97" s="2735" t="s">
        <v>342</v>
      </c>
      <c r="H97" s="2737"/>
      <c r="I97" s="2735" t="s">
        <v>343</v>
      </c>
      <c r="J97" s="2737"/>
      <c r="K97" s="2735" t="s">
        <v>344</v>
      </c>
      <c r="L97" s="2737"/>
      <c r="M97" s="2735" t="s">
        <v>12</v>
      </c>
      <c r="N97" s="2737"/>
      <c r="O97" s="2735" t="s">
        <v>188</v>
      </c>
      <c r="P97" s="2737"/>
      <c r="Q97" s="2736" t="s">
        <v>14</v>
      </c>
      <c r="R97" s="2737"/>
      <c r="S97" s="2735" t="s">
        <v>15</v>
      </c>
      <c r="T97" s="2737"/>
      <c r="U97" s="2736" t="s">
        <v>16</v>
      </c>
      <c r="V97" s="2939"/>
      <c r="W97" s="2940" t="s">
        <v>17</v>
      </c>
      <c r="X97" s="2939"/>
      <c r="Y97" s="2940" t="s">
        <v>18</v>
      </c>
      <c r="Z97" s="2736"/>
      <c r="AA97" s="2735" t="s">
        <v>19</v>
      </c>
      <c r="AB97" s="2737"/>
      <c r="AC97" s="2736" t="s">
        <v>20</v>
      </c>
      <c r="AD97" s="2736"/>
      <c r="AE97" s="2735" t="s">
        <v>21</v>
      </c>
      <c r="AF97" s="2737"/>
      <c r="AG97" s="2735" t="s">
        <v>22</v>
      </c>
      <c r="AH97" s="2737"/>
      <c r="AI97" s="2735" t="s">
        <v>23</v>
      </c>
      <c r="AJ97" s="2737"/>
      <c r="AK97" s="2735" t="s">
        <v>24</v>
      </c>
      <c r="AL97" s="2737"/>
      <c r="AM97" s="2736" t="s">
        <v>25</v>
      </c>
      <c r="AN97" s="2946"/>
      <c r="AO97" s="2774"/>
      <c r="AP97" s="2734"/>
    </row>
    <row r="98" spans="1:87" x14ac:dyDescent="0.2">
      <c r="A98" s="2741"/>
      <c r="B98" s="417" t="s">
        <v>231</v>
      </c>
      <c r="C98" s="115" t="s">
        <v>27</v>
      </c>
      <c r="D98" s="627" t="s">
        <v>28</v>
      </c>
      <c r="E98" s="753" t="s">
        <v>27</v>
      </c>
      <c r="F98" s="185" t="s">
        <v>28</v>
      </c>
      <c r="G98" s="753" t="s">
        <v>27</v>
      </c>
      <c r="H98" s="185" t="s">
        <v>28</v>
      </c>
      <c r="I98" s="753" t="s">
        <v>27</v>
      </c>
      <c r="J98" s="185" t="s">
        <v>28</v>
      </c>
      <c r="K98" s="753" t="s">
        <v>27</v>
      </c>
      <c r="L98" s="185" t="s">
        <v>28</v>
      </c>
      <c r="M98" s="753" t="s">
        <v>27</v>
      </c>
      <c r="N98" s="185" t="s">
        <v>28</v>
      </c>
      <c r="O98" s="753" t="s">
        <v>27</v>
      </c>
      <c r="P98" s="185" t="s">
        <v>28</v>
      </c>
      <c r="Q98" s="754" t="s">
        <v>27</v>
      </c>
      <c r="R98" s="185" t="s">
        <v>28</v>
      </c>
      <c r="S98" s="753" t="s">
        <v>27</v>
      </c>
      <c r="T98" s="185" t="s">
        <v>28</v>
      </c>
      <c r="U98" s="754" t="s">
        <v>27</v>
      </c>
      <c r="V98" s="281" t="s">
        <v>28</v>
      </c>
      <c r="W98" s="753" t="s">
        <v>27</v>
      </c>
      <c r="X98" s="281" t="s">
        <v>28</v>
      </c>
      <c r="Y98" s="753" t="s">
        <v>27</v>
      </c>
      <c r="Z98" s="281" t="s">
        <v>28</v>
      </c>
      <c r="AA98" s="753" t="s">
        <v>27</v>
      </c>
      <c r="AB98" s="281" t="s">
        <v>28</v>
      </c>
      <c r="AC98" s="753" t="s">
        <v>27</v>
      </c>
      <c r="AD98" s="281" t="s">
        <v>28</v>
      </c>
      <c r="AE98" s="753" t="s">
        <v>27</v>
      </c>
      <c r="AF98" s="281" t="s">
        <v>28</v>
      </c>
      <c r="AG98" s="753" t="s">
        <v>27</v>
      </c>
      <c r="AH98" s="281" t="s">
        <v>28</v>
      </c>
      <c r="AI98" s="753" t="s">
        <v>27</v>
      </c>
      <c r="AJ98" s="281" t="s">
        <v>28</v>
      </c>
      <c r="AK98" s="753" t="s">
        <v>27</v>
      </c>
      <c r="AL98" s="281" t="s">
        <v>28</v>
      </c>
      <c r="AM98" s="753" t="s">
        <v>27</v>
      </c>
      <c r="AN98" s="755" t="s">
        <v>28</v>
      </c>
      <c r="AO98" s="2770"/>
      <c r="AP98" s="2733"/>
    </row>
    <row r="99" spans="1:87" x14ac:dyDescent="0.2">
      <c r="A99" s="756" t="s">
        <v>1619</v>
      </c>
      <c r="B99" s="635">
        <f>SUM(C99:D99)</f>
        <v>0</v>
      </c>
      <c r="C99" s="635">
        <f t="shared" ref="C99:D101" si="7">SUM(E99+G99+I99+K99+M99+O99+Q99+S99+U99+W99+Y99+AA99+AC99+AE99+AG99+AI99+AK99+AM99)</f>
        <v>0</v>
      </c>
      <c r="D99" s="757">
        <f t="shared" si="7"/>
        <v>0</v>
      </c>
      <c r="E99" s="252"/>
      <c r="F99" s="299"/>
      <c r="G99" s="252"/>
      <c r="H99" s="253"/>
      <c r="I99" s="252"/>
      <c r="J99" s="253"/>
      <c r="K99" s="252"/>
      <c r="L99" s="253"/>
      <c r="M99" s="252"/>
      <c r="N99" s="253"/>
      <c r="O99" s="252"/>
      <c r="P99" s="253"/>
      <c r="Q99" s="167"/>
      <c r="R99" s="253"/>
      <c r="S99" s="252"/>
      <c r="T99" s="253"/>
      <c r="U99" s="167"/>
      <c r="V99" s="121"/>
      <c r="W99" s="121"/>
      <c r="X99" s="121"/>
      <c r="Y99" s="121"/>
      <c r="Z99" s="121"/>
      <c r="AA99" s="121"/>
      <c r="AB99" s="121"/>
      <c r="AC99" s="121"/>
      <c r="AD99" s="121"/>
      <c r="AE99" s="121"/>
      <c r="AF99" s="121"/>
      <c r="AG99" s="121"/>
      <c r="AH99" s="121"/>
      <c r="AI99" s="121"/>
      <c r="AJ99" s="121"/>
      <c r="AK99" s="121"/>
      <c r="AL99" s="445"/>
      <c r="AM99" s="445"/>
      <c r="AN99" s="758"/>
      <c r="AO99" s="637"/>
      <c r="AP99" s="637"/>
      <c r="AQ99" s="230" t="s">
        <v>1514</v>
      </c>
      <c r="CG99" s="289">
        <v>0</v>
      </c>
      <c r="CH99" s="289">
        <v>0</v>
      </c>
      <c r="CI99" s="290">
        <v>0</v>
      </c>
    </row>
    <row r="100" spans="1:87" x14ac:dyDescent="0.2">
      <c r="A100" s="756" t="s">
        <v>1620</v>
      </c>
      <c r="B100" s="635">
        <f>SUM(C100:D100)</f>
        <v>0</v>
      </c>
      <c r="C100" s="635">
        <f t="shared" si="7"/>
        <v>0</v>
      </c>
      <c r="D100" s="757">
        <f t="shared" si="7"/>
        <v>0</v>
      </c>
      <c r="E100" s="201"/>
      <c r="F100" s="301"/>
      <c r="G100" s="201"/>
      <c r="H100" s="236"/>
      <c r="I100" s="201"/>
      <c r="J100" s="236"/>
      <c r="K100" s="201"/>
      <c r="L100" s="236"/>
      <c r="M100" s="201"/>
      <c r="N100" s="236"/>
      <c r="O100" s="201"/>
      <c r="P100" s="236"/>
      <c r="Q100" s="267"/>
      <c r="R100" s="236"/>
      <c r="S100" s="201"/>
      <c r="T100" s="236"/>
      <c r="U100" s="267"/>
      <c r="V100" s="203"/>
      <c r="W100" s="203"/>
      <c r="X100" s="203"/>
      <c r="Y100" s="203"/>
      <c r="Z100" s="203"/>
      <c r="AA100" s="203"/>
      <c r="AB100" s="203"/>
      <c r="AC100" s="203"/>
      <c r="AD100" s="203"/>
      <c r="AE100" s="203"/>
      <c r="AF100" s="203"/>
      <c r="AG100" s="203"/>
      <c r="AH100" s="203"/>
      <c r="AI100" s="203"/>
      <c r="AJ100" s="203"/>
      <c r="AK100" s="203"/>
      <c r="AL100" s="447"/>
      <c r="AM100" s="447"/>
      <c r="AN100" s="759"/>
      <c r="AO100" s="607"/>
      <c r="AP100" s="607"/>
      <c r="AQ100" s="230" t="s">
        <v>1514</v>
      </c>
      <c r="CG100" s="289">
        <v>0</v>
      </c>
      <c r="CH100" s="289">
        <v>0</v>
      </c>
      <c r="CI100" s="290">
        <v>0</v>
      </c>
    </row>
    <row r="101" spans="1:87" x14ac:dyDescent="0.2">
      <c r="A101" s="760" t="s">
        <v>2206</v>
      </c>
      <c r="B101" s="761">
        <f>SUM(C101:D101)</f>
        <v>0</v>
      </c>
      <c r="C101" s="761">
        <f t="shared" si="7"/>
        <v>0</v>
      </c>
      <c r="D101" s="762">
        <f t="shared" si="7"/>
        <v>0</v>
      </c>
      <c r="E101" s="242"/>
      <c r="F101" s="247"/>
      <c r="G101" s="242"/>
      <c r="H101" s="169"/>
      <c r="I101" s="242"/>
      <c r="J101" s="169"/>
      <c r="K101" s="242"/>
      <c r="L101" s="169"/>
      <c r="M101" s="242"/>
      <c r="N101" s="169"/>
      <c r="O101" s="242"/>
      <c r="P101" s="169"/>
      <c r="Q101" s="170"/>
      <c r="R101" s="169"/>
      <c r="S101" s="242"/>
      <c r="T101" s="169"/>
      <c r="U101" s="170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536"/>
      <c r="AM101" s="536"/>
      <c r="AN101" s="763"/>
      <c r="AO101" s="642"/>
      <c r="AP101" s="642"/>
      <c r="AQ101" s="230" t="s">
        <v>1514</v>
      </c>
      <c r="CG101" s="289">
        <v>0</v>
      </c>
      <c r="CH101" s="289">
        <v>0</v>
      </c>
      <c r="CI101" s="290">
        <v>0</v>
      </c>
    </row>
    <row r="102" spans="1:87" x14ac:dyDescent="0.2">
      <c r="A102" s="217" t="s">
        <v>1466</v>
      </c>
      <c r="B102" s="500"/>
      <c r="C102" s="500"/>
      <c r="D102" s="500"/>
      <c r="E102" s="500"/>
      <c r="F102" s="591"/>
      <c r="G102" s="591"/>
      <c r="H102" s="591"/>
      <c r="I102" s="591"/>
      <c r="J102" s="591"/>
      <c r="K102" s="591"/>
      <c r="L102" s="433"/>
      <c r="M102" s="433"/>
      <c r="N102" s="433"/>
      <c r="O102" s="433"/>
      <c r="CG102" s="289"/>
      <c r="CH102" s="289"/>
    </row>
    <row r="103" spans="1:87" x14ac:dyDescent="0.2">
      <c r="A103" s="2893" t="s">
        <v>224</v>
      </c>
      <c r="B103" s="2894"/>
      <c r="C103" s="2899" t="s">
        <v>262</v>
      </c>
      <c r="D103" s="2900"/>
      <c r="E103" s="2894"/>
      <c r="F103" s="2899" t="s">
        <v>5</v>
      </c>
      <c r="G103" s="2900"/>
      <c r="H103" s="2900"/>
      <c r="I103" s="2900"/>
      <c r="J103" s="2900"/>
      <c r="K103" s="2900"/>
      <c r="L103" s="2900"/>
      <c r="M103" s="2900"/>
      <c r="N103" s="2900"/>
      <c r="O103" s="2894"/>
    </row>
    <row r="104" spans="1:87" x14ac:dyDescent="0.2">
      <c r="A104" s="2895"/>
      <c r="B104" s="2896"/>
      <c r="C104" s="2895"/>
      <c r="D104" s="2901"/>
      <c r="E104" s="2896"/>
      <c r="F104" s="2897"/>
      <c r="G104" s="2902"/>
      <c r="H104" s="2902"/>
      <c r="I104" s="2902"/>
      <c r="J104" s="2902"/>
      <c r="K104" s="2902"/>
      <c r="L104" s="2902"/>
      <c r="M104" s="2902"/>
      <c r="N104" s="2902"/>
      <c r="O104" s="2898"/>
    </row>
    <row r="105" spans="1:87" x14ac:dyDescent="0.2">
      <c r="A105" s="2895"/>
      <c r="B105" s="2896"/>
      <c r="C105" s="2897"/>
      <c r="D105" s="2902"/>
      <c r="E105" s="2898"/>
      <c r="F105" s="2903" t="s">
        <v>2253</v>
      </c>
      <c r="G105" s="2904"/>
      <c r="H105" s="2903" t="s">
        <v>2252</v>
      </c>
      <c r="I105" s="2904"/>
      <c r="J105" s="2903" t="s">
        <v>2251</v>
      </c>
      <c r="K105" s="2904"/>
      <c r="L105" s="2903" t="s">
        <v>2254</v>
      </c>
      <c r="M105" s="2904"/>
      <c r="N105" s="2903" t="s">
        <v>2255</v>
      </c>
      <c r="O105" s="2904"/>
      <c r="P105" s="290"/>
    </row>
    <row r="106" spans="1:87" x14ac:dyDescent="0.2">
      <c r="A106" s="2897"/>
      <c r="B106" s="2898"/>
      <c r="C106" s="764" t="s">
        <v>231</v>
      </c>
      <c r="D106" s="765" t="s">
        <v>27</v>
      </c>
      <c r="E106" s="764" t="s">
        <v>28</v>
      </c>
      <c r="F106" s="766" t="s">
        <v>27</v>
      </c>
      <c r="G106" s="767" t="s">
        <v>28</v>
      </c>
      <c r="H106" s="766" t="s">
        <v>27</v>
      </c>
      <c r="I106" s="767" t="s">
        <v>28</v>
      </c>
      <c r="J106" s="766" t="s">
        <v>27</v>
      </c>
      <c r="K106" s="767" t="s">
        <v>28</v>
      </c>
      <c r="L106" s="766" t="s">
        <v>27</v>
      </c>
      <c r="M106" s="767" t="s">
        <v>28</v>
      </c>
      <c r="N106" s="766" t="s">
        <v>27</v>
      </c>
      <c r="O106" s="767" t="s">
        <v>28</v>
      </c>
      <c r="P106" s="290"/>
    </row>
    <row r="107" spans="1:87" x14ac:dyDescent="0.2">
      <c r="A107" s="2887" t="s">
        <v>1621</v>
      </c>
      <c r="B107" s="768" t="s">
        <v>1623</v>
      </c>
      <c r="C107" s="769">
        <f t="shared" ref="C107:C113" si="8">SUM(D107:E107)</f>
        <v>0</v>
      </c>
      <c r="D107" s="770">
        <f t="shared" ref="D107:E113" si="9">SUM(F107+H107+J107+L107+N107)</f>
        <v>0</v>
      </c>
      <c r="E107" s="771">
        <f t="shared" si="9"/>
        <v>0</v>
      </c>
      <c r="F107" s="772"/>
      <c r="G107" s="773"/>
      <c r="H107" s="772"/>
      <c r="I107" s="773"/>
      <c r="J107" s="772"/>
      <c r="K107" s="773"/>
      <c r="L107" s="772"/>
      <c r="M107" s="773"/>
      <c r="N107" s="772"/>
      <c r="O107" s="773"/>
      <c r="P107" s="290"/>
    </row>
    <row r="108" spans="1:87" x14ac:dyDescent="0.2">
      <c r="A108" s="2888"/>
      <c r="B108" s="774" t="s">
        <v>1624</v>
      </c>
      <c r="C108" s="775">
        <f t="shared" si="8"/>
        <v>0</v>
      </c>
      <c r="D108" s="776">
        <f t="shared" si="9"/>
        <v>0</v>
      </c>
      <c r="E108" s="777">
        <f t="shared" si="9"/>
        <v>0</v>
      </c>
      <c r="F108" s="778"/>
      <c r="G108" s="779"/>
      <c r="H108" s="778"/>
      <c r="I108" s="779"/>
      <c r="J108" s="778"/>
      <c r="K108" s="779"/>
      <c r="L108" s="778"/>
      <c r="M108" s="779"/>
      <c r="N108" s="778"/>
      <c r="O108" s="779"/>
      <c r="P108" s="290"/>
    </row>
    <row r="109" spans="1:87" ht="15.75" thickBot="1" x14ac:dyDescent="0.3">
      <c r="A109" s="2889"/>
      <c r="B109" s="780" t="s">
        <v>2345</v>
      </c>
      <c r="C109" s="781">
        <f t="shared" si="8"/>
        <v>0</v>
      </c>
      <c r="D109" s="782">
        <f t="shared" si="9"/>
        <v>0</v>
      </c>
      <c r="E109" s="783">
        <f t="shared" si="9"/>
        <v>0</v>
      </c>
      <c r="F109" s="784"/>
      <c r="G109" s="785"/>
      <c r="H109" s="784"/>
      <c r="I109" s="785"/>
      <c r="J109" s="784"/>
      <c r="K109" s="785"/>
      <c r="L109" s="784"/>
      <c r="M109" s="785"/>
      <c r="N109" s="784"/>
      <c r="O109" s="785"/>
      <c r="P109" s="290"/>
    </row>
    <row r="110" spans="1:87" ht="15" thickTop="1" x14ac:dyDescent="0.2">
      <c r="A110" s="2890" t="s">
        <v>1622</v>
      </c>
      <c r="B110" s="786" t="s">
        <v>33</v>
      </c>
      <c r="C110" s="787">
        <f t="shared" si="8"/>
        <v>0</v>
      </c>
      <c r="D110" s="788">
        <f t="shared" si="9"/>
        <v>0</v>
      </c>
      <c r="E110" s="771">
        <f t="shared" si="9"/>
        <v>0</v>
      </c>
      <c r="F110" s="772"/>
      <c r="G110" s="773"/>
      <c r="H110" s="772"/>
      <c r="I110" s="773"/>
      <c r="J110" s="772"/>
      <c r="K110" s="773"/>
      <c r="L110" s="772"/>
      <c r="M110" s="773"/>
      <c r="N110" s="772"/>
      <c r="O110" s="773"/>
      <c r="P110" s="290"/>
    </row>
    <row r="111" spans="1:87" x14ac:dyDescent="0.2">
      <c r="A111" s="2891"/>
      <c r="B111" s="786" t="s">
        <v>1625</v>
      </c>
      <c r="C111" s="787">
        <f t="shared" si="8"/>
        <v>0</v>
      </c>
      <c r="D111" s="788">
        <f t="shared" si="9"/>
        <v>0</v>
      </c>
      <c r="E111" s="771">
        <f t="shared" si="9"/>
        <v>0</v>
      </c>
      <c r="F111" s="772"/>
      <c r="G111" s="789"/>
      <c r="H111" s="772"/>
      <c r="I111" s="773"/>
      <c r="J111" s="772"/>
      <c r="K111" s="773"/>
      <c r="L111" s="772"/>
      <c r="M111" s="773"/>
      <c r="N111" s="772"/>
      <c r="O111" s="773"/>
      <c r="P111" s="290"/>
    </row>
    <row r="112" spans="1:87" x14ac:dyDescent="0.2">
      <c r="A112" s="2891"/>
      <c r="B112" s="790" t="s">
        <v>639</v>
      </c>
      <c r="C112" s="775">
        <f t="shared" si="8"/>
        <v>0</v>
      </c>
      <c r="D112" s="776">
        <f t="shared" si="9"/>
        <v>0</v>
      </c>
      <c r="E112" s="777">
        <f t="shared" si="9"/>
        <v>0</v>
      </c>
      <c r="F112" s="778"/>
      <c r="G112" s="779"/>
      <c r="H112" s="778"/>
      <c r="I112" s="779"/>
      <c r="J112" s="778"/>
      <c r="K112" s="779"/>
      <c r="L112" s="778"/>
      <c r="M112" s="779"/>
      <c r="N112" s="778"/>
      <c r="O112" s="779"/>
      <c r="P112" s="290"/>
    </row>
    <row r="113" spans="1:16" x14ac:dyDescent="0.2">
      <c r="A113" s="2892"/>
      <c r="B113" s="791" t="s">
        <v>77</v>
      </c>
      <c r="C113" s="792">
        <f t="shared" si="8"/>
        <v>0</v>
      </c>
      <c r="D113" s="793">
        <f t="shared" si="9"/>
        <v>0</v>
      </c>
      <c r="E113" s="794">
        <f t="shared" si="9"/>
        <v>0</v>
      </c>
      <c r="F113" s="795"/>
      <c r="G113" s="796"/>
      <c r="H113" s="795"/>
      <c r="I113" s="796"/>
      <c r="J113" s="795"/>
      <c r="K113" s="796"/>
      <c r="L113" s="795"/>
      <c r="M113" s="796"/>
      <c r="N113" s="795"/>
      <c r="O113" s="796"/>
      <c r="P113" s="290"/>
    </row>
    <row r="195" spans="1:2" hidden="1" x14ac:dyDescent="0.2">
      <c r="A195" s="288">
        <f>SUM(B12:D12,B30:B40,B44:B45,B50,B53,C73:E73,B80:B81,B88:F88,B92:B94,B99:B101,C107:C113,C74:C76,B68,B63:B64,B59:G60)</f>
        <v>0</v>
      </c>
      <c r="B195" s="288">
        <f>SUM(CG13:CG25,CH13:CH25,CI13:CI25,CJ13:CJ25,CG29:CG40,CH29:CH41,CG51:CG52,CH51:CH52,CI51:CI52,CG54:CG55,CH54:CH55,CI54:CI55,CG59:CG60,CH59:CH60,CI59:CI60,CG99:CH101)</f>
        <v>0</v>
      </c>
    </row>
  </sheetData>
  <sheetProtection algorithmName="SHA-512" hashValue="Wvjxi9tbOPOQeFNYJaUJTIb4O1YybVMoVWxJBi/vwrF9i2h7U2UGfns/M7jtbPkb4hamZPSTiuveYQ4s3jMC0g==" saltValue="rIO6cungZzEdH/gIwEgHmQ==" spinCount="100000" sheet="1" objects="1" scenarios="1"/>
  <mergeCells count="148">
    <mergeCell ref="AP96:AP98"/>
    <mergeCell ref="AC97:AD97"/>
    <mergeCell ref="AE97:AF97"/>
    <mergeCell ref="AG97:AH97"/>
    <mergeCell ref="AI97:AJ97"/>
    <mergeCell ref="AO96:AO98"/>
    <mergeCell ref="A96:A98"/>
    <mergeCell ref="B96:D97"/>
    <mergeCell ref="E96:AN96"/>
    <mergeCell ref="K97:L97"/>
    <mergeCell ref="M97:N97"/>
    <mergeCell ref="E97:F97"/>
    <mergeCell ref="G97:H97"/>
    <mergeCell ref="I97:J97"/>
    <mergeCell ref="AK97:AL97"/>
    <mergeCell ref="AM97:AN97"/>
    <mergeCell ref="O97:P97"/>
    <mergeCell ref="U97:V97"/>
    <mergeCell ref="W97:X97"/>
    <mergeCell ref="Y97:Z97"/>
    <mergeCell ref="A6:W6"/>
    <mergeCell ref="A9:A11"/>
    <mergeCell ref="B9:D10"/>
    <mergeCell ref="E9:AN9"/>
    <mergeCell ref="AE28:AF28"/>
    <mergeCell ref="AK10:AL10"/>
    <mergeCell ref="Q97:R97"/>
    <mergeCell ref="S97:T97"/>
    <mergeCell ref="AA97:AB97"/>
    <mergeCell ref="U28:V28"/>
    <mergeCell ref="W28:X28"/>
    <mergeCell ref="Y28:Z28"/>
    <mergeCell ref="AA28:AB28"/>
    <mergeCell ref="AC28:AD28"/>
    <mergeCell ref="AM28:AN28"/>
    <mergeCell ref="A42:A43"/>
    <mergeCell ref="B42:B43"/>
    <mergeCell ref="C42:F42"/>
    <mergeCell ref="G42:J42"/>
    <mergeCell ref="L42:R42"/>
    <mergeCell ref="R48:R49"/>
    <mergeCell ref="A27:A29"/>
    <mergeCell ref="B27:D28"/>
    <mergeCell ref="A47:A49"/>
    <mergeCell ref="AQ9:AQ11"/>
    <mergeCell ref="Q10:R10"/>
    <mergeCell ref="S10:T10"/>
    <mergeCell ref="AC10:AD10"/>
    <mergeCell ref="AO9:AO11"/>
    <mergeCell ref="E10:F10"/>
    <mergeCell ref="G10:H10"/>
    <mergeCell ref="I10:J10"/>
    <mergeCell ref="K10:L10"/>
    <mergeCell ref="M10:N10"/>
    <mergeCell ref="O10:P10"/>
    <mergeCell ref="AP9:AP11"/>
    <mergeCell ref="U10:V10"/>
    <mergeCell ref="W10:X10"/>
    <mergeCell ref="Y10:Z10"/>
    <mergeCell ref="AA10:AB10"/>
    <mergeCell ref="AM10:AN10"/>
    <mergeCell ref="AE10:AF10"/>
    <mergeCell ref="AG10:AH10"/>
    <mergeCell ref="AI10:AJ10"/>
    <mergeCell ref="AO27:AO29"/>
    <mergeCell ref="E27:AN27"/>
    <mergeCell ref="E28:F28"/>
    <mergeCell ref="G28:H28"/>
    <mergeCell ref="I28:J28"/>
    <mergeCell ref="AG28:AH28"/>
    <mergeCell ref="AI28:AJ28"/>
    <mergeCell ref="AK28:AL28"/>
    <mergeCell ref="Q28:R28"/>
    <mergeCell ref="S28:T28"/>
    <mergeCell ref="K28:L28"/>
    <mergeCell ref="M28:N28"/>
    <mergeCell ref="O28:P28"/>
    <mergeCell ref="B47:D48"/>
    <mergeCell ref="E48:E49"/>
    <mergeCell ref="F48:F49"/>
    <mergeCell ref="G48:G49"/>
    <mergeCell ref="H48:H49"/>
    <mergeCell ref="E47:V47"/>
    <mergeCell ref="I48:I49"/>
    <mergeCell ref="J48:J49"/>
    <mergeCell ref="T48:T49"/>
    <mergeCell ref="U48:U49"/>
    <mergeCell ref="V48:V49"/>
    <mergeCell ref="W47:W49"/>
    <mergeCell ref="K48:K49"/>
    <mergeCell ref="L48:L49"/>
    <mergeCell ref="M48:M49"/>
    <mergeCell ref="N48:N49"/>
    <mergeCell ref="O48:O49"/>
    <mergeCell ref="P48:P49"/>
    <mergeCell ref="Q48:Q49"/>
    <mergeCell ref="S48:S49"/>
    <mergeCell ref="F57:G57"/>
    <mergeCell ref="A66:A67"/>
    <mergeCell ref="F71:G71"/>
    <mergeCell ref="A69:G69"/>
    <mergeCell ref="A70:A72"/>
    <mergeCell ref="B70:B72"/>
    <mergeCell ref="C70:E71"/>
    <mergeCell ref="F70:AG70"/>
    <mergeCell ref="AF71:AG71"/>
    <mergeCell ref="AB71:AC71"/>
    <mergeCell ref="B66:B67"/>
    <mergeCell ref="C66:C67"/>
    <mergeCell ref="D66:D67"/>
    <mergeCell ref="A57:A58"/>
    <mergeCell ref="B57:C57"/>
    <mergeCell ref="D57:E57"/>
    <mergeCell ref="AD71:AE71"/>
    <mergeCell ref="V71:W71"/>
    <mergeCell ref="Z71:AA71"/>
    <mergeCell ref="T71:U71"/>
    <mergeCell ref="P71:Q71"/>
    <mergeCell ref="R71:S71"/>
    <mergeCell ref="A74:A75"/>
    <mergeCell ref="A78:A79"/>
    <mergeCell ref="B78:B79"/>
    <mergeCell ref="C78:C79"/>
    <mergeCell ref="D78:D79"/>
    <mergeCell ref="X71:Y71"/>
    <mergeCell ref="H71:I71"/>
    <mergeCell ref="J71:K71"/>
    <mergeCell ref="L71:M71"/>
    <mergeCell ref="N71:O71"/>
    <mergeCell ref="A90:A91"/>
    <mergeCell ref="B90:B91"/>
    <mergeCell ref="L90:L91"/>
    <mergeCell ref="A82:F82"/>
    <mergeCell ref="A83:A85"/>
    <mergeCell ref="B83:C84"/>
    <mergeCell ref="D83:E84"/>
    <mergeCell ref="F83:F85"/>
    <mergeCell ref="C90:K90"/>
    <mergeCell ref="A107:A109"/>
    <mergeCell ref="A110:A113"/>
    <mergeCell ref="A103:B106"/>
    <mergeCell ref="C103:E105"/>
    <mergeCell ref="F103:O104"/>
    <mergeCell ref="F105:G105"/>
    <mergeCell ref="H105:I105"/>
    <mergeCell ref="J105:K105"/>
    <mergeCell ref="L105:M105"/>
    <mergeCell ref="N105:O105"/>
  </mergeCells>
  <dataValidations count="2">
    <dataValidation type="whole" allowBlank="1" showInputMessage="1" showErrorMessage="1" errorTitle="ERROR" error="Por favor ingrese solo Números." sqref="A1:A1048576 B110:B1048576 B1:B108 C1:XFD1048576">
      <formula1>0</formula1>
      <formula2>1000000000</formula2>
    </dataValidation>
    <dataValidation allowBlank="1" showInputMessage="1" showErrorMessage="1" errorTitle="ERROR" error="Por favor ingrese solo Números." sqref="B109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HBD287"/>
  <sheetViews>
    <sheetView zoomScaleNormal="100" workbookViewId="0"/>
  </sheetViews>
  <sheetFormatPr baseColWidth="10" defaultRowHeight="14.25" x14ac:dyDescent="0.2"/>
  <cols>
    <col min="1" max="1" width="37.140625" style="288" customWidth="1"/>
    <col min="2" max="2" width="39.42578125" style="288" customWidth="1"/>
    <col min="3" max="4" width="13.5703125" style="288" customWidth="1"/>
    <col min="5" max="17" width="11.42578125" style="288"/>
    <col min="18" max="18" width="12.85546875" style="288" customWidth="1"/>
    <col min="19" max="19" width="11.42578125" style="288"/>
    <col min="20" max="20" width="12.5703125" style="288" customWidth="1"/>
    <col min="21" max="33" width="11.42578125" style="288"/>
    <col min="34" max="34" width="14.140625" style="288" customWidth="1"/>
    <col min="35" max="35" width="18" style="288" customWidth="1"/>
    <col min="36" max="36" width="13" style="288" customWidth="1"/>
    <col min="37" max="41" width="11.42578125" style="288"/>
    <col min="42" max="42" width="12.140625" style="288" customWidth="1"/>
    <col min="43" max="72" width="11.42578125" style="288"/>
    <col min="73" max="73" width="11.42578125" style="288" customWidth="1"/>
    <col min="74" max="76" width="39.5703125" style="288" customWidth="1"/>
    <col min="77" max="78" width="39.5703125" style="290" customWidth="1"/>
    <col min="79" max="79" width="39.5703125" style="290" hidden="1" customWidth="1"/>
    <col min="80" max="81" width="39.5703125" style="290" customWidth="1"/>
    <col min="82" max="93" width="39.5703125" style="290" hidden="1" customWidth="1"/>
    <col min="94" max="107" width="39.5703125" style="288" customWidth="1"/>
    <col min="108" max="16384" width="11.42578125" style="288"/>
  </cols>
  <sheetData>
    <row r="1" spans="1:92" x14ac:dyDescent="0.2">
      <c r="A1" s="589" t="s">
        <v>1552</v>
      </c>
    </row>
    <row r="2" spans="1:92" x14ac:dyDescent="0.2">
      <c r="A2" s="589" t="str">
        <f>CONCATENATE("COMUNA: ",NOMBRE!B2," - ","( ",NOMBRE!C2,NOMBRE!D2,NOMBRE!E2,NOMBRE!F2,NOMBRE!G2," )")</f>
        <v>COMUNA:  - (  )</v>
      </c>
    </row>
    <row r="3" spans="1:92" x14ac:dyDescent="0.2">
      <c r="A3" s="589" t="str">
        <f>CONCATENATE("ESTABLECIMIENTO/ESTRATEGIA: ",NOMBRE!B3," - ","( ",NOMBRE!C3,NOMBRE!D3,NOMBRE!E3,NOMBRE!F3,NOMBRE!G3,NOMBRE!H3," )")</f>
        <v>ESTABLECIMIENTO/ESTRATEGIA:  - (  )</v>
      </c>
    </row>
    <row r="4" spans="1:92" x14ac:dyDescent="0.2">
      <c r="A4" s="589" t="str">
        <f>CONCATENATE("MES: ",NOMBRE!B6," - ","( ",NOMBRE!C6,NOMBRE!D6," )")</f>
        <v>MES:  - (  )</v>
      </c>
      <c r="AE4" s="797"/>
      <c r="AF4" s="797"/>
      <c r="AG4" s="797"/>
      <c r="AH4" s="797"/>
      <c r="AI4" s="797"/>
      <c r="AJ4" s="797"/>
      <c r="AK4" s="797"/>
      <c r="AL4" s="797"/>
      <c r="AM4" s="797"/>
      <c r="AN4" s="797"/>
      <c r="AO4" s="797"/>
      <c r="AP4" s="797"/>
      <c r="AQ4" s="797"/>
      <c r="AR4" s="797"/>
      <c r="AS4" s="797"/>
      <c r="AT4" s="797"/>
      <c r="AU4" s="797"/>
      <c r="AV4" s="797"/>
      <c r="AW4" s="797"/>
    </row>
    <row r="5" spans="1:92" x14ac:dyDescent="0.2">
      <c r="A5" s="589" t="str">
        <f>CONCATENATE("AÑO: ",NOMBRE!B7)</f>
        <v>AÑO: 2017</v>
      </c>
      <c r="AE5" s="797"/>
      <c r="AF5" s="797"/>
      <c r="AG5" s="797"/>
      <c r="AH5" s="797"/>
      <c r="AI5" s="797"/>
      <c r="AJ5" s="797"/>
      <c r="AK5" s="797"/>
      <c r="AL5" s="797"/>
      <c r="AM5" s="797"/>
      <c r="AN5" s="797"/>
      <c r="AO5" s="797"/>
      <c r="AP5" s="797"/>
      <c r="AQ5" s="797"/>
      <c r="AR5" s="797"/>
      <c r="AS5" s="797"/>
      <c r="AT5" s="797"/>
      <c r="AU5" s="797"/>
      <c r="AV5" s="797"/>
      <c r="AW5" s="797"/>
    </row>
    <row r="6" spans="1:92" ht="15" x14ac:dyDescent="0.2">
      <c r="A6" s="2744" t="s">
        <v>410</v>
      </c>
      <c r="B6" s="2744"/>
      <c r="C6" s="2744"/>
      <c r="D6" s="2744"/>
      <c r="E6" s="2744"/>
      <c r="F6" s="2744"/>
      <c r="G6" s="2744"/>
      <c r="H6" s="2744"/>
      <c r="I6" s="2744"/>
      <c r="J6" s="2744"/>
      <c r="K6" s="2744"/>
      <c r="L6" s="2744"/>
      <c r="M6" s="2744"/>
      <c r="N6" s="2744"/>
      <c r="O6" s="2744"/>
      <c r="P6" s="2744"/>
      <c r="Q6" s="798"/>
      <c r="R6" s="798"/>
      <c r="S6" s="798"/>
      <c r="T6" s="798"/>
      <c r="U6" s="798"/>
      <c r="V6" s="798"/>
      <c r="W6" s="799"/>
      <c r="X6" s="102"/>
      <c r="Y6" s="102"/>
      <c r="Z6" s="102"/>
      <c r="AA6" s="102"/>
      <c r="AB6" s="102"/>
      <c r="AC6" s="102"/>
      <c r="AD6" s="102"/>
      <c r="AE6" s="800"/>
      <c r="AF6" s="800"/>
      <c r="AG6" s="800"/>
      <c r="AH6" s="800"/>
      <c r="AI6" s="800"/>
      <c r="AJ6" s="800"/>
      <c r="AK6" s="800"/>
      <c r="AL6" s="800"/>
      <c r="AM6" s="800"/>
      <c r="AN6" s="800"/>
      <c r="AO6" s="800"/>
      <c r="AP6" s="800"/>
      <c r="AQ6" s="800"/>
      <c r="AR6" s="800"/>
      <c r="AS6" s="800"/>
      <c r="AT6" s="800"/>
      <c r="AU6" s="800"/>
      <c r="AV6" s="800"/>
      <c r="AW6" s="797"/>
    </row>
    <row r="7" spans="1:92" ht="15" x14ac:dyDescent="0.2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798"/>
      <c r="R7" s="798"/>
      <c r="S7" s="798"/>
      <c r="T7" s="798"/>
      <c r="U7" s="798"/>
      <c r="V7" s="798"/>
      <c r="W7" s="799"/>
      <c r="X7" s="102"/>
      <c r="Y7" s="102"/>
      <c r="Z7" s="102"/>
      <c r="AA7" s="102"/>
      <c r="AB7" s="102"/>
      <c r="AC7" s="102"/>
      <c r="AD7" s="102"/>
      <c r="AE7" s="800"/>
      <c r="AF7" s="800"/>
      <c r="AG7" s="800"/>
      <c r="AH7" s="800"/>
      <c r="AI7" s="800"/>
      <c r="AJ7" s="800"/>
      <c r="AK7" s="800"/>
      <c r="AL7" s="800"/>
      <c r="AM7" s="800"/>
      <c r="AN7" s="800"/>
      <c r="AO7" s="800"/>
      <c r="AP7" s="800"/>
      <c r="AQ7" s="800"/>
      <c r="AR7" s="800"/>
      <c r="AS7" s="800"/>
      <c r="AT7" s="800"/>
      <c r="AU7" s="800"/>
      <c r="AV7" s="800"/>
      <c r="AW7" s="797"/>
    </row>
    <row r="8" spans="1:92" x14ac:dyDescent="0.2">
      <c r="A8" s="801" t="s">
        <v>411</v>
      </c>
      <c r="B8" s="802"/>
      <c r="C8" s="802"/>
      <c r="D8" s="292"/>
      <c r="E8" s="292"/>
      <c r="F8" s="280"/>
      <c r="G8" s="280"/>
      <c r="H8" s="280"/>
      <c r="I8" s="278"/>
      <c r="J8" s="803"/>
      <c r="K8" s="803"/>
      <c r="L8" s="803"/>
      <c r="M8" s="803"/>
      <c r="N8" s="803"/>
      <c r="O8" s="803"/>
      <c r="P8" s="803"/>
      <c r="Q8" s="803"/>
      <c r="R8" s="803"/>
      <c r="S8" s="803"/>
      <c r="T8" s="803"/>
      <c r="U8" s="803"/>
      <c r="V8" s="803"/>
      <c r="W8" s="803"/>
      <c r="X8" s="102"/>
      <c r="Y8" s="102"/>
      <c r="Z8" s="102"/>
      <c r="AA8" s="102"/>
      <c r="AB8" s="102"/>
      <c r="AC8" s="102"/>
      <c r="AD8" s="102"/>
      <c r="AE8" s="800"/>
      <c r="AF8" s="800"/>
      <c r="AG8" s="800"/>
      <c r="AH8" s="800"/>
      <c r="AI8" s="800"/>
      <c r="AJ8" s="800"/>
      <c r="AK8" s="800"/>
      <c r="AL8" s="800"/>
      <c r="AM8" s="800"/>
      <c r="AN8" s="800"/>
      <c r="AO8" s="800"/>
      <c r="AP8" s="800"/>
      <c r="AQ8" s="800"/>
      <c r="AR8" s="800"/>
      <c r="AS8" s="800"/>
      <c r="AT8" s="800"/>
      <c r="AU8" s="800"/>
      <c r="AV8" s="800"/>
      <c r="AW8" s="797"/>
      <c r="CG8" s="289"/>
      <c r="CH8" s="289"/>
      <c r="CI8" s="289"/>
      <c r="CJ8" s="289"/>
      <c r="CK8" s="289"/>
      <c r="CL8" s="289"/>
      <c r="CM8" s="289"/>
      <c r="CN8" s="289"/>
    </row>
    <row r="9" spans="1:92" ht="14.25" customHeight="1" x14ac:dyDescent="0.2">
      <c r="A9" s="2784" t="s">
        <v>412</v>
      </c>
      <c r="B9" s="2785"/>
      <c r="C9" s="2738" t="s">
        <v>4</v>
      </c>
      <c r="D9" s="2925" t="s">
        <v>339</v>
      </c>
      <c r="E9" s="2926"/>
      <c r="F9" s="2926"/>
      <c r="G9" s="2926"/>
      <c r="H9" s="2926"/>
      <c r="I9" s="2926"/>
      <c r="J9" s="2926"/>
      <c r="K9" s="2926"/>
      <c r="L9" s="2927"/>
      <c r="M9" s="2732" t="s">
        <v>1650</v>
      </c>
      <c r="N9" s="2732" t="s">
        <v>1408</v>
      </c>
      <c r="O9" s="2732" t="s">
        <v>26</v>
      </c>
      <c r="P9" s="278"/>
      <c r="Q9" s="278"/>
      <c r="R9" s="278"/>
      <c r="S9" s="278"/>
      <c r="T9" s="278"/>
      <c r="U9" s="278"/>
      <c r="V9" s="102"/>
      <c r="W9" s="102"/>
      <c r="X9" s="102"/>
      <c r="Y9" s="102"/>
      <c r="Z9" s="102"/>
      <c r="AA9" s="102"/>
      <c r="AB9" s="102"/>
      <c r="AC9" s="102"/>
      <c r="AD9" s="102"/>
      <c r="AE9" s="800"/>
      <c r="AF9" s="800"/>
      <c r="AG9" s="800"/>
      <c r="AH9" s="800"/>
      <c r="AI9" s="800"/>
      <c r="AJ9" s="800"/>
      <c r="AK9" s="800"/>
      <c r="AL9" s="800"/>
      <c r="AM9" s="800"/>
      <c r="AN9" s="800"/>
      <c r="AO9" s="804"/>
      <c r="AP9" s="804"/>
      <c r="AQ9" s="804"/>
      <c r="AR9" s="804"/>
      <c r="AS9" s="804"/>
      <c r="AT9" s="804"/>
      <c r="AU9" s="804"/>
      <c r="AV9" s="804"/>
      <c r="AW9" s="797"/>
      <c r="CG9" s="289"/>
      <c r="CH9" s="289"/>
      <c r="CI9" s="289"/>
      <c r="CJ9" s="289"/>
      <c r="CK9" s="289"/>
      <c r="CL9" s="289"/>
      <c r="CM9" s="289"/>
      <c r="CN9" s="289"/>
    </row>
    <row r="10" spans="1:92" ht="21" x14ac:dyDescent="0.2">
      <c r="A10" s="2788"/>
      <c r="B10" s="2789"/>
      <c r="C10" s="2739"/>
      <c r="D10" s="805" t="s">
        <v>413</v>
      </c>
      <c r="E10" s="111" t="s">
        <v>414</v>
      </c>
      <c r="F10" s="111" t="s">
        <v>13</v>
      </c>
      <c r="G10" s="111" t="s">
        <v>14</v>
      </c>
      <c r="H10" s="111" t="s">
        <v>15</v>
      </c>
      <c r="I10" s="111" t="s">
        <v>16</v>
      </c>
      <c r="J10" s="111" t="s">
        <v>17</v>
      </c>
      <c r="K10" s="111" t="s">
        <v>18</v>
      </c>
      <c r="L10" s="112" t="s">
        <v>1518</v>
      </c>
      <c r="M10" s="2733"/>
      <c r="N10" s="2733"/>
      <c r="O10" s="2733"/>
      <c r="P10" s="806"/>
      <c r="Q10" s="807"/>
      <c r="R10" s="807"/>
      <c r="S10" s="807"/>
      <c r="T10" s="807"/>
      <c r="U10" s="278"/>
      <c r="V10" s="280"/>
      <c r="W10" s="280"/>
      <c r="X10" s="280"/>
      <c r="Y10" s="280"/>
      <c r="Z10" s="280"/>
      <c r="AA10" s="280"/>
      <c r="AB10" s="280"/>
      <c r="AC10" s="280"/>
      <c r="AD10" s="280"/>
      <c r="AE10" s="648"/>
      <c r="AF10" s="648"/>
      <c r="AG10" s="648"/>
      <c r="AH10" s="648"/>
      <c r="AI10" s="648"/>
      <c r="AJ10" s="648"/>
      <c r="AK10" s="648"/>
      <c r="AL10" s="648"/>
      <c r="AM10" s="648"/>
      <c r="AN10" s="808"/>
      <c r="AO10" s="808"/>
      <c r="AP10" s="808"/>
      <c r="AQ10" s="808"/>
      <c r="AR10" s="808"/>
      <c r="AS10" s="808"/>
      <c r="AT10" s="808"/>
      <c r="AU10" s="808"/>
      <c r="AV10" s="808"/>
      <c r="AW10" s="797"/>
      <c r="CG10" s="289"/>
      <c r="CH10" s="289"/>
      <c r="CI10" s="289"/>
      <c r="CJ10" s="289"/>
      <c r="CK10" s="289"/>
      <c r="CL10" s="289"/>
      <c r="CM10" s="289"/>
      <c r="CN10" s="289"/>
    </row>
    <row r="11" spans="1:92" x14ac:dyDescent="0.2">
      <c r="A11" s="3074" t="s">
        <v>1420</v>
      </c>
      <c r="B11" s="3075"/>
      <c r="C11" s="119">
        <f t="shared" ref="C11:C16" si="0">SUM(D11:L11)</f>
        <v>0</v>
      </c>
      <c r="D11" s="193"/>
      <c r="E11" s="141"/>
      <c r="F11" s="141"/>
      <c r="G11" s="141"/>
      <c r="H11" s="141"/>
      <c r="I11" s="141"/>
      <c r="J11" s="141"/>
      <c r="K11" s="141"/>
      <c r="L11" s="166"/>
      <c r="M11" s="166"/>
      <c r="N11" s="166"/>
      <c r="O11" s="166"/>
      <c r="P11" s="809" t="s">
        <v>1515</v>
      </c>
      <c r="Q11" s="810"/>
      <c r="R11" s="810"/>
      <c r="S11" s="810"/>
      <c r="T11" s="811"/>
      <c r="U11" s="280"/>
      <c r="V11" s="280"/>
      <c r="W11" s="280"/>
      <c r="X11" s="280"/>
      <c r="Y11" s="280"/>
      <c r="Z11" s="280"/>
      <c r="AA11" s="280"/>
      <c r="AB11" s="280"/>
      <c r="AC11" s="280"/>
      <c r="AD11" s="280"/>
      <c r="AE11" s="648"/>
      <c r="AF11" s="648"/>
      <c r="AG11" s="648"/>
      <c r="AH11" s="648"/>
      <c r="AI11" s="648"/>
      <c r="AJ11" s="812"/>
      <c r="AK11" s="812"/>
      <c r="AL11" s="812"/>
      <c r="AM11" s="812"/>
      <c r="AN11" s="808"/>
      <c r="AO11" s="808"/>
      <c r="AP11" s="808"/>
      <c r="AQ11" s="808"/>
      <c r="AR11" s="808"/>
      <c r="AS11" s="808"/>
      <c r="AT11" s="808"/>
      <c r="AU11" s="808"/>
      <c r="AV11" s="808"/>
      <c r="AW11" s="797"/>
      <c r="CD11" s="290" t="str">
        <f>IF(C11&gt;='A03'!C77,"","Total Gestantes ingresadas a control prenatal debe ser MAYOR o IGUAL que el Total de Evaluaciones a Gestantes de REM A03 Sección B2")</f>
        <v/>
      </c>
      <c r="CG11" s="289"/>
      <c r="CH11" s="289">
        <v>0</v>
      </c>
      <c r="CI11" s="289"/>
      <c r="CJ11" s="289">
        <v>0</v>
      </c>
      <c r="CK11" s="289"/>
      <c r="CL11" s="289"/>
      <c r="CM11" s="289"/>
      <c r="CN11" s="289"/>
    </row>
    <row r="12" spans="1:92" x14ac:dyDescent="0.2">
      <c r="A12" s="2805" t="s">
        <v>415</v>
      </c>
      <c r="B12" s="2805"/>
      <c r="C12" s="283">
        <f t="shared" si="0"/>
        <v>0</v>
      </c>
      <c r="D12" s="201"/>
      <c r="E12" s="203"/>
      <c r="F12" s="203"/>
      <c r="G12" s="203"/>
      <c r="H12" s="203"/>
      <c r="I12" s="203"/>
      <c r="J12" s="203"/>
      <c r="K12" s="203"/>
      <c r="L12" s="236"/>
      <c r="M12" s="236"/>
      <c r="N12" s="236"/>
      <c r="O12" s="236"/>
      <c r="P12" s="809" t="s">
        <v>1515</v>
      </c>
      <c r="Q12" s="810"/>
      <c r="R12" s="810"/>
      <c r="S12" s="810"/>
      <c r="T12" s="811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648"/>
      <c r="AF12" s="648"/>
      <c r="AG12" s="648"/>
      <c r="AH12" s="648"/>
      <c r="AI12" s="648"/>
      <c r="AJ12" s="812"/>
      <c r="AK12" s="812"/>
      <c r="AL12" s="812"/>
      <c r="AM12" s="812"/>
      <c r="AN12" s="648"/>
      <c r="AO12" s="648"/>
      <c r="AP12" s="812"/>
      <c r="AQ12" s="808"/>
      <c r="AR12" s="808"/>
      <c r="AS12" s="808"/>
      <c r="AT12" s="808"/>
      <c r="AU12" s="808"/>
      <c r="AV12" s="808"/>
      <c r="AW12" s="797"/>
      <c r="CD12" s="290" t="str">
        <f>IF(C11&lt;C12," Total Gestantes debe ser Mayor a primigestas","")</f>
        <v/>
      </c>
      <c r="CG12" s="289"/>
      <c r="CH12" s="289">
        <v>0</v>
      </c>
      <c r="CI12" s="289"/>
      <c r="CJ12" s="289">
        <v>0</v>
      </c>
      <c r="CK12" s="289">
        <v>0</v>
      </c>
      <c r="CL12" s="289"/>
      <c r="CM12" s="289"/>
      <c r="CN12" s="289"/>
    </row>
    <row r="13" spans="1:92" x14ac:dyDescent="0.2">
      <c r="A13" s="3076" t="s">
        <v>416</v>
      </c>
      <c r="B13" s="3077"/>
      <c r="C13" s="283">
        <f t="shared" si="0"/>
        <v>0</v>
      </c>
      <c r="D13" s="201"/>
      <c r="E13" s="203"/>
      <c r="F13" s="203"/>
      <c r="G13" s="203"/>
      <c r="H13" s="203"/>
      <c r="I13" s="203"/>
      <c r="J13" s="203"/>
      <c r="K13" s="203"/>
      <c r="L13" s="236"/>
      <c r="M13" s="236"/>
      <c r="N13" s="236"/>
      <c r="O13" s="236"/>
      <c r="P13" s="809" t="s">
        <v>1515</v>
      </c>
      <c r="Q13" s="810"/>
      <c r="R13" s="810"/>
      <c r="S13" s="810"/>
      <c r="T13" s="811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648"/>
      <c r="AF13" s="648"/>
      <c r="AG13" s="648"/>
      <c r="AH13" s="648"/>
      <c r="AI13" s="648"/>
      <c r="AJ13" s="812"/>
      <c r="AK13" s="812"/>
      <c r="AL13" s="812"/>
      <c r="AM13" s="812"/>
      <c r="AN13" s="648"/>
      <c r="AO13" s="648"/>
      <c r="AP13" s="648"/>
      <c r="AQ13" s="808"/>
      <c r="AR13" s="808"/>
      <c r="AS13" s="808"/>
      <c r="AT13" s="808"/>
      <c r="AU13" s="808"/>
      <c r="AV13" s="808"/>
      <c r="AW13" s="797"/>
      <c r="CD13" s="290" t="str">
        <f>IF(C11&lt;C13,"  Total Gestantes debe ser Mayor que Gestantes Ingresadas Antes De Las 14 Semanas","")</f>
        <v/>
      </c>
      <c r="CG13" s="289"/>
      <c r="CH13" s="289">
        <v>0</v>
      </c>
      <c r="CI13" s="289"/>
      <c r="CJ13" s="289">
        <v>0</v>
      </c>
      <c r="CK13" s="289">
        <v>0</v>
      </c>
      <c r="CL13" s="289"/>
      <c r="CM13" s="289"/>
      <c r="CN13" s="289"/>
    </row>
    <row r="14" spans="1:92" x14ac:dyDescent="0.2">
      <c r="A14" s="3076" t="s">
        <v>417</v>
      </c>
      <c r="B14" s="3077"/>
      <c r="C14" s="283">
        <f t="shared" si="0"/>
        <v>0</v>
      </c>
      <c r="D14" s="201"/>
      <c r="E14" s="203"/>
      <c r="F14" s="203"/>
      <c r="G14" s="203"/>
      <c r="H14" s="203"/>
      <c r="I14" s="203"/>
      <c r="J14" s="203"/>
      <c r="K14" s="203"/>
      <c r="L14" s="236"/>
      <c r="M14" s="236"/>
      <c r="N14" s="236"/>
      <c r="O14" s="236"/>
      <c r="P14" s="809" t="s">
        <v>1515</v>
      </c>
      <c r="Q14" s="810"/>
      <c r="R14" s="810"/>
      <c r="S14" s="810"/>
      <c r="T14" s="811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648"/>
      <c r="AF14" s="648"/>
      <c r="AG14" s="648"/>
      <c r="AH14" s="648"/>
      <c r="AI14" s="648"/>
      <c r="AJ14" s="648"/>
      <c r="AK14" s="648"/>
      <c r="AL14" s="648"/>
      <c r="AM14" s="648"/>
      <c r="AN14" s="808"/>
      <c r="AO14" s="808"/>
      <c r="AP14" s="808"/>
      <c r="AQ14" s="808"/>
      <c r="AR14" s="808"/>
      <c r="AS14" s="808"/>
      <c r="AT14" s="808"/>
      <c r="AU14" s="808"/>
      <c r="AV14" s="808"/>
      <c r="AW14" s="797"/>
      <c r="CD14" s="290" t="str">
        <f>IF(C11&lt;C14,"  Total Gestantes debe ser Mayor que Gestantes con Eco Antes De Las 20 Semanas","")</f>
        <v/>
      </c>
      <c r="CG14" s="289"/>
      <c r="CH14" s="289">
        <v>0</v>
      </c>
      <c r="CI14" s="289"/>
      <c r="CJ14" s="289">
        <v>0</v>
      </c>
      <c r="CK14" s="289">
        <v>0</v>
      </c>
      <c r="CL14" s="289"/>
      <c r="CM14" s="289"/>
      <c r="CN14" s="289"/>
    </row>
    <row r="15" spans="1:92" x14ac:dyDescent="0.2">
      <c r="A15" s="3078" t="s">
        <v>418</v>
      </c>
      <c r="B15" s="3079"/>
      <c r="C15" s="813">
        <f t="shared" si="0"/>
        <v>0</v>
      </c>
      <c r="D15" s="269"/>
      <c r="E15" s="208"/>
      <c r="F15" s="208"/>
      <c r="G15" s="208"/>
      <c r="H15" s="208"/>
      <c r="I15" s="208"/>
      <c r="J15" s="208"/>
      <c r="K15" s="208"/>
      <c r="L15" s="270"/>
      <c r="M15" s="270"/>
      <c r="N15" s="270"/>
      <c r="O15" s="270"/>
      <c r="P15" s="809" t="s">
        <v>1515</v>
      </c>
      <c r="Q15" s="810"/>
      <c r="R15" s="810"/>
      <c r="S15" s="810"/>
      <c r="T15" s="806"/>
      <c r="U15" s="280"/>
      <c r="V15" s="280"/>
      <c r="W15" s="280"/>
      <c r="X15" s="280"/>
      <c r="Y15" s="280"/>
      <c r="Z15" s="280"/>
      <c r="AA15" s="280"/>
      <c r="AB15" s="280"/>
      <c r="AC15" s="280"/>
      <c r="AD15" s="280"/>
      <c r="AE15" s="648"/>
      <c r="AF15" s="648"/>
      <c r="AG15" s="648"/>
      <c r="AH15" s="648"/>
      <c r="AI15" s="648"/>
      <c r="AJ15" s="648"/>
      <c r="AK15" s="648"/>
      <c r="AL15" s="648"/>
      <c r="AM15" s="648"/>
      <c r="AN15" s="808"/>
      <c r="AO15" s="808"/>
      <c r="AP15" s="808"/>
      <c r="AQ15" s="808"/>
      <c r="AR15" s="808"/>
      <c r="AS15" s="808"/>
      <c r="AT15" s="808"/>
      <c r="AU15" s="808"/>
      <c r="AV15" s="808"/>
      <c r="AW15" s="797"/>
      <c r="CD15" s="290" t="str">
        <f>IF(C11&lt;C15," Total Gestantes debe ser Mayor Que  Gestantes Con Embarazo No Planificado","")</f>
        <v/>
      </c>
      <c r="CG15" s="289"/>
      <c r="CH15" s="289">
        <v>0</v>
      </c>
      <c r="CI15" s="289"/>
      <c r="CJ15" s="289">
        <v>0</v>
      </c>
      <c r="CK15" s="289">
        <v>0</v>
      </c>
      <c r="CL15" s="289"/>
      <c r="CM15" s="289"/>
      <c r="CN15" s="289"/>
    </row>
    <row r="16" spans="1:92" x14ac:dyDescent="0.2">
      <c r="A16" s="3080" t="s">
        <v>1517</v>
      </c>
      <c r="B16" s="3081"/>
      <c r="C16" s="814">
        <f t="shared" si="0"/>
        <v>0</v>
      </c>
      <c r="D16" s="346"/>
      <c r="E16" s="815"/>
      <c r="F16" s="815"/>
      <c r="G16" s="815"/>
      <c r="H16" s="815"/>
      <c r="I16" s="815"/>
      <c r="J16" s="815"/>
      <c r="K16" s="815"/>
      <c r="L16" s="347"/>
      <c r="M16" s="347"/>
      <c r="N16" s="347"/>
      <c r="O16" s="347"/>
      <c r="P16" s="809" t="s">
        <v>1515</v>
      </c>
      <c r="Q16" s="810"/>
      <c r="R16" s="810"/>
      <c r="S16" s="81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648"/>
      <c r="AF16" s="648"/>
      <c r="AG16" s="648"/>
      <c r="AH16" s="648"/>
      <c r="AI16" s="648"/>
      <c r="AJ16" s="648"/>
      <c r="AK16" s="648"/>
      <c r="AL16" s="648"/>
      <c r="AM16" s="648"/>
      <c r="AN16" s="808"/>
      <c r="AO16" s="808"/>
      <c r="AP16" s="808"/>
      <c r="AQ16" s="808"/>
      <c r="AR16" s="808"/>
      <c r="AS16" s="808"/>
      <c r="AT16" s="808"/>
      <c r="AU16" s="808"/>
      <c r="AV16" s="808"/>
      <c r="AW16" s="797"/>
      <c r="CG16" s="289"/>
      <c r="CH16" s="289">
        <v>0</v>
      </c>
      <c r="CI16" s="289"/>
      <c r="CJ16" s="289">
        <v>0</v>
      </c>
      <c r="CK16" s="289"/>
      <c r="CL16" s="289"/>
      <c r="CM16" s="289"/>
      <c r="CN16" s="289"/>
    </row>
    <row r="17" spans="1:92" x14ac:dyDescent="0.2">
      <c r="A17" s="816" t="s">
        <v>419</v>
      </c>
      <c r="B17" s="107"/>
      <c r="C17" s="107"/>
      <c r="D17" s="107"/>
      <c r="E17" s="816"/>
      <c r="F17" s="816"/>
      <c r="G17" s="816"/>
      <c r="H17" s="107"/>
      <c r="I17" s="107"/>
      <c r="J17" s="107"/>
      <c r="K17" s="107"/>
      <c r="L17" s="107"/>
      <c r="M17" s="107"/>
      <c r="N17" s="107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648"/>
      <c r="AF17" s="648"/>
      <c r="AG17" s="648"/>
      <c r="AH17" s="648"/>
      <c r="AI17" s="648"/>
      <c r="AJ17" s="648"/>
      <c r="AK17" s="648"/>
      <c r="AL17" s="648"/>
      <c r="AM17" s="648"/>
      <c r="AN17" s="648"/>
      <c r="AO17" s="648"/>
      <c r="AP17" s="648"/>
      <c r="AQ17" s="648"/>
      <c r="AR17" s="648"/>
      <c r="AS17" s="648"/>
      <c r="AT17" s="648"/>
      <c r="AU17" s="648"/>
      <c r="AV17" s="648"/>
      <c r="AW17" s="797"/>
      <c r="CG17" s="289"/>
      <c r="CH17" s="289"/>
      <c r="CI17" s="289"/>
      <c r="CJ17" s="289"/>
      <c r="CK17" s="289"/>
      <c r="CL17" s="289"/>
      <c r="CM17" s="289"/>
      <c r="CN17" s="289"/>
    </row>
    <row r="18" spans="1:92" x14ac:dyDescent="0.2">
      <c r="A18" s="2767" t="s">
        <v>420</v>
      </c>
      <c r="B18" s="2768"/>
      <c r="C18" s="2732" t="s">
        <v>421</v>
      </c>
      <c r="D18" s="2732" t="s">
        <v>2224</v>
      </c>
      <c r="E18" s="2732" t="s">
        <v>1471</v>
      </c>
      <c r="F18" s="2732" t="s">
        <v>26</v>
      </c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648"/>
      <c r="AF18" s="808"/>
      <c r="AG18" s="808"/>
      <c r="AH18" s="808"/>
      <c r="AI18" s="808"/>
      <c r="AJ18" s="808"/>
      <c r="AK18" s="808"/>
      <c r="AL18" s="808"/>
      <c r="AM18" s="808"/>
      <c r="AN18" s="808"/>
      <c r="AO18" s="808"/>
      <c r="AP18" s="808"/>
      <c r="AQ18" s="808"/>
      <c r="AR18" s="808"/>
      <c r="AS18" s="808"/>
      <c r="AT18" s="808"/>
      <c r="AU18" s="808"/>
      <c r="AV18" s="808"/>
      <c r="AW18" s="797"/>
      <c r="CG18" s="289"/>
      <c r="CH18" s="289"/>
      <c r="CI18" s="289"/>
      <c r="CJ18" s="289"/>
      <c r="CK18" s="289"/>
      <c r="CL18" s="289"/>
      <c r="CM18" s="289"/>
      <c r="CN18" s="289"/>
    </row>
    <row r="19" spans="1:92" ht="18.75" customHeight="1" x14ac:dyDescent="0.2">
      <c r="A19" s="2769"/>
      <c r="B19" s="2770"/>
      <c r="C19" s="2733"/>
      <c r="D19" s="2733"/>
      <c r="E19" s="2733"/>
      <c r="F19" s="2733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648"/>
      <c r="AF19" s="808"/>
      <c r="AG19" s="808"/>
      <c r="AH19" s="808"/>
      <c r="AI19" s="808"/>
      <c r="AJ19" s="808"/>
      <c r="AK19" s="808"/>
      <c r="AL19" s="808"/>
      <c r="AM19" s="808"/>
      <c r="AN19" s="808"/>
      <c r="AO19" s="808"/>
      <c r="AP19" s="808"/>
      <c r="AQ19" s="808"/>
      <c r="AR19" s="808"/>
      <c r="AS19" s="808"/>
      <c r="AT19" s="808"/>
      <c r="AU19" s="808"/>
      <c r="AV19" s="808"/>
      <c r="AW19" s="797"/>
      <c r="CG19" s="289"/>
      <c r="CH19" s="289"/>
      <c r="CI19" s="289"/>
      <c r="CJ19" s="289"/>
      <c r="CK19" s="289"/>
      <c r="CL19" s="289"/>
      <c r="CM19" s="289"/>
      <c r="CN19" s="289"/>
    </row>
    <row r="20" spans="1:92" x14ac:dyDescent="0.2">
      <c r="A20" s="3082" t="s">
        <v>422</v>
      </c>
      <c r="B20" s="3083"/>
      <c r="C20" s="476"/>
      <c r="D20" s="476"/>
      <c r="E20" s="476"/>
      <c r="F20" s="476"/>
      <c r="G20" s="435" t="s">
        <v>1514</v>
      </c>
      <c r="H20" s="817"/>
      <c r="I20" s="817"/>
      <c r="J20" s="817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648"/>
      <c r="AF20" s="808"/>
      <c r="AG20" s="808"/>
      <c r="AH20" s="808"/>
      <c r="AI20" s="808"/>
      <c r="AJ20" s="808"/>
      <c r="AK20" s="808"/>
      <c r="AL20" s="808"/>
      <c r="AM20" s="808"/>
      <c r="AN20" s="808"/>
      <c r="AO20" s="808"/>
      <c r="AP20" s="808"/>
      <c r="AQ20" s="808"/>
      <c r="AR20" s="808"/>
      <c r="AS20" s="808"/>
      <c r="AT20" s="808"/>
      <c r="AU20" s="808"/>
      <c r="AV20" s="808"/>
      <c r="AW20" s="797"/>
      <c r="CD20" s="290" t="str">
        <f>IF(AND(SUM(C21:C30)&lt;&gt;0,C20=0),"Debe ingresar el total de gestantes Ingresadas a ARO","")</f>
        <v/>
      </c>
      <c r="CG20" s="289">
        <v>0</v>
      </c>
      <c r="CH20" s="289"/>
      <c r="CI20" s="289">
        <v>0</v>
      </c>
      <c r="CJ20" s="289"/>
      <c r="CK20" s="289"/>
      <c r="CL20" s="289"/>
      <c r="CM20" s="289"/>
      <c r="CN20" s="289"/>
    </row>
    <row r="21" spans="1:92" x14ac:dyDescent="0.2">
      <c r="A21" s="3084" t="s">
        <v>1626</v>
      </c>
      <c r="B21" s="3085"/>
      <c r="C21" s="143"/>
      <c r="D21" s="143"/>
      <c r="E21" s="143"/>
      <c r="F21" s="143"/>
      <c r="G21" s="435" t="s">
        <v>1514</v>
      </c>
      <c r="H21" s="817"/>
      <c r="I21" s="817"/>
      <c r="J21" s="817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648"/>
      <c r="AF21" s="808"/>
      <c r="AG21" s="808"/>
      <c r="AH21" s="808"/>
      <c r="AI21" s="808"/>
      <c r="AJ21" s="808"/>
      <c r="AK21" s="808"/>
      <c r="AL21" s="808"/>
      <c r="AM21" s="808"/>
      <c r="AN21" s="808"/>
      <c r="AO21" s="808"/>
      <c r="AP21" s="808"/>
      <c r="AQ21" s="808"/>
      <c r="AR21" s="808"/>
      <c r="AS21" s="808"/>
      <c r="AT21" s="808"/>
      <c r="AU21" s="808"/>
      <c r="AV21" s="808"/>
      <c r="AW21" s="797"/>
      <c r="CG21" s="289">
        <v>0</v>
      </c>
      <c r="CH21" s="289"/>
      <c r="CI21" s="289">
        <v>0</v>
      </c>
      <c r="CJ21" s="289"/>
      <c r="CK21" s="289"/>
      <c r="CL21" s="289"/>
      <c r="CM21" s="289"/>
      <c r="CN21" s="289"/>
    </row>
    <row r="22" spans="1:92" ht="14.25" customHeight="1" x14ac:dyDescent="0.2">
      <c r="A22" s="3076" t="s">
        <v>1627</v>
      </c>
      <c r="B22" s="3077"/>
      <c r="C22" s="237"/>
      <c r="D22" s="237"/>
      <c r="E22" s="237"/>
      <c r="F22" s="237"/>
      <c r="G22" s="435" t="s">
        <v>1514</v>
      </c>
      <c r="H22" s="817"/>
      <c r="I22" s="817"/>
      <c r="J22" s="817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648"/>
      <c r="AF22" s="808"/>
      <c r="AG22" s="808"/>
      <c r="AH22" s="808"/>
      <c r="AI22" s="808"/>
      <c r="AJ22" s="808"/>
      <c r="AK22" s="808"/>
      <c r="AL22" s="808"/>
      <c r="AM22" s="808"/>
      <c r="AN22" s="808"/>
      <c r="AO22" s="808"/>
      <c r="AP22" s="808"/>
      <c r="AQ22" s="808"/>
      <c r="AR22" s="808"/>
      <c r="AS22" s="808"/>
      <c r="AT22" s="808"/>
      <c r="AU22" s="808"/>
      <c r="AV22" s="808"/>
      <c r="AW22" s="797"/>
      <c r="CG22" s="289">
        <v>0</v>
      </c>
      <c r="CH22" s="289"/>
      <c r="CI22" s="289">
        <v>0</v>
      </c>
      <c r="CJ22" s="289"/>
      <c r="CK22" s="289"/>
      <c r="CL22" s="289"/>
      <c r="CM22" s="289"/>
      <c r="CN22" s="289"/>
    </row>
    <row r="23" spans="1:92" ht="14.25" customHeight="1" x14ac:dyDescent="0.2">
      <c r="A23" s="3076" t="s">
        <v>1628</v>
      </c>
      <c r="B23" s="3077"/>
      <c r="C23" s="237"/>
      <c r="D23" s="237"/>
      <c r="E23" s="237"/>
      <c r="F23" s="237"/>
      <c r="G23" s="435" t="s">
        <v>1514</v>
      </c>
      <c r="H23" s="817"/>
      <c r="I23" s="817"/>
      <c r="J23" s="817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648"/>
      <c r="AF23" s="808"/>
      <c r="AG23" s="808"/>
      <c r="AH23" s="808"/>
      <c r="AI23" s="808"/>
      <c r="AJ23" s="808"/>
      <c r="AK23" s="808"/>
      <c r="AL23" s="808"/>
      <c r="AM23" s="808"/>
      <c r="AN23" s="808"/>
      <c r="AO23" s="808"/>
      <c r="AP23" s="808"/>
      <c r="AQ23" s="808"/>
      <c r="AR23" s="808"/>
      <c r="AS23" s="808"/>
      <c r="AT23" s="808"/>
      <c r="AU23" s="808"/>
      <c r="AV23" s="808"/>
      <c r="AW23" s="797"/>
      <c r="CG23" s="289">
        <v>0</v>
      </c>
      <c r="CH23" s="289"/>
      <c r="CI23" s="289">
        <v>0</v>
      </c>
      <c r="CJ23" s="289"/>
      <c r="CK23" s="289"/>
      <c r="CL23" s="289"/>
      <c r="CM23" s="289"/>
      <c r="CN23" s="289"/>
    </row>
    <row r="24" spans="1:92" ht="14.25" customHeight="1" x14ac:dyDescent="0.2">
      <c r="A24" s="3070" t="s">
        <v>1629</v>
      </c>
      <c r="B24" s="3071"/>
      <c r="C24" s="237"/>
      <c r="D24" s="237"/>
      <c r="E24" s="237"/>
      <c r="F24" s="237"/>
      <c r="G24" s="435" t="s">
        <v>1514</v>
      </c>
      <c r="H24" s="817"/>
      <c r="I24" s="817"/>
      <c r="J24" s="817"/>
      <c r="K24" s="280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648"/>
      <c r="AF24" s="808"/>
      <c r="AG24" s="808"/>
      <c r="AH24" s="808"/>
      <c r="AI24" s="808"/>
      <c r="AJ24" s="808"/>
      <c r="AK24" s="808"/>
      <c r="AL24" s="808"/>
      <c r="AM24" s="808"/>
      <c r="AN24" s="808"/>
      <c r="AO24" s="808"/>
      <c r="AP24" s="808"/>
      <c r="AQ24" s="808"/>
      <c r="AR24" s="808"/>
      <c r="AS24" s="808"/>
      <c r="AT24" s="808"/>
      <c r="AU24" s="808"/>
      <c r="AV24" s="808"/>
      <c r="AW24" s="797"/>
      <c r="CG24" s="289">
        <v>0</v>
      </c>
      <c r="CH24" s="289"/>
      <c r="CI24" s="289">
        <v>0</v>
      </c>
      <c r="CJ24" s="289"/>
      <c r="CK24" s="289"/>
      <c r="CL24" s="289"/>
      <c r="CM24" s="289"/>
      <c r="CN24" s="289"/>
    </row>
    <row r="25" spans="1:92" x14ac:dyDescent="0.2">
      <c r="A25" s="3070" t="s">
        <v>423</v>
      </c>
      <c r="B25" s="3071"/>
      <c r="C25" s="237"/>
      <c r="D25" s="237"/>
      <c r="E25" s="237"/>
      <c r="F25" s="237"/>
      <c r="G25" s="435" t="s">
        <v>1514</v>
      </c>
      <c r="H25" s="817"/>
      <c r="I25" s="817"/>
      <c r="J25" s="817"/>
      <c r="K25" s="280"/>
      <c r="L25" s="280"/>
      <c r="M25" s="280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648"/>
      <c r="AF25" s="808"/>
      <c r="AG25" s="808"/>
      <c r="AH25" s="808"/>
      <c r="AI25" s="808"/>
      <c r="AJ25" s="808"/>
      <c r="AK25" s="808"/>
      <c r="AL25" s="808"/>
      <c r="AM25" s="808"/>
      <c r="AN25" s="808"/>
      <c r="AO25" s="808"/>
      <c r="AP25" s="808"/>
      <c r="AQ25" s="808"/>
      <c r="AR25" s="808"/>
      <c r="AS25" s="808"/>
      <c r="AT25" s="808"/>
      <c r="AU25" s="808"/>
      <c r="AV25" s="808"/>
      <c r="AW25" s="797"/>
      <c r="CG25" s="289">
        <v>0</v>
      </c>
      <c r="CH25" s="289"/>
      <c r="CI25" s="289">
        <v>0</v>
      </c>
      <c r="CJ25" s="289"/>
      <c r="CK25" s="289"/>
      <c r="CL25" s="289"/>
      <c r="CM25" s="289"/>
      <c r="CN25" s="289"/>
    </row>
    <row r="26" spans="1:92" x14ac:dyDescent="0.2">
      <c r="A26" s="3070" t="s">
        <v>424</v>
      </c>
      <c r="B26" s="3071"/>
      <c r="C26" s="237"/>
      <c r="D26" s="237"/>
      <c r="E26" s="237"/>
      <c r="F26" s="237"/>
      <c r="G26" s="435" t="s">
        <v>1514</v>
      </c>
      <c r="H26" s="817"/>
      <c r="I26" s="817"/>
      <c r="J26" s="817"/>
      <c r="K26" s="280"/>
      <c r="L26" s="280"/>
      <c r="M26" s="280"/>
      <c r="N26" s="280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648"/>
      <c r="AF26" s="808"/>
      <c r="AG26" s="808"/>
      <c r="AH26" s="808"/>
      <c r="AI26" s="808"/>
      <c r="AJ26" s="808"/>
      <c r="AK26" s="808"/>
      <c r="AL26" s="808"/>
      <c r="AM26" s="808"/>
      <c r="AN26" s="808"/>
      <c r="AO26" s="808"/>
      <c r="AP26" s="808"/>
      <c r="AQ26" s="808"/>
      <c r="AR26" s="808"/>
      <c r="AS26" s="808"/>
      <c r="AT26" s="808"/>
      <c r="AU26" s="808"/>
      <c r="AV26" s="808"/>
      <c r="AW26" s="797"/>
      <c r="CG26" s="289">
        <v>0</v>
      </c>
      <c r="CH26" s="289"/>
      <c r="CI26" s="289">
        <v>0</v>
      </c>
      <c r="CJ26" s="289"/>
      <c r="CK26" s="289"/>
      <c r="CL26" s="289"/>
      <c r="CM26" s="289"/>
      <c r="CN26" s="289"/>
    </row>
    <row r="27" spans="1:92" x14ac:dyDescent="0.2">
      <c r="A27" s="3070" t="s">
        <v>1630</v>
      </c>
      <c r="B27" s="3071"/>
      <c r="C27" s="237"/>
      <c r="D27" s="237"/>
      <c r="E27" s="237"/>
      <c r="F27" s="237"/>
      <c r="G27" s="435" t="s">
        <v>1514</v>
      </c>
      <c r="H27" s="817"/>
      <c r="I27" s="817"/>
      <c r="J27" s="817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648"/>
      <c r="AF27" s="808"/>
      <c r="AG27" s="808"/>
      <c r="AH27" s="808"/>
      <c r="AI27" s="808"/>
      <c r="AJ27" s="808"/>
      <c r="AK27" s="808"/>
      <c r="AL27" s="808"/>
      <c r="AM27" s="808"/>
      <c r="AN27" s="808"/>
      <c r="AO27" s="808"/>
      <c r="AP27" s="808"/>
      <c r="AQ27" s="808"/>
      <c r="AR27" s="808"/>
      <c r="AS27" s="808"/>
      <c r="AT27" s="808"/>
      <c r="AU27" s="808"/>
      <c r="AV27" s="808"/>
      <c r="AW27" s="797"/>
      <c r="CG27" s="289">
        <v>0</v>
      </c>
      <c r="CH27" s="289"/>
      <c r="CI27" s="289">
        <v>0</v>
      </c>
      <c r="CJ27" s="289"/>
      <c r="CK27" s="289"/>
      <c r="CL27" s="289"/>
      <c r="CM27" s="289"/>
      <c r="CN27" s="289"/>
    </row>
    <row r="28" spans="1:92" x14ac:dyDescent="0.2">
      <c r="A28" s="3070" t="s">
        <v>1631</v>
      </c>
      <c r="B28" s="3071"/>
      <c r="C28" s="237"/>
      <c r="D28" s="237"/>
      <c r="E28" s="237"/>
      <c r="F28" s="237"/>
      <c r="G28" s="435" t="s">
        <v>1514</v>
      </c>
      <c r="H28" s="817"/>
      <c r="I28" s="817"/>
      <c r="J28" s="817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648"/>
      <c r="AF28" s="808"/>
      <c r="AG28" s="808"/>
      <c r="AH28" s="808"/>
      <c r="AI28" s="808"/>
      <c r="AJ28" s="808"/>
      <c r="AK28" s="808"/>
      <c r="AL28" s="808"/>
      <c r="AM28" s="808"/>
      <c r="AN28" s="808"/>
      <c r="AO28" s="808"/>
      <c r="AP28" s="808"/>
      <c r="AQ28" s="808"/>
      <c r="AR28" s="808"/>
      <c r="AS28" s="808"/>
      <c r="AT28" s="808"/>
      <c r="AU28" s="808"/>
      <c r="AV28" s="808"/>
      <c r="AW28" s="797"/>
      <c r="CG28" s="289">
        <v>0</v>
      </c>
      <c r="CH28" s="289"/>
      <c r="CI28" s="289">
        <v>0</v>
      </c>
      <c r="CJ28" s="289"/>
      <c r="CK28" s="289"/>
      <c r="CL28" s="289"/>
      <c r="CM28" s="289"/>
      <c r="CN28" s="289"/>
    </row>
    <row r="29" spans="1:92" x14ac:dyDescent="0.2">
      <c r="A29" s="3086" t="s">
        <v>1632</v>
      </c>
      <c r="B29" s="3087"/>
      <c r="C29" s="237"/>
      <c r="D29" s="237"/>
      <c r="E29" s="237"/>
      <c r="F29" s="237"/>
      <c r="G29" s="435" t="s">
        <v>1514</v>
      </c>
      <c r="H29" s="817"/>
      <c r="I29" s="817"/>
      <c r="J29" s="817"/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648"/>
      <c r="AF29" s="808"/>
      <c r="AG29" s="808"/>
      <c r="AH29" s="808"/>
      <c r="AI29" s="808"/>
      <c r="AJ29" s="808"/>
      <c r="AK29" s="808"/>
      <c r="AL29" s="808"/>
      <c r="AM29" s="808"/>
      <c r="AN29" s="808"/>
      <c r="AO29" s="808"/>
      <c r="AP29" s="808"/>
      <c r="AQ29" s="808"/>
      <c r="AR29" s="808"/>
      <c r="AS29" s="808"/>
      <c r="AT29" s="808"/>
      <c r="AU29" s="808"/>
      <c r="AV29" s="808"/>
      <c r="AW29" s="797"/>
      <c r="CG29" s="289">
        <v>0</v>
      </c>
      <c r="CH29" s="289"/>
      <c r="CI29" s="289">
        <v>0</v>
      </c>
      <c r="CJ29" s="289"/>
      <c r="CK29" s="289"/>
      <c r="CL29" s="289"/>
      <c r="CM29" s="289"/>
      <c r="CN29" s="289"/>
    </row>
    <row r="30" spans="1:92" ht="14.25" customHeight="1" x14ac:dyDescent="0.2">
      <c r="A30" s="3072" t="s">
        <v>1633</v>
      </c>
      <c r="B30" s="3073"/>
      <c r="C30" s="136"/>
      <c r="D30" s="136"/>
      <c r="E30" s="136"/>
      <c r="F30" s="136"/>
      <c r="G30" s="435" t="s">
        <v>1514</v>
      </c>
      <c r="H30" s="817"/>
      <c r="I30" s="817"/>
      <c r="J30" s="817"/>
      <c r="K30" s="280"/>
      <c r="L30" s="280"/>
      <c r="M30" s="280"/>
      <c r="N30" s="280"/>
      <c r="O30" s="280"/>
      <c r="P30" s="280"/>
      <c r="Q30" s="280"/>
      <c r="R30" s="280"/>
      <c r="S30" s="280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800"/>
      <c r="AF30" s="800"/>
      <c r="AG30" s="800"/>
      <c r="AH30" s="818"/>
      <c r="AI30" s="800"/>
      <c r="AJ30" s="800"/>
      <c r="AK30" s="800"/>
      <c r="AL30" s="800"/>
      <c r="AM30" s="800"/>
      <c r="AN30" s="800"/>
      <c r="AO30" s="800"/>
      <c r="AP30" s="800"/>
      <c r="AQ30" s="800"/>
      <c r="AR30" s="800"/>
      <c r="AS30" s="800"/>
      <c r="AT30" s="800"/>
      <c r="AU30" s="800"/>
      <c r="AV30" s="800"/>
      <c r="AW30" s="819"/>
      <c r="CG30" s="289">
        <v>0</v>
      </c>
      <c r="CH30" s="289"/>
      <c r="CI30" s="289">
        <v>0</v>
      </c>
      <c r="CJ30" s="289"/>
      <c r="CK30" s="289"/>
      <c r="CL30" s="289"/>
      <c r="CM30" s="289"/>
      <c r="CN30" s="289"/>
    </row>
    <row r="31" spans="1:92" x14ac:dyDescent="0.2">
      <c r="A31" s="801" t="s">
        <v>425</v>
      </c>
      <c r="B31" s="820"/>
      <c r="C31" s="821"/>
      <c r="D31" s="822"/>
      <c r="E31" s="591"/>
      <c r="F31" s="823"/>
      <c r="G31" s="278"/>
      <c r="H31" s="278"/>
      <c r="I31" s="278"/>
      <c r="J31" s="278"/>
      <c r="K31" s="278"/>
      <c r="L31" s="278"/>
      <c r="M31" s="278"/>
      <c r="N31" s="278"/>
      <c r="O31" s="278"/>
      <c r="P31" s="278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800"/>
      <c r="AF31" s="800"/>
      <c r="AG31" s="800"/>
      <c r="AH31" s="818"/>
      <c r="AI31" s="800"/>
      <c r="AJ31" s="800"/>
      <c r="AK31" s="800"/>
      <c r="AL31" s="800"/>
      <c r="AM31" s="800"/>
      <c r="AN31" s="800"/>
      <c r="AO31" s="800"/>
      <c r="AP31" s="800"/>
      <c r="AQ31" s="800"/>
      <c r="AR31" s="800"/>
      <c r="AS31" s="800"/>
      <c r="AT31" s="800"/>
      <c r="AU31" s="800"/>
      <c r="AV31" s="800"/>
      <c r="AW31" s="819"/>
      <c r="CG31" s="289"/>
      <c r="CH31" s="289"/>
      <c r="CI31" s="289"/>
      <c r="CJ31" s="289"/>
      <c r="CK31" s="289"/>
      <c r="CL31" s="289"/>
      <c r="CM31" s="289"/>
      <c r="CN31" s="289"/>
    </row>
    <row r="32" spans="1:92" x14ac:dyDescent="0.2">
      <c r="A32" s="2784" t="s">
        <v>426</v>
      </c>
      <c r="B32" s="2785"/>
      <c r="C32" s="2738" t="s">
        <v>4</v>
      </c>
      <c r="D32" s="2925" t="s">
        <v>339</v>
      </c>
      <c r="E32" s="2926"/>
      <c r="F32" s="2926"/>
      <c r="G32" s="2926"/>
      <c r="H32" s="2926"/>
      <c r="I32" s="2926"/>
      <c r="J32" s="2926"/>
      <c r="K32" s="2926"/>
      <c r="L32" s="2927"/>
      <c r="M32" s="278"/>
      <c r="N32" s="278"/>
      <c r="O32" s="278"/>
      <c r="P32" s="278"/>
      <c r="Q32" s="278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800"/>
      <c r="AF32" s="800"/>
      <c r="AG32" s="800"/>
      <c r="AH32" s="818"/>
      <c r="AI32" s="800"/>
      <c r="AJ32" s="800"/>
      <c r="AK32" s="804"/>
      <c r="AL32" s="804"/>
      <c r="AM32" s="804"/>
      <c r="AN32" s="804"/>
      <c r="AO32" s="804"/>
      <c r="AP32" s="804"/>
      <c r="AQ32" s="804"/>
      <c r="AR32" s="804"/>
      <c r="AS32" s="804"/>
      <c r="AT32" s="804"/>
      <c r="AU32" s="804"/>
      <c r="AV32" s="804"/>
      <c r="AW32" s="819"/>
      <c r="CG32" s="289"/>
      <c r="CH32" s="289"/>
      <c r="CI32" s="289"/>
      <c r="CJ32" s="289"/>
      <c r="CK32" s="289"/>
      <c r="CL32" s="289"/>
      <c r="CM32" s="289"/>
      <c r="CN32" s="289"/>
    </row>
    <row r="33" spans="1:92" ht="21" x14ac:dyDescent="0.2">
      <c r="A33" s="2788"/>
      <c r="B33" s="2789"/>
      <c r="C33" s="2739"/>
      <c r="D33" s="824" t="s">
        <v>413</v>
      </c>
      <c r="E33" s="184" t="s">
        <v>414</v>
      </c>
      <c r="F33" s="184" t="s">
        <v>13</v>
      </c>
      <c r="G33" s="184" t="s">
        <v>14</v>
      </c>
      <c r="H33" s="184" t="s">
        <v>15</v>
      </c>
      <c r="I33" s="184" t="s">
        <v>16</v>
      </c>
      <c r="J33" s="184" t="s">
        <v>17</v>
      </c>
      <c r="K33" s="184" t="s">
        <v>18</v>
      </c>
      <c r="L33" s="184" t="s">
        <v>1518</v>
      </c>
      <c r="M33" s="825"/>
      <c r="N33" s="826"/>
      <c r="O33" s="806"/>
      <c r="P33" s="807"/>
      <c r="Q33" s="827"/>
      <c r="R33" s="827"/>
      <c r="S33" s="807"/>
      <c r="T33" s="826"/>
      <c r="U33" s="806"/>
      <c r="V33" s="278"/>
      <c r="W33" s="278"/>
      <c r="X33" s="280"/>
      <c r="Y33" s="280"/>
      <c r="Z33" s="280"/>
      <c r="AA33" s="280"/>
      <c r="AB33" s="280"/>
      <c r="AC33" s="280"/>
      <c r="AD33" s="280"/>
      <c r="AE33" s="648"/>
      <c r="AF33" s="648"/>
      <c r="AG33" s="648"/>
      <c r="AH33" s="828"/>
      <c r="AI33" s="648"/>
      <c r="AJ33" s="648"/>
      <c r="AK33" s="648"/>
      <c r="AL33" s="648"/>
      <c r="AM33" s="648"/>
      <c r="AN33" s="648"/>
      <c r="AO33" s="648"/>
      <c r="AP33" s="808"/>
      <c r="AQ33" s="808"/>
      <c r="AR33" s="808"/>
      <c r="AS33" s="808"/>
      <c r="AT33" s="808"/>
      <c r="AU33" s="808"/>
      <c r="AV33" s="808"/>
      <c r="AW33" s="819"/>
      <c r="CG33" s="289"/>
      <c r="CH33" s="289"/>
      <c r="CI33" s="289"/>
      <c r="CJ33" s="289"/>
      <c r="CK33" s="289"/>
      <c r="CL33" s="289"/>
      <c r="CM33" s="289"/>
      <c r="CN33" s="289"/>
    </row>
    <row r="34" spans="1:92" x14ac:dyDescent="0.2">
      <c r="A34" s="2920" t="s">
        <v>427</v>
      </c>
      <c r="B34" s="2920"/>
      <c r="C34" s="274">
        <f t="shared" ref="C34:C44" si="1">SUM(D34:L34)</f>
        <v>0</v>
      </c>
      <c r="D34" s="274">
        <f t="shared" ref="D34:L34" si="2">SUM(D35:D43)</f>
        <v>0</v>
      </c>
      <c r="E34" s="274">
        <f t="shared" si="2"/>
        <v>0</v>
      </c>
      <c r="F34" s="274">
        <f t="shared" si="2"/>
        <v>0</v>
      </c>
      <c r="G34" s="274">
        <f t="shared" si="2"/>
        <v>0</v>
      </c>
      <c r="H34" s="274">
        <f t="shared" si="2"/>
        <v>0</v>
      </c>
      <c r="I34" s="274">
        <f t="shared" si="2"/>
        <v>0</v>
      </c>
      <c r="J34" s="274">
        <f t="shared" si="2"/>
        <v>0</v>
      </c>
      <c r="K34" s="274">
        <f t="shared" si="2"/>
        <v>0</v>
      </c>
      <c r="L34" s="274">
        <f t="shared" si="2"/>
        <v>0</v>
      </c>
      <c r="M34" s="829"/>
      <c r="N34" s="830"/>
      <c r="O34" s="830"/>
      <c r="P34" s="831"/>
      <c r="Q34" s="832"/>
      <c r="R34" s="832"/>
      <c r="S34" s="831"/>
      <c r="T34" s="833"/>
      <c r="U34" s="833"/>
      <c r="V34" s="278"/>
      <c r="W34" s="278"/>
      <c r="X34" s="280"/>
      <c r="Y34" s="280"/>
      <c r="Z34" s="280"/>
      <c r="AA34" s="280"/>
      <c r="AB34" s="280"/>
      <c r="AC34" s="280"/>
      <c r="AD34" s="280"/>
      <c r="AE34" s="280"/>
      <c r="AF34" s="280"/>
      <c r="AG34" s="280"/>
      <c r="AH34" s="280"/>
      <c r="AI34" s="648"/>
      <c r="AJ34" s="648"/>
      <c r="AK34" s="648"/>
      <c r="AL34" s="648"/>
      <c r="AM34" s="648"/>
      <c r="AN34" s="648"/>
      <c r="AO34" s="648"/>
      <c r="AP34" s="808"/>
      <c r="AQ34" s="808"/>
      <c r="AR34" s="808"/>
      <c r="AS34" s="808"/>
      <c r="AT34" s="808"/>
      <c r="AU34" s="808"/>
      <c r="AV34" s="808"/>
      <c r="CG34" s="289"/>
      <c r="CH34" s="289"/>
      <c r="CI34" s="289"/>
      <c r="CJ34" s="289"/>
      <c r="CK34" s="289"/>
      <c r="CL34" s="289"/>
      <c r="CM34" s="289"/>
      <c r="CN34" s="289"/>
    </row>
    <row r="35" spans="1:92" x14ac:dyDescent="0.2">
      <c r="A35" s="3088" t="s">
        <v>1634</v>
      </c>
      <c r="B35" s="2818"/>
      <c r="C35" s="165">
        <f t="shared" si="1"/>
        <v>0</v>
      </c>
      <c r="D35" s="125"/>
      <c r="E35" s="125"/>
      <c r="F35" s="125"/>
      <c r="G35" s="125"/>
      <c r="H35" s="125"/>
      <c r="I35" s="125"/>
      <c r="J35" s="125"/>
      <c r="K35" s="125"/>
      <c r="L35" s="125"/>
      <c r="M35" s="834"/>
      <c r="N35" s="835"/>
      <c r="O35" s="835"/>
      <c r="P35" s="835"/>
      <c r="Q35" s="835"/>
      <c r="R35" s="835"/>
      <c r="S35" s="835"/>
      <c r="T35" s="280"/>
      <c r="U35" s="280"/>
      <c r="V35" s="280"/>
      <c r="W35" s="280"/>
      <c r="X35" s="280"/>
      <c r="Y35" s="280"/>
      <c r="Z35" s="280"/>
      <c r="AA35" s="280"/>
      <c r="AB35" s="280"/>
      <c r="AC35" s="280"/>
      <c r="AD35" s="280"/>
      <c r="AE35" s="280"/>
      <c r="AF35" s="280"/>
      <c r="AG35" s="280"/>
      <c r="AH35" s="280"/>
      <c r="AI35" s="648"/>
      <c r="AJ35" s="808"/>
      <c r="AK35" s="808"/>
      <c r="AL35" s="808"/>
      <c r="AM35" s="808"/>
      <c r="AN35" s="808"/>
      <c r="AO35" s="808"/>
      <c r="AP35" s="808"/>
      <c r="AQ35" s="808"/>
      <c r="AR35" s="808"/>
      <c r="AS35" s="808"/>
      <c r="AT35" s="808"/>
      <c r="AU35" s="808"/>
      <c r="AV35" s="808"/>
      <c r="CG35" s="289"/>
      <c r="CH35" s="289"/>
      <c r="CI35" s="289"/>
      <c r="CJ35" s="289"/>
      <c r="CK35" s="289"/>
      <c r="CL35" s="289"/>
      <c r="CM35" s="289"/>
      <c r="CN35" s="289"/>
    </row>
    <row r="36" spans="1:92" x14ac:dyDescent="0.2">
      <c r="A36" s="3089" t="s">
        <v>1635</v>
      </c>
      <c r="B36" s="2810"/>
      <c r="C36" s="168">
        <f t="shared" si="1"/>
        <v>0</v>
      </c>
      <c r="D36" s="136"/>
      <c r="E36" s="136"/>
      <c r="F36" s="136"/>
      <c r="G36" s="136"/>
      <c r="H36" s="136"/>
      <c r="I36" s="136"/>
      <c r="J36" s="136"/>
      <c r="K36" s="136"/>
      <c r="L36" s="136"/>
      <c r="M36" s="836"/>
      <c r="N36" s="837"/>
      <c r="O36" s="837"/>
      <c r="P36" s="837"/>
      <c r="Q36" s="837"/>
      <c r="R36" s="837"/>
      <c r="S36" s="837"/>
      <c r="T36" s="280"/>
      <c r="U36" s="280"/>
      <c r="V36" s="280"/>
      <c r="W36" s="280"/>
      <c r="X36" s="280"/>
      <c r="Y36" s="280"/>
      <c r="Z36" s="280"/>
      <c r="AA36" s="280"/>
      <c r="AB36" s="280"/>
      <c r="AC36" s="280"/>
      <c r="AD36" s="280"/>
      <c r="AE36" s="280"/>
      <c r="AF36" s="280"/>
      <c r="AG36" s="280"/>
      <c r="AH36" s="280"/>
      <c r="AI36" s="648"/>
      <c r="AJ36" s="808"/>
      <c r="AK36" s="808"/>
      <c r="AL36" s="808"/>
      <c r="AM36" s="808"/>
      <c r="AN36" s="808"/>
      <c r="AO36" s="808"/>
      <c r="AP36" s="808"/>
      <c r="AQ36" s="808"/>
      <c r="AR36" s="808"/>
      <c r="AS36" s="808"/>
      <c r="AT36" s="808"/>
      <c r="AU36" s="808"/>
      <c r="AV36" s="808"/>
      <c r="CG36" s="289"/>
      <c r="CH36" s="289"/>
      <c r="CI36" s="289"/>
      <c r="CJ36" s="289"/>
      <c r="CK36" s="289"/>
      <c r="CL36" s="289"/>
      <c r="CM36" s="289"/>
      <c r="CN36" s="289"/>
    </row>
    <row r="37" spans="1:92" x14ac:dyDescent="0.2">
      <c r="A37" s="2766" t="s">
        <v>428</v>
      </c>
      <c r="B37" s="838" t="s">
        <v>1636</v>
      </c>
      <c r="C37" s="165">
        <f t="shared" si="1"/>
        <v>0</v>
      </c>
      <c r="D37" s="125"/>
      <c r="E37" s="125"/>
      <c r="F37" s="125"/>
      <c r="G37" s="125"/>
      <c r="H37" s="125"/>
      <c r="I37" s="125"/>
      <c r="J37" s="125"/>
      <c r="K37" s="125"/>
      <c r="L37" s="125"/>
      <c r="M37" s="834"/>
      <c r="N37" s="835"/>
      <c r="O37" s="835"/>
      <c r="P37" s="835"/>
      <c r="Q37" s="835"/>
      <c r="R37" s="835"/>
      <c r="S37" s="835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  <c r="AI37" s="648"/>
      <c r="AJ37" s="808"/>
      <c r="AK37" s="808"/>
      <c r="AL37" s="808"/>
      <c r="AM37" s="808"/>
      <c r="AN37" s="808"/>
      <c r="AO37" s="808"/>
      <c r="AP37" s="808"/>
      <c r="AQ37" s="808"/>
      <c r="AR37" s="808"/>
      <c r="AS37" s="808"/>
      <c r="AT37" s="808"/>
      <c r="AU37" s="808"/>
      <c r="AV37" s="808"/>
      <c r="CG37" s="289"/>
      <c r="CH37" s="289"/>
      <c r="CI37" s="289"/>
      <c r="CJ37" s="289"/>
      <c r="CK37" s="289"/>
      <c r="CL37" s="289"/>
      <c r="CM37" s="289"/>
      <c r="CN37" s="289"/>
    </row>
    <row r="38" spans="1:92" x14ac:dyDescent="0.2">
      <c r="A38" s="2754"/>
      <c r="B38" s="839" t="s">
        <v>1637</v>
      </c>
      <c r="C38" s="200">
        <f t="shared" si="1"/>
        <v>0</v>
      </c>
      <c r="D38" s="237"/>
      <c r="E38" s="237"/>
      <c r="F38" s="237"/>
      <c r="G38" s="237"/>
      <c r="H38" s="237"/>
      <c r="I38" s="237"/>
      <c r="J38" s="237"/>
      <c r="K38" s="237"/>
      <c r="L38" s="237"/>
      <c r="M38" s="834"/>
      <c r="N38" s="835"/>
      <c r="O38" s="835"/>
      <c r="P38" s="835"/>
      <c r="Q38" s="835"/>
      <c r="R38" s="835"/>
      <c r="S38" s="835"/>
      <c r="T38" s="280"/>
      <c r="U38" s="280"/>
      <c r="V38" s="280"/>
      <c r="W38" s="280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  <c r="AI38" s="648"/>
      <c r="AJ38" s="808"/>
      <c r="AK38" s="808"/>
      <c r="AL38" s="808"/>
      <c r="AM38" s="808"/>
      <c r="AN38" s="808"/>
      <c r="AO38" s="808"/>
      <c r="AP38" s="808"/>
      <c r="AQ38" s="808"/>
      <c r="AR38" s="808"/>
      <c r="AS38" s="808"/>
      <c r="AT38" s="808"/>
      <c r="AU38" s="808"/>
      <c r="AV38" s="808"/>
      <c r="CG38" s="289"/>
      <c r="CH38" s="289"/>
      <c r="CI38" s="289"/>
      <c r="CJ38" s="289"/>
      <c r="CK38" s="289"/>
      <c r="CL38" s="289"/>
      <c r="CM38" s="289"/>
      <c r="CN38" s="289"/>
    </row>
    <row r="39" spans="1:92" x14ac:dyDescent="0.2">
      <c r="A39" s="2754"/>
      <c r="B39" s="839" t="s">
        <v>1638</v>
      </c>
      <c r="C39" s="200">
        <f t="shared" si="1"/>
        <v>0</v>
      </c>
      <c r="D39" s="237"/>
      <c r="E39" s="237"/>
      <c r="F39" s="237"/>
      <c r="G39" s="237"/>
      <c r="H39" s="237"/>
      <c r="I39" s="237"/>
      <c r="J39" s="237"/>
      <c r="K39" s="237"/>
      <c r="L39" s="237"/>
      <c r="M39" s="834"/>
      <c r="N39" s="835"/>
      <c r="O39" s="835"/>
      <c r="P39" s="835"/>
      <c r="Q39" s="835"/>
      <c r="R39" s="835"/>
      <c r="S39" s="835"/>
      <c r="T39" s="280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  <c r="AI39" s="648"/>
      <c r="AJ39" s="808"/>
      <c r="AK39" s="808"/>
      <c r="AL39" s="808"/>
      <c r="AM39" s="808"/>
      <c r="AN39" s="808"/>
      <c r="AO39" s="808"/>
      <c r="AP39" s="808"/>
      <c r="AQ39" s="808"/>
      <c r="AR39" s="808"/>
      <c r="AS39" s="808"/>
      <c r="AT39" s="808"/>
      <c r="AU39" s="808"/>
      <c r="AV39" s="808"/>
      <c r="CG39" s="289"/>
      <c r="CH39" s="289"/>
      <c r="CI39" s="289"/>
      <c r="CJ39" s="289"/>
      <c r="CK39" s="289"/>
      <c r="CL39" s="289"/>
      <c r="CM39" s="289"/>
      <c r="CN39" s="289"/>
    </row>
    <row r="40" spans="1:92" x14ac:dyDescent="0.2">
      <c r="A40" s="2754"/>
      <c r="B40" s="839" t="s">
        <v>1639</v>
      </c>
      <c r="C40" s="200">
        <f t="shared" si="1"/>
        <v>0</v>
      </c>
      <c r="D40" s="237"/>
      <c r="E40" s="237"/>
      <c r="F40" s="237"/>
      <c r="G40" s="237"/>
      <c r="H40" s="237"/>
      <c r="I40" s="237"/>
      <c r="J40" s="237"/>
      <c r="K40" s="237"/>
      <c r="L40" s="237"/>
      <c r="M40" s="834"/>
      <c r="N40" s="835"/>
      <c r="O40" s="835"/>
      <c r="P40" s="835"/>
      <c r="Q40" s="835"/>
      <c r="R40" s="835"/>
      <c r="S40" s="835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  <c r="AI40" s="648"/>
      <c r="AJ40" s="808"/>
      <c r="AK40" s="808"/>
      <c r="AL40" s="808"/>
      <c r="AM40" s="808"/>
      <c r="AN40" s="808"/>
      <c r="AO40" s="808"/>
      <c r="AP40" s="808"/>
      <c r="AQ40" s="808"/>
      <c r="AR40" s="808"/>
      <c r="AS40" s="808"/>
      <c r="AT40" s="808"/>
      <c r="AU40" s="808"/>
      <c r="AV40" s="808"/>
      <c r="CG40" s="289"/>
      <c r="CH40" s="289"/>
      <c r="CI40" s="289"/>
      <c r="CJ40" s="289"/>
      <c r="CK40" s="289"/>
      <c r="CL40" s="289"/>
      <c r="CM40" s="289"/>
      <c r="CN40" s="289"/>
    </row>
    <row r="41" spans="1:92" x14ac:dyDescent="0.2">
      <c r="A41" s="3007"/>
      <c r="B41" s="840" t="s">
        <v>1640</v>
      </c>
      <c r="C41" s="168">
        <f t="shared" si="1"/>
        <v>0</v>
      </c>
      <c r="D41" s="136"/>
      <c r="E41" s="136"/>
      <c r="F41" s="136"/>
      <c r="G41" s="136"/>
      <c r="H41" s="136"/>
      <c r="I41" s="136"/>
      <c r="J41" s="136"/>
      <c r="K41" s="136"/>
      <c r="L41" s="136"/>
      <c r="M41" s="834"/>
      <c r="N41" s="835"/>
      <c r="O41" s="835"/>
      <c r="P41" s="835"/>
      <c r="Q41" s="835"/>
      <c r="R41" s="835"/>
      <c r="S41" s="835"/>
      <c r="T41" s="280"/>
      <c r="U41" s="280"/>
      <c r="V41" s="280"/>
      <c r="W41" s="280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  <c r="AI41" s="648"/>
      <c r="AJ41" s="808"/>
      <c r="AK41" s="808"/>
      <c r="AL41" s="808"/>
      <c r="AM41" s="808"/>
      <c r="AN41" s="808"/>
      <c r="AO41" s="808"/>
      <c r="AP41" s="808"/>
      <c r="AQ41" s="808"/>
      <c r="AR41" s="808"/>
      <c r="AS41" s="808"/>
      <c r="AT41" s="808"/>
      <c r="AU41" s="808"/>
      <c r="AV41" s="808"/>
      <c r="CG41" s="289"/>
      <c r="CH41" s="289"/>
      <c r="CI41" s="289"/>
      <c r="CJ41" s="289"/>
      <c r="CK41" s="289"/>
      <c r="CL41" s="289"/>
      <c r="CM41" s="289"/>
      <c r="CN41" s="289"/>
    </row>
    <row r="42" spans="1:92" x14ac:dyDescent="0.2">
      <c r="A42" s="2797" t="s">
        <v>429</v>
      </c>
      <c r="B42" s="841" t="s">
        <v>1140</v>
      </c>
      <c r="C42" s="506">
        <f t="shared" si="1"/>
        <v>0</v>
      </c>
      <c r="D42" s="143"/>
      <c r="E42" s="143"/>
      <c r="F42" s="143"/>
      <c r="G42" s="143"/>
      <c r="H42" s="143"/>
      <c r="I42" s="143"/>
      <c r="J42" s="143"/>
      <c r="K42" s="143"/>
      <c r="L42" s="143"/>
      <c r="M42" s="834"/>
      <c r="N42" s="835"/>
      <c r="O42" s="835"/>
      <c r="P42" s="835"/>
      <c r="Q42" s="835"/>
      <c r="R42" s="835"/>
      <c r="S42" s="835"/>
      <c r="T42" s="280"/>
      <c r="U42" s="280"/>
      <c r="V42" s="280"/>
      <c r="W42" s="280"/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648"/>
      <c r="AJ42" s="808"/>
      <c r="AK42" s="808"/>
      <c r="AL42" s="808"/>
      <c r="AM42" s="808"/>
      <c r="AN42" s="808"/>
      <c r="AO42" s="808"/>
      <c r="AP42" s="808"/>
      <c r="AQ42" s="808"/>
      <c r="AR42" s="808"/>
      <c r="AS42" s="808"/>
      <c r="AT42" s="808"/>
      <c r="AU42" s="808"/>
      <c r="AV42" s="808"/>
      <c r="CG42" s="289"/>
      <c r="CH42" s="289"/>
      <c r="CI42" s="289"/>
      <c r="CJ42" s="289"/>
      <c r="CK42" s="289"/>
      <c r="CL42" s="289"/>
      <c r="CM42" s="289"/>
      <c r="CN42" s="289"/>
    </row>
    <row r="43" spans="1:92" ht="15" thickBot="1" x14ac:dyDescent="0.25">
      <c r="A43" s="3090"/>
      <c r="B43" s="842" t="s">
        <v>74</v>
      </c>
      <c r="C43" s="159">
        <f t="shared" si="1"/>
        <v>0</v>
      </c>
      <c r="D43" s="154"/>
      <c r="E43" s="154"/>
      <c r="F43" s="154"/>
      <c r="G43" s="154"/>
      <c r="H43" s="154"/>
      <c r="I43" s="154"/>
      <c r="J43" s="154"/>
      <c r="K43" s="154"/>
      <c r="L43" s="154"/>
      <c r="M43" s="834"/>
      <c r="N43" s="835"/>
      <c r="O43" s="835"/>
      <c r="P43" s="835"/>
      <c r="Q43" s="835"/>
      <c r="R43" s="835"/>
      <c r="S43" s="835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648"/>
      <c r="AJ43" s="808"/>
      <c r="AK43" s="808"/>
      <c r="AL43" s="808"/>
      <c r="AM43" s="808"/>
      <c r="AN43" s="808"/>
      <c r="AO43" s="808"/>
      <c r="AP43" s="808"/>
      <c r="AQ43" s="808"/>
      <c r="AR43" s="808"/>
      <c r="AS43" s="808"/>
      <c r="AT43" s="808"/>
      <c r="AU43" s="808"/>
      <c r="AV43" s="808"/>
      <c r="CG43" s="289"/>
      <c r="CH43" s="289"/>
      <c r="CI43" s="289"/>
      <c r="CJ43" s="289"/>
      <c r="CK43" s="289"/>
      <c r="CL43" s="289"/>
      <c r="CM43" s="289"/>
      <c r="CN43" s="289"/>
    </row>
    <row r="44" spans="1:92" ht="15" thickTop="1" x14ac:dyDescent="0.2">
      <c r="A44" s="3091" t="s">
        <v>1641</v>
      </c>
      <c r="B44" s="3092"/>
      <c r="C44" s="843">
        <f t="shared" si="1"/>
        <v>0</v>
      </c>
      <c r="D44" s="844"/>
      <c r="E44" s="844"/>
      <c r="F44" s="844"/>
      <c r="G44" s="844"/>
      <c r="H44" s="844"/>
      <c r="I44" s="844"/>
      <c r="J44" s="844"/>
      <c r="K44" s="844"/>
      <c r="L44" s="844"/>
      <c r="M44" s="834"/>
      <c r="N44" s="835"/>
      <c r="O44" s="835"/>
      <c r="P44" s="835"/>
      <c r="Q44" s="835"/>
      <c r="R44" s="835"/>
      <c r="S44" s="835"/>
      <c r="T44" s="280"/>
      <c r="U44" s="280"/>
      <c r="V44" s="280"/>
      <c r="W44" s="280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648"/>
      <c r="AJ44" s="808"/>
      <c r="AK44" s="808"/>
      <c r="AL44" s="808"/>
      <c r="AM44" s="808"/>
      <c r="AN44" s="808"/>
      <c r="AO44" s="808"/>
      <c r="AP44" s="808"/>
      <c r="AQ44" s="808"/>
      <c r="AR44" s="808"/>
      <c r="AS44" s="808"/>
      <c r="AT44" s="808"/>
      <c r="AU44" s="808"/>
      <c r="AV44" s="808"/>
      <c r="CG44" s="289"/>
      <c r="CH44" s="289"/>
      <c r="CI44" s="289"/>
      <c r="CJ44" s="289"/>
      <c r="CK44" s="289"/>
      <c r="CL44" s="289"/>
      <c r="CM44" s="289"/>
      <c r="CN44" s="289"/>
    </row>
    <row r="45" spans="1:92" x14ac:dyDescent="0.2">
      <c r="A45" s="845" t="s">
        <v>431</v>
      </c>
      <c r="B45" s="846"/>
      <c r="C45" s="846"/>
      <c r="D45" s="846"/>
      <c r="E45" s="846"/>
      <c r="F45" s="846"/>
      <c r="G45" s="846"/>
      <c r="H45" s="803"/>
      <c r="I45" s="846"/>
      <c r="J45" s="846"/>
      <c r="K45" s="846"/>
      <c r="L45" s="846"/>
      <c r="M45" s="846"/>
      <c r="N45" s="846"/>
      <c r="O45" s="846"/>
      <c r="P45" s="846"/>
      <c r="Q45" s="846"/>
      <c r="R45" s="846"/>
      <c r="S45" s="278"/>
      <c r="T45" s="278"/>
      <c r="U45" s="846"/>
      <c r="V45" s="846"/>
      <c r="W45" s="846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800"/>
      <c r="AJ45" s="800"/>
      <c r="AK45" s="800"/>
      <c r="AL45" s="800"/>
      <c r="AM45" s="800"/>
      <c r="AN45" s="800"/>
      <c r="AO45" s="800"/>
      <c r="AP45" s="800"/>
      <c r="AQ45" s="800"/>
      <c r="AR45" s="800"/>
      <c r="AS45" s="800"/>
      <c r="AT45" s="800"/>
      <c r="AU45" s="800"/>
      <c r="AV45" s="800"/>
      <c r="CG45" s="289"/>
      <c r="CH45" s="289"/>
      <c r="CI45" s="289"/>
      <c r="CJ45" s="289"/>
      <c r="CK45" s="289"/>
      <c r="CL45" s="289"/>
      <c r="CM45" s="289"/>
      <c r="CN45" s="289"/>
    </row>
    <row r="46" spans="1:92" x14ac:dyDescent="0.2">
      <c r="A46" s="383" t="s">
        <v>144</v>
      </c>
      <c r="B46" s="824" t="s">
        <v>47</v>
      </c>
      <c r="C46" s="847"/>
      <c r="D46" s="847"/>
      <c r="E46" s="847"/>
      <c r="F46" s="847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78"/>
      <c r="T46" s="278"/>
      <c r="U46" s="280"/>
      <c r="V46" s="280"/>
      <c r="W46" s="280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800"/>
      <c r="AJ46" s="800"/>
      <c r="AK46" s="800"/>
      <c r="AL46" s="800"/>
      <c r="AM46" s="800"/>
      <c r="AN46" s="800"/>
      <c r="AO46" s="800"/>
      <c r="AP46" s="800"/>
      <c r="AQ46" s="800"/>
      <c r="AR46" s="800"/>
      <c r="AS46" s="800"/>
      <c r="AT46" s="800"/>
      <c r="AU46" s="800"/>
      <c r="AV46" s="800"/>
      <c r="CG46" s="289"/>
      <c r="CH46" s="289"/>
      <c r="CI46" s="289"/>
      <c r="CJ46" s="289"/>
      <c r="CK46" s="289"/>
      <c r="CL46" s="289"/>
      <c r="CM46" s="289"/>
      <c r="CN46" s="289"/>
    </row>
    <row r="47" spans="1:92" x14ac:dyDescent="0.2">
      <c r="A47" s="848" t="s">
        <v>121</v>
      </c>
      <c r="B47" s="476"/>
      <c r="C47" s="849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78"/>
      <c r="T47" s="278"/>
      <c r="U47" s="280"/>
      <c r="V47" s="280"/>
      <c r="W47" s="280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800"/>
      <c r="AJ47" s="800"/>
      <c r="AK47" s="800"/>
      <c r="AL47" s="800"/>
      <c r="AM47" s="800"/>
      <c r="AN47" s="800"/>
      <c r="AO47" s="850"/>
      <c r="AP47" s="850"/>
      <c r="AQ47" s="850"/>
      <c r="AR47" s="850"/>
      <c r="AS47" s="850"/>
      <c r="AT47" s="850"/>
      <c r="AU47" s="850"/>
      <c r="AV47" s="850"/>
      <c r="CG47" s="289"/>
      <c r="CH47" s="289"/>
      <c r="CI47" s="289"/>
      <c r="CJ47" s="289"/>
      <c r="CK47" s="289"/>
      <c r="CL47" s="289"/>
      <c r="CM47" s="289"/>
      <c r="CN47" s="289"/>
    </row>
    <row r="48" spans="1:92" x14ac:dyDescent="0.2">
      <c r="A48" s="851" t="s">
        <v>432</v>
      </c>
      <c r="B48" s="852"/>
      <c r="C48" s="853"/>
      <c r="D48" s="853"/>
      <c r="E48" s="853"/>
      <c r="F48" s="803"/>
      <c r="G48" s="846"/>
      <c r="H48" s="846"/>
      <c r="I48" s="803"/>
      <c r="J48" s="803"/>
      <c r="K48" s="803"/>
      <c r="L48" s="803"/>
      <c r="M48" s="803"/>
      <c r="N48" s="803"/>
      <c r="O48" s="803"/>
      <c r="P48" s="803"/>
      <c r="Q48" s="803"/>
      <c r="R48" s="803"/>
      <c r="S48" s="803"/>
      <c r="T48" s="803"/>
      <c r="U48" s="803"/>
      <c r="V48" s="803"/>
      <c r="W48" s="803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800"/>
      <c r="AP48" s="800"/>
      <c r="AQ48" s="800"/>
      <c r="AR48" s="800"/>
      <c r="AS48" s="800"/>
      <c r="AT48" s="800"/>
      <c r="AU48" s="800"/>
      <c r="AV48" s="800"/>
      <c r="AW48" s="797"/>
      <c r="CG48" s="289"/>
      <c r="CH48" s="289"/>
      <c r="CI48" s="289"/>
      <c r="CJ48" s="289"/>
      <c r="CK48" s="289"/>
      <c r="CL48" s="289"/>
      <c r="CM48" s="289"/>
      <c r="CN48" s="289"/>
    </row>
    <row r="49" spans="1:92" x14ac:dyDescent="0.2">
      <c r="A49" s="2735" t="s">
        <v>433</v>
      </c>
      <c r="B49" s="2737"/>
      <c r="C49" s="824" t="s">
        <v>47</v>
      </c>
      <c r="D49" s="805" t="s">
        <v>434</v>
      </c>
      <c r="E49" s="282" t="s">
        <v>435</v>
      </c>
      <c r="F49" s="292"/>
      <c r="G49" s="278"/>
      <c r="H49" s="280"/>
      <c r="I49" s="278"/>
      <c r="J49" s="278"/>
      <c r="K49" s="278"/>
      <c r="L49" s="278"/>
      <c r="M49" s="278"/>
      <c r="N49" s="278"/>
      <c r="O49" s="278"/>
      <c r="P49" s="278"/>
      <c r="Q49" s="278"/>
      <c r="R49" s="278"/>
      <c r="S49" s="278"/>
      <c r="T49" s="278"/>
      <c r="U49" s="278"/>
      <c r="V49" s="278"/>
      <c r="W49" s="278"/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0"/>
      <c r="AL49" s="280"/>
      <c r="AM49" s="280"/>
      <c r="AN49" s="280"/>
      <c r="AO49" s="648"/>
      <c r="AP49" s="648"/>
      <c r="AQ49" s="648"/>
      <c r="AR49" s="648"/>
      <c r="AS49" s="648"/>
      <c r="AT49" s="648"/>
      <c r="AU49" s="648"/>
      <c r="AV49" s="648"/>
      <c r="AW49" s="797"/>
      <c r="CG49" s="289"/>
      <c r="CH49" s="289"/>
      <c r="CI49" s="289"/>
      <c r="CJ49" s="289"/>
      <c r="CK49" s="289"/>
      <c r="CL49" s="289"/>
      <c r="CM49" s="289"/>
      <c r="CN49" s="289"/>
    </row>
    <row r="50" spans="1:92" x14ac:dyDescent="0.2">
      <c r="A50" s="3065" t="s">
        <v>436</v>
      </c>
      <c r="B50" s="3066"/>
      <c r="C50" s="274">
        <f>SUM(D50:E50)</f>
        <v>0</v>
      </c>
      <c r="D50" s="346"/>
      <c r="E50" s="476"/>
      <c r="F50" s="387"/>
      <c r="G50" s="278"/>
      <c r="H50" s="280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  <c r="X50" s="280"/>
      <c r="Y50" s="280"/>
      <c r="Z50" s="280"/>
      <c r="AA50" s="280"/>
      <c r="AB50" s="280"/>
      <c r="AC50" s="280"/>
      <c r="AD50" s="280"/>
      <c r="AE50" s="280"/>
      <c r="AF50" s="280"/>
      <c r="AG50" s="280"/>
      <c r="AH50" s="280"/>
      <c r="AI50" s="280"/>
      <c r="AJ50" s="280"/>
      <c r="AK50" s="280"/>
      <c r="AL50" s="854"/>
      <c r="AM50" s="854"/>
      <c r="AN50" s="854"/>
      <c r="AO50" s="812"/>
      <c r="AP50" s="812"/>
      <c r="AQ50" s="648"/>
      <c r="AR50" s="648"/>
      <c r="AS50" s="648"/>
      <c r="AT50" s="648"/>
      <c r="AU50" s="648"/>
      <c r="AV50" s="648"/>
      <c r="AW50" s="797"/>
      <c r="CA50" s="290" t="str">
        <f>IF(AND(('A01'!$C18+'A01'!$C19+'A01'!$C20+'A01'!$C21+'A01'!$F31+'A01'!$F32+'A01'!$F33)&lt;&gt;0,D50=0,E50=""),"Observacion : En A01 existen contoles no ingresados, Revisar","")</f>
        <v/>
      </c>
      <c r="CG50" s="289"/>
      <c r="CH50" s="289"/>
      <c r="CI50" s="289"/>
      <c r="CJ50" s="289"/>
      <c r="CK50" s="289"/>
      <c r="CL50" s="289"/>
      <c r="CM50" s="289"/>
      <c r="CN50" s="289"/>
    </row>
    <row r="51" spans="1:92" x14ac:dyDescent="0.2">
      <c r="A51" s="851" t="s">
        <v>437</v>
      </c>
      <c r="B51" s="853"/>
      <c r="C51" s="853"/>
      <c r="D51" s="853"/>
      <c r="E51" s="853"/>
      <c r="F51" s="803"/>
      <c r="G51" s="855"/>
      <c r="H51" s="846"/>
      <c r="I51" s="803"/>
      <c r="J51" s="803"/>
      <c r="K51" s="803"/>
      <c r="L51" s="803"/>
      <c r="M51" s="803"/>
      <c r="N51" s="803"/>
      <c r="O51" s="803"/>
      <c r="P51" s="803"/>
      <c r="Q51" s="803"/>
      <c r="R51" s="803"/>
      <c r="S51" s="803"/>
      <c r="T51" s="803"/>
      <c r="U51" s="803"/>
      <c r="V51" s="803"/>
      <c r="W51" s="803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800"/>
      <c r="AP51" s="800"/>
      <c r="AQ51" s="800"/>
      <c r="AR51" s="800"/>
      <c r="AS51" s="800"/>
      <c r="AT51" s="800"/>
      <c r="AU51" s="800"/>
      <c r="AV51" s="800"/>
      <c r="AW51" s="797"/>
      <c r="CG51" s="289"/>
      <c r="CH51" s="289"/>
      <c r="CI51" s="289"/>
      <c r="CJ51" s="289"/>
      <c r="CK51" s="289"/>
      <c r="CL51" s="289"/>
      <c r="CM51" s="289"/>
      <c r="CN51" s="289"/>
    </row>
    <row r="52" spans="1:92" ht="14.25" customHeight="1" x14ac:dyDescent="0.2">
      <c r="A52" s="2767" t="s">
        <v>438</v>
      </c>
      <c r="B52" s="2768"/>
      <c r="C52" s="2767" t="s">
        <v>226</v>
      </c>
      <c r="D52" s="2752"/>
      <c r="E52" s="2768"/>
      <c r="F52" s="2746" t="s">
        <v>121</v>
      </c>
      <c r="G52" s="2746"/>
      <c r="H52" s="2746"/>
      <c r="I52" s="2746"/>
      <c r="J52" s="2746"/>
      <c r="K52" s="2746"/>
      <c r="L52" s="2746"/>
      <c r="M52" s="2746"/>
      <c r="N52" s="2746"/>
      <c r="O52" s="2746"/>
      <c r="P52" s="2746"/>
      <c r="Q52" s="2747"/>
      <c r="R52" s="3067" t="s">
        <v>439</v>
      </c>
      <c r="S52" s="3068"/>
      <c r="T52" s="3068"/>
      <c r="U52" s="3068"/>
      <c r="V52" s="306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  <c r="AN52" s="199"/>
      <c r="AO52" s="472"/>
      <c r="AP52" s="472"/>
      <c r="AQ52" s="472"/>
      <c r="AR52" s="453"/>
      <c r="AS52" s="453"/>
      <c r="AT52" s="453"/>
      <c r="AU52" s="453"/>
      <c r="AV52" s="453"/>
      <c r="AW52" s="797"/>
      <c r="CG52" s="289"/>
      <c r="CH52" s="289"/>
      <c r="CI52" s="289"/>
      <c r="CJ52" s="289"/>
      <c r="CK52" s="289"/>
      <c r="CL52" s="289"/>
      <c r="CM52" s="289"/>
      <c r="CN52" s="289"/>
    </row>
    <row r="53" spans="1:92" ht="22.5" customHeight="1" x14ac:dyDescent="0.2">
      <c r="A53" s="2773"/>
      <c r="B53" s="2774"/>
      <c r="C53" s="2769"/>
      <c r="D53" s="2753"/>
      <c r="E53" s="2770"/>
      <c r="F53" s="2745" t="s">
        <v>227</v>
      </c>
      <c r="G53" s="2747"/>
      <c r="H53" s="2745" t="s">
        <v>217</v>
      </c>
      <c r="I53" s="2747"/>
      <c r="J53" s="2745" t="s">
        <v>218</v>
      </c>
      <c r="K53" s="2747"/>
      <c r="L53" s="2745" t="s">
        <v>219</v>
      </c>
      <c r="M53" s="2747"/>
      <c r="N53" s="2745" t="s">
        <v>229</v>
      </c>
      <c r="O53" s="2747"/>
      <c r="P53" s="2745" t="s">
        <v>230</v>
      </c>
      <c r="Q53" s="2747"/>
      <c r="R53" s="2745" t="s">
        <v>440</v>
      </c>
      <c r="S53" s="2747"/>
      <c r="T53" s="2732" t="s">
        <v>1652</v>
      </c>
      <c r="U53" s="2745" t="s">
        <v>441</v>
      </c>
      <c r="V53" s="2747"/>
      <c r="W53" s="199"/>
      <c r="X53" s="199"/>
      <c r="Y53" s="199"/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  <c r="AN53" s="199"/>
      <c r="AO53" s="472"/>
      <c r="AP53" s="472"/>
      <c r="AQ53" s="472"/>
      <c r="AR53" s="453"/>
      <c r="AS53" s="453"/>
      <c r="AT53" s="453"/>
      <c r="AU53" s="453"/>
      <c r="AV53" s="453"/>
      <c r="AW53" s="797"/>
      <c r="CG53" s="289"/>
      <c r="CH53" s="289"/>
      <c r="CI53" s="289"/>
      <c r="CJ53" s="289"/>
      <c r="CK53" s="289"/>
      <c r="CL53" s="289"/>
      <c r="CM53" s="289"/>
      <c r="CN53" s="289"/>
    </row>
    <row r="54" spans="1:92" ht="31.5" x14ac:dyDescent="0.2">
      <c r="A54" s="2769"/>
      <c r="B54" s="2770"/>
      <c r="C54" s="417" t="s">
        <v>231</v>
      </c>
      <c r="D54" s="115" t="s">
        <v>27</v>
      </c>
      <c r="E54" s="416" t="s">
        <v>28</v>
      </c>
      <c r="F54" s="856" t="s">
        <v>27</v>
      </c>
      <c r="G54" s="339" t="s">
        <v>28</v>
      </c>
      <c r="H54" s="856" t="s">
        <v>27</v>
      </c>
      <c r="I54" s="339" t="s">
        <v>28</v>
      </c>
      <c r="J54" s="856" t="s">
        <v>27</v>
      </c>
      <c r="K54" s="339" t="s">
        <v>28</v>
      </c>
      <c r="L54" s="856" t="s">
        <v>27</v>
      </c>
      <c r="M54" s="339" t="s">
        <v>28</v>
      </c>
      <c r="N54" s="856" t="s">
        <v>27</v>
      </c>
      <c r="O54" s="339" t="s">
        <v>28</v>
      </c>
      <c r="P54" s="856" t="s">
        <v>27</v>
      </c>
      <c r="Q54" s="339" t="s">
        <v>28</v>
      </c>
      <c r="R54" s="115" t="s">
        <v>1651</v>
      </c>
      <c r="S54" s="115" t="s">
        <v>1181</v>
      </c>
      <c r="T54" s="2733"/>
      <c r="U54" s="383" t="s">
        <v>1525</v>
      </c>
      <c r="V54" s="115" t="s">
        <v>1526</v>
      </c>
      <c r="W54" s="199"/>
      <c r="X54" s="199"/>
      <c r="Y54" s="199"/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  <c r="AO54" s="472"/>
      <c r="AP54" s="472"/>
      <c r="AQ54" s="472"/>
      <c r="AR54" s="453"/>
      <c r="AS54" s="453"/>
      <c r="AT54" s="453"/>
      <c r="AU54" s="453"/>
      <c r="AV54" s="453"/>
      <c r="AW54" s="797"/>
      <c r="CG54" s="289"/>
      <c r="CH54" s="289"/>
      <c r="CI54" s="289"/>
      <c r="CJ54" s="289"/>
      <c r="CK54" s="289"/>
      <c r="CL54" s="289"/>
      <c r="CM54" s="289"/>
      <c r="CN54" s="289"/>
    </row>
    <row r="55" spans="1:92" x14ac:dyDescent="0.2">
      <c r="A55" s="2776" t="s">
        <v>234</v>
      </c>
      <c r="B55" s="2777"/>
      <c r="C55" s="165">
        <f>SUM(D55:E55)</f>
        <v>0</v>
      </c>
      <c r="D55" s="165">
        <f t="shared" ref="D55:E59" si="3">SUM(F55+H55+J55+L55+N55+P55)</f>
        <v>0</v>
      </c>
      <c r="E55" s="165">
        <f t="shared" si="3"/>
        <v>0</v>
      </c>
      <c r="F55" s="193"/>
      <c r="G55" s="244"/>
      <c r="H55" s="193"/>
      <c r="I55" s="244"/>
      <c r="J55" s="193"/>
      <c r="K55" s="244"/>
      <c r="L55" s="193"/>
      <c r="M55" s="244"/>
      <c r="N55" s="193"/>
      <c r="O55" s="244"/>
      <c r="P55" s="193"/>
      <c r="Q55" s="244"/>
      <c r="R55" s="193"/>
      <c r="S55" s="193"/>
      <c r="T55" s="401"/>
      <c r="U55" s="401"/>
      <c r="V55" s="125"/>
      <c r="W55" s="857"/>
      <c r="X55" s="199"/>
      <c r="Y55" s="199"/>
      <c r="Z55" s="199"/>
      <c r="AA55" s="199"/>
      <c r="AB55" s="199"/>
      <c r="AC55" s="199"/>
      <c r="AD55" s="280"/>
      <c r="AE55" s="280"/>
      <c r="AF55" s="280"/>
      <c r="AG55" s="280"/>
      <c r="AH55" s="199"/>
      <c r="AI55" s="199"/>
      <c r="AJ55" s="280"/>
      <c r="AK55" s="199"/>
      <c r="AL55" s="199"/>
      <c r="AM55" s="199"/>
      <c r="AN55" s="199"/>
      <c r="AO55" s="472"/>
      <c r="AP55" s="472"/>
      <c r="AQ55" s="472"/>
      <c r="AR55" s="453"/>
      <c r="AS55" s="453"/>
      <c r="AT55" s="453"/>
      <c r="AU55" s="453"/>
      <c r="AV55" s="453"/>
      <c r="AW55" s="797"/>
      <c r="CG55" s="289"/>
      <c r="CH55" s="289"/>
      <c r="CI55" s="289"/>
      <c r="CJ55" s="289"/>
      <c r="CK55" s="289"/>
      <c r="CL55" s="289"/>
      <c r="CM55" s="289"/>
      <c r="CN55" s="289"/>
    </row>
    <row r="56" spans="1:92" x14ac:dyDescent="0.2">
      <c r="A56" s="2778" t="s">
        <v>235</v>
      </c>
      <c r="B56" s="2779"/>
      <c r="C56" s="200">
        <f>SUM(D56:E56)</f>
        <v>0</v>
      </c>
      <c r="D56" s="200">
        <f t="shared" si="3"/>
        <v>0</v>
      </c>
      <c r="E56" s="200">
        <f t="shared" si="3"/>
        <v>0</v>
      </c>
      <c r="F56" s="201"/>
      <c r="G56" s="301"/>
      <c r="H56" s="201"/>
      <c r="I56" s="301"/>
      <c r="J56" s="201"/>
      <c r="K56" s="301"/>
      <c r="L56" s="201"/>
      <c r="M56" s="301"/>
      <c r="N56" s="201"/>
      <c r="O56" s="301"/>
      <c r="P56" s="201"/>
      <c r="Q56" s="301"/>
      <c r="R56" s="201"/>
      <c r="S56" s="201"/>
      <c r="T56" s="395"/>
      <c r="U56" s="395"/>
      <c r="V56" s="237"/>
      <c r="W56" s="857"/>
      <c r="X56" s="199"/>
      <c r="Y56" s="199"/>
      <c r="Z56" s="199"/>
      <c r="AA56" s="199"/>
      <c r="AB56" s="199"/>
      <c r="AC56" s="199"/>
      <c r="AD56" s="280"/>
      <c r="AE56" s="280"/>
      <c r="AF56" s="280"/>
      <c r="AG56" s="280"/>
      <c r="AH56" s="199"/>
      <c r="AI56" s="199"/>
      <c r="AJ56" s="280"/>
      <c r="AK56" s="199"/>
      <c r="AL56" s="199"/>
      <c r="AM56" s="199"/>
      <c r="AN56" s="199"/>
      <c r="AO56" s="472"/>
      <c r="AP56" s="472"/>
      <c r="AQ56" s="472"/>
      <c r="AR56" s="453"/>
      <c r="AS56" s="453"/>
      <c r="AT56" s="453"/>
      <c r="AU56" s="453"/>
      <c r="AV56" s="453"/>
      <c r="AW56" s="797"/>
      <c r="CG56" s="289"/>
      <c r="CH56" s="289"/>
      <c r="CI56" s="289"/>
      <c r="CJ56" s="289"/>
      <c r="CK56" s="289"/>
      <c r="CL56" s="289"/>
      <c r="CM56" s="289"/>
      <c r="CN56" s="289"/>
    </row>
    <row r="57" spans="1:92" x14ac:dyDescent="0.2">
      <c r="A57" s="2778" t="s">
        <v>236</v>
      </c>
      <c r="B57" s="2779"/>
      <c r="C57" s="200">
        <f>SUM(D57:E57)</f>
        <v>0</v>
      </c>
      <c r="D57" s="200">
        <f t="shared" si="3"/>
        <v>0</v>
      </c>
      <c r="E57" s="200">
        <f t="shared" si="3"/>
        <v>0</v>
      </c>
      <c r="F57" s="201"/>
      <c r="G57" s="301"/>
      <c r="H57" s="201"/>
      <c r="I57" s="301"/>
      <c r="J57" s="201"/>
      <c r="K57" s="301"/>
      <c r="L57" s="201"/>
      <c r="M57" s="301"/>
      <c r="N57" s="201"/>
      <c r="O57" s="301"/>
      <c r="P57" s="201"/>
      <c r="Q57" s="301"/>
      <c r="R57" s="201"/>
      <c r="S57" s="201"/>
      <c r="T57" s="395"/>
      <c r="U57" s="395"/>
      <c r="V57" s="237"/>
      <c r="W57" s="857"/>
      <c r="X57" s="199"/>
      <c r="Y57" s="199"/>
      <c r="Z57" s="199"/>
      <c r="AA57" s="199"/>
      <c r="AB57" s="199"/>
      <c r="AC57" s="199"/>
      <c r="AD57" s="280"/>
      <c r="AE57" s="280"/>
      <c r="AF57" s="280"/>
      <c r="AG57" s="280"/>
      <c r="AH57" s="199"/>
      <c r="AI57" s="199"/>
      <c r="AJ57" s="280"/>
      <c r="AK57" s="199"/>
      <c r="AL57" s="199"/>
      <c r="AM57" s="199"/>
      <c r="AN57" s="199"/>
      <c r="AO57" s="472"/>
      <c r="AP57" s="472"/>
      <c r="AQ57" s="472"/>
      <c r="AR57" s="453"/>
      <c r="AS57" s="453"/>
      <c r="AT57" s="453"/>
      <c r="AU57" s="453"/>
      <c r="AV57" s="453"/>
      <c r="AW57" s="797"/>
      <c r="CG57" s="289"/>
      <c r="CH57" s="289"/>
      <c r="CI57" s="289"/>
      <c r="CJ57" s="289"/>
      <c r="CK57" s="289"/>
      <c r="CL57" s="289"/>
      <c r="CM57" s="289"/>
      <c r="CN57" s="289"/>
    </row>
    <row r="58" spans="1:92" ht="15" customHeight="1" x14ac:dyDescent="0.2">
      <c r="A58" s="2792" t="s">
        <v>1488</v>
      </c>
      <c r="B58" s="2793"/>
      <c r="C58" s="545">
        <f>SUM(D58:E58)</f>
        <v>0</v>
      </c>
      <c r="D58" s="545">
        <f t="shared" si="3"/>
        <v>0</v>
      </c>
      <c r="E58" s="545">
        <f t="shared" si="3"/>
        <v>0</v>
      </c>
      <c r="F58" s="269"/>
      <c r="G58" s="429"/>
      <c r="H58" s="269"/>
      <c r="I58" s="429"/>
      <c r="J58" s="269"/>
      <c r="K58" s="429"/>
      <c r="L58" s="269"/>
      <c r="M58" s="429"/>
      <c r="N58" s="269"/>
      <c r="O58" s="429"/>
      <c r="P58" s="269"/>
      <c r="Q58" s="429"/>
      <c r="R58" s="269"/>
      <c r="S58" s="269"/>
      <c r="T58" s="407"/>
      <c r="U58" s="858"/>
      <c r="V58" s="859"/>
      <c r="W58" s="857"/>
      <c r="X58" s="199"/>
      <c r="Y58" s="199"/>
      <c r="Z58" s="199"/>
      <c r="AA58" s="199"/>
      <c r="AB58" s="199"/>
      <c r="AC58" s="199"/>
      <c r="AD58" s="280"/>
      <c r="AE58" s="280"/>
      <c r="AF58" s="280"/>
      <c r="AG58" s="280"/>
      <c r="AH58" s="199"/>
      <c r="AI58" s="199"/>
      <c r="AJ58" s="280"/>
      <c r="AK58" s="199"/>
      <c r="AL58" s="199"/>
      <c r="AM58" s="199"/>
      <c r="AN58" s="199"/>
      <c r="AO58" s="472"/>
      <c r="AP58" s="472"/>
      <c r="AQ58" s="472"/>
      <c r="AR58" s="453"/>
      <c r="AS58" s="453"/>
      <c r="AT58" s="453"/>
      <c r="AU58" s="453"/>
      <c r="AV58" s="453"/>
      <c r="AW58" s="797"/>
      <c r="CG58" s="289"/>
      <c r="CH58" s="289"/>
      <c r="CI58" s="289"/>
      <c r="CJ58" s="289"/>
      <c r="CK58" s="289"/>
      <c r="CL58" s="289"/>
      <c r="CM58" s="289"/>
      <c r="CN58" s="289"/>
    </row>
    <row r="59" spans="1:92" x14ac:dyDescent="0.2">
      <c r="A59" s="2780" t="s">
        <v>246</v>
      </c>
      <c r="B59" s="2781"/>
      <c r="C59" s="259">
        <f>SUM(D59:E59)</f>
        <v>0</v>
      </c>
      <c r="D59" s="259">
        <f t="shared" si="3"/>
        <v>0</v>
      </c>
      <c r="E59" s="259">
        <f t="shared" si="3"/>
        <v>0</v>
      </c>
      <c r="F59" s="242"/>
      <c r="G59" s="247"/>
      <c r="H59" s="242"/>
      <c r="I59" s="247"/>
      <c r="J59" s="242"/>
      <c r="K59" s="247"/>
      <c r="L59" s="242"/>
      <c r="M59" s="247"/>
      <c r="N59" s="242"/>
      <c r="O59" s="247"/>
      <c r="P59" s="242"/>
      <c r="Q59" s="247"/>
      <c r="R59" s="242"/>
      <c r="S59" s="242"/>
      <c r="T59" s="400"/>
      <c r="U59" s="860"/>
      <c r="V59" s="860"/>
      <c r="W59" s="857"/>
      <c r="X59" s="199"/>
      <c r="Y59" s="199"/>
      <c r="Z59" s="199"/>
      <c r="AA59" s="199"/>
      <c r="AB59" s="199"/>
      <c r="AC59" s="199"/>
      <c r="AD59" s="280"/>
      <c r="AE59" s="280"/>
      <c r="AF59" s="280"/>
      <c r="AG59" s="280"/>
      <c r="AH59" s="199"/>
      <c r="AI59" s="199"/>
      <c r="AJ59" s="280"/>
      <c r="AK59" s="199"/>
      <c r="AL59" s="199"/>
      <c r="AM59" s="199"/>
      <c r="AN59" s="199"/>
      <c r="AO59" s="472"/>
      <c r="AP59" s="472"/>
      <c r="AQ59" s="472"/>
      <c r="AR59" s="453"/>
      <c r="AS59" s="453"/>
      <c r="AT59" s="453"/>
      <c r="AU59" s="453"/>
      <c r="AV59" s="453"/>
      <c r="AW59" s="797"/>
      <c r="CG59" s="289"/>
      <c r="CH59" s="289"/>
      <c r="CI59" s="289"/>
      <c r="CJ59" s="289"/>
      <c r="CK59" s="289"/>
      <c r="CL59" s="289"/>
      <c r="CM59" s="289"/>
      <c r="CN59" s="289"/>
    </row>
    <row r="60" spans="1:92" x14ac:dyDescent="0.2">
      <c r="A60" s="861" t="s">
        <v>2207</v>
      </c>
      <c r="B60" s="199"/>
      <c r="C60" s="199"/>
      <c r="D60" s="199"/>
      <c r="E60" s="199"/>
      <c r="F60" s="199"/>
      <c r="G60" s="280"/>
      <c r="H60" s="280"/>
      <c r="I60" s="280"/>
      <c r="J60" s="280"/>
      <c r="K60" s="199"/>
      <c r="L60" s="199"/>
      <c r="M60" s="280"/>
      <c r="N60" s="199"/>
      <c r="O60" s="199"/>
      <c r="P60" s="199"/>
      <c r="Q60" s="199"/>
      <c r="R60" s="862"/>
      <c r="S60" s="862"/>
      <c r="T60" s="862"/>
      <c r="U60" s="485"/>
      <c r="V60" s="485"/>
      <c r="W60" s="485"/>
      <c r="X60" s="485"/>
      <c r="Y60" s="485"/>
      <c r="Z60" s="797"/>
      <c r="CG60" s="289"/>
      <c r="CH60" s="289"/>
      <c r="CI60" s="289"/>
      <c r="CJ60" s="289"/>
      <c r="CK60" s="289"/>
      <c r="CL60" s="289"/>
      <c r="CM60" s="289"/>
      <c r="CN60" s="289"/>
    </row>
    <row r="61" spans="1:92" ht="15" customHeight="1" x14ac:dyDescent="0.2">
      <c r="A61" s="2784" t="s">
        <v>1423</v>
      </c>
      <c r="B61" s="2785"/>
      <c r="C61" s="2760" t="s">
        <v>47</v>
      </c>
      <c r="D61" s="2761"/>
      <c r="E61" s="2762"/>
      <c r="F61" s="2745" t="s">
        <v>69</v>
      </c>
      <c r="G61" s="2746"/>
      <c r="H61" s="2746"/>
      <c r="I61" s="2746"/>
      <c r="J61" s="2746"/>
      <c r="K61" s="2746"/>
      <c r="L61" s="2746"/>
      <c r="M61" s="2746"/>
      <c r="N61" s="2746"/>
      <c r="O61" s="2746"/>
      <c r="P61" s="863"/>
      <c r="Q61" s="199"/>
      <c r="R61" s="862"/>
      <c r="S61" s="862"/>
      <c r="T61" s="862"/>
      <c r="U61" s="485"/>
      <c r="V61" s="485"/>
      <c r="W61" s="485"/>
      <c r="X61" s="485"/>
      <c r="Y61" s="485"/>
      <c r="Z61" s="797"/>
      <c r="CG61" s="289"/>
      <c r="CH61" s="289"/>
      <c r="CI61" s="289"/>
      <c r="CJ61" s="289"/>
      <c r="CK61" s="289"/>
      <c r="CL61" s="289"/>
      <c r="CM61" s="289"/>
      <c r="CN61" s="289"/>
    </row>
    <row r="62" spans="1:92" x14ac:dyDescent="0.2">
      <c r="A62" s="2786"/>
      <c r="B62" s="2787"/>
      <c r="C62" s="2763"/>
      <c r="D62" s="2764"/>
      <c r="E62" s="2765"/>
      <c r="F62" s="2745" t="s">
        <v>72</v>
      </c>
      <c r="G62" s="2747"/>
      <c r="H62" s="2745" t="s">
        <v>10</v>
      </c>
      <c r="I62" s="2747"/>
      <c r="J62" s="2745" t="s">
        <v>73</v>
      </c>
      <c r="K62" s="2747"/>
      <c r="L62" s="2745" t="s">
        <v>12</v>
      </c>
      <c r="M62" s="2747"/>
      <c r="N62" s="2735" t="s">
        <v>13</v>
      </c>
      <c r="O62" s="2737"/>
      <c r="P62" s="199"/>
      <c r="Q62" s="199"/>
      <c r="R62" s="862"/>
      <c r="S62" s="862"/>
      <c r="T62" s="862"/>
      <c r="U62" s="485"/>
      <c r="V62" s="485"/>
      <c r="W62" s="485"/>
      <c r="X62" s="485"/>
      <c r="Y62" s="485"/>
      <c r="Z62" s="797"/>
      <c r="CG62" s="289"/>
      <c r="CH62" s="289"/>
      <c r="CI62" s="289"/>
      <c r="CJ62" s="289"/>
      <c r="CK62" s="289"/>
      <c r="CL62" s="289"/>
      <c r="CM62" s="289"/>
      <c r="CN62" s="289"/>
    </row>
    <row r="63" spans="1:92" x14ac:dyDescent="0.2">
      <c r="A63" s="2788"/>
      <c r="B63" s="2789"/>
      <c r="C63" s="225" t="s">
        <v>231</v>
      </c>
      <c r="D63" s="115" t="s">
        <v>27</v>
      </c>
      <c r="E63" s="115" t="s">
        <v>28</v>
      </c>
      <c r="F63" s="115" t="s">
        <v>27</v>
      </c>
      <c r="G63" s="115" t="s">
        <v>28</v>
      </c>
      <c r="H63" s="115" t="s">
        <v>27</v>
      </c>
      <c r="I63" s="115" t="s">
        <v>28</v>
      </c>
      <c r="J63" s="115" t="s">
        <v>27</v>
      </c>
      <c r="K63" s="115" t="s">
        <v>28</v>
      </c>
      <c r="L63" s="115" t="s">
        <v>27</v>
      </c>
      <c r="M63" s="115" t="s">
        <v>28</v>
      </c>
      <c r="N63" s="115" t="s">
        <v>27</v>
      </c>
      <c r="O63" s="115" t="s">
        <v>28</v>
      </c>
      <c r="P63" s="381"/>
      <c r="Q63" s="199"/>
      <c r="R63" s="862"/>
      <c r="S63" s="862"/>
      <c r="T63" s="862"/>
      <c r="U63" s="485"/>
      <c r="V63" s="485"/>
      <c r="W63" s="485"/>
      <c r="X63" s="485"/>
      <c r="Y63" s="485"/>
      <c r="Z63" s="797"/>
      <c r="CG63" s="289"/>
      <c r="CH63" s="289"/>
      <c r="CI63" s="289"/>
      <c r="CJ63" s="289"/>
      <c r="CK63" s="289"/>
      <c r="CL63" s="289"/>
      <c r="CM63" s="289"/>
      <c r="CN63" s="289"/>
    </row>
    <row r="64" spans="1:92" ht="15" customHeight="1" x14ac:dyDescent="0.2">
      <c r="A64" s="2745" t="s">
        <v>121</v>
      </c>
      <c r="B64" s="2747"/>
      <c r="C64" s="864">
        <f>SUM(D64:E64)</f>
        <v>0</v>
      </c>
      <c r="D64" s="865">
        <f>SUM(F64+H64+J64+L64+N64)</f>
        <v>0</v>
      </c>
      <c r="E64" s="866">
        <f>SUM(G64+I64+K64+M64+O64)</f>
        <v>0</v>
      </c>
      <c r="F64" s="346"/>
      <c r="G64" s="432"/>
      <c r="H64" s="346"/>
      <c r="I64" s="432"/>
      <c r="J64" s="346"/>
      <c r="K64" s="347"/>
      <c r="L64" s="346"/>
      <c r="M64" s="347"/>
      <c r="N64" s="346"/>
      <c r="O64" s="347"/>
      <c r="P64" s="381"/>
      <c r="Q64" s="199"/>
      <c r="R64" s="862"/>
      <c r="S64" s="862"/>
      <c r="T64" s="862"/>
      <c r="U64" s="485"/>
      <c r="V64" s="485"/>
      <c r="W64" s="485"/>
      <c r="X64" s="485"/>
      <c r="Y64" s="485"/>
      <c r="Z64" s="797"/>
      <c r="CG64" s="289"/>
      <c r="CH64" s="289"/>
      <c r="CI64" s="289"/>
      <c r="CJ64" s="289"/>
      <c r="CK64" s="289"/>
      <c r="CL64" s="289"/>
      <c r="CM64" s="289"/>
      <c r="CN64" s="289"/>
    </row>
    <row r="65" spans="1:92" x14ac:dyDescent="0.2">
      <c r="A65" s="845" t="s">
        <v>1472</v>
      </c>
      <c r="B65" s="867"/>
      <c r="C65" s="845"/>
      <c r="D65" s="845"/>
      <c r="E65" s="845"/>
      <c r="F65" s="845"/>
      <c r="G65" s="845"/>
      <c r="H65" s="868"/>
      <c r="I65" s="869"/>
      <c r="J65" s="869"/>
      <c r="K65" s="379"/>
      <c r="L65" s="379"/>
      <c r="M65" s="379"/>
      <c r="N65" s="379"/>
      <c r="O65" s="379"/>
      <c r="P65" s="869"/>
      <c r="Q65" s="869"/>
      <c r="R65" s="869"/>
      <c r="S65" s="869"/>
      <c r="T65" s="199"/>
      <c r="U65" s="199"/>
      <c r="V65" s="199"/>
      <c r="W65" s="199"/>
      <c r="X65" s="280"/>
      <c r="Y65" s="280"/>
      <c r="Z65" s="280"/>
      <c r="AA65" s="280"/>
      <c r="AB65" s="199"/>
      <c r="AC65" s="199"/>
      <c r="AD65" s="280"/>
      <c r="AE65" s="199"/>
      <c r="AF65" s="199"/>
      <c r="AG65" s="199"/>
      <c r="AH65" s="553"/>
      <c r="AI65" s="199"/>
      <c r="AJ65" s="199"/>
      <c r="AK65" s="199"/>
      <c r="AL65" s="498"/>
      <c r="AM65" s="870"/>
      <c r="AN65" s="462"/>
      <c r="AO65" s="485"/>
      <c r="AP65" s="485"/>
      <c r="AQ65" s="485"/>
      <c r="AR65" s="485"/>
      <c r="AS65" s="485"/>
      <c r="AT65" s="485"/>
      <c r="AU65" s="485"/>
      <c r="AV65" s="485"/>
      <c r="AW65" s="797"/>
      <c r="CG65" s="289"/>
      <c r="CH65" s="289"/>
      <c r="CI65" s="289"/>
      <c r="CJ65" s="289"/>
      <c r="CK65" s="289"/>
      <c r="CL65" s="289"/>
      <c r="CM65" s="289"/>
      <c r="CN65" s="289"/>
    </row>
    <row r="66" spans="1:92" ht="14.25" customHeight="1" x14ac:dyDescent="0.2">
      <c r="A66" s="2767" t="s">
        <v>144</v>
      </c>
      <c r="B66" s="2768"/>
      <c r="C66" s="2767" t="s">
        <v>47</v>
      </c>
      <c r="D66" s="2752"/>
      <c r="E66" s="2768"/>
      <c r="F66" s="2756" t="s">
        <v>121</v>
      </c>
      <c r="G66" s="2757"/>
      <c r="H66" s="2757"/>
      <c r="I66" s="2757"/>
      <c r="J66" s="2757"/>
      <c r="K66" s="2757"/>
      <c r="L66" s="2757"/>
      <c r="M66" s="2757"/>
      <c r="N66" s="2757"/>
      <c r="O66" s="2757"/>
      <c r="P66" s="2757"/>
      <c r="Q66" s="2757"/>
      <c r="R66" s="2757"/>
      <c r="S66" s="2757"/>
      <c r="T66" s="2757"/>
      <c r="U66" s="2757"/>
      <c r="V66" s="2757"/>
      <c r="W66" s="2757"/>
      <c r="X66" s="2757"/>
      <c r="Y66" s="2757"/>
      <c r="Z66" s="2757"/>
      <c r="AA66" s="2757"/>
      <c r="AB66" s="2757"/>
      <c r="AC66" s="2757"/>
      <c r="AD66" s="2757"/>
      <c r="AE66" s="2757"/>
      <c r="AF66" s="2757"/>
      <c r="AG66" s="2758"/>
      <c r="AH66" s="294"/>
      <c r="AI66" s="280"/>
      <c r="AJ66" s="280"/>
      <c r="AK66" s="280"/>
      <c r="AL66" s="648"/>
      <c r="AM66" s="648"/>
      <c r="AN66" s="648"/>
      <c r="AO66" s="648"/>
      <c r="AP66" s="648"/>
      <c r="AQ66" s="648"/>
      <c r="AR66" s="648"/>
      <c r="AS66" s="648"/>
      <c r="AT66" s="648"/>
      <c r="AU66" s="819"/>
      <c r="CG66" s="289"/>
      <c r="CH66" s="289"/>
      <c r="CI66" s="289"/>
      <c r="CJ66" s="289"/>
      <c r="CK66" s="289"/>
      <c r="CL66" s="289"/>
      <c r="CM66" s="289"/>
      <c r="CN66" s="289"/>
    </row>
    <row r="67" spans="1:92" x14ac:dyDescent="0.2">
      <c r="A67" s="2773"/>
      <c r="B67" s="2774"/>
      <c r="C67" s="2773"/>
      <c r="D67" s="2796"/>
      <c r="E67" s="2774"/>
      <c r="F67" s="2920" t="s">
        <v>444</v>
      </c>
      <c r="G67" s="2920"/>
      <c r="H67" s="2920" t="s">
        <v>445</v>
      </c>
      <c r="I67" s="2920"/>
      <c r="J67" s="2920" t="s">
        <v>189</v>
      </c>
      <c r="K67" s="2920"/>
      <c r="L67" s="2920" t="s">
        <v>190</v>
      </c>
      <c r="M67" s="2920"/>
      <c r="N67" s="2920" t="s">
        <v>191</v>
      </c>
      <c r="O67" s="2920"/>
      <c r="P67" s="2920" t="s">
        <v>192</v>
      </c>
      <c r="Q67" s="2920"/>
      <c r="R67" s="2920" t="s">
        <v>193</v>
      </c>
      <c r="S67" s="2920"/>
      <c r="T67" s="2920" t="s">
        <v>194</v>
      </c>
      <c r="U67" s="2920"/>
      <c r="V67" s="2920" t="s">
        <v>195</v>
      </c>
      <c r="W67" s="2920"/>
      <c r="X67" s="2920" t="s">
        <v>196</v>
      </c>
      <c r="Y67" s="2920"/>
      <c r="Z67" s="2745" t="s">
        <v>197</v>
      </c>
      <c r="AA67" s="2747"/>
      <c r="AB67" s="2745" t="s">
        <v>198</v>
      </c>
      <c r="AC67" s="2747"/>
      <c r="AD67" s="2745" t="s">
        <v>199</v>
      </c>
      <c r="AE67" s="2747"/>
      <c r="AF67" s="2745" t="s">
        <v>200</v>
      </c>
      <c r="AG67" s="2747"/>
      <c r="AH67" s="280"/>
      <c r="AI67" s="280"/>
      <c r="AJ67" s="280"/>
      <c r="AK67" s="280"/>
      <c r="AL67" s="648"/>
      <c r="AM67" s="648"/>
      <c r="AN67" s="648"/>
      <c r="AO67" s="648"/>
      <c r="AP67" s="648"/>
      <c r="AQ67" s="648"/>
      <c r="AR67" s="648"/>
      <c r="AS67" s="648"/>
      <c r="AT67" s="648"/>
      <c r="AU67" s="819"/>
      <c r="CG67" s="289"/>
      <c r="CH67" s="289"/>
      <c r="CI67" s="289"/>
      <c r="CJ67" s="289"/>
      <c r="CK67" s="289"/>
      <c r="CL67" s="289"/>
      <c r="CM67" s="289"/>
      <c r="CN67" s="289"/>
    </row>
    <row r="68" spans="1:92" x14ac:dyDescent="0.2">
      <c r="A68" s="2763"/>
      <c r="B68" s="2765"/>
      <c r="C68" s="824" t="s">
        <v>231</v>
      </c>
      <c r="D68" s="824" t="s">
        <v>27</v>
      </c>
      <c r="E68" s="185" t="s">
        <v>28</v>
      </c>
      <c r="F68" s="871" t="s">
        <v>27</v>
      </c>
      <c r="G68" s="872" t="s">
        <v>28</v>
      </c>
      <c r="H68" s="871" t="s">
        <v>27</v>
      </c>
      <c r="I68" s="872" t="s">
        <v>28</v>
      </c>
      <c r="J68" s="871" t="s">
        <v>27</v>
      </c>
      <c r="K68" s="872" t="s">
        <v>28</v>
      </c>
      <c r="L68" s="871" t="s">
        <v>27</v>
      </c>
      <c r="M68" s="872" t="s">
        <v>28</v>
      </c>
      <c r="N68" s="871" t="s">
        <v>27</v>
      </c>
      <c r="O68" s="872" t="s">
        <v>28</v>
      </c>
      <c r="P68" s="871" t="s">
        <v>27</v>
      </c>
      <c r="Q68" s="872" t="s">
        <v>28</v>
      </c>
      <c r="R68" s="871" t="s">
        <v>27</v>
      </c>
      <c r="S68" s="872" t="s">
        <v>28</v>
      </c>
      <c r="T68" s="871" t="s">
        <v>27</v>
      </c>
      <c r="U68" s="872" t="s">
        <v>28</v>
      </c>
      <c r="V68" s="871" t="s">
        <v>27</v>
      </c>
      <c r="W68" s="872" t="s">
        <v>28</v>
      </c>
      <c r="X68" s="871" t="s">
        <v>27</v>
      </c>
      <c r="Y68" s="872" t="s">
        <v>28</v>
      </c>
      <c r="Z68" s="871" t="s">
        <v>27</v>
      </c>
      <c r="AA68" s="872" t="s">
        <v>28</v>
      </c>
      <c r="AB68" s="871" t="s">
        <v>27</v>
      </c>
      <c r="AC68" s="872" t="s">
        <v>28</v>
      </c>
      <c r="AD68" s="871" t="s">
        <v>27</v>
      </c>
      <c r="AE68" s="872" t="s">
        <v>28</v>
      </c>
      <c r="AF68" s="871" t="s">
        <v>27</v>
      </c>
      <c r="AG68" s="872" t="s">
        <v>28</v>
      </c>
      <c r="AH68" s="190"/>
      <c r="AI68" s="280"/>
      <c r="AJ68" s="280"/>
      <c r="AK68" s="280"/>
      <c r="AL68" s="648"/>
      <c r="AM68" s="648"/>
      <c r="AN68" s="648"/>
      <c r="AO68" s="648"/>
      <c r="AP68" s="648"/>
      <c r="AQ68" s="648"/>
      <c r="AR68" s="648"/>
      <c r="AS68" s="648"/>
      <c r="AT68" s="648"/>
      <c r="AU68" s="819"/>
      <c r="CG68" s="289"/>
      <c r="CH68" s="289"/>
      <c r="CI68" s="289"/>
      <c r="CJ68" s="289"/>
      <c r="CK68" s="289"/>
      <c r="CL68" s="289"/>
      <c r="CM68" s="289"/>
      <c r="CN68" s="289"/>
    </row>
    <row r="69" spans="1:92" x14ac:dyDescent="0.2">
      <c r="A69" s="3065" t="s">
        <v>446</v>
      </c>
      <c r="B69" s="3066"/>
      <c r="C69" s="274">
        <f t="shared" ref="C69:C74" si="4">SUM(D69:E69)</f>
        <v>0</v>
      </c>
      <c r="D69" s="274">
        <f t="shared" ref="D69:E74" si="5">SUM(F69+H69+J69+L69+N69+P69+R69+T69+V69+X69+Z69+AB69+AD69+AF69)</f>
        <v>0</v>
      </c>
      <c r="E69" s="273">
        <f t="shared" si="5"/>
        <v>0</v>
      </c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3"/>
      <c r="X69" s="193"/>
      <c r="Y69" s="193"/>
      <c r="Z69" s="193"/>
      <c r="AA69" s="193"/>
      <c r="AB69" s="193"/>
      <c r="AC69" s="193"/>
      <c r="AD69" s="193"/>
      <c r="AE69" s="193"/>
      <c r="AF69" s="193"/>
      <c r="AG69" s="193"/>
      <c r="AH69" s="433"/>
      <c r="AI69" s="591"/>
      <c r="AJ69" s="280"/>
      <c r="AK69" s="854"/>
      <c r="AL69" s="812"/>
      <c r="AM69" s="812"/>
      <c r="AN69" s="812"/>
      <c r="AO69" s="812"/>
      <c r="AP69" s="812"/>
      <c r="AQ69" s="812"/>
      <c r="AR69" s="812"/>
      <c r="AS69" s="812"/>
      <c r="AT69" s="812"/>
      <c r="AU69" s="819"/>
      <c r="CG69" s="289"/>
      <c r="CH69" s="289"/>
      <c r="CI69" s="289"/>
      <c r="CJ69" s="289"/>
      <c r="CK69" s="289"/>
      <c r="CL69" s="289"/>
      <c r="CM69" s="289"/>
      <c r="CN69" s="289"/>
    </row>
    <row r="70" spans="1:92" x14ac:dyDescent="0.2">
      <c r="A70" s="2752" t="s">
        <v>447</v>
      </c>
      <c r="B70" s="873" t="s">
        <v>448</v>
      </c>
      <c r="C70" s="165">
        <f t="shared" si="4"/>
        <v>0</v>
      </c>
      <c r="D70" s="165">
        <f t="shared" si="5"/>
        <v>0</v>
      </c>
      <c r="E70" s="165">
        <f t="shared" si="5"/>
        <v>0</v>
      </c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  <c r="AF70" s="125"/>
      <c r="AG70" s="125"/>
      <c r="AH70" s="433"/>
      <c r="AI70" s="280"/>
      <c r="AJ70" s="854"/>
      <c r="AK70" s="874"/>
      <c r="AL70" s="812"/>
      <c r="AM70" s="812"/>
      <c r="AN70" s="812"/>
      <c r="AO70" s="812"/>
      <c r="AP70" s="812"/>
      <c r="AQ70" s="812"/>
      <c r="AR70" s="812"/>
      <c r="AS70" s="812"/>
      <c r="AT70" s="812"/>
      <c r="AU70" s="819"/>
      <c r="CG70" s="289"/>
      <c r="CH70" s="289"/>
      <c r="CI70" s="289"/>
      <c r="CJ70" s="289"/>
      <c r="CK70" s="289"/>
      <c r="CL70" s="289"/>
      <c r="CM70" s="289"/>
      <c r="CN70" s="289"/>
    </row>
    <row r="71" spans="1:92" x14ac:dyDescent="0.2">
      <c r="A71" s="2796"/>
      <c r="B71" s="231" t="s">
        <v>449</v>
      </c>
      <c r="C71" s="200">
        <f t="shared" si="4"/>
        <v>0</v>
      </c>
      <c r="D71" s="200">
        <f t="shared" si="5"/>
        <v>0</v>
      </c>
      <c r="E71" s="200">
        <f t="shared" si="5"/>
        <v>0</v>
      </c>
      <c r="F71" s="237"/>
      <c r="G71" s="237"/>
      <c r="H71" s="237"/>
      <c r="I71" s="237"/>
      <c r="J71" s="237"/>
      <c r="K71" s="237"/>
      <c r="L71" s="237"/>
      <c r="M71" s="237"/>
      <c r="N71" s="237"/>
      <c r="O71" s="237"/>
      <c r="P71" s="237"/>
      <c r="Q71" s="237"/>
      <c r="R71" s="237"/>
      <c r="S71" s="237"/>
      <c r="T71" s="237"/>
      <c r="U71" s="237"/>
      <c r="V71" s="237"/>
      <c r="W71" s="237"/>
      <c r="X71" s="237"/>
      <c r="Y71" s="237"/>
      <c r="Z71" s="237"/>
      <c r="AA71" s="237"/>
      <c r="AB71" s="237"/>
      <c r="AC71" s="237"/>
      <c r="AD71" s="237"/>
      <c r="AE71" s="237"/>
      <c r="AF71" s="237"/>
      <c r="AG71" s="237"/>
      <c r="AH71" s="875"/>
      <c r="AI71" s="280"/>
      <c r="AJ71" s="876"/>
      <c r="AK71" s="812"/>
      <c r="AL71" s="812"/>
      <c r="AM71" s="812"/>
      <c r="AN71" s="812"/>
      <c r="AO71" s="812"/>
      <c r="AP71" s="812"/>
      <c r="AQ71" s="812"/>
      <c r="AR71" s="812"/>
      <c r="AS71" s="812"/>
      <c r="AT71" s="812"/>
      <c r="AU71" s="819"/>
      <c r="CG71" s="289"/>
      <c r="CH71" s="289"/>
      <c r="CI71" s="289"/>
      <c r="CJ71" s="289"/>
      <c r="CK71" s="289"/>
      <c r="CL71" s="289"/>
      <c r="CM71" s="289"/>
      <c r="CN71" s="289"/>
    </row>
    <row r="72" spans="1:92" x14ac:dyDescent="0.2">
      <c r="A72" s="2796"/>
      <c r="B72" s="231" t="s">
        <v>450</v>
      </c>
      <c r="C72" s="200">
        <f t="shared" si="4"/>
        <v>0</v>
      </c>
      <c r="D72" s="200">
        <f t="shared" si="5"/>
        <v>0</v>
      </c>
      <c r="E72" s="200">
        <f t="shared" si="5"/>
        <v>0</v>
      </c>
      <c r="F72" s="237"/>
      <c r="G72" s="237"/>
      <c r="H72" s="237"/>
      <c r="I72" s="237"/>
      <c r="J72" s="237"/>
      <c r="K72" s="237"/>
      <c r="L72" s="237"/>
      <c r="M72" s="237"/>
      <c r="N72" s="237"/>
      <c r="O72" s="237"/>
      <c r="P72" s="237"/>
      <c r="Q72" s="237"/>
      <c r="R72" s="237"/>
      <c r="S72" s="237"/>
      <c r="T72" s="237"/>
      <c r="U72" s="237"/>
      <c r="V72" s="237"/>
      <c r="W72" s="237"/>
      <c r="X72" s="237"/>
      <c r="Y72" s="237"/>
      <c r="Z72" s="237"/>
      <c r="AA72" s="237"/>
      <c r="AB72" s="237"/>
      <c r="AC72" s="237"/>
      <c r="AD72" s="237"/>
      <c r="AE72" s="237"/>
      <c r="AF72" s="237"/>
      <c r="AG72" s="237"/>
      <c r="AH72" s="433"/>
      <c r="AI72" s="280"/>
      <c r="AJ72" s="877"/>
      <c r="AK72" s="854"/>
      <c r="AL72" s="812"/>
      <c r="AM72" s="812"/>
      <c r="AN72" s="812"/>
      <c r="AO72" s="812"/>
      <c r="AP72" s="812"/>
      <c r="AQ72" s="812"/>
      <c r="AR72" s="812"/>
      <c r="AS72" s="812"/>
      <c r="AT72" s="812"/>
      <c r="AU72" s="819"/>
      <c r="CG72" s="289"/>
      <c r="CH72" s="289"/>
      <c r="CI72" s="289"/>
      <c r="CJ72" s="289"/>
      <c r="CK72" s="289"/>
      <c r="CL72" s="289"/>
      <c r="CM72" s="289"/>
      <c r="CN72" s="289"/>
    </row>
    <row r="73" spans="1:92" ht="26.25" customHeight="1" x14ac:dyDescent="0.2">
      <c r="A73" s="2796"/>
      <c r="B73" s="878" t="s">
        <v>2225</v>
      </c>
      <c r="C73" s="200">
        <f t="shared" si="4"/>
        <v>0</v>
      </c>
      <c r="D73" s="200">
        <f t="shared" si="5"/>
        <v>0</v>
      </c>
      <c r="E73" s="200">
        <f t="shared" si="5"/>
        <v>0</v>
      </c>
      <c r="F73" s="237"/>
      <c r="G73" s="237"/>
      <c r="H73" s="237"/>
      <c r="I73" s="237"/>
      <c r="J73" s="237"/>
      <c r="K73" s="237"/>
      <c r="L73" s="237"/>
      <c r="M73" s="237"/>
      <c r="N73" s="237"/>
      <c r="O73" s="237"/>
      <c r="P73" s="237"/>
      <c r="Q73" s="237"/>
      <c r="R73" s="237"/>
      <c r="S73" s="237"/>
      <c r="T73" s="237"/>
      <c r="U73" s="237"/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433"/>
      <c r="AI73" s="280"/>
      <c r="AJ73" s="879"/>
      <c r="AK73" s="874"/>
      <c r="AL73" s="812"/>
      <c r="AM73" s="812"/>
      <c r="AN73" s="812"/>
      <c r="AO73" s="812"/>
      <c r="AP73" s="812"/>
      <c r="AQ73" s="812"/>
      <c r="AR73" s="812"/>
      <c r="AS73" s="812"/>
      <c r="AT73" s="812"/>
      <c r="AU73" s="819"/>
      <c r="CG73" s="289"/>
      <c r="CH73" s="289"/>
      <c r="CI73" s="289"/>
      <c r="CJ73" s="289"/>
      <c r="CK73" s="289"/>
      <c r="CL73" s="289"/>
      <c r="CM73" s="289"/>
      <c r="CN73" s="289"/>
    </row>
    <row r="74" spans="1:92" x14ac:dyDescent="0.2">
      <c r="A74" s="2753"/>
      <c r="B74" s="245" t="s">
        <v>206</v>
      </c>
      <c r="C74" s="168">
        <f t="shared" si="4"/>
        <v>0</v>
      </c>
      <c r="D74" s="168">
        <f t="shared" si="5"/>
        <v>0</v>
      </c>
      <c r="E74" s="168">
        <f t="shared" si="5"/>
        <v>0</v>
      </c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433"/>
      <c r="AI74" s="280"/>
      <c r="AJ74" s="877"/>
      <c r="AK74" s="877"/>
      <c r="AL74" s="812"/>
      <c r="AM74" s="812"/>
      <c r="AN74" s="812"/>
      <c r="AO74" s="812"/>
      <c r="AP74" s="812"/>
      <c r="AQ74" s="812"/>
      <c r="AR74" s="812"/>
      <c r="AS74" s="812"/>
      <c r="AT74" s="812"/>
      <c r="AU74" s="819"/>
      <c r="CG74" s="289"/>
      <c r="CH74" s="289"/>
      <c r="CI74" s="289"/>
      <c r="CJ74" s="289"/>
      <c r="CK74" s="289"/>
      <c r="CL74" s="289"/>
      <c r="CM74" s="289"/>
      <c r="CN74" s="289"/>
    </row>
    <row r="75" spans="1:92" x14ac:dyDescent="0.2">
      <c r="A75" s="845" t="s">
        <v>1473</v>
      </c>
      <c r="B75" s="845"/>
      <c r="C75" s="845"/>
      <c r="D75" s="845"/>
      <c r="E75" s="845"/>
      <c r="F75" s="880"/>
      <c r="G75" s="845"/>
      <c r="H75" s="868"/>
      <c r="I75" s="869"/>
      <c r="J75" s="868"/>
      <c r="K75" s="869"/>
      <c r="L75" s="868"/>
      <c r="M75" s="869"/>
      <c r="N75" s="868"/>
      <c r="O75" s="869"/>
      <c r="P75" s="868"/>
      <c r="Q75" s="869"/>
      <c r="R75" s="868"/>
      <c r="S75" s="869"/>
      <c r="T75" s="868"/>
      <c r="U75" s="869"/>
      <c r="V75" s="869"/>
      <c r="W75" s="379"/>
      <c r="X75" s="379"/>
      <c r="Y75" s="379"/>
      <c r="Z75" s="379"/>
      <c r="AA75" s="379"/>
      <c r="AB75" s="869"/>
      <c r="AC75" s="869"/>
      <c r="AD75" s="869"/>
      <c r="AE75" s="869"/>
      <c r="AF75" s="869"/>
      <c r="AG75" s="869"/>
      <c r="AH75" s="591"/>
      <c r="AI75" s="591"/>
      <c r="AJ75" s="102"/>
      <c r="AK75" s="176"/>
      <c r="AL75" s="102"/>
      <c r="AM75" s="102"/>
      <c r="AN75" s="800"/>
      <c r="AO75" s="800"/>
      <c r="AP75" s="800"/>
      <c r="AQ75" s="800"/>
      <c r="AR75" s="800"/>
      <c r="AS75" s="800"/>
      <c r="AT75" s="800"/>
      <c r="AU75" s="800"/>
      <c r="AV75" s="800"/>
      <c r="AW75" s="819"/>
      <c r="CG75" s="289"/>
      <c r="CH75" s="289"/>
      <c r="CI75" s="289"/>
      <c r="CJ75" s="289"/>
      <c r="CK75" s="289"/>
      <c r="CL75" s="289"/>
      <c r="CM75" s="289"/>
      <c r="CN75" s="289"/>
    </row>
    <row r="76" spans="1:92" ht="14.25" customHeight="1" x14ac:dyDescent="0.2">
      <c r="A76" s="2767" t="s">
        <v>144</v>
      </c>
      <c r="B76" s="2768"/>
      <c r="C76" s="2732" t="s">
        <v>47</v>
      </c>
      <c r="D76" s="2732"/>
      <c r="E76" s="2732"/>
      <c r="F76" s="2992" t="s">
        <v>451</v>
      </c>
      <c r="G76" s="2992"/>
      <c r="H76" s="2992"/>
      <c r="I76" s="2992"/>
      <c r="J76" s="2992"/>
      <c r="K76" s="2992"/>
      <c r="L76" s="2992"/>
      <c r="M76" s="2992"/>
      <c r="N76" s="2992"/>
      <c r="O76" s="2992"/>
      <c r="P76" s="2992"/>
      <c r="Q76" s="2992"/>
      <c r="R76" s="2992"/>
      <c r="S76" s="2992"/>
      <c r="T76" s="2992"/>
      <c r="U76" s="2992"/>
      <c r="V76" s="2992"/>
      <c r="W76" s="2992"/>
      <c r="X76" s="2992"/>
      <c r="Y76" s="2992"/>
      <c r="Z76" s="2992"/>
      <c r="AA76" s="2992"/>
      <c r="AB76" s="2992"/>
      <c r="AC76" s="2992"/>
      <c r="AD76" s="2992"/>
      <c r="AE76" s="2992"/>
      <c r="AF76" s="2992"/>
      <c r="AG76" s="2992"/>
      <c r="AH76" s="2803" t="s">
        <v>1547</v>
      </c>
      <c r="AI76" s="2803"/>
      <c r="AJ76" s="2803"/>
      <c r="AK76" s="881"/>
      <c r="AL76" s="812"/>
      <c r="AM76" s="812"/>
      <c r="AN76" s="812"/>
      <c r="AO76" s="812"/>
      <c r="AP76" s="812"/>
      <c r="AQ76" s="812"/>
      <c r="AR76" s="812"/>
      <c r="AS76" s="812"/>
      <c r="AT76" s="812"/>
      <c r="AU76" s="819"/>
      <c r="CG76" s="289"/>
      <c r="CH76" s="289"/>
      <c r="CI76" s="289"/>
      <c r="CJ76" s="289"/>
      <c r="CK76" s="289"/>
      <c r="CL76" s="289"/>
      <c r="CM76" s="289"/>
      <c r="CN76" s="289"/>
    </row>
    <row r="77" spans="1:92" ht="14.25" customHeight="1" x14ac:dyDescent="0.2">
      <c r="A77" s="2773"/>
      <c r="B77" s="2774"/>
      <c r="C77" s="2734"/>
      <c r="D77" s="2734"/>
      <c r="E77" s="2734"/>
      <c r="F77" s="2920" t="s">
        <v>444</v>
      </c>
      <c r="G77" s="2920"/>
      <c r="H77" s="2920" t="s">
        <v>445</v>
      </c>
      <c r="I77" s="2920"/>
      <c r="J77" s="2775" t="s">
        <v>189</v>
      </c>
      <c r="K77" s="2775"/>
      <c r="L77" s="2775" t="s">
        <v>190</v>
      </c>
      <c r="M77" s="2775"/>
      <c r="N77" s="2775" t="s">
        <v>191</v>
      </c>
      <c r="O77" s="2775"/>
      <c r="P77" s="2775" t="s">
        <v>192</v>
      </c>
      <c r="Q77" s="2775"/>
      <c r="R77" s="2920" t="s">
        <v>193</v>
      </c>
      <c r="S77" s="2920"/>
      <c r="T77" s="2775" t="s">
        <v>194</v>
      </c>
      <c r="U77" s="2775"/>
      <c r="V77" s="2775" t="s">
        <v>195</v>
      </c>
      <c r="W77" s="2775"/>
      <c r="X77" s="2775" t="s">
        <v>196</v>
      </c>
      <c r="Y77" s="2775"/>
      <c r="Z77" s="2775" t="s">
        <v>197</v>
      </c>
      <c r="AA77" s="2775"/>
      <c r="AB77" s="2775" t="s">
        <v>198</v>
      </c>
      <c r="AC77" s="2775"/>
      <c r="AD77" s="2775" t="s">
        <v>199</v>
      </c>
      <c r="AE77" s="2775"/>
      <c r="AF77" s="2775" t="s">
        <v>200</v>
      </c>
      <c r="AG77" s="2775"/>
      <c r="AH77" s="2738" t="s">
        <v>1030</v>
      </c>
      <c r="AI77" s="2738" t="s">
        <v>1653</v>
      </c>
      <c r="AJ77" s="2738" t="s">
        <v>1031</v>
      </c>
      <c r="AK77" s="882"/>
      <c r="AL77" s="812"/>
      <c r="AM77" s="812"/>
      <c r="AN77" s="812"/>
      <c r="AO77" s="812"/>
      <c r="AP77" s="812"/>
      <c r="AQ77" s="812"/>
      <c r="AR77" s="812"/>
      <c r="AS77" s="812"/>
      <c r="AT77" s="812"/>
      <c r="AU77" s="819"/>
      <c r="CG77" s="289"/>
      <c r="CH77" s="289"/>
      <c r="CI77" s="289"/>
      <c r="CJ77" s="289"/>
      <c r="CK77" s="289"/>
      <c r="CL77" s="289"/>
      <c r="CM77" s="289"/>
      <c r="CN77" s="289"/>
    </row>
    <row r="78" spans="1:92" x14ac:dyDescent="0.2">
      <c r="A78" s="2763"/>
      <c r="B78" s="2765"/>
      <c r="C78" s="824" t="s">
        <v>231</v>
      </c>
      <c r="D78" s="824" t="s">
        <v>27</v>
      </c>
      <c r="E78" s="824" t="s">
        <v>28</v>
      </c>
      <c r="F78" s="883" t="s">
        <v>27</v>
      </c>
      <c r="G78" s="883" t="s">
        <v>28</v>
      </c>
      <c r="H78" s="883" t="s">
        <v>27</v>
      </c>
      <c r="I78" s="883" t="s">
        <v>28</v>
      </c>
      <c r="J78" s="883" t="s">
        <v>27</v>
      </c>
      <c r="K78" s="883" t="s">
        <v>28</v>
      </c>
      <c r="L78" s="883" t="s">
        <v>27</v>
      </c>
      <c r="M78" s="883" t="s">
        <v>28</v>
      </c>
      <c r="N78" s="883" t="s">
        <v>27</v>
      </c>
      <c r="O78" s="883" t="s">
        <v>28</v>
      </c>
      <c r="P78" s="883" t="s">
        <v>27</v>
      </c>
      <c r="Q78" s="883" t="s">
        <v>28</v>
      </c>
      <c r="R78" s="883" t="s">
        <v>27</v>
      </c>
      <c r="S78" s="883" t="s">
        <v>28</v>
      </c>
      <c r="T78" s="883" t="s">
        <v>27</v>
      </c>
      <c r="U78" s="883" t="s">
        <v>28</v>
      </c>
      <c r="V78" s="883" t="s">
        <v>27</v>
      </c>
      <c r="W78" s="883" t="s">
        <v>28</v>
      </c>
      <c r="X78" s="883" t="s">
        <v>27</v>
      </c>
      <c r="Y78" s="883" t="s">
        <v>28</v>
      </c>
      <c r="Z78" s="883" t="s">
        <v>27</v>
      </c>
      <c r="AA78" s="883" t="s">
        <v>28</v>
      </c>
      <c r="AB78" s="883" t="s">
        <v>27</v>
      </c>
      <c r="AC78" s="883" t="s">
        <v>28</v>
      </c>
      <c r="AD78" s="883" t="s">
        <v>27</v>
      </c>
      <c r="AE78" s="883" t="s">
        <v>28</v>
      </c>
      <c r="AF78" s="883" t="s">
        <v>27</v>
      </c>
      <c r="AG78" s="883" t="s">
        <v>28</v>
      </c>
      <c r="AH78" s="2739"/>
      <c r="AI78" s="2739"/>
      <c r="AJ78" s="2739"/>
      <c r="AK78" s="884"/>
      <c r="AL78" s="812"/>
      <c r="AM78" s="812"/>
      <c r="AN78" s="812"/>
      <c r="AO78" s="812"/>
      <c r="AP78" s="812"/>
      <c r="AQ78" s="812"/>
      <c r="AR78" s="812"/>
      <c r="AS78" s="812"/>
      <c r="AT78" s="812"/>
      <c r="AU78" s="819"/>
      <c r="CG78" s="289"/>
      <c r="CH78" s="289"/>
      <c r="CI78" s="289"/>
      <c r="CJ78" s="289"/>
      <c r="CK78" s="289"/>
      <c r="CL78" s="289"/>
      <c r="CM78" s="289"/>
      <c r="CN78" s="289"/>
    </row>
    <row r="79" spans="1:92" x14ac:dyDescent="0.2">
      <c r="A79" s="3065" t="s">
        <v>455</v>
      </c>
      <c r="B79" s="3066"/>
      <c r="C79" s="274">
        <f t="shared" ref="C79:C84" si="6">SUM(D79:E79)</f>
        <v>0</v>
      </c>
      <c r="D79" s="274">
        <f t="shared" ref="D79:E84" si="7">SUM(F79+H79+J79+L79+N79+P79+R79+T79+V79+X79+Z79+AB79+AD79+AF79)</f>
        <v>0</v>
      </c>
      <c r="E79" s="274">
        <f t="shared" si="7"/>
        <v>0</v>
      </c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885"/>
      <c r="AL79" s="812"/>
      <c r="AM79" s="812"/>
      <c r="AN79" s="812"/>
      <c r="AO79" s="812"/>
      <c r="AP79" s="812"/>
      <c r="AQ79" s="812"/>
      <c r="AR79" s="812"/>
      <c r="AS79" s="812"/>
      <c r="AT79" s="812"/>
      <c r="CG79" s="289">
        <v>0</v>
      </c>
      <c r="CH79" s="289"/>
      <c r="CI79" s="289"/>
      <c r="CJ79" s="289"/>
      <c r="CK79" s="289"/>
      <c r="CL79" s="289"/>
      <c r="CM79" s="289"/>
      <c r="CN79" s="289"/>
    </row>
    <row r="80" spans="1:92" x14ac:dyDescent="0.2">
      <c r="A80" s="2752" t="s">
        <v>447</v>
      </c>
      <c r="B80" s="873" t="s">
        <v>448</v>
      </c>
      <c r="C80" s="165">
        <f t="shared" si="6"/>
        <v>0</v>
      </c>
      <c r="D80" s="165">
        <f t="shared" si="7"/>
        <v>0</v>
      </c>
      <c r="E80" s="165">
        <f t="shared" si="7"/>
        <v>0</v>
      </c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  <c r="AF80" s="125"/>
      <c r="AG80" s="125"/>
      <c r="AH80" s="125"/>
      <c r="AI80" s="125"/>
      <c r="AJ80" s="125"/>
      <c r="AK80" s="886"/>
      <c r="AL80" s="812"/>
      <c r="AM80" s="812"/>
      <c r="AN80" s="812"/>
      <c r="AO80" s="812"/>
      <c r="AP80" s="812"/>
      <c r="AQ80" s="812"/>
      <c r="AR80" s="812"/>
      <c r="AS80" s="812"/>
      <c r="AT80" s="812"/>
      <c r="CG80" s="289">
        <v>0</v>
      </c>
      <c r="CH80" s="289"/>
      <c r="CI80" s="289"/>
      <c r="CJ80" s="289"/>
      <c r="CK80" s="289"/>
      <c r="CL80" s="289"/>
      <c r="CM80" s="289"/>
      <c r="CN80" s="289"/>
    </row>
    <row r="81" spans="1:92" x14ac:dyDescent="0.2">
      <c r="A81" s="2796"/>
      <c r="B81" s="231" t="s">
        <v>449</v>
      </c>
      <c r="C81" s="200">
        <f t="shared" si="6"/>
        <v>0</v>
      </c>
      <c r="D81" s="200">
        <f t="shared" si="7"/>
        <v>0</v>
      </c>
      <c r="E81" s="200">
        <f t="shared" si="7"/>
        <v>0</v>
      </c>
      <c r="F81" s="237"/>
      <c r="G81" s="237"/>
      <c r="H81" s="237"/>
      <c r="I81" s="237"/>
      <c r="J81" s="237"/>
      <c r="K81" s="237"/>
      <c r="L81" s="237"/>
      <c r="M81" s="237"/>
      <c r="N81" s="237"/>
      <c r="O81" s="237"/>
      <c r="P81" s="237"/>
      <c r="Q81" s="237"/>
      <c r="R81" s="237"/>
      <c r="S81" s="237"/>
      <c r="T81" s="237"/>
      <c r="U81" s="237"/>
      <c r="V81" s="237"/>
      <c r="W81" s="237"/>
      <c r="X81" s="237"/>
      <c r="Y81" s="237"/>
      <c r="Z81" s="237"/>
      <c r="AA81" s="237"/>
      <c r="AB81" s="237"/>
      <c r="AC81" s="237"/>
      <c r="AD81" s="237"/>
      <c r="AE81" s="237"/>
      <c r="AF81" s="237"/>
      <c r="AG81" s="237"/>
      <c r="AH81" s="237"/>
      <c r="AI81" s="237"/>
      <c r="AJ81" s="237"/>
      <c r="AK81" s="887"/>
      <c r="AL81" s="812"/>
      <c r="AM81" s="812"/>
      <c r="AN81" s="812"/>
      <c r="AO81" s="812"/>
      <c r="AP81" s="812"/>
      <c r="AQ81" s="812"/>
      <c r="AR81" s="812"/>
      <c r="AS81" s="812"/>
      <c r="AT81" s="812"/>
      <c r="CG81" s="289">
        <v>0</v>
      </c>
      <c r="CH81" s="289"/>
      <c r="CI81" s="289"/>
      <c r="CJ81" s="289"/>
      <c r="CK81" s="289"/>
      <c r="CL81" s="289"/>
      <c r="CM81" s="289"/>
      <c r="CN81" s="289"/>
    </row>
    <row r="82" spans="1:92" x14ac:dyDescent="0.2">
      <c r="A82" s="2796"/>
      <c r="B82" s="231" t="s">
        <v>450</v>
      </c>
      <c r="C82" s="200">
        <f t="shared" si="6"/>
        <v>0</v>
      </c>
      <c r="D82" s="200">
        <f t="shared" si="7"/>
        <v>0</v>
      </c>
      <c r="E82" s="200">
        <f t="shared" si="7"/>
        <v>0</v>
      </c>
      <c r="F82" s="237"/>
      <c r="G82" s="237"/>
      <c r="H82" s="237"/>
      <c r="I82" s="237"/>
      <c r="J82" s="237"/>
      <c r="K82" s="237"/>
      <c r="L82" s="237"/>
      <c r="M82" s="237"/>
      <c r="N82" s="237"/>
      <c r="O82" s="237"/>
      <c r="P82" s="237"/>
      <c r="Q82" s="237"/>
      <c r="R82" s="237"/>
      <c r="S82" s="237"/>
      <c r="T82" s="237"/>
      <c r="U82" s="237"/>
      <c r="V82" s="237"/>
      <c r="W82" s="237"/>
      <c r="X82" s="237"/>
      <c r="Y82" s="237"/>
      <c r="Z82" s="237"/>
      <c r="AA82" s="237"/>
      <c r="AB82" s="237"/>
      <c r="AC82" s="237"/>
      <c r="AD82" s="237"/>
      <c r="AE82" s="237"/>
      <c r="AF82" s="237"/>
      <c r="AG82" s="237"/>
      <c r="AH82" s="237"/>
      <c r="AI82" s="237"/>
      <c r="AJ82" s="237"/>
      <c r="AK82" s="887"/>
      <c r="AL82" s="812"/>
      <c r="AM82" s="812"/>
      <c r="AN82" s="812"/>
      <c r="AO82" s="812"/>
      <c r="AP82" s="812"/>
      <c r="AQ82" s="812"/>
      <c r="AR82" s="812"/>
      <c r="AS82" s="812"/>
      <c r="AT82" s="812"/>
      <c r="CG82" s="289">
        <v>0</v>
      </c>
      <c r="CH82" s="289"/>
      <c r="CI82" s="289"/>
      <c r="CJ82" s="289"/>
      <c r="CK82" s="289"/>
      <c r="CL82" s="289"/>
      <c r="CM82" s="289"/>
      <c r="CN82" s="289"/>
    </row>
    <row r="83" spans="1:92" ht="30" customHeight="1" x14ac:dyDescent="0.2">
      <c r="A83" s="2796"/>
      <c r="B83" s="878" t="s">
        <v>2225</v>
      </c>
      <c r="C83" s="200">
        <f t="shared" si="6"/>
        <v>0</v>
      </c>
      <c r="D83" s="200">
        <f t="shared" si="7"/>
        <v>0</v>
      </c>
      <c r="E83" s="200">
        <f t="shared" si="7"/>
        <v>0</v>
      </c>
      <c r="F83" s="237"/>
      <c r="G83" s="237"/>
      <c r="H83" s="237"/>
      <c r="I83" s="237"/>
      <c r="J83" s="237"/>
      <c r="K83" s="237"/>
      <c r="L83" s="237"/>
      <c r="M83" s="237"/>
      <c r="N83" s="237"/>
      <c r="O83" s="237"/>
      <c r="P83" s="237"/>
      <c r="Q83" s="237"/>
      <c r="R83" s="237"/>
      <c r="S83" s="237"/>
      <c r="T83" s="237"/>
      <c r="U83" s="237"/>
      <c r="V83" s="237"/>
      <c r="W83" s="237"/>
      <c r="X83" s="237"/>
      <c r="Y83" s="237"/>
      <c r="Z83" s="237"/>
      <c r="AA83" s="237"/>
      <c r="AB83" s="237"/>
      <c r="AC83" s="237"/>
      <c r="AD83" s="237"/>
      <c r="AE83" s="237"/>
      <c r="AF83" s="237"/>
      <c r="AG83" s="237"/>
      <c r="AH83" s="237"/>
      <c r="AI83" s="237"/>
      <c r="AJ83" s="237"/>
      <c r="AK83" s="885"/>
      <c r="AL83" s="812"/>
      <c r="AM83" s="812"/>
      <c r="AN83" s="812"/>
      <c r="AO83" s="812"/>
      <c r="AP83" s="812"/>
      <c r="AQ83" s="812"/>
      <c r="AR83" s="812"/>
      <c r="AS83" s="812"/>
      <c r="AT83" s="812"/>
      <c r="CG83" s="289">
        <v>0</v>
      </c>
      <c r="CH83" s="289"/>
      <c r="CI83" s="289"/>
      <c r="CJ83" s="289"/>
      <c r="CK83" s="289"/>
      <c r="CL83" s="289"/>
      <c r="CM83" s="289"/>
      <c r="CN83" s="289"/>
    </row>
    <row r="84" spans="1:92" x14ac:dyDescent="0.2">
      <c r="A84" s="2753"/>
      <c r="B84" s="245" t="s">
        <v>206</v>
      </c>
      <c r="C84" s="168">
        <f t="shared" si="6"/>
        <v>0</v>
      </c>
      <c r="D84" s="168">
        <f t="shared" si="7"/>
        <v>0</v>
      </c>
      <c r="E84" s="168">
        <f t="shared" si="7"/>
        <v>0</v>
      </c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6"/>
      <c r="AD84" s="136"/>
      <c r="AE84" s="136"/>
      <c r="AF84" s="136"/>
      <c r="AG84" s="136"/>
      <c r="AH84" s="136"/>
      <c r="AI84" s="136"/>
      <c r="AJ84" s="136"/>
      <c r="AK84" s="886"/>
      <c r="AL84" s="812"/>
      <c r="AM84" s="812"/>
      <c r="AN84" s="812"/>
      <c r="AO84" s="812"/>
      <c r="AP84" s="812"/>
      <c r="AQ84" s="812"/>
      <c r="AR84" s="812"/>
      <c r="AS84" s="812"/>
      <c r="AT84" s="812"/>
      <c r="CG84" s="289">
        <v>0</v>
      </c>
      <c r="CH84" s="289"/>
      <c r="CI84" s="289"/>
      <c r="CJ84" s="289"/>
      <c r="CK84" s="289"/>
      <c r="CL84" s="289"/>
      <c r="CM84" s="289"/>
      <c r="CN84" s="289"/>
    </row>
    <row r="85" spans="1:92" x14ac:dyDescent="0.2">
      <c r="A85" s="845" t="s">
        <v>1474</v>
      </c>
      <c r="B85" s="845"/>
      <c r="C85" s="845"/>
      <c r="D85" s="845"/>
      <c r="E85" s="845"/>
      <c r="F85" s="845"/>
      <c r="G85" s="845"/>
      <c r="H85" s="868"/>
      <c r="I85" s="869"/>
      <c r="J85" s="869"/>
      <c r="K85" s="379"/>
      <c r="L85" s="888"/>
      <c r="M85" s="888"/>
      <c r="N85" s="888"/>
      <c r="O85" s="888"/>
      <c r="P85" s="888"/>
      <c r="Q85" s="888"/>
      <c r="R85" s="888"/>
      <c r="S85" s="888"/>
      <c r="T85" s="888"/>
      <c r="U85" s="888"/>
      <c r="V85" s="888"/>
      <c r="W85" s="591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800"/>
      <c r="AO85" s="800"/>
      <c r="AP85" s="800"/>
      <c r="AQ85" s="800"/>
      <c r="AR85" s="800"/>
      <c r="AS85" s="800"/>
      <c r="AT85" s="800"/>
      <c r="AU85" s="850"/>
      <c r="AV85" s="850"/>
      <c r="CG85" s="289"/>
      <c r="CH85" s="289"/>
      <c r="CI85" s="289"/>
      <c r="CJ85" s="289"/>
      <c r="CK85" s="289"/>
      <c r="CL85" s="289"/>
      <c r="CM85" s="289"/>
      <c r="CN85" s="289"/>
    </row>
    <row r="86" spans="1:92" ht="14.25" customHeight="1" x14ac:dyDescent="0.2">
      <c r="A86" s="2752" t="s">
        <v>144</v>
      </c>
      <c r="B86" s="2752"/>
      <c r="C86" s="2767" t="s">
        <v>47</v>
      </c>
      <c r="D86" s="2752"/>
      <c r="E86" s="2768"/>
      <c r="F86" s="2756" t="s">
        <v>121</v>
      </c>
      <c r="G86" s="2757"/>
      <c r="H86" s="2757"/>
      <c r="I86" s="2757"/>
      <c r="J86" s="2757"/>
      <c r="K86" s="2757"/>
      <c r="L86" s="2757"/>
      <c r="M86" s="2757"/>
      <c r="N86" s="2757"/>
      <c r="O86" s="2757"/>
      <c r="P86" s="2757"/>
      <c r="Q86" s="2757"/>
      <c r="R86" s="2757"/>
      <c r="S86" s="2757"/>
      <c r="T86" s="2757"/>
      <c r="U86" s="2757"/>
      <c r="V86" s="2757"/>
      <c r="W86" s="2757"/>
      <c r="X86" s="2757"/>
      <c r="Y86" s="2757"/>
      <c r="Z86" s="2757"/>
      <c r="AA86" s="2757"/>
      <c r="AB86" s="2757"/>
      <c r="AC86" s="2757"/>
      <c r="AD86" s="2757"/>
      <c r="AE86" s="2757"/>
      <c r="AF86" s="2757"/>
      <c r="AG86" s="2758"/>
      <c r="AH86" s="2803" t="s">
        <v>1547</v>
      </c>
      <c r="AI86" s="2803"/>
      <c r="AJ86" s="2803"/>
      <c r="AK86" s="102"/>
      <c r="AL86" s="800"/>
      <c r="AM86" s="800"/>
      <c r="AN86" s="800"/>
      <c r="AO86" s="800"/>
      <c r="AP86" s="800"/>
      <c r="AQ86" s="800"/>
      <c r="AR86" s="818"/>
      <c r="AS86" s="800"/>
      <c r="AT86" s="889"/>
      <c r="AU86" s="797"/>
      <c r="CG86" s="289"/>
      <c r="CH86" s="289"/>
      <c r="CI86" s="289"/>
      <c r="CJ86" s="289"/>
      <c r="CK86" s="289"/>
      <c r="CL86" s="289"/>
      <c r="CM86" s="289"/>
      <c r="CN86" s="289"/>
    </row>
    <row r="87" spans="1:92" ht="14.25" customHeight="1" x14ac:dyDescent="0.2">
      <c r="A87" s="2796"/>
      <c r="B87" s="2796"/>
      <c r="C87" s="2773"/>
      <c r="D87" s="2796"/>
      <c r="E87" s="2774"/>
      <c r="F87" s="2735" t="s">
        <v>456</v>
      </c>
      <c r="G87" s="2737"/>
      <c r="H87" s="2735" t="s">
        <v>445</v>
      </c>
      <c r="I87" s="2737"/>
      <c r="J87" s="2735" t="s">
        <v>189</v>
      </c>
      <c r="K87" s="2737"/>
      <c r="L87" s="2735" t="s">
        <v>190</v>
      </c>
      <c r="M87" s="2737"/>
      <c r="N87" s="2735" t="s">
        <v>191</v>
      </c>
      <c r="O87" s="2737"/>
      <c r="P87" s="2735" t="s">
        <v>192</v>
      </c>
      <c r="Q87" s="2737"/>
      <c r="R87" s="2735" t="s">
        <v>193</v>
      </c>
      <c r="S87" s="2737"/>
      <c r="T87" s="2735" t="s">
        <v>194</v>
      </c>
      <c r="U87" s="2737"/>
      <c r="V87" s="2735" t="s">
        <v>195</v>
      </c>
      <c r="W87" s="2737"/>
      <c r="X87" s="2735" t="s">
        <v>196</v>
      </c>
      <c r="Y87" s="2737"/>
      <c r="Z87" s="2745" t="s">
        <v>197</v>
      </c>
      <c r="AA87" s="2747"/>
      <c r="AB87" s="2745" t="s">
        <v>198</v>
      </c>
      <c r="AC87" s="2747"/>
      <c r="AD87" s="2745" t="s">
        <v>199</v>
      </c>
      <c r="AE87" s="2747"/>
      <c r="AF87" s="2745" t="s">
        <v>200</v>
      </c>
      <c r="AG87" s="2747"/>
      <c r="AH87" s="2738" t="s">
        <v>1654</v>
      </c>
      <c r="AI87" s="2738" t="s">
        <v>1655</v>
      </c>
      <c r="AJ87" s="2738" t="s">
        <v>1031</v>
      </c>
      <c r="AK87" s="190"/>
      <c r="AL87" s="648"/>
      <c r="AM87" s="648"/>
      <c r="AN87" s="648"/>
      <c r="AO87" s="648"/>
      <c r="AP87" s="648"/>
      <c r="AQ87" s="648"/>
      <c r="AR87" s="828"/>
      <c r="AS87" s="648"/>
      <c r="AT87" s="812"/>
      <c r="AU87" s="797"/>
      <c r="CG87" s="289"/>
      <c r="CH87" s="289"/>
      <c r="CI87" s="289"/>
      <c r="CJ87" s="289"/>
      <c r="CK87" s="289"/>
      <c r="CL87" s="289"/>
      <c r="CM87" s="289"/>
      <c r="CN87" s="289"/>
    </row>
    <row r="88" spans="1:92" x14ac:dyDescent="0.2">
      <c r="A88" s="2753"/>
      <c r="B88" s="2753"/>
      <c r="C88" s="824" t="s">
        <v>231</v>
      </c>
      <c r="D88" s="824" t="s">
        <v>27</v>
      </c>
      <c r="E88" s="824" t="s">
        <v>28</v>
      </c>
      <c r="F88" s="883" t="s">
        <v>27</v>
      </c>
      <c r="G88" s="883" t="s">
        <v>28</v>
      </c>
      <c r="H88" s="883" t="s">
        <v>27</v>
      </c>
      <c r="I88" s="883" t="s">
        <v>28</v>
      </c>
      <c r="J88" s="883" t="s">
        <v>27</v>
      </c>
      <c r="K88" s="883" t="s">
        <v>28</v>
      </c>
      <c r="L88" s="883" t="s">
        <v>27</v>
      </c>
      <c r="M88" s="883" t="s">
        <v>28</v>
      </c>
      <c r="N88" s="883" t="s">
        <v>27</v>
      </c>
      <c r="O88" s="883" t="s">
        <v>28</v>
      </c>
      <c r="P88" s="883" t="s">
        <v>27</v>
      </c>
      <c r="Q88" s="883" t="s">
        <v>28</v>
      </c>
      <c r="R88" s="883" t="s">
        <v>27</v>
      </c>
      <c r="S88" s="883" t="s">
        <v>28</v>
      </c>
      <c r="T88" s="883" t="s">
        <v>27</v>
      </c>
      <c r="U88" s="883" t="s">
        <v>28</v>
      </c>
      <c r="V88" s="883" t="s">
        <v>27</v>
      </c>
      <c r="W88" s="883" t="s">
        <v>28</v>
      </c>
      <c r="X88" s="883" t="s">
        <v>27</v>
      </c>
      <c r="Y88" s="883" t="s">
        <v>28</v>
      </c>
      <c r="Z88" s="883" t="s">
        <v>27</v>
      </c>
      <c r="AA88" s="883" t="s">
        <v>28</v>
      </c>
      <c r="AB88" s="883" t="s">
        <v>27</v>
      </c>
      <c r="AC88" s="883" t="s">
        <v>28</v>
      </c>
      <c r="AD88" s="883" t="s">
        <v>27</v>
      </c>
      <c r="AE88" s="883" t="s">
        <v>28</v>
      </c>
      <c r="AF88" s="883" t="s">
        <v>27</v>
      </c>
      <c r="AG88" s="883" t="s">
        <v>28</v>
      </c>
      <c r="AH88" s="2739"/>
      <c r="AI88" s="2739"/>
      <c r="AJ88" s="2739"/>
      <c r="AK88" s="190"/>
      <c r="AL88" s="280"/>
      <c r="AM88" s="280"/>
      <c r="AN88" s="280"/>
      <c r="AO88" s="280"/>
      <c r="AP88" s="280"/>
      <c r="AQ88" s="280"/>
      <c r="AR88" s="280"/>
      <c r="AS88" s="648"/>
      <c r="AT88" s="812"/>
      <c r="AU88" s="797"/>
      <c r="CG88" s="289"/>
      <c r="CH88" s="289"/>
      <c r="CI88" s="289"/>
      <c r="CJ88" s="289"/>
      <c r="CK88" s="289"/>
      <c r="CL88" s="289"/>
      <c r="CM88" s="289"/>
      <c r="CN88" s="289"/>
    </row>
    <row r="89" spans="1:92" x14ac:dyDescent="0.2">
      <c r="A89" s="3057" t="s">
        <v>457</v>
      </c>
      <c r="B89" s="3058"/>
      <c r="C89" s="165">
        <f>SUM(D89:E89)</f>
        <v>0</v>
      </c>
      <c r="D89" s="165">
        <f t="shared" ref="D89:E92" si="8">SUM(F89+H89+J89+L89+N89+P89+R89+T89+V89+X89+Z89+AB89+AD89+AF89)</f>
        <v>0</v>
      </c>
      <c r="E89" s="165">
        <f t="shared" si="8"/>
        <v>0</v>
      </c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  <c r="AJ89" s="125"/>
      <c r="AK89" s="190"/>
      <c r="AL89" s="280"/>
      <c r="AM89" s="280"/>
      <c r="AN89" s="280"/>
      <c r="AO89" s="280"/>
      <c r="AP89" s="280"/>
      <c r="AQ89" s="280"/>
      <c r="AR89" s="280"/>
      <c r="AS89" s="648"/>
      <c r="AT89" s="812"/>
      <c r="AU89" s="797"/>
      <c r="CG89" s="289"/>
      <c r="CH89" s="289"/>
      <c r="CI89" s="289"/>
      <c r="CJ89" s="289"/>
      <c r="CK89" s="289"/>
      <c r="CL89" s="289"/>
      <c r="CM89" s="289"/>
      <c r="CN89" s="289"/>
    </row>
    <row r="90" spans="1:92" x14ac:dyDescent="0.2">
      <c r="A90" s="3059" t="s">
        <v>458</v>
      </c>
      <c r="B90" s="3060"/>
      <c r="C90" s="159">
        <f>SUM(D90:E90)</f>
        <v>0</v>
      </c>
      <c r="D90" s="159">
        <f t="shared" si="8"/>
        <v>0</v>
      </c>
      <c r="E90" s="159">
        <f t="shared" si="8"/>
        <v>0</v>
      </c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  <c r="AF90" s="154"/>
      <c r="AG90" s="154"/>
      <c r="AH90" s="154"/>
      <c r="AI90" s="154"/>
      <c r="AJ90" s="154"/>
      <c r="AK90" s="190"/>
      <c r="AL90" s="280"/>
      <c r="AM90" s="280"/>
      <c r="AN90" s="280"/>
      <c r="AO90" s="280"/>
      <c r="AP90" s="280"/>
      <c r="AQ90" s="280"/>
      <c r="AR90" s="280"/>
      <c r="AS90" s="648"/>
      <c r="AT90" s="812"/>
      <c r="AU90" s="797"/>
      <c r="CG90" s="289"/>
      <c r="CH90" s="289"/>
      <c r="CI90" s="289"/>
      <c r="CJ90" s="289"/>
      <c r="CK90" s="289"/>
      <c r="CL90" s="289"/>
      <c r="CM90" s="289"/>
      <c r="CN90" s="289"/>
    </row>
    <row r="91" spans="1:92" x14ac:dyDescent="0.2">
      <c r="A91" s="3061" t="s">
        <v>1527</v>
      </c>
      <c r="B91" s="873" t="s">
        <v>459</v>
      </c>
      <c r="C91" s="165">
        <f>SUM(D91:E91)</f>
        <v>0</v>
      </c>
      <c r="D91" s="165">
        <f t="shared" si="8"/>
        <v>0</v>
      </c>
      <c r="E91" s="165">
        <f t="shared" si="8"/>
        <v>0</v>
      </c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90"/>
      <c r="AL91" s="280"/>
      <c r="AM91" s="280"/>
      <c r="AN91" s="280"/>
      <c r="AO91" s="280"/>
      <c r="AP91" s="280"/>
      <c r="AQ91" s="280"/>
      <c r="AR91" s="280"/>
      <c r="AS91" s="648"/>
      <c r="AT91" s="812"/>
      <c r="AU91" s="797"/>
      <c r="CG91" s="289"/>
      <c r="CH91" s="289"/>
      <c r="CI91" s="289"/>
      <c r="CJ91" s="289"/>
      <c r="CK91" s="289"/>
      <c r="CL91" s="289"/>
      <c r="CM91" s="289"/>
      <c r="CN91" s="289"/>
    </row>
    <row r="92" spans="1:92" x14ac:dyDescent="0.2">
      <c r="A92" s="3062"/>
      <c r="B92" s="245" t="s">
        <v>460</v>
      </c>
      <c r="C92" s="168">
        <f>SUM(D92:E92)</f>
        <v>0</v>
      </c>
      <c r="D92" s="168">
        <f t="shared" si="8"/>
        <v>0</v>
      </c>
      <c r="E92" s="168">
        <f t="shared" si="8"/>
        <v>0</v>
      </c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90"/>
      <c r="AL92" s="280"/>
      <c r="AM92" s="280"/>
      <c r="AN92" s="280"/>
      <c r="AO92" s="280"/>
      <c r="AP92" s="280"/>
      <c r="AQ92" s="280"/>
      <c r="AR92" s="280"/>
      <c r="AS92" s="890"/>
      <c r="AT92" s="874"/>
      <c r="AU92" s="797"/>
      <c r="CG92" s="289"/>
      <c r="CH92" s="289"/>
      <c r="CI92" s="289"/>
      <c r="CJ92" s="289"/>
      <c r="CK92" s="289"/>
      <c r="CL92" s="289"/>
      <c r="CM92" s="289"/>
      <c r="CN92" s="289"/>
    </row>
    <row r="93" spans="1:92" x14ac:dyDescent="0.2">
      <c r="A93" s="3063" t="s">
        <v>461</v>
      </c>
      <c r="B93" s="3064"/>
      <c r="C93" s="259">
        <f>SUM(D93:E93)</f>
        <v>0</v>
      </c>
      <c r="D93" s="259">
        <f>SUM(F93+H93+J93+L93+N93+P93+R93+T93+V89+X93+Z93+AB93+AD93+AF93)</f>
        <v>0</v>
      </c>
      <c r="E93" s="259">
        <f>SUM(G93+I93+K93+M93+O93+Q93+S93+U93+W93+Y93+AA93+AC93+AE93+AG93)</f>
        <v>0</v>
      </c>
      <c r="F93" s="891"/>
      <c r="G93" s="891"/>
      <c r="H93" s="891"/>
      <c r="I93" s="891"/>
      <c r="J93" s="891"/>
      <c r="K93" s="891"/>
      <c r="L93" s="891"/>
      <c r="M93" s="891"/>
      <c r="N93" s="891"/>
      <c r="O93" s="891"/>
      <c r="P93" s="891"/>
      <c r="Q93" s="891"/>
      <c r="R93" s="891"/>
      <c r="S93" s="891"/>
      <c r="T93" s="891"/>
      <c r="U93" s="891"/>
      <c r="V93" s="891"/>
      <c r="W93" s="891"/>
      <c r="X93" s="891"/>
      <c r="Y93" s="891"/>
      <c r="Z93" s="891"/>
      <c r="AA93" s="891"/>
      <c r="AB93" s="891"/>
      <c r="AC93" s="891"/>
      <c r="AD93" s="891"/>
      <c r="AE93" s="891"/>
      <c r="AF93" s="891"/>
      <c r="AG93" s="891"/>
      <c r="AH93" s="891"/>
      <c r="AI93" s="891"/>
      <c r="AJ93" s="891"/>
      <c r="AK93" s="197"/>
      <c r="AL93" s="890"/>
      <c r="AM93" s="648"/>
      <c r="AN93" s="648"/>
      <c r="AO93" s="648"/>
      <c r="AP93" s="808"/>
      <c r="AQ93" s="808"/>
      <c r="AR93" s="648"/>
      <c r="AS93" s="648"/>
      <c r="AT93" s="648"/>
      <c r="AU93" s="819"/>
      <c r="CA93" s="290" t="str">
        <f>IF(C93&gt;C91+C92,"Los Ingresos de pacientes dependientes severos con escaras DEBEN estar incluidos en los Ingresos de pacientes dependientes severos Oncológicos o No Oncológicos","")</f>
        <v/>
      </c>
      <c r="CG93" s="289"/>
      <c r="CH93" s="289"/>
      <c r="CI93" s="289"/>
      <c r="CJ93" s="289"/>
      <c r="CK93" s="289"/>
      <c r="CL93" s="289"/>
      <c r="CM93" s="289"/>
      <c r="CN93" s="289"/>
    </row>
    <row r="94" spans="1:92" x14ac:dyDescent="0.2">
      <c r="A94" s="851" t="s">
        <v>1475</v>
      </c>
      <c r="B94" s="851"/>
      <c r="C94" s="851"/>
      <c r="D94" s="851"/>
      <c r="E94" s="851"/>
      <c r="F94" s="845"/>
      <c r="G94" s="845"/>
      <c r="H94" s="868"/>
      <c r="I94" s="869"/>
      <c r="J94" s="869"/>
      <c r="K94" s="869"/>
      <c r="L94" s="869"/>
      <c r="M94" s="869"/>
      <c r="N94" s="869"/>
      <c r="O94" s="869"/>
      <c r="P94" s="869"/>
      <c r="Q94" s="869"/>
      <c r="R94" s="869"/>
      <c r="S94" s="869"/>
      <c r="T94" s="869"/>
      <c r="U94" s="869"/>
      <c r="V94" s="869"/>
      <c r="W94" s="869"/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892"/>
      <c r="AM94" s="893"/>
      <c r="AN94" s="889"/>
      <c r="AO94" s="889"/>
      <c r="AP94" s="889"/>
      <c r="AQ94" s="889"/>
      <c r="AR94" s="889"/>
      <c r="AS94" s="889"/>
      <c r="AT94" s="889"/>
      <c r="AU94" s="889"/>
      <c r="AV94" s="889"/>
      <c r="AW94" s="819"/>
      <c r="CG94" s="289"/>
      <c r="CH94" s="289"/>
      <c r="CI94" s="289"/>
      <c r="CJ94" s="289"/>
      <c r="CK94" s="289"/>
      <c r="CL94" s="289"/>
      <c r="CM94" s="289"/>
      <c r="CN94" s="289"/>
    </row>
    <row r="95" spans="1:92" ht="14.25" customHeight="1" x14ac:dyDescent="0.2">
      <c r="A95" s="2767" t="s">
        <v>412</v>
      </c>
      <c r="B95" s="2768"/>
      <c r="C95" s="2745" t="s">
        <v>47</v>
      </c>
      <c r="D95" s="2746"/>
      <c r="E95" s="2747"/>
      <c r="F95" s="2745" t="s">
        <v>197</v>
      </c>
      <c r="G95" s="2747"/>
      <c r="H95" s="2745" t="s">
        <v>198</v>
      </c>
      <c r="I95" s="2747"/>
      <c r="J95" s="2745" t="s">
        <v>199</v>
      </c>
      <c r="K95" s="2747"/>
      <c r="L95" s="2745" t="s">
        <v>200</v>
      </c>
      <c r="M95" s="2747"/>
      <c r="N95" s="894"/>
      <c r="O95" s="895"/>
      <c r="P95" s="896"/>
      <c r="Q95" s="897"/>
      <c r="R95" s="897"/>
      <c r="S95" s="898"/>
      <c r="T95" s="812"/>
      <c r="U95" s="874"/>
      <c r="V95" s="812"/>
      <c r="W95" s="812"/>
      <c r="X95" s="812"/>
      <c r="Y95" s="812"/>
      <c r="Z95" s="889"/>
      <c r="AA95" s="889"/>
      <c r="AB95" s="797"/>
      <c r="AC95" s="797"/>
      <c r="AD95" s="819"/>
      <c r="CG95" s="289"/>
      <c r="CH95" s="289"/>
      <c r="CI95" s="289"/>
      <c r="CJ95" s="289"/>
      <c r="CK95" s="289"/>
      <c r="CL95" s="289"/>
      <c r="CM95" s="289"/>
      <c r="CN95" s="289"/>
    </row>
    <row r="96" spans="1:92" x14ac:dyDescent="0.2">
      <c r="A96" s="2769"/>
      <c r="B96" s="2770"/>
      <c r="C96" s="824" t="s">
        <v>231</v>
      </c>
      <c r="D96" s="824" t="s">
        <v>27</v>
      </c>
      <c r="E96" s="824" t="s">
        <v>28</v>
      </c>
      <c r="F96" s="824" t="s">
        <v>27</v>
      </c>
      <c r="G96" s="824" t="s">
        <v>28</v>
      </c>
      <c r="H96" s="824" t="s">
        <v>27</v>
      </c>
      <c r="I96" s="824" t="s">
        <v>28</v>
      </c>
      <c r="J96" s="824" t="s">
        <v>27</v>
      </c>
      <c r="K96" s="824" t="s">
        <v>28</v>
      </c>
      <c r="L96" s="824" t="s">
        <v>27</v>
      </c>
      <c r="M96" s="824" t="s">
        <v>28</v>
      </c>
      <c r="N96" s="884"/>
      <c r="O96" s="812"/>
      <c r="P96" s="812"/>
      <c r="Q96" s="812"/>
      <c r="R96" s="812"/>
      <c r="S96" s="812"/>
      <c r="T96" s="812"/>
      <c r="U96" s="812"/>
      <c r="V96" s="899"/>
      <c r="W96" s="812"/>
      <c r="X96" s="812"/>
      <c r="Y96" s="812"/>
      <c r="Z96" s="889"/>
      <c r="AA96" s="889"/>
      <c r="AB96" s="797"/>
      <c r="AC96" s="797"/>
      <c r="AD96" s="819"/>
      <c r="CG96" s="289"/>
      <c r="CH96" s="289"/>
      <c r="CI96" s="289"/>
      <c r="CJ96" s="289"/>
      <c r="CK96" s="289"/>
      <c r="CL96" s="289"/>
      <c r="CM96" s="289"/>
      <c r="CN96" s="289"/>
    </row>
    <row r="97" spans="1:92" x14ac:dyDescent="0.2">
      <c r="A97" s="3051" t="s">
        <v>2332</v>
      </c>
      <c r="B97" s="165" t="s">
        <v>462</v>
      </c>
      <c r="C97" s="165">
        <f>SUM(D97:E97)</f>
        <v>0</v>
      </c>
      <c r="D97" s="165">
        <f t="shared" ref="D97:E99" si="9">SUM(F97+H97+J97+L97)</f>
        <v>0</v>
      </c>
      <c r="E97" s="165">
        <f t="shared" si="9"/>
        <v>0</v>
      </c>
      <c r="F97" s="143"/>
      <c r="G97" s="143"/>
      <c r="H97" s="143"/>
      <c r="I97" s="143"/>
      <c r="J97" s="143"/>
      <c r="K97" s="143"/>
      <c r="L97" s="143"/>
      <c r="M97" s="143"/>
      <c r="N97" s="884"/>
      <c r="O97" s="812"/>
      <c r="P97" s="812"/>
      <c r="Q97" s="812"/>
      <c r="R97" s="812"/>
      <c r="S97" s="812"/>
      <c r="T97" s="812"/>
      <c r="U97" s="812"/>
      <c r="V97" s="899"/>
      <c r="W97" s="812"/>
      <c r="X97" s="812"/>
      <c r="Y97" s="812"/>
      <c r="Z97" s="889"/>
      <c r="AA97" s="889"/>
      <c r="AB97" s="797"/>
      <c r="AC97" s="797"/>
      <c r="CG97" s="289"/>
      <c r="CH97" s="289"/>
      <c r="CI97" s="289"/>
      <c r="CJ97" s="289"/>
      <c r="CK97" s="289"/>
      <c r="CL97" s="289"/>
      <c r="CM97" s="289"/>
      <c r="CN97" s="289"/>
    </row>
    <row r="98" spans="1:92" x14ac:dyDescent="0.2">
      <c r="A98" s="3052"/>
      <c r="B98" s="200" t="s">
        <v>463</v>
      </c>
      <c r="C98" s="200">
        <f>SUM(D98:E98)</f>
        <v>0</v>
      </c>
      <c r="D98" s="200">
        <f t="shared" si="9"/>
        <v>0</v>
      </c>
      <c r="E98" s="200">
        <f t="shared" si="9"/>
        <v>0</v>
      </c>
      <c r="F98" s="143"/>
      <c r="G98" s="143"/>
      <c r="H98" s="143"/>
      <c r="I98" s="143"/>
      <c r="J98" s="143"/>
      <c r="K98" s="143"/>
      <c r="L98" s="143"/>
      <c r="M98" s="143"/>
      <c r="N98" s="884"/>
      <c r="O98" s="812"/>
      <c r="P98" s="812"/>
      <c r="Q98" s="812"/>
      <c r="R98" s="812"/>
      <c r="S98" s="812"/>
      <c r="T98" s="812"/>
      <c r="U98" s="812"/>
      <c r="V98" s="899"/>
      <c r="W98" s="812"/>
      <c r="X98" s="812"/>
      <c r="Y98" s="812"/>
      <c r="Z98" s="889"/>
      <c r="AA98" s="889"/>
      <c r="AB98" s="797"/>
      <c r="AC98" s="797"/>
      <c r="CG98" s="289"/>
      <c r="CH98" s="289"/>
      <c r="CI98" s="289"/>
      <c r="CJ98" s="289"/>
      <c r="CK98" s="289"/>
      <c r="CL98" s="289"/>
      <c r="CM98" s="289"/>
      <c r="CN98" s="289"/>
    </row>
    <row r="99" spans="1:92" x14ac:dyDescent="0.2">
      <c r="A99" s="3053"/>
      <c r="B99" s="900" t="s">
        <v>464</v>
      </c>
      <c r="C99" s="159">
        <f>SUM(D99:E99)</f>
        <v>0</v>
      </c>
      <c r="D99" s="159">
        <f t="shared" si="9"/>
        <v>0</v>
      </c>
      <c r="E99" s="159">
        <f t="shared" si="9"/>
        <v>0</v>
      </c>
      <c r="F99" s="143"/>
      <c r="G99" s="143"/>
      <c r="H99" s="143"/>
      <c r="I99" s="143"/>
      <c r="J99" s="143"/>
      <c r="K99" s="143"/>
      <c r="L99" s="143"/>
      <c r="M99" s="143"/>
      <c r="N99" s="884"/>
      <c r="O99" s="812"/>
      <c r="P99" s="812"/>
      <c r="Q99" s="812"/>
      <c r="R99" s="812"/>
      <c r="S99" s="812"/>
      <c r="T99" s="812"/>
      <c r="U99" s="812"/>
      <c r="V99" s="899"/>
      <c r="W99" s="812"/>
      <c r="X99" s="812"/>
      <c r="Y99" s="812"/>
      <c r="Z99" s="889"/>
      <c r="AA99" s="889"/>
      <c r="AB99" s="797"/>
      <c r="AC99" s="797"/>
      <c r="CG99" s="289"/>
      <c r="CH99" s="289"/>
      <c r="CI99" s="289"/>
      <c r="CJ99" s="289"/>
      <c r="CK99" s="289"/>
      <c r="CL99" s="289"/>
      <c r="CM99" s="289"/>
      <c r="CN99" s="289"/>
    </row>
    <row r="100" spans="1:92" x14ac:dyDescent="0.2">
      <c r="A100" s="3046" t="s">
        <v>465</v>
      </c>
      <c r="B100" s="3046"/>
      <c r="C100" s="274">
        <f t="shared" ref="C100:M100" si="10">SUM(C97:C99)</f>
        <v>0</v>
      </c>
      <c r="D100" s="274">
        <f t="shared" si="10"/>
        <v>0</v>
      </c>
      <c r="E100" s="274">
        <f t="shared" si="10"/>
        <v>0</v>
      </c>
      <c r="F100" s="274">
        <f t="shared" si="10"/>
        <v>0</v>
      </c>
      <c r="G100" s="274">
        <f t="shared" si="10"/>
        <v>0</v>
      </c>
      <c r="H100" s="274">
        <f t="shared" si="10"/>
        <v>0</v>
      </c>
      <c r="I100" s="274">
        <f t="shared" si="10"/>
        <v>0</v>
      </c>
      <c r="J100" s="274">
        <f t="shared" si="10"/>
        <v>0</v>
      </c>
      <c r="K100" s="274">
        <f t="shared" si="10"/>
        <v>0</v>
      </c>
      <c r="L100" s="274">
        <f t="shared" si="10"/>
        <v>0</v>
      </c>
      <c r="M100" s="274">
        <f t="shared" si="10"/>
        <v>0</v>
      </c>
      <c r="N100" s="884"/>
      <c r="O100" s="812"/>
      <c r="P100" s="812"/>
      <c r="Q100" s="812"/>
      <c r="R100" s="812"/>
      <c r="S100" s="812"/>
      <c r="T100" s="812"/>
      <c r="U100" s="812"/>
      <c r="V100" s="899"/>
      <c r="W100" s="812"/>
      <c r="X100" s="812"/>
      <c r="Y100" s="812"/>
      <c r="Z100" s="889"/>
      <c r="AA100" s="889"/>
      <c r="AB100" s="797"/>
      <c r="AC100" s="797"/>
      <c r="CG100" s="289"/>
      <c r="CH100" s="289"/>
      <c r="CI100" s="289"/>
      <c r="CJ100" s="289"/>
      <c r="CK100" s="289"/>
      <c r="CL100" s="289"/>
      <c r="CM100" s="289"/>
      <c r="CN100" s="289"/>
    </row>
    <row r="101" spans="1:92" x14ac:dyDescent="0.2">
      <c r="A101" s="3048" t="s">
        <v>1642</v>
      </c>
      <c r="B101" s="506" t="s">
        <v>466</v>
      </c>
      <c r="C101" s="506">
        <f>SUM(D101:E101)</f>
        <v>0</v>
      </c>
      <c r="D101" s="506">
        <f t="shared" ref="D101:E104" si="11">SUM(F101+H101+J101+L101)</f>
        <v>0</v>
      </c>
      <c r="E101" s="506">
        <f t="shared" si="11"/>
        <v>0</v>
      </c>
      <c r="F101" s="143"/>
      <c r="G101" s="143"/>
      <c r="H101" s="143"/>
      <c r="I101" s="143"/>
      <c r="J101" s="143"/>
      <c r="K101" s="143"/>
      <c r="L101" s="143"/>
      <c r="M101" s="143"/>
      <c r="N101" s="884"/>
      <c r="O101" s="812"/>
      <c r="P101" s="812"/>
      <c r="Q101" s="812"/>
      <c r="R101" s="812"/>
      <c r="S101" s="812"/>
      <c r="T101" s="812"/>
      <c r="U101" s="812"/>
      <c r="V101" s="899"/>
      <c r="W101" s="812"/>
      <c r="X101" s="889"/>
      <c r="Y101" s="889"/>
      <c r="Z101" s="889"/>
      <c r="AA101" s="889"/>
      <c r="AB101" s="797"/>
      <c r="AC101" s="797"/>
      <c r="CG101" s="289"/>
      <c r="CH101" s="289"/>
      <c r="CI101" s="289"/>
      <c r="CJ101" s="289"/>
      <c r="CK101" s="289"/>
      <c r="CL101" s="289"/>
      <c r="CM101" s="289"/>
      <c r="CN101" s="289"/>
    </row>
    <row r="102" spans="1:92" x14ac:dyDescent="0.2">
      <c r="A102" s="3049"/>
      <c r="B102" s="200" t="s">
        <v>467</v>
      </c>
      <c r="C102" s="200">
        <f>SUM(D102:E102)</f>
        <v>0</v>
      </c>
      <c r="D102" s="200">
        <f t="shared" si="11"/>
        <v>0</v>
      </c>
      <c r="E102" s="200">
        <f t="shared" si="11"/>
        <v>0</v>
      </c>
      <c r="F102" s="237"/>
      <c r="G102" s="237"/>
      <c r="H102" s="237"/>
      <c r="I102" s="237"/>
      <c r="J102" s="237"/>
      <c r="K102" s="237"/>
      <c r="L102" s="237"/>
      <c r="M102" s="237"/>
      <c r="N102" s="296"/>
      <c r="O102" s="278"/>
      <c r="P102" s="278"/>
      <c r="Q102" s="278"/>
      <c r="R102" s="278"/>
      <c r="S102" s="280"/>
      <c r="T102" s="280"/>
      <c r="U102" s="899"/>
      <c r="V102" s="812"/>
      <c r="W102" s="812"/>
      <c r="X102" s="812"/>
      <c r="Y102" s="812"/>
      <c r="Z102" s="812"/>
      <c r="AA102" s="812"/>
      <c r="AB102" s="812"/>
      <c r="AC102" s="812"/>
      <c r="AD102" s="812"/>
      <c r="AE102" s="812"/>
      <c r="AF102" s="812"/>
      <c r="AG102" s="812"/>
      <c r="AH102" s="899"/>
      <c r="AI102" s="812"/>
      <c r="AJ102" s="889"/>
      <c r="AK102" s="889"/>
      <c r="AL102" s="889"/>
      <c r="AM102" s="889"/>
      <c r="AN102" s="797"/>
      <c r="AO102" s="797"/>
      <c r="CG102" s="289"/>
      <c r="CH102" s="289"/>
      <c r="CI102" s="289"/>
      <c r="CJ102" s="289"/>
      <c r="CK102" s="289"/>
      <c r="CL102" s="289"/>
      <c r="CM102" s="289"/>
      <c r="CN102" s="289"/>
    </row>
    <row r="103" spans="1:92" x14ac:dyDescent="0.2">
      <c r="A103" s="3049"/>
      <c r="B103" s="200" t="s">
        <v>468</v>
      </c>
      <c r="C103" s="200">
        <f>SUM(D103:E103)</f>
        <v>0</v>
      </c>
      <c r="D103" s="200">
        <f t="shared" si="11"/>
        <v>0</v>
      </c>
      <c r="E103" s="200">
        <f t="shared" si="11"/>
        <v>0</v>
      </c>
      <c r="F103" s="237"/>
      <c r="G103" s="237"/>
      <c r="H103" s="237"/>
      <c r="I103" s="237"/>
      <c r="J103" s="237"/>
      <c r="K103" s="237"/>
      <c r="L103" s="237"/>
      <c r="M103" s="237"/>
      <c r="N103" s="296"/>
      <c r="O103" s="278"/>
      <c r="P103" s="278"/>
      <c r="Q103" s="278"/>
      <c r="R103" s="278"/>
      <c r="S103" s="280"/>
      <c r="T103" s="280"/>
      <c r="U103" s="899"/>
      <c r="V103" s="812"/>
      <c r="W103" s="812"/>
      <c r="X103" s="812"/>
      <c r="Y103" s="812"/>
      <c r="Z103" s="812"/>
      <c r="AA103" s="812"/>
      <c r="AB103" s="812"/>
      <c r="AC103" s="812"/>
      <c r="AD103" s="812"/>
      <c r="AE103" s="812"/>
      <c r="AF103" s="812"/>
      <c r="AG103" s="812"/>
      <c r="AH103" s="899"/>
      <c r="AI103" s="812"/>
      <c r="AJ103" s="889"/>
      <c r="AK103" s="889"/>
      <c r="AL103" s="889"/>
      <c r="AM103" s="889"/>
      <c r="AN103" s="797"/>
      <c r="AO103" s="797"/>
      <c r="CG103" s="289"/>
      <c r="CH103" s="289"/>
      <c r="CI103" s="289"/>
      <c r="CJ103" s="289"/>
      <c r="CK103" s="289"/>
      <c r="CL103" s="289"/>
      <c r="CM103" s="289"/>
      <c r="CN103" s="289"/>
    </row>
    <row r="104" spans="1:92" x14ac:dyDescent="0.2">
      <c r="A104" s="3050"/>
      <c r="B104" s="159" t="s">
        <v>469</v>
      </c>
      <c r="C104" s="159">
        <f>SUM(D104:E104)</f>
        <v>0</v>
      </c>
      <c r="D104" s="159">
        <f t="shared" si="11"/>
        <v>0</v>
      </c>
      <c r="E104" s="159">
        <f t="shared" si="11"/>
        <v>0</v>
      </c>
      <c r="F104" s="154"/>
      <c r="G104" s="154"/>
      <c r="H104" s="154"/>
      <c r="I104" s="154"/>
      <c r="J104" s="154"/>
      <c r="K104" s="154"/>
      <c r="L104" s="154"/>
      <c r="M104" s="154"/>
      <c r="N104" s="296"/>
      <c r="O104" s="278"/>
      <c r="P104" s="278"/>
      <c r="Q104" s="278"/>
      <c r="R104" s="278"/>
      <c r="S104" s="280"/>
      <c r="T104" s="280"/>
      <c r="U104" s="854"/>
      <c r="V104" s="812"/>
      <c r="W104" s="812"/>
      <c r="X104" s="812"/>
      <c r="Y104" s="812"/>
      <c r="Z104" s="812"/>
      <c r="AA104" s="812"/>
      <c r="AB104" s="812"/>
      <c r="AC104" s="812"/>
      <c r="AD104" s="812"/>
      <c r="AE104" s="812"/>
      <c r="AF104" s="812"/>
      <c r="AG104" s="812"/>
      <c r="AH104" s="899"/>
      <c r="AI104" s="812"/>
      <c r="AJ104" s="889"/>
      <c r="AK104" s="889"/>
      <c r="AL104" s="889"/>
      <c r="AM104" s="889"/>
      <c r="AN104" s="797"/>
      <c r="AO104" s="797"/>
      <c r="CG104" s="289"/>
      <c r="CH104" s="289"/>
      <c r="CI104" s="289"/>
      <c r="CJ104" s="289"/>
      <c r="CK104" s="289"/>
      <c r="CL104" s="289"/>
      <c r="CM104" s="289"/>
      <c r="CN104" s="289"/>
    </row>
    <row r="105" spans="1:92" x14ac:dyDescent="0.2">
      <c r="A105" s="3046" t="s">
        <v>465</v>
      </c>
      <c r="B105" s="3046"/>
      <c r="C105" s="274">
        <f t="shared" ref="C105:M105" si="12">SUM(C101:C104)</f>
        <v>0</v>
      </c>
      <c r="D105" s="274">
        <f t="shared" si="12"/>
        <v>0</v>
      </c>
      <c r="E105" s="274">
        <f t="shared" si="12"/>
        <v>0</v>
      </c>
      <c r="F105" s="274">
        <f t="shared" si="12"/>
        <v>0</v>
      </c>
      <c r="G105" s="274">
        <f t="shared" si="12"/>
        <v>0</v>
      </c>
      <c r="H105" s="274">
        <f t="shared" si="12"/>
        <v>0</v>
      </c>
      <c r="I105" s="274">
        <f t="shared" si="12"/>
        <v>0</v>
      </c>
      <c r="J105" s="274">
        <f t="shared" si="12"/>
        <v>0</v>
      </c>
      <c r="K105" s="274">
        <f t="shared" si="12"/>
        <v>0</v>
      </c>
      <c r="L105" s="274">
        <f t="shared" si="12"/>
        <v>0</v>
      </c>
      <c r="M105" s="274">
        <f t="shared" si="12"/>
        <v>0</v>
      </c>
      <c r="N105" s="296"/>
      <c r="O105" s="278"/>
      <c r="P105" s="278"/>
      <c r="Q105" s="278"/>
      <c r="R105" s="278"/>
      <c r="S105" s="280"/>
      <c r="T105" s="280"/>
      <c r="U105" s="877"/>
      <c r="V105" s="812"/>
      <c r="W105" s="812"/>
      <c r="X105" s="812"/>
      <c r="Y105" s="812"/>
      <c r="Z105" s="812"/>
      <c r="AA105" s="812"/>
      <c r="AB105" s="812"/>
      <c r="AC105" s="812"/>
      <c r="AD105" s="812"/>
      <c r="AE105" s="812"/>
      <c r="AF105" s="812"/>
      <c r="AG105" s="812"/>
      <c r="AH105" s="899"/>
      <c r="AI105" s="812"/>
      <c r="AJ105" s="889"/>
      <c r="AK105" s="889"/>
      <c r="AL105" s="889"/>
      <c r="AM105" s="889"/>
      <c r="AN105" s="797"/>
      <c r="AO105" s="797"/>
      <c r="CG105" s="289"/>
      <c r="CH105" s="289"/>
      <c r="CI105" s="289"/>
      <c r="CJ105" s="289"/>
      <c r="CK105" s="289"/>
      <c r="CL105" s="289"/>
      <c r="CM105" s="289"/>
      <c r="CN105" s="289"/>
    </row>
    <row r="106" spans="1:92" x14ac:dyDescent="0.2">
      <c r="A106" s="3047" t="s">
        <v>216</v>
      </c>
      <c r="B106" s="3047"/>
      <c r="C106" s="259">
        <f t="shared" ref="C106:M106" si="13">SUM(C100+C105)</f>
        <v>0</v>
      </c>
      <c r="D106" s="259">
        <f t="shared" si="13"/>
        <v>0</v>
      </c>
      <c r="E106" s="259">
        <f t="shared" si="13"/>
        <v>0</v>
      </c>
      <c r="F106" s="259">
        <f t="shared" si="13"/>
        <v>0</v>
      </c>
      <c r="G106" s="259">
        <f t="shared" si="13"/>
        <v>0</v>
      </c>
      <c r="H106" s="259">
        <f t="shared" si="13"/>
        <v>0</v>
      </c>
      <c r="I106" s="259">
        <f t="shared" si="13"/>
        <v>0</v>
      </c>
      <c r="J106" s="259">
        <f t="shared" si="13"/>
        <v>0</v>
      </c>
      <c r="K106" s="259">
        <f t="shared" si="13"/>
        <v>0</v>
      </c>
      <c r="L106" s="259">
        <f t="shared" si="13"/>
        <v>0</v>
      </c>
      <c r="M106" s="259">
        <f t="shared" si="13"/>
        <v>0</v>
      </c>
      <c r="N106" s="290"/>
      <c r="O106" s="278"/>
      <c r="P106" s="278"/>
      <c r="Q106" s="278"/>
      <c r="R106" s="278"/>
      <c r="S106" s="280"/>
      <c r="T106" s="280"/>
      <c r="U106" s="877"/>
      <c r="V106" s="812"/>
      <c r="W106" s="812"/>
      <c r="X106" s="812"/>
      <c r="Y106" s="812"/>
      <c r="Z106" s="812"/>
      <c r="AA106" s="812"/>
      <c r="AB106" s="812"/>
      <c r="AC106" s="812"/>
      <c r="AD106" s="812"/>
      <c r="AE106" s="812"/>
      <c r="AF106" s="812"/>
      <c r="AG106" s="812"/>
      <c r="AH106" s="899"/>
      <c r="AI106" s="812"/>
      <c r="AJ106" s="889"/>
      <c r="AK106" s="889"/>
      <c r="AL106" s="889"/>
      <c r="AM106" s="889"/>
      <c r="AN106" s="797"/>
      <c r="AO106" s="797"/>
      <c r="CG106" s="289"/>
      <c r="CH106" s="289"/>
      <c r="CI106" s="289"/>
      <c r="CJ106" s="289"/>
      <c r="CK106" s="289"/>
      <c r="CL106" s="289"/>
      <c r="CM106" s="289"/>
      <c r="CN106" s="289"/>
    </row>
    <row r="107" spans="1:92" x14ac:dyDescent="0.2">
      <c r="A107" s="851" t="s">
        <v>1476</v>
      </c>
      <c r="B107" s="851"/>
      <c r="C107" s="851"/>
      <c r="D107" s="893"/>
      <c r="E107" s="688"/>
      <c r="F107" s="688"/>
      <c r="G107" s="901"/>
      <c r="H107" s="901"/>
      <c r="I107" s="868"/>
      <c r="J107" s="869"/>
      <c r="K107" s="869"/>
      <c r="L107" s="869"/>
      <c r="M107" s="869"/>
      <c r="N107" s="869"/>
      <c r="O107" s="869"/>
      <c r="P107" s="869"/>
      <c r="Q107" s="869"/>
      <c r="R107" s="869"/>
      <c r="S107" s="102"/>
      <c r="T107" s="902"/>
      <c r="U107" s="102"/>
      <c r="V107" s="102"/>
      <c r="W107" s="102"/>
      <c r="X107" s="800"/>
      <c r="Y107" s="800"/>
      <c r="Z107" s="800"/>
      <c r="AA107" s="800"/>
      <c r="AB107" s="800"/>
      <c r="AC107" s="800"/>
      <c r="AD107" s="800"/>
      <c r="AE107" s="800"/>
      <c r="AF107" s="800"/>
      <c r="AG107" s="889"/>
      <c r="AH107" s="889"/>
      <c r="AI107" s="889"/>
      <c r="AJ107" s="903"/>
      <c r="AK107" s="889"/>
      <c r="AL107" s="889"/>
      <c r="AM107" s="889"/>
      <c r="AN107" s="889"/>
      <c r="AO107" s="889"/>
      <c r="AP107" s="889"/>
      <c r="AQ107" s="889"/>
      <c r="CG107" s="289"/>
      <c r="CH107" s="289"/>
      <c r="CI107" s="289"/>
      <c r="CJ107" s="289"/>
      <c r="CK107" s="289"/>
      <c r="CL107" s="289"/>
      <c r="CM107" s="289"/>
      <c r="CN107" s="289"/>
    </row>
    <row r="108" spans="1:92" ht="14.25" customHeight="1" x14ac:dyDescent="0.2">
      <c r="A108" s="2767" t="s">
        <v>412</v>
      </c>
      <c r="B108" s="2768"/>
      <c r="C108" s="2745" t="s">
        <v>47</v>
      </c>
      <c r="D108" s="2746"/>
      <c r="E108" s="2747"/>
      <c r="F108" s="2745" t="s">
        <v>197</v>
      </c>
      <c r="G108" s="2747"/>
      <c r="H108" s="2745" t="s">
        <v>198</v>
      </c>
      <c r="I108" s="2747"/>
      <c r="J108" s="2745" t="s">
        <v>199</v>
      </c>
      <c r="K108" s="2747"/>
      <c r="L108" s="2745" t="s">
        <v>200</v>
      </c>
      <c r="M108" s="2746"/>
      <c r="N108" s="3056" t="s">
        <v>1547</v>
      </c>
      <c r="O108" s="2746"/>
      <c r="P108" s="2747"/>
      <c r="Q108" s="3054"/>
      <c r="R108" s="3055"/>
      <c r="S108" s="3045"/>
      <c r="T108" s="3045"/>
      <c r="U108" s="3045"/>
      <c r="V108" s="3045"/>
      <c r="W108" s="3045"/>
      <c r="X108" s="3045"/>
      <c r="Y108" s="3045"/>
      <c r="Z108" s="3045"/>
      <c r="AA108" s="899"/>
      <c r="AB108" s="812"/>
      <c r="AC108" s="812"/>
      <c r="AD108" s="812"/>
      <c r="AE108" s="889"/>
      <c r="AF108" s="889"/>
      <c r="AG108" s="889"/>
      <c r="AH108" s="889"/>
      <c r="AI108" s="648"/>
      <c r="AJ108" s="648"/>
      <c r="AK108" s="648"/>
      <c r="AL108" s="648"/>
      <c r="AM108" s="904"/>
      <c r="AN108" s="808"/>
      <c r="AO108" s="808"/>
      <c r="AP108" s="808"/>
      <c r="AQ108" s="808"/>
      <c r="AR108" s="808"/>
      <c r="AS108" s="808"/>
      <c r="AT108" s="808"/>
      <c r="CG108" s="289"/>
      <c r="CH108" s="289"/>
      <c r="CI108" s="289"/>
      <c r="CJ108" s="289"/>
      <c r="CK108" s="289"/>
      <c r="CL108" s="289"/>
      <c r="CM108" s="289"/>
      <c r="CN108" s="289"/>
    </row>
    <row r="109" spans="1:92" ht="21" x14ac:dyDescent="0.2">
      <c r="A109" s="2769"/>
      <c r="B109" s="2770"/>
      <c r="C109" s="824" t="s">
        <v>231</v>
      </c>
      <c r="D109" s="824" t="s">
        <v>27</v>
      </c>
      <c r="E109" s="824" t="s">
        <v>28</v>
      </c>
      <c r="F109" s="824" t="s">
        <v>27</v>
      </c>
      <c r="G109" s="824" t="s">
        <v>28</v>
      </c>
      <c r="H109" s="824" t="s">
        <v>27</v>
      </c>
      <c r="I109" s="824" t="s">
        <v>28</v>
      </c>
      <c r="J109" s="824" t="s">
        <v>27</v>
      </c>
      <c r="K109" s="824" t="s">
        <v>28</v>
      </c>
      <c r="L109" s="824" t="s">
        <v>27</v>
      </c>
      <c r="M109" s="753" t="s">
        <v>28</v>
      </c>
      <c r="N109" s="905" t="s">
        <v>1030</v>
      </c>
      <c r="O109" s="383" t="s">
        <v>1653</v>
      </c>
      <c r="P109" s="115" t="s">
        <v>1031</v>
      </c>
      <c r="Q109" s="906"/>
      <c r="R109" s="907"/>
      <c r="S109" s="907"/>
      <c r="T109" s="907"/>
      <c r="U109" s="907"/>
      <c r="V109" s="907"/>
      <c r="W109" s="907"/>
      <c r="X109" s="907"/>
      <c r="Y109" s="907"/>
      <c r="Z109" s="907"/>
      <c r="AA109" s="899"/>
      <c r="AB109" s="812"/>
      <c r="AC109" s="812"/>
      <c r="AD109" s="812"/>
      <c r="AE109" s="889"/>
      <c r="AF109" s="889"/>
      <c r="AG109" s="889"/>
      <c r="AH109" s="889"/>
      <c r="AI109" s="648"/>
      <c r="AJ109" s="648"/>
      <c r="AK109" s="648"/>
      <c r="AL109" s="648"/>
      <c r="AM109" s="904"/>
      <c r="AN109" s="808"/>
      <c r="AO109" s="808"/>
      <c r="AP109" s="808"/>
      <c r="AQ109" s="808"/>
      <c r="AR109" s="808"/>
      <c r="AS109" s="808"/>
      <c r="AT109" s="808"/>
      <c r="CG109" s="289"/>
      <c r="CH109" s="289"/>
      <c r="CI109" s="289"/>
      <c r="CJ109" s="289"/>
      <c r="CK109" s="289"/>
      <c r="CL109" s="289"/>
      <c r="CM109" s="289"/>
      <c r="CN109" s="289"/>
    </row>
    <row r="110" spans="1:92" x14ac:dyDescent="0.2">
      <c r="A110" s="3051" t="s">
        <v>2332</v>
      </c>
      <c r="B110" s="165" t="s">
        <v>462</v>
      </c>
      <c r="C110" s="908">
        <f>SUM(D110:E110)</f>
        <v>0</v>
      </c>
      <c r="D110" s="513">
        <f t="shared" ref="D110:E112" si="14">SUM(F110+H110+J110+L110)</f>
        <v>0</v>
      </c>
      <c r="E110" s="513">
        <f t="shared" si="14"/>
        <v>0</v>
      </c>
      <c r="F110" s="125"/>
      <c r="G110" s="125"/>
      <c r="H110" s="125"/>
      <c r="I110" s="125"/>
      <c r="J110" s="125"/>
      <c r="K110" s="125"/>
      <c r="L110" s="125"/>
      <c r="M110" s="401"/>
      <c r="N110" s="909"/>
      <c r="O110" s="401"/>
      <c r="P110" s="125"/>
      <c r="Q110" s="910"/>
      <c r="R110" s="911"/>
      <c r="S110" s="911"/>
      <c r="T110" s="911"/>
      <c r="U110" s="911"/>
      <c r="V110" s="911"/>
      <c r="W110" s="911"/>
      <c r="X110" s="911"/>
      <c r="Y110" s="911"/>
      <c r="Z110" s="911"/>
      <c r="AA110" s="899"/>
      <c r="AB110" s="812"/>
      <c r="AC110" s="812"/>
      <c r="AD110" s="812"/>
      <c r="AE110" s="889"/>
      <c r="AF110" s="889"/>
      <c r="AG110" s="889"/>
      <c r="AH110" s="889"/>
      <c r="AI110" s="648"/>
      <c r="AJ110" s="648"/>
      <c r="AK110" s="648"/>
      <c r="AL110" s="648"/>
      <c r="AM110" s="648"/>
      <c r="AN110" s="808"/>
      <c r="AO110" s="808"/>
      <c r="AP110" s="812"/>
      <c r="AQ110" s="808"/>
      <c r="AR110" s="808"/>
      <c r="AS110" s="808"/>
      <c r="AT110" s="808"/>
      <c r="CG110" s="289"/>
      <c r="CH110" s="289"/>
      <c r="CI110" s="289"/>
      <c r="CJ110" s="289"/>
      <c r="CK110" s="289"/>
      <c r="CL110" s="289"/>
      <c r="CM110" s="289"/>
      <c r="CN110" s="289"/>
    </row>
    <row r="111" spans="1:92" x14ac:dyDescent="0.2">
      <c r="A111" s="3052"/>
      <c r="B111" s="200" t="s">
        <v>463</v>
      </c>
      <c r="C111" s="515">
        <f>SUM(D111:E111)</f>
        <v>0</v>
      </c>
      <c r="D111" s="515">
        <f t="shared" si="14"/>
        <v>0</v>
      </c>
      <c r="E111" s="515">
        <f t="shared" si="14"/>
        <v>0</v>
      </c>
      <c r="F111" s="237"/>
      <c r="G111" s="237"/>
      <c r="H111" s="237"/>
      <c r="I111" s="237"/>
      <c r="J111" s="237"/>
      <c r="K111" s="237"/>
      <c r="L111" s="237"/>
      <c r="M111" s="395"/>
      <c r="N111" s="912"/>
      <c r="O111" s="395"/>
      <c r="P111" s="237"/>
      <c r="Q111" s="910"/>
      <c r="R111" s="655"/>
      <c r="S111" s="911"/>
      <c r="T111" s="911"/>
      <c r="U111" s="911"/>
      <c r="V111" s="911"/>
      <c r="W111" s="911"/>
      <c r="X111" s="911"/>
      <c r="Y111" s="911"/>
      <c r="Z111" s="913"/>
      <c r="AA111" s="877"/>
      <c r="AB111" s="874"/>
      <c r="AC111" s="874"/>
      <c r="AD111" s="874"/>
      <c r="AE111" s="914"/>
      <c r="AF111" s="914"/>
      <c r="AG111" s="914"/>
      <c r="AH111" s="914"/>
      <c r="AI111" s="890"/>
      <c r="AJ111" s="890"/>
      <c r="AK111" s="890"/>
      <c r="AL111" s="890"/>
      <c r="AM111" s="648"/>
      <c r="AN111" s="808"/>
      <c r="AO111" s="808"/>
      <c r="AP111" s="812"/>
      <c r="AQ111" s="808"/>
      <c r="AR111" s="808"/>
      <c r="AS111" s="808"/>
      <c r="AT111" s="808"/>
      <c r="CG111" s="289"/>
      <c r="CH111" s="289"/>
      <c r="CI111" s="289"/>
      <c r="CJ111" s="289"/>
      <c r="CK111" s="289"/>
      <c r="CL111" s="289"/>
      <c r="CM111" s="289"/>
      <c r="CN111" s="289"/>
    </row>
    <row r="112" spans="1:92" x14ac:dyDescent="0.2">
      <c r="A112" s="3053"/>
      <c r="B112" s="900" t="s">
        <v>464</v>
      </c>
      <c r="C112" s="613">
        <f>SUM(D112:E112)</f>
        <v>0</v>
      </c>
      <c r="D112" s="613">
        <f t="shared" si="14"/>
        <v>0</v>
      </c>
      <c r="E112" s="613">
        <f t="shared" si="14"/>
        <v>0</v>
      </c>
      <c r="F112" s="154"/>
      <c r="G112" s="154"/>
      <c r="H112" s="154"/>
      <c r="I112" s="154"/>
      <c r="J112" s="154"/>
      <c r="K112" s="154"/>
      <c r="L112" s="154"/>
      <c r="M112" s="407"/>
      <c r="N112" s="915"/>
      <c r="O112" s="407"/>
      <c r="P112" s="154"/>
      <c r="Q112" s="910"/>
      <c r="R112" s="655"/>
      <c r="S112" s="911"/>
      <c r="T112" s="911"/>
      <c r="U112" s="911"/>
      <c r="V112" s="911"/>
      <c r="W112" s="911"/>
      <c r="X112" s="911"/>
      <c r="Y112" s="916"/>
      <c r="Z112" s="911"/>
      <c r="AA112" s="812"/>
      <c r="AB112" s="812"/>
      <c r="AC112" s="812"/>
      <c r="AD112" s="812"/>
      <c r="AE112" s="889"/>
      <c r="AF112" s="889"/>
      <c r="AG112" s="889"/>
      <c r="AH112" s="889"/>
      <c r="AI112" s="648"/>
      <c r="AJ112" s="648"/>
      <c r="AK112" s="648"/>
      <c r="AL112" s="648"/>
      <c r="AM112" s="648"/>
      <c r="AN112" s="808"/>
      <c r="AO112" s="808"/>
      <c r="AP112" s="812"/>
      <c r="AQ112" s="808"/>
      <c r="AR112" s="808"/>
      <c r="AS112" s="808"/>
      <c r="AT112" s="808"/>
      <c r="CG112" s="289"/>
      <c r="CH112" s="289"/>
      <c r="CI112" s="289"/>
      <c r="CJ112" s="289"/>
      <c r="CK112" s="289"/>
      <c r="CL112" s="289"/>
      <c r="CM112" s="289"/>
      <c r="CN112" s="289"/>
    </row>
    <row r="113" spans="1:5464" x14ac:dyDescent="0.2">
      <c r="A113" s="3046" t="s">
        <v>465</v>
      </c>
      <c r="B113" s="3046"/>
      <c r="C113" s="344">
        <f t="shared" ref="C113:P113" si="15">SUM(C110:C112)</f>
        <v>0</v>
      </c>
      <c r="D113" s="344">
        <f t="shared" si="15"/>
        <v>0</v>
      </c>
      <c r="E113" s="344">
        <f t="shared" si="15"/>
        <v>0</v>
      </c>
      <c r="F113" s="344">
        <f t="shared" si="15"/>
        <v>0</v>
      </c>
      <c r="G113" s="344">
        <f t="shared" si="15"/>
        <v>0</v>
      </c>
      <c r="H113" s="344">
        <f t="shared" si="15"/>
        <v>0</v>
      </c>
      <c r="I113" s="344">
        <f t="shared" si="15"/>
        <v>0</v>
      </c>
      <c r="J113" s="344">
        <f t="shared" si="15"/>
        <v>0</v>
      </c>
      <c r="K113" s="344">
        <f t="shared" si="15"/>
        <v>0</v>
      </c>
      <c r="L113" s="344">
        <f t="shared" si="15"/>
        <v>0</v>
      </c>
      <c r="M113" s="917">
        <f t="shared" si="15"/>
        <v>0</v>
      </c>
      <c r="N113" s="918">
        <f t="shared" si="15"/>
        <v>0</v>
      </c>
      <c r="O113" s="917">
        <f t="shared" si="15"/>
        <v>0</v>
      </c>
      <c r="P113" s="344">
        <f t="shared" si="15"/>
        <v>0</v>
      </c>
      <c r="Q113" s="910"/>
      <c r="R113" s="655"/>
      <c r="S113" s="655"/>
      <c r="T113" s="655"/>
      <c r="U113" s="655"/>
      <c r="V113" s="655"/>
      <c r="W113" s="655"/>
      <c r="X113" s="655"/>
      <c r="Y113" s="678"/>
      <c r="Z113" s="655"/>
      <c r="AA113" s="812"/>
      <c r="AB113" s="812"/>
      <c r="AC113" s="812"/>
      <c r="AD113" s="812"/>
      <c r="AE113" s="889"/>
      <c r="AF113" s="889"/>
      <c r="AG113" s="889"/>
      <c r="AH113" s="889"/>
      <c r="AI113" s="648"/>
      <c r="AJ113" s="648"/>
      <c r="AK113" s="648"/>
      <c r="AL113" s="648"/>
      <c r="AM113" s="648"/>
      <c r="AN113" s="808"/>
      <c r="AO113" s="808"/>
      <c r="AP113" s="812"/>
      <c r="AQ113" s="808"/>
      <c r="AR113" s="808"/>
      <c r="AS113" s="808"/>
      <c r="AT113" s="808"/>
      <c r="CG113" s="289">
        <v>0</v>
      </c>
      <c r="CH113" s="289"/>
      <c r="CI113" s="289"/>
      <c r="CJ113" s="289"/>
      <c r="CK113" s="289"/>
      <c r="CL113" s="289"/>
      <c r="CM113" s="289"/>
      <c r="CN113" s="289"/>
    </row>
    <row r="114" spans="1:5464" x14ac:dyDescent="0.2">
      <c r="A114" s="3048" t="s">
        <v>1642</v>
      </c>
      <c r="B114" s="506" t="s">
        <v>466</v>
      </c>
      <c r="C114" s="436">
        <f>SUM(D114:E114)</f>
        <v>0</v>
      </c>
      <c r="D114" s="436">
        <f t="shared" ref="D114:E117" si="16">SUM(F114+H114+J114+L114)</f>
        <v>0</v>
      </c>
      <c r="E114" s="436">
        <f t="shared" si="16"/>
        <v>0</v>
      </c>
      <c r="F114" s="143"/>
      <c r="G114" s="143"/>
      <c r="H114" s="143"/>
      <c r="I114" s="143"/>
      <c r="J114" s="143"/>
      <c r="K114" s="143"/>
      <c r="L114" s="143"/>
      <c r="M114" s="392"/>
      <c r="N114" s="919"/>
      <c r="O114" s="392"/>
      <c r="P114" s="143"/>
      <c r="Q114" s="920"/>
      <c r="R114" s="648"/>
      <c r="S114" s="648"/>
      <c r="T114" s="648"/>
      <c r="U114" s="648"/>
      <c r="V114" s="648"/>
      <c r="W114" s="648"/>
      <c r="X114" s="648"/>
      <c r="Y114" s="828"/>
      <c r="Z114" s="648"/>
      <c r="AA114" s="648"/>
      <c r="AB114" s="812"/>
      <c r="AC114" s="812"/>
      <c r="AD114" s="812"/>
      <c r="AE114" s="812"/>
      <c r="AF114" s="812"/>
      <c r="AG114" s="812"/>
      <c r="AH114" s="812"/>
      <c r="AI114" s="812"/>
      <c r="AJ114" s="812"/>
      <c r="AK114" s="812"/>
      <c r="AL114" s="812"/>
      <c r="AM114" s="812"/>
      <c r="AN114" s="812"/>
      <c r="AO114" s="889"/>
      <c r="AP114" s="889"/>
      <c r="AQ114" s="889"/>
      <c r="AR114" s="889"/>
      <c r="AS114" s="648"/>
      <c r="AT114" s="648"/>
      <c r="CG114" s="289"/>
      <c r="CH114" s="289"/>
      <c r="CI114" s="289"/>
      <c r="CJ114" s="289"/>
      <c r="CK114" s="289"/>
      <c r="CL114" s="289"/>
      <c r="CM114" s="289"/>
      <c r="CN114" s="289"/>
    </row>
    <row r="115" spans="1:5464" x14ac:dyDescent="0.2">
      <c r="A115" s="3049"/>
      <c r="B115" s="200" t="s">
        <v>467</v>
      </c>
      <c r="C115" s="515">
        <f>SUM(D115:E115)</f>
        <v>0</v>
      </c>
      <c r="D115" s="515">
        <f t="shared" si="16"/>
        <v>0</v>
      </c>
      <c r="E115" s="515">
        <f t="shared" si="16"/>
        <v>0</v>
      </c>
      <c r="F115" s="237"/>
      <c r="G115" s="237"/>
      <c r="H115" s="237"/>
      <c r="I115" s="237"/>
      <c r="J115" s="237"/>
      <c r="K115" s="237"/>
      <c r="L115" s="237"/>
      <c r="M115" s="395"/>
      <c r="N115" s="912"/>
      <c r="O115" s="395"/>
      <c r="P115" s="237"/>
      <c r="Q115" s="197"/>
      <c r="R115" s="280"/>
      <c r="S115" s="280"/>
      <c r="T115" s="280"/>
      <c r="U115" s="280"/>
      <c r="V115" s="280"/>
      <c r="W115" s="280"/>
      <c r="X115" s="280"/>
      <c r="Y115" s="280"/>
      <c r="Z115" s="648"/>
      <c r="AA115" s="648"/>
      <c r="AB115" s="812"/>
      <c r="AC115" s="812"/>
      <c r="AD115" s="812"/>
      <c r="AE115" s="812"/>
      <c r="AF115" s="812"/>
      <c r="AG115" s="812"/>
      <c r="AH115" s="812"/>
      <c r="AI115" s="812"/>
      <c r="AJ115" s="812"/>
      <c r="AK115" s="812"/>
      <c r="AL115" s="812"/>
      <c r="AM115" s="812"/>
      <c r="AN115" s="812"/>
      <c r="AO115" s="889"/>
      <c r="AP115" s="889"/>
      <c r="AQ115" s="889"/>
      <c r="AR115" s="889"/>
      <c r="AS115" s="648"/>
      <c r="AT115" s="648"/>
      <c r="CG115" s="289"/>
      <c r="CH115" s="289"/>
      <c r="CI115" s="289"/>
      <c r="CJ115" s="289"/>
      <c r="CK115" s="289"/>
      <c r="CL115" s="289"/>
      <c r="CM115" s="289"/>
      <c r="CN115" s="289"/>
    </row>
    <row r="116" spans="1:5464" x14ac:dyDescent="0.2">
      <c r="A116" s="3049"/>
      <c r="B116" s="200" t="s">
        <v>468</v>
      </c>
      <c r="C116" s="515">
        <f>SUM(D116:E116)</f>
        <v>0</v>
      </c>
      <c r="D116" s="515">
        <f t="shared" si="16"/>
        <v>0</v>
      </c>
      <c r="E116" s="515">
        <f t="shared" si="16"/>
        <v>0</v>
      </c>
      <c r="F116" s="237"/>
      <c r="G116" s="237"/>
      <c r="H116" s="237"/>
      <c r="I116" s="237"/>
      <c r="J116" s="237"/>
      <c r="K116" s="237"/>
      <c r="L116" s="237"/>
      <c r="M116" s="395"/>
      <c r="N116" s="912"/>
      <c r="O116" s="395"/>
      <c r="P116" s="237"/>
      <c r="Q116" s="197"/>
      <c r="R116" s="280"/>
      <c r="S116" s="280"/>
      <c r="T116" s="280"/>
      <c r="U116" s="280"/>
      <c r="V116" s="280"/>
      <c r="W116" s="280"/>
      <c r="X116" s="280"/>
      <c r="Y116" s="280"/>
      <c r="Z116" s="648"/>
      <c r="AA116" s="648"/>
      <c r="AB116" s="812"/>
      <c r="AC116" s="812"/>
      <c r="AD116" s="812"/>
      <c r="AE116" s="812"/>
      <c r="AF116" s="812"/>
      <c r="AG116" s="812"/>
      <c r="AH116" s="812"/>
      <c r="AI116" s="812"/>
      <c r="AJ116" s="812"/>
      <c r="AK116" s="812"/>
      <c r="AL116" s="812"/>
      <c r="AM116" s="812"/>
      <c r="AN116" s="812"/>
      <c r="AO116" s="889"/>
      <c r="AP116" s="889"/>
      <c r="AQ116" s="889"/>
      <c r="AR116" s="889"/>
      <c r="AS116" s="648"/>
      <c r="AT116" s="648"/>
      <c r="CG116" s="289"/>
      <c r="CH116" s="289"/>
      <c r="CI116" s="289"/>
      <c r="CJ116" s="289"/>
      <c r="CK116" s="289"/>
      <c r="CL116" s="289"/>
      <c r="CM116" s="289"/>
      <c r="CN116" s="289"/>
    </row>
    <row r="117" spans="1:5464" x14ac:dyDescent="0.2">
      <c r="A117" s="3050"/>
      <c r="B117" s="159" t="s">
        <v>469</v>
      </c>
      <c r="C117" s="613">
        <f>SUM(D117:E117)</f>
        <v>0</v>
      </c>
      <c r="D117" s="613">
        <f t="shared" si="16"/>
        <v>0</v>
      </c>
      <c r="E117" s="613">
        <f t="shared" si="16"/>
        <v>0</v>
      </c>
      <c r="F117" s="154"/>
      <c r="G117" s="154"/>
      <c r="H117" s="154"/>
      <c r="I117" s="154"/>
      <c r="J117" s="154"/>
      <c r="K117" s="154"/>
      <c r="L117" s="154"/>
      <c r="M117" s="407"/>
      <c r="N117" s="915"/>
      <c r="O117" s="407"/>
      <c r="P117" s="154"/>
      <c r="Q117" s="197"/>
      <c r="R117" s="280"/>
      <c r="S117" s="280"/>
      <c r="T117" s="280"/>
      <c r="U117" s="280"/>
      <c r="V117" s="280"/>
      <c r="W117" s="280"/>
      <c r="X117" s="280"/>
      <c r="Y117" s="280"/>
      <c r="Z117" s="648"/>
      <c r="AA117" s="648"/>
      <c r="AB117" s="812"/>
      <c r="AC117" s="812"/>
      <c r="AD117" s="812"/>
      <c r="AE117" s="812"/>
      <c r="AF117" s="812"/>
      <c r="AG117" s="812"/>
      <c r="AH117" s="812"/>
      <c r="AI117" s="812"/>
      <c r="AJ117" s="812"/>
      <c r="AK117" s="812"/>
      <c r="AL117" s="812"/>
      <c r="AM117" s="812"/>
      <c r="AN117" s="812"/>
      <c r="AO117" s="889"/>
      <c r="AP117" s="889"/>
      <c r="AQ117" s="889"/>
      <c r="AR117" s="889"/>
      <c r="AS117" s="648"/>
      <c r="AT117" s="648"/>
      <c r="CG117" s="289"/>
      <c r="CH117" s="289"/>
      <c r="CI117" s="289"/>
      <c r="CJ117" s="289"/>
      <c r="CK117" s="289"/>
      <c r="CL117" s="289"/>
      <c r="CM117" s="289"/>
      <c r="CN117" s="289"/>
    </row>
    <row r="118" spans="1:5464" x14ac:dyDescent="0.2">
      <c r="A118" s="3046" t="s">
        <v>465</v>
      </c>
      <c r="B118" s="3046"/>
      <c r="C118" s="344">
        <f t="shared" ref="C118:P118" si="17">SUM(C114:C117)</f>
        <v>0</v>
      </c>
      <c r="D118" s="344">
        <f t="shared" si="17"/>
        <v>0</v>
      </c>
      <c r="E118" s="344">
        <f t="shared" si="17"/>
        <v>0</v>
      </c>
      <c r="F118" s="344">
        <f t="shared" si="17"/>
        <v>0</v>
      </c>
      <c r="G118" s="344">
        <f t="shared" si="17"/>
        <v>0</v>
      </c>
      <c r="H118" s="344">
        <f t="shared" si="17"/>
        <v>0</v>
      </c>
      <c r="I118" s="344">
        <f t="shared" si="17"/>
        <v>0</v>
      </c>
      <c r="J118" s="344">
        <f t="shared" si="17"/>
        <v>0</v>
      </c>
      <c r="K118" s="344">
        <f t="shared" si="17"/>
        <v>0</v>
      </c>
      <c r="L118" s="344">
        <f t="shared" si="17"/>
        <v>0</v>
      </c>
      <c r="M118" s="917">
        <f t="shared" si="17"/>
        <v>0</v>
      </c>
      <c r="N118" s="918">
        <f t="shared" si="17"/>
        <v>0</v>
      </c>
      <c r="O118" s="917">
        <f t="shared" si="17"/>
        <v>0</v>
      </c>
      <c r="P118" s="344">
        <f t="shared" si="17"/>
        <v>0</v>
      </c>
      <c r="Q118" s="197"/>
      <c r="R118" s="280"/>
      <c r="S118" s="280"/>
      <c r="T118" s="280"/>
      <c r="U118" s="280"/>
      <c r="V118" s="280"/>
      <c r="W118" s="280"/>
      <c r="X118" s="280"/>
      <c r="Y118" s="280"/>
      <c r="Z118" s="648"/>
      <c r="AA118" s="648"/>
      <c r="AB118" s="812"/>
      <c r="AC118" s="812"/>
      <c r="AD118" s="812"/>
      <c r="AE118" s="812"/>
      <c r="AF118" s="812"/>
      <c r="AG118" s="812"/>
      <c r="AH118" s="812"/>
      <c r="AI118" s="812"/>
      <c r="AJ118" s="812"/>
      <c r="AK118" s="812"/>
      <c r="AL118" s="812"/>
      <c r="AM118" s="812"/>
      <c r="AN118" s="812"/>
      <c r="AO118" s="889"/>
      <c r="AP118" s="889"/>
      <c r="AQ118" s="889"/>
      <c r="AR118" s="889"/>
      <c r="AS118" s="648"/>
      <c r="AT118" s="648"/>
      <c r="CG118" s="289">
        <v>0</v>
      </c>
      <c r="CH118" s="289"/>
      <c r="CI118" s="289"/>
      <c r="CJ118" s="289"/>
      <c r="CK118" s="289"/>
      <c r="CL118" s="289"/>
      <c r="CM118" s="289"/>
      <c r="CN118" s="289"/>
    </row>
    <row r="119" spans="1:5464" x14ac:dyDescent="0.2">
      <c r="A119" s="3047" t="s">
        <v>216</v>
      </c>
      <c r="B119" s="3047"/>
      <c r="C119" s="921">
        <f t="shared" ref="C119:P119" si="18">SUM(C113+C118)</f>
        <v>0</v>
      </c>
      <c r="D119" s="921">
        <f t="shared" si="18"/>
        <v>0</v>
      </c>
      <c r="E119" s="921">
        <f t="shared" si="18"/>
        <v>0</v>
      </c>
      <c r="F119" s="921">
        <f t="shared" si="18"/>
        <v>0</v>
      </c>
      <c r="G119" s="921">
        <f t="shared" si="18"/>
        <v>0</v>
      </c>
      <c r="H119" s="921">
        <f t="shared" si="18"/>
        <v>0</v>
      </c>
      <c r="I119" s="921">
        <f t="shared" si="18"/>
        <v>0</v>
      </c>
      <c r="J119" s="921">
        <f t="shared" si="18"/>
        <v>0</v>
      </c>
      <c r="K119" s="921">
        <f t="shared" si="18"/>
        <v>0</v>
      </c>
      <c r="L119" s="921">
        <f t="shared" si="18"/>
        <v>0</v>
      </c>
      <c r="M119" s="922">
        <f t="shared" si="18"/>
        <v>0</v>
      </c>
      <c r="N119" s="923">
        <f t="shared" si="18"/>
        <v>0</v>
      </c>
      <c r="O119" s="922">
        <f t="shared" si="18"/>
        <v>0</v>
      </c>
      <c r="P119" s="921">
        <f t="shared" si="18"/>
        <v>0</v>
      </c>
      <c r="Q119" s="197"/>
      <c r="R119" s="280"/>
      <c r="S119" s="280"/>
      <c r="T119" s="280"/>
      <c r="U119" s="280"/>
      <c r="V119" s="280"/>
      <c r="W119" s="280"/>
      <c r="X119" s="280"/>
      <c r="Y119" s="280"/>
      <c r="Z119" s="648"/>
      <c r="AA119" s="648"/>
      <c r="AB119" s="812"/>
      <c r="AC119" s="812"/>
      <c r="AD119" s="812"/>
      <c r="AE119" s="812"/>
      <c r="AF119" s="812"/>
      <c r="AG119" s="812"/>
      <c r="AH119" s="812"/>
      <c r="AI119" s="812"/>
      <c r="AJ119" s="812"/>
      <c r="AK119" s="812"/>
      <c r="AL119" s="812"/>
      <c r="AM119" s="812"/>
      <c r="AN119" s="812"/>
      <c r="AO119" s="812"/>
      <c r="AP119" s="812"/>
      <c r="AQ119" s="808"/>
      <c r="AR119" s="808"/>
      <c r="AS119" s="808"/>
      <c r="AT119" s="808"/>
      <c r="CG119" s="289"/>
      <c r="CH119" s="289"/>
      <c r="CI119" s="289"/>
      <c r="CJ119" s="289"/>
      <c r="CK119" s="289"/>
      <c r="CL119" s="289"/>
      <c r="CM119" s="289"/>
      <c r="CN119" s="289"/>
    </row>
    <row r="120" spans="1:5464" x14ac:dyDescent="0.2">
      <c r="A120" s="851" t="s">
        <v>1477</v>
      </c>
      <c r="B120" s="851"/>
      <c r="C120" s="851"/>
      <c r="D120" s="893"/>
      <c r="E120" s="688"/>
      <c r="F120" s="688"/>
      <c r="G120" s="901"/>
      <c r="H120" s="901"/>
      <c r="I120" s="868"/>
      <c r="J120" s="869"/>
      <c r="K120" s="869"/>
      <c r="L120" s="869"/>
      <c r="M120" s="869"/>
      <c r="N120" s="924"/>
      <c r="O120" s="471"/>
      <c r="P120" s="280"/>
      <c r="Q120" s="280"/>
      <c r="R120" s="280"/>
      <c r="S120" s="280"/>
      <c r="T120" s="280"/>
      <c r="U120" s="280"/>
      <c r="V120" s="280"/>
      <c r="W120" s="280"/>
      <c r="X120" s="280"/>
      <c r="Y120" s="280"/>
      <c r="Z120" s="280"/>
      <c r="AA120" s="280"/>
      <c r="AB120" s="648"/>
      <c r="AC120" s="648"/>
      <c r="AD120" s="812"/>
      <c r="AE120" s="812"/>
      <c r="AF120" s="812"/>
      <c r="AG120" s="812"/>
      <c r="AH120" s="812"/>
      <c r="AI120" s="812"/>
      <c r="AJ120" s="812"/>
      <c r="AK120" s="812"/>
      <c r="AL120" s="812"/>
      <c r="AM120" s="812"/>
      <c r="AN120" s="812"/>
      <c r="AO120" s="812"/>
      <c r="AP120" s="812"/>
      <c r="AQ120" s="812"/>
      <c r="AR120" s="812"/>
      <c r="AS120" s="808"/>
      <c r="AT120" s="808"/>
      <c r="AU120" s="808"/>
      <c r="AV120" s="808"/>
      <c r="CG120" s="289"/>
      <c r="CH120" s="289"/>
      <c r="CI120" s="289"/>
      <c r="CJ120" s="289"/>
      <c r="CK120" s="289"/>
      <c r="CL120" s="289"/>
      <c r="CM120" s="289"/>
      <c r="CN120" s="289"/>
    </row>
    <row r="121" spans="1:5464" ht="14.25" customHeight="1" x14ac:dyDescent="0.2">
      <c r="A121" s="2767" t="s">
        <v>412</v>
      </c>
      <c r="B121" s="2768"/>
      <c r="C121" s="2746" t="s">
        <v>47</v>
      </c>
      <c r="D121" s="2746"/>
      <c r="E121" s="2747"/>
      <c r="F121" s="2745" t="s">
        <v>196</v>
      </c>
      <c r="G121" s="2747"/>
      <c r="H121" s="2745" t="s">
        <v>197</v>
      </c>
      <c r="I121" s="2747"/>
      <c r="J121" s="2745" t="s">
        <v>198</v>
      </c>
      <c r="K121" s="2747"/>
      <c r="L121" s="2745" t="s">
        <v>199</v>
      </c>
      <c r="M121" s="2747"/>
      <c r="N121" s="2745" t="s">
        <v>200</v>
      </c>
      <c r="O121" s="2747"/>
      <c r="P121" s="280"/>
      <c r="Q121" s="280"/>
      <c r="R121" s="280"/>
      <c r="S121" s="280"/>
      <c r="T121" s="280"/>
      <c r="U121" s="280"/>
      <c r="V121" s="280"/>
      <c r="W121" s="648"/>
      <c r="X121" s="648"/>
      <c r="Y121" s="812"/>
      <c r="Z121" s="812"/>
      <c r="AA121" s="812"/>
      <c r="AB121" s="812"/>
      <c r="AC121" s="812"/>
      <c r="AD121" s="812"/>
      <c r="AE121" s="812"/>
      <c r="AF121" s="812"/>
      <c r="AG121" s="812"/>
      <c r="AH121" s="812"/>
      <c r="AI121" s="812"/>
      <c r="AJ121" s="812"/>
      <c r="AK121" s="812"/>
      <c r="AL121" s="812"/>
      <c r="AM121" s="812"/>
      <c r="AN121" s="808"/>
      <c r="AO121" s="808"/>
      <c r="AP121" s="808"/>
      <c r="AQ121" s="808"/>
      <c r="CG121" s="289"/>
      <c r="CH121" s="289"/>
      <c r="CI121" s="289"/>
      <c r="CJ121" s="289"/>
      <c r="CK121" s="289"/>
      <c r="CL121" s="289"/>
      <c r="CM121" s="289"/>
      <c r="CN121" s="289"/>
    </row>
    <row r="122" spans="1:5464" ht="19.5" customHeight="1" x14ac:dyDescent="0.2">
      <c r="A122" s="2769"/>
      <c r="B122" s="2770"/>
      <c r="C122" s="824" t="s">
        <v>231</v>
      </c>
      <c r="D122" s="824" t="s">
        <v>27</v>
      </c>
      <c r="E122" s="185" t="s">
        <v>28</v>
      </c>
      <c r="F122" s="805" t="s">
        <v>27</v>
      </c>
      <c r="G122" s="185" t="s">
        <v>28</v>
      </c>
      <c r="H122" s="805" t="s">
        <v>27</v>
      </c>
      <c r="I122" s="185" t="s">
        <v>28</v>
      </c>
      <c r="J122" s="805" t="s">
        <v>27</v>
      </c>
      <c r="K122" s="185" t="s">
        <v>28</v>
      </c>
      <c r="L122" s="805" t="s">
        <v>27</v>
      </c>
      <c r="M122" s="185" t="s">
        <v>28</v>
      </c>
      <c r="N122" s="281" t="s">
        <v>27</v>
      </c>
      <c r="O122" s="282" t="s">
        <v>28</v>
      </c>
      <c r="P122" s="190"/>
      <c r="Q122" s="280"/>
      <c r="R122" s="280"/>
      <c r="S122" s="280"/>
      <c r="T122" s="280"/>
      <c r="U122" s="280"/>
      <c r="V122" s="280"/>
      <c r="W122" s="648"/>
      <c r="X122" s="648"/>
      <c r="Y122" s="812"/>
      <c r="Z122" s="812"/>
      <c r="AA122" s="812"/>
      <c r="AB122" s="812"/>
      <c r="AC122" s="812"/>
      <c r="AD122" s="812"/>
      <c r="AE122" s="812"/>
      <c r="AF122" s="812"/>
      <c r="AG122" s="812"/>
      <c r="AH122" s="812"/>
      <c r="AI122" s="812"/>
      <c r="AJ122" s="812"/>
      <c r="AK122" s="812"/>
      <c r="AL122" s="812"/>
      <c r="AM122" s="812"/>
      <c r="AN122" s="808"/>
      <c r="AO122" s="808"/>
      <c r="AP122" s="808"/>
      <c r="AQ122" s="808"/>
      <c r="CG122" s="289"/>
      <c r="CH122" s="289"/>
      <c r="CI122" s="289"/>
      <c r="CJ122" s="289"/>
      <c r="CK122" s="289"/>
      <c r="CL122" s="289"/>
      <c r="CM122" s="289"/>
      <c r="CN122" s="289"/>
    </row>
    <row r="123" spans="1:5464" x14ac:dyDescent="0.2">
      <c r="A123" s="2785" t="s">
        <v>470</v>
      </c>
      <c r="B123" s="925" t="s">
        <v>462</v>
      </c>
      <c r="C123" s="926">
        <f>SUM(D123+E123)</f>
        <v>0</v>
      </c>
      <c r="D123" s="926">
        <f>SUM(F123+H123+J123+L123+N123)</f>
        <v>0</v>
      </c>
      <c r="E123" s="927">
        <f>SUM(G123+I123+K123+M123+O123)</f>
        <v>0</v>
      </c>
      <c r="F123" s="193"/>
      <c r="G123" s="244"/>
      <c r="H123" s="193"/>
      <c r="I123" s="299"/>
      <c r="J123" s="252"/>
      <c r="K123" s="299"/>
      <c r="L123" s="252"/>
      <c r="M123" s="299"/>
      <c r="N123" s="167"/>
      <c r="O123" s="166"/>
      <c r="P123" s="190"/>
      <c r="Q123" s="280"/>
      <c r="R123" s="280"/>
      <c r="S123" s="280"/>
      <c r="T123" s="280"/>
      <c r="U123" s="280"/>
      <c r="V123" s="280"/>
      <c r="W123" s="648"/>
      <c r="X123" s="648"/>
      <c r="Y123" s="812"/>
      <c r="Z123" s="812"/>
      <c r="AA123" s="812"/>
      <c r="AB123" s="812"/>
      <c r="AC123" s="812"/>
      <c r="AD123" s="812"/>
      <c r="AE123" s="812"/>
      <c r="AF123" s="812"/>
      <c r="AG123" s="812"/>
      <c r="AH123" s="812"/>
      <c r="AI123" s="812"/>
      <c r="AJ123" s="812"/>
      <c r="AK123" s="812"/>
      <c r="AL123" s="812"/>
      <c r="AM123" s="812"/>
      <c r="AN123" s="808"/>
      <c r="AO123" s="808"/>
      <c r="AP123" s="808"/>
      <c r="AQ123" s="808"/>
      <c r="CG123" s="289"/>
      <c r="CH123" s="289"/>
      <c r="CI123" s="289"/>
      <c r="CJ123" s="289"/>
      <c r="CK123" s="289"/>
      <c r="CL123" s="289"/>
      <c r="CM123" s="289"/>
      <c r="CN123" s="289"/>
    </row>
    <row r="124" spans="1:5464" x14ac:dyDescent="0.2">
      <c r="A124" s="2787"/>
      <c r="B124" s="928" t="s">
        <v>463</v>
      </c>
      <c r="C124" s="929">
        <f>SUM(D124+E124)</f>
        <v>0</v>
      </c>
      <c r="D124" s="929">
        <f>SUM(H124+J124+L124+N124)</f>
        <v>0</v>
      </c>
      <c r="E124" s="930">
        <f>SUM(I124+K124+M124+O124)</f>
        <v>0</v>
      </c>
      <c r="F124" s="256"/>
      <c r="G124" s="257"/>
      <c r="H124" s="252"/>
      <c r="I124" s="299"/>
      <c r="J124" s="252"/>
      <c r="K124" s="299"/>
      <c r="L124" s="252"/>
      <c r="M124" s="299"/>
      <c r="N124" s="167"/>
      <c r="O124" s="253"/>
      <c r="P124" s="190"/>
      <c r="Q124" s="280"/>
      <c r="R124" s="280"/>
      <c r="S124" s="280"/>
      <c r="T124" s="280"/>
      <c r="U124" s="280"/>
      <c r="V124" s="280"/>
      <c r="W124" s="648"/>
      <c r="X124" s="648"/>
      <c r="Y124" s="812"/>
      <c r="Z124" s="812"/>
      <c r="AA124" s="812"/>
      <c r="AB124" s="812"/>
      <c r="AC124" s="812"/>
      <c r="AD124" s="812"/>
      <c r="AE124" s="812"/>
      <c r="AF124" s="812"/>
      <c r="AG124" s="812"/>
      <c r="AH124" s="812"/>
      <c r="AI124" s="812"/>
      <c r="AJ124" s="812"/>
      <c r="AK124" s="812"/>
      <c r="AL124" s="812"/>
      <c r="AM124" s="812"/>
      <c r="AN124" s="808"/>
      <c r="AO124" s="808"/>
      <c r="AP124" s="808"/>
      <c r="AQ124" s="931"/>
      <c r="AR124" s="797"/>
      <c r="AS124" s="797"/>
      <c r="AT124" s="797"/>
      <c r="AU124" s="797"/>
      <c r="AV124" s="797"/>
      <c r="AW124" s="797"/>
      <c r="AX124" s="797"/>
      <c r="AY124" s="797"/>
      <c r="AZ124" s="797"/>
      <c r="BA124" s="797"/>
      <c r="BB124" s="797"/>
      <c r="BC124" s="797"/>
      <c r="CG124" s="289"/>
      <c r="CH124" s="289"/>
      <c r="CI124" s="289"/>
      <c r="CJ124" s="289"/>
      <c r="CK124" s="289"/>
      <c r="CL124" s="289"/>
      <c r="CM124" s="289"/>
      <c r="CN124" s="289"/>
    </row>
    <row r="125" spans="1:5464" x14ac:dyDescent="0.2">
      <c r="A125" s="2787"/>
      <c r="B125" s="932" t="s">
        <v>464</v>
      </c>
      <c r="C125" s="933">
        <f>SUM(D125+E125)</f>
        <v>0</v>
      </c>
      <c r="D125" s="933">
        <f>SUM(H125+J125+L125+N125)</f>
        <v>0</v>
      </c>
      <c r="E125" s="934">
        <f>SUM(I125+K125+M125+O125)</f>
        <v>0</v>
      </c>
      <c r="F125" s="131"/>
      <c r="G125" s="250"/>
      <c r="H125" s="242"/>
      <c r="I125" s="247"/>
      <c r="J125" s="242"/>
      <c r="K125" s="247"/>
      <c r="L125" s="242"/>
      <c r="M125" s="247"/>
      <c r="N125" s="170"/>
      <c r="O125" s="169"/>
      <c r="P125" s="190"/>
      <c r="Q125" s="280"/>
      <c r="R125" s="280"/>
      <c r="S125" s="280"/>
      <c r="T125" s="280"/>
      <c r="U125" s="280"/>
      <c r="V125" s="280"/>
      <c r="W125" s="648"/>
      <c r="X125" s="648"/>
      <c r="Y125" s="812"/>
      <c r="Z125" s="812"/>
      <c r="AA125" s="812"/>
      <c r="AB125" s="812"/>
      <c r="AC125" s="812"/>
      <c r="AD125" s="812"/>
      <c r="AE125" s="812"/>
      <c r="AF125" s="812"/>
      <c r="AG125" s="812"/>
      <c r="AH125" s="812"/>
      <c r="AI125" s="812"/>
      <c r="AJ125" s="812"/>
      <c r="AK125" s="812"/>
      <c r="AL125" s="812"/>
      <c r="AM125" s="812"/>
      <c r="AN125" s="808"/>
      <c r="AO125" s="808"/>
      <c r="AP125" s="808"/>
      <c r="AQ125" s="935"/>
      <c r="AR125" s="797"/>
      <c r="AS125" s="797"/>
      <c r="AT125" s="797"/>
      <c r="AU125" s="797"/>
      <c r="AV125" s="797"/>
      <c r="AW125" s="797"/>
      <c r="AX125" s="797"/>
      <c r="AY125" s="797"/>
      <c r="AZ125" s="797"/>
      <c r="BA125" s="797"/>
      <c r="BB125" s="797"/>
      <c r="BC125" s="797"/>
      <c r="CG125" s="289"/>
      <c r="CH125" s="289"/>
      <c r="CI125" s="289"/>
      <c r="CJ125" s="289"/>
      <c r="CK125" s="289"/>
      <c r="CL125" s="289"/>
      <c r="CM125" s="289"/>
      <c r="CN125" s="289"/>
    </row>
    <row r="126" spans="1:5464" s="719" customFormat="1" ht="15" thickBot="1" x14ac:dyDescent="0.25">
      <c r="A126" s="3044"/>
      <c r="B126" s="936" t="s">
        <v>471</v>
      </c>
      <c r="C126" s="936">
        <f t="shared" ref="C126:O126" si="19">SUM(C123:C125)</f>
        <v>0</v>
      </c>
      <c r="D126" s="936">
        <f t="shared" si="19"/>
        <v>0</v>
      </c>
      <c r="E126" s="937">
        <f t="shared" si="19"/>
        <v>0</v>
      </c>
      <c r="F126" s="938">
        <f t="shared" si="19"/>
        <v>0</v>
      </c>
      <c r="G126" s="939">
        <f t="shared" si="19"/>
        <v>0</v>
      </c>
      <c r="H126" s="938">
        <f t="shared" si="19"/>
        <v>0</v>
      </c>
      <c r="I126" s="939">
        <f t="shared" si="19"/>
        <v>0</v>
      </c>
      <c r="J126" s="938">
        <f t="shared" si="19"/>
        <v>0</v>
      </c>
      <c r="K126" s="939">
        <f t="shared" si="19"/>
        <v>0</v>
      </c>
      <c r="L126" s="938">
        <f t="shared" si="19"/>
        <v>0</v>
      </c>
      <c r="M126" s="939">
        <f t="shared" si="19"/>
        <v>0</v>
      </c>
      <c r="N126" s="940">
        <f t="shared" si="19"/>
        <v>0</v>
      </c>
      <c r="O126" s="941">
        <f t="shared" si="19"/>
        <v>0</v>
      </c>
      <c r="P126" s="942"/>
      <c r="Q126" s="808"/>
      <c r="R126" s="808"/>
      <c r="S126" s="808"/>
      <c r="T126" s="808"/>
      <c r="U126" s="808"/>
      <c r="V126" s="808"/>
      <c r="W126" s="808"/>
      <c r="X126" s="808"/>
      <c r="Y126" s="808"/>
      <c r="Z126" s="808"/>
      <c r="AA126" s="808"/>
      <c r="AB126" s="808"/>
      <c r="AC126" s="808"/>
      <c r="AD126" s="808"/>
      <c r="AE126" s="808"/>
      <c r="AF126" s="808"/>
      <c r="AG126" s="808"/>
      <c r="AH126" s="808"/>
      <c r="AI126" s="943"/>
      <c r="AJ126" s="944"/>
      <c r="AK126" s="944"/>
      <c r="AL126" s="944"/>
      <c r="AM126" s="944"/>
      <c r="AN126" s="944"/>
      <c r="AO126" s="944"/>
      <c r="AP126" s="944"/>
      <c r="AQ126" s="944"/>
      <c r="AR126" s="944"/>
      <c r="AS126" s="944"/>
      <c r="AT126" s="944"/>
      <c r="AU126" s="944"/>
      <c r="AV126" s="944"/>
      <c r="AW126" s="944"/>
      <c r="AX126" s="944"/>
      <c r="AY126" s="944"/>
      <c r="AZ126" s="944"/>
      <c r="BA126" s="944"/>
      <c r="BB126" s="944"/>
      <c r="BC126" s="944"/>
      <c r="BD126" s="944"/>
      <c r="BE126" s="944"/>
      <c r="BF126" s="944"/>
      <c r="BG126" s="944"/>
      <c r="BH126" s="944"/>
      <c r="BI126" s="944"/>
      <c r="BJ126" s="944"/>
      <c r="BK126" s="944"/>
      <c r="BL126" s="944"/>
      <c r="BM126" s="944"/>
      <c r="BN126" s="944"/>
      <c r="BO126" s="944"/>
      <c r="BP126" s="944"/>
      <c r="BQ126" s="944"/>
      <c r="BR126" s="944"/>
      <c r="BS126" s="944"/>
      <c r="BT126" s="944"/>
      <c r="BU126" s="944"/>
      <c r="BV126" s="944"/>
      <c r="BW126" s="944"/>
      <c r="BX126" s="944"/>
      <c r="BY126" s="945"/>
      <c r="BZ126" s="945"/>
      <c r="CA126" s="945"/>
      <c r="CB126" s="945"/>
      <c r="CC126" s="945"/>
      <c r="CD126" s="945"/>
      <c r="CE126" s="945"/>
      <c r="CF126" s="945"/>
      <c r="CG126" s="946"/>
      <c r="CH126" s="946"/>
      <c r="CI126" s="946"/>
      <c r="CJ126" s="946"/>
      <c r="CK126" s="946"/>
      <c r="CL126" s="946"/>
      <c r="CM126" s="946"/>
      <c r="CN126" s="946"/>
      <c r="CO126" s="945"/>
      <c r="CP126" s="944"/>
      <c r="CQ126" s="944"/>
      <c r="CR126" s="944"/>
      <c r="CS126" s="944"/>
      <c r="CT126" s="944"/>
      <c r="CU126" s="944"/>
      <c r="CV126" s="944"/>
      <c r="CW126" s="944"/>
      <c r="CX126" s="944"/>
      <c r="CY126" s="944"/>
      <c r="CZ126" s="944"/>
      <c r="DA126" s="944"/>
      <c r="DB126" s="944"/>
      <c r="DC126" s="944"/>
      <c r="DD126" s="944"/>
      <c r="DE126" s="944"/>
      <c r="DF126" s="944"/>
      <c r="DG126" s="944"/>
      <c r="DH126" s="944"/>
      <c r="DI126" s="944"/>
      <c r="DJ126" s="944"/>
      <c r="DK126" s="944"/>
      <c r="DL126" s="944"/>
      <c r="DM126" s="944"/>
      <c r="DN126" s="944"/>
      <c r="DO126" s="944"/>
      <c r="DP126" s="944"/>
      <c r="DQ126" s="944"/>
      <c r="DR126" s="944"/>
      <c r="DS126" s="944"/>
      <c r="DT126" s="944"/>
      <c r="DU126" s="944"/>
      <c r="DV126" s="944"/>
      <c r="DW126" s="944"/>
      <c r="DX126" s="944"/>
      <c r="DY126" s="944"/>
      <c r="DZ126" s="944"/>
      <c r="EA126" s="944"/>
      <c r="EB126" s="944"/>
      <c r="EC126" s="944"/>
      <c r="ED126" s="944"/>
      <c r="EE126" s="944"/>
      <c r="EF126" s="944"/>
      <c r="EG126" s="944"/>
      <c r="EH126" s="944"/>
      <c r="EI126" s="944"/>
      <c r="EJ126" s="944"/>
      <c r="EK126" s="944"/>
      <c r="EL126" s="944"/>
      <c r="EM126" s="944"/>
      <c r="EN126" s="944"/>
      <c r="EO126" s="944"/>
      <c r="EP126" s="944"/>
      <c r="EQ126" s="944"/>
      <c r="ER126" s="944"/>
      <c r="ES126" s="944"/>
      <c r="ET126" s="944"/>
      <c r="EU126" s="944"/>
      <c r="EV126" s="944"/>
      <c r="EW126" s="944"/>
      <c r="EX126" s="944"/>
      <c r="EY126" s="944"/>
      <c r="EZ126" s="944"/>
      <c r="FA126" s="944"/>
      <c r="FB126" s="944"/>
      <c r="FC126" s="944"/>
      <c r="FD126" s="944"/>
      <c r="FE126" s="944"/>
      <c r="FF126" s="944"/>
      <c r="FG126" s="944"/>
      <c r="FH126" s="944"/>
      <c r="FI126" s="944"/>
      <c r="FJ126" s="944"/>
      <c r="FK126" s="944"/>
      <c r="FL126" s="944"/>
      <c r="FM126" s="944"/>
      <c r="FN126" s="944"/>
      <c r="FO126" s="944"/>
      <c r="FP126" s="944"/>
      <c r="FQ126" s="944"/>
      <c r="FR126" s="944"/>
      <c r="FS126" s="944"/>
      <c r="FT126" s="944"/>
      <c r="FU126" s="944"/>
      <c r="FV126" s="944"/>
      <c r="FW126" s="944"/>
      <c r="FX126" s="944"/>
      <c r="FY126" s="944"/>
      <c r="FZ126" s="944"/>
      <c r="GA126" s="944"/>
      <c r="GB126" s="944"/>
      <c r="GC126" s="944"/>
      <c r="GD126" s="944"/>
      <c r="GE126" s="944"/>
      <c r="GF126" s="944"/>
      <c r="GG126" s="944"/>
      <c r="GH126" s="944"/>
      <c r="GI126" s="944"/>
      <c r="GJ126" s="944"/>
      <c r="GK126" s="944"/>
      <c r="GL126" s="944"/>
      <c r="GM126" s="944"/>
      <c r="GN126" s="944"/>
      <c r="GO126" s="944"/>
      <c r="GP126" s="944"/>
      <c r="GQ126" s="944"/>
      <c r="GR126" s="944"/>
      <c r="GS126" s="944"/>
      <c r="GT126" s="944"/>
      <c r="GU126" s="944"/>
      <c r="GV126" s="944"/>
      <c r="GW126" s="944"/>
      <c r="GX126" s="944"/>
      <c r="GY126" s="944"/>
      <c r="GZ126" s="944"/>
      <c r="HA126" s="944"/>
      <c r="HB126" s="944"/>
      <c r="HC126" s="944"/>
      <c r="HD126" s="944"/>
      <c r="HE126" s="944"/>
      <c r="HF126" s="944"/>
      <c r="HG126" s="944"/>
      <c r="HH126" s="944"/>
      <c r="HI126" s="944"/>
      <c r="HJ126" s="944"/>
      <c r="HK126" s="944"/>
      <c r="HL126" s="944"/>
      <c r="HM126" s="944"/>
      <c r="HN126" s="944"/>
      <c r="HO126" s="944"/>
      <c r="HP126" s="944"/>
      <c r="HQ126" s="944"/>
      <c r="HR126" s="944"/>
      <c r="HS126" s="944"/>
      <c r="HT126" s="944"/>
      <c r="HU126" s="944"/>
      <c r="HV126" s="944"/>
      <c r="HW126" s="944"/>
      <c r="HX126" s="944"/>
      <c r="HY126" s="944"/>
      <c r="HZ126" s="944"/>
      <c r="IA126" s="944"/>
      <c r="IB126" s="944"/>
      <c r="IC126" s="944"/>
      <c r="ID126" s="944"/>
      <c r="IE126" s="944"/>
      <c r="IF126" s="944"/>
      <c r="IG126" s="944"/>
      <c r="IH126" s="944"/>
      <c r="II126" s="944"/>
      <c r="IJ126" s="944"/>
      <c r="IK126" s="944"/>
      <c r="IL126" s="944"/>
      <c r="IM126" s="944"/>
      <c r="IN126" s="944"/>
      <c r="IO126" s="944"/>
      <c r="IP126" s="944"/>
      <c r="IQ126" s="944"/>
      <c r="IR126" s="944"/>
      <c r="IS126" s="944"/>
      <c r="IT126" s="944"/>
      <c r="IU126" s="944"/>
      <c r="IV126" s="944"/>
      <c r="IW126" s="944"/>
      <c r="IX126" s="944"/>
      <c r="IY126" s="944"/>
      <c r="IZ126" s="944"/>
      <c r="JA126" s="944"/>
      <c r="JB126" s="944"/>
      <c r="JC126" s="944"/>
      <c r="JD126" s="944"/>
      <c r="JE126" s="944"/>
      <c r="JF126" s="944"/>
      <c r="JG126" s="944"/>
      <c r="JH126" s="944"/>
      <c r="JI126" s="944"/>
      <c r="JJ126" s="944"/>
      <c r="JK126" s="944"/>
      <c r="JL126" s="944"/>
      <c r="JM126" s="944"/>
      <c r="JN126" s="944"/>
      <c r="JO126" s="944"/>
      <c r="JP126" s="944"/>
      <c r="JQ126" s="944"/>
      <c r="JR126" s="944"/>
      <c r="JS126" s="944"/>
      <c r="JT126" s="944"/>
      <c r="JU126" s="944"/>
      <c r="JV126" s="944"/>
      <c r="JW126" s="944"/>
      <c r="JX126" s="944"/>
      <c r="JY126" s="944"/>
      <c r="JZ126" s="944"/>
      <c r="KA126" s="944"/>
      <c r="KB126" s="944"/>
      <c r="KC126" s="944"/>
      <c r="KD126" s="944"/>
      <c r="KE126" s="944"/>
      <c r="KF126" s="944"/>
      <c r="KG126" s="944"/>
      <c r="KH126" s="944"/>
      <c r="KI126" s="944"/>
      <c r="KJ126" s="944"/>
      <c r="KK126" s="944"/>
      <c r="KL126" s="944"/>
      <c r="KM126" s="944"/>
      <c r="KN126" s="944"/>
      <c r="KO126" s="944"/>
      <c r="KP126" s="944"/>
      <c r="KQ126" s="944"/>
      <c r="KR126" s="944"/>
      <c r="KS126" s="944"/>
      <c r="KT126" s="944"/>
      <c r="KU126" s="944"/>
      <c r="KV126" s="944"/>
      <c r="KW126" s="944"/>
      <c r="KX126" s="944"/>
      <c r="KY126" s="944"/>
      <c r="KZ126" s="944"/>
      <c r="LA126" s="944"/>
      <c r="LB126" s="944"/>
      <c r="LC126" s="944"/>
      <c r="LD126" s="944"/>
      <c r="LE126" s="944"/>
      <c r="LF126" s="944"/>
      <c r="LG126" s="944"/>
      <c r="LH126" s="944"/>
      <c r="LI126" s="944"/>
      <c r="LJ126" s="944"/>
      <c r="LK126" s="944"/>
      <c r="LL126" s="944"/>
      <c r="LM126" s="944"/>
      <c r="LN126" s="944"/>
      <c r="LO126" s="944"/>
      <c r="LP126" s="944"/>
      <c r="LQ126" s="944"/>
      <c r="LR126" s="944"/>
      <c r="LS126" s="944"/>
      <c r="LT126" s="944"/>
      <c r="LU126" s="944"/>
      <c r="LV126" s="944"/>
      <c r="LW126" s="944"/>
      <c r="LX126" s="944"/>
      <c r="LY126" s="944"/>
      <c r="LZ126" s="944"/>
      <c r="MA126" s="944"/>
      <c r="MB126" s="944"/>
      <c r="MC126" s="944"/>
      <c r="MD126" s="944"/>
      <c r="ME126" s="944"/>
      <c r="MF126" s="944"/>
      <c r="MG126" s="944"/>
      <c r="MH126" s="944"/>
      <c r="MI126" s="944"/>
      <c r="MJ126" s="944"/>
      <c r="MK126" s="944"/>
      <c r="ML126" s="944"/>
      <c r="MM126" s="944"/>
      <c r="MN126" s="944"/>
      <c r="MO126" s="944"/>
      <c r="MP126" s="944"/>
      <c r="MQ126" s="944"/>
      <c r="MR126" s="944"/>
      <c r="MS126" s="944"/>
      <c r="MT126" s="944"/>
      <c r="MU126" s="944"/>
      <c r="MV126" s="944"/>
      <c r="MW126" s="944"/>
      <c r="MX126" s="944"/>
      <c r="MY126" s="944"/>
      <c r="MZ126" s="944"/>
      <c r="NA126" s="944"/>
      <c r="NB126" s="944"/>
      <c r="NC126" s="944"/>
      <c r="ND126" s="944"/>
      <c r="NE126" s="944"/>
      <c r="NF126" s="944"/>
      <c r="NG126" s="944"/>
      <c r="NH126" s="944"/>
      <c r="NI126" s="944"/>
      <c r="NJ126" s="944"/>
      <c r="NK126" s="944"/>
      <c r="NL126" s="944"/>
      <c r="NM126" s="944"/>
      <c r="NN126" s="944"/>
      <c r="NO126" s="944"/>
      <c r="NP126" s="944"/>
      <c r="NQ126" s="944"/>
      <c r="NR126" s="944"/>
      <c r="NS126" s="944"/>
      <c r="NT126" s="944"/>
      <c r="NU126" s="944"/>
      <c r="NV126" s="944"/>
      <c r="NW126" s="944"/>
      <c r="NX126" s="944"/>
      <c r="NY126" s="944"/>
      <c r="NZ126" s="944"/>
      <c r="OA126" s="944"/>
      <c r="OB126" s="944"/>
      <c r="OC126" s="944"/>
      <c r="OD126" s="944"/>
      <c r="OE126" s="944"/>
      <c r="OF126" s="944"/>
      <c r="OG126" s="944"/>
      <c r="OH126" s="944"/>
      <c r="OI126" s="944"/>
      <c r="OJ126" s="944"/>
      <c r="OK126" s="944"/>
      <c r="OL126" s="944"/>
      <c r="OM126" s="944"/>
      <c r="ON126" s="944"/>
      <c r="OO126" s="944"/>
      <c r="OP126" s="944"/>
      <c r="OQ126" s="944"/>
      <c r="OR126" s="944"/>
      <c r="OS126" s="944"/>
      <c r="OT126" s="944"/>
      <c r="OU126" s="944"/>
      <c r="OV126" s="944"/>
      <c r="OW126" s="944"/>
      <c r="OX126" s="944"/>
      <c r="OY126" s="944"/>
      <c r="OZ126" s="944"/>
      <c r="PA126" s="944"/>
      <c r="PB126" s="944"/>
      <c r="PC126" s="944"/>
      <c r="PD126" s="944"/>
      <c r="PE126" s="944"/>
      <c r="PF126" s="944"/>
      <c r="PG126" s="944"/>
      <c r="PH126" s="944"/>
      <c r="PI126" s="944"/>
      <c r="PJ126" s="944"/>
      <c r="PK126" s="944"/>
      <c r="PL126" s="944"/>
      <c r="PM126" s="944"/>
      <c r="PN126" s="944"/>
      <c r="PO126" s="944"/>
      <c r="PP126" s="944"/>
      <c r="PQ126" s="944"/>
      <c r="PR126" s="944"/>
      <c r="PS126" s="944"/>
      <c r="PT126" s="944"/>
      <c r="PU126" s="944"/>
      <c r="PV126" s="944"/>
      <c r="PW126" s="944"/>
      <c r="PX126" s="944"/>
      <c r="PY126" s="944"/>
      <c r="PZ126" s="944"/>
      <c r="QA126" s="944"/>
      <c r="QB126" s="944"/>
      <c r="QC126" s="944"/>
      <c r="QD126" s="944"/>
      <c r="QE126" s="944"/>
      <c r="QF126" s="944"/>
      <c r="QG126" s="944"/>
      <c r="QH126" s="944"/>
      <c r="QI126" s="944"/>
      <c r="QJ126" s="944"/>
      <c r="QK126" s="944"/>
      <c r="QL126" s="944"/>
      <c r="QM126" s="944"/>
      <c r="QN126" s="944"/>
      <c r="QO126" s="944"/>
      <c r="QP126" s="944"/>
      <c r="QQ126" s="944"/>
      <c r="QR126" s="944"/>
      <c r="QS126" s="944"/>
      <c r="QT126" s="944"/>
      <c r="QU126" s="944"/>
      <c r="QV126" s="944"/>
      <c r="QW126" s="944"/>
      <c r="QX126" s="944"/>
      <c r="QY126" s="944"/>
      <c r="QZ126" s="944"/>
      <c r="RA126" s="944"/>
      <c r="RB126" s="944"/>
      <c r="RC126" s="944"/>
      <c r="RD126" s="944"/>
      <c r="RE126" s="944"/>
      <c r="RF126" s="944"/>
      <c r="RG126" s="944"/>
      <c r="RH126" s="944"/>
      <c r="RI126" s="944"/>
      <c r="RJ126" s="944"/>
      <c r="RK126" s="944"/>
      <c r="RL126" s="944"/>
      <c r="RM126" s="944"/>
      <c r="RN126" s="944"/>
      <c r="RO126" s="944"/>
      <c r="RP126" s="944"/>
      <c r="RQ126" s="944"/>
      <c r="RR126" s="944"/>
      <c r="RS126" s="944"/>
      <c r="RT126" s="944"/>
      <c r="RU126" s="944"/>
      <c r="RV126" s="944"/>
      <c r="RW126" s="944"/>
      <c r="RX126" s="944"/>
      <c r="RY126" s="944"/>
      <c r="RZ126" s="944"/>
      <c r="SA126" s="944"/>
      <c r="SB126" s="944"/>
      <c r="SC126" s="944"/>
      <c r="SD126" s="944"/>
      <c r="SE126" s="944"/>
      <c r="SF126" s="944"/>
      <c r="SG126" s="944"/>
      <c r="SH126" s="944"/>
      <c r="SI126" s="944"/>
      <c r="SJ126" s="944"/>
      <c r="SK126" s="944"/>
      <c r="SL126" s="944"/>
      <c r="SM126" s="944"/>
      <c r="SN126" s="944"/>
      <c r="SO126" s="944"/>
      <c r="SP126" s="944"/>
      <c r="SQ126" s="944"/>
      <c r="SR126" s="944"/>
      <c r="SS126" s="944"/>
      <c r="ST126" s="944"/>
      <c r="SU126" s="944"/>
      <c r="SV126" s="944"/>
      <c r="SW126" s="944"/>
      <c r="SX126" s="944"/>
      <c r="SY126" s="944"/>
      <c r="SZ126" s="944"/>
      <c r="TA126" s="944"/>
      <c r="TB126" s="944"/>
      <c r="TC126" s="944"/>
      <c r="TD126" s="944"/>
      <c r="TE126" s="944"/>
      <c r="TF126" s="944"/>
      <c r="TG126" s="944"/>
      <c r="TH126" s="944"/>
      <c r="TI126" s="944"/>
      <c r="TJ126" s="944"/>
      <c r="TK126" s="944"/>
      <c r="TL126" s="944"/>
      <c r="TM126" s="944"/>
      <c r="TN126" s="944"/>
      <c r="TO126" s="944"/>
      <c r="TP126" s="944"/>
      <c r="TQ126" s="944"/>
      <c r="TR126" s="944"/>
      <c r="TS126" s="944"/>
      <c r="TT126" s="944"/>
      <c r="TU126" s="944"/>
      <c r="TV126" s="944"/>
      <c r="TW126" s="944"/>
      <c r="TX126" s="944"/>
      <c r="TY126" s="944"/>
      <c r="TZ126" s="944"/>
      <c r="UA126" s="944"/>
      <c r="UB126" s="944"/>
      <c r="UC126" s="944"/>
      <c r="UD126" s="944"/>
      <c r="UE126" s="944"/>
      <c r="UF126" s="944"/>
      <c r="UG126" s="944"/>
      <c r="UH126" s="944"/>
      <c r="UI126" s="944"/>
      <c r="UJ126" s="944"/>
      <c r="UK126" s="944"/>
      <c r="UL126" s="944"/>
      <c r="UM126" s="944"/>
      <c r="UN126" s="944"/>
      <c r="UO126" s="944"/>
      <c r="UP126" s="944"/>
      <c r="UQ126" s="944"/>
      <c r="UR126" s="944"/>
      <c r="US126" s="944"/>
      <c r="UT126" s="944"/>
      <c r="UU126" s="944"/>
      <c r="UV126" s="944"/>
      <c r="UW126" s="944"/>
      <c r="UX126" s="944"/>
      <c r="UY126" s="944"/>
      <c r="UZ126" s="944"/>
      <c r="VA126" s="944"/>
      <c r="VB126" s="944"/>
      <c r="VC126" s="944"/>
      <c r="VD126" s="944"/>
      <c r="VE126" s="944"/>
      <c r="VF126" s="944"/>
      <c r="VG126" s="944"/>
      <c r="VH126" s="944"/>
      <c r="VI126" s="944"/>
      <c r="VJ126" s="944"/>
      <c r="VK126" s="944"/>
      <c r="VL126" s="944"/>
      <c r="VM126" s="944"/>
      <c r="VN126" s="944"/>
      <c r="VO126" s="944"/>
      <c r="VP126" s="944"/>
      <c r="VQ126" s="944"/>
      <c r="VR126" s="944"/>
      <c r="VS126" s="944"/>
      <c r="VT126" s="944"/>
      <c r="VU126" s="944"/>
      <c r="VV126" s="944"/>
      <c r="VW126" s="944"/>
      <c r="VX126" s="944"/>
      <c r="VY126" s="944"/>
      <c r="VZ126" s="944"/>
      <c r="WA126" s="944"/>
      <c r="WB126" s="944"/>
      <c r="WC126" s="944"/>
      <c r="WD126" s="944"/>
      <c r="WE126" s="944"/>
      <c r="WF126" s="944"/>
      <c r="WG126" s="944"/>
      <c r="WH126" s="944"/>
      <c r="WI126" s="944"/>
      <c r="WJ126" s="944"/>
      <c r="WK126" s="944"/>
      <c r="WL126" s="944"/>
      <c r="WM126" s="944"/>
      <c r="WN126" s="944"/>
      <c r="WO126" s="944"/>
      <c r="WP126" s="944"/>
      <c r="WQ126" s="944"/>
      <c r="WR126" s="944"/>
      <c r="WS126" s="944"/>
      <c r="WT126" s="944"/>
      <c r="WU126" s="944"/>
      <c r="WV126" s="944"/>
      <c r="WW126" s="944"/>
      <c r="WX126" s="944"/>
      <c r="WY126" s="944"/>
      <c r="WZ126" s="944"/>
      <c r="XA126" s="944"/>
      <c r="XB126" s="944"/>
      <c r="XC126" s="944"/>
      <c r="XD126" s="944"/>
      <c r="XE126" s="944"/>
      <c r="XF126" s="944"/>
      <c r="XG126" s="944"/>
      <c r="XH126" s="944"/>
      <c r="XI126" s="944"/>
      <c r="XJ126" s="944"/>
      <c r="XK126" s="944"/>
      <c r="XL126" s="944"/>
      <c r="XM126" s="944"/>
      <c r="XN126" s="944"/>
      <c r="XO126" s="944"/>
      <c r="XP126" s="944"/>
      <c r="XQ126" s="944"/>
      <c r="XR126" s="944"/>
      <c r="XS126" s="944"/>
      <c r="XT126" s="944"/>
      <c r="XU126" s="944"/>
      <c r="XV126" s="944"/>
      <c r="XW126" s="944"/>
      <c r="XX126" s="944"/>
      <c r="XY126" s="944"/>
      <c r="XZ126" s="944"/>
      <c r="YA126" s="944"/>
      <c r="YB126" s="944"/>
      <c r="YC126" s="944"/>
      <c r="YD126" s="944"/>
      <c r="YE126" s="944"/>
      <c r="YF126" s="944"/>
      <c r="YG126" s="944"/>
      <c r="YH126" s="944"/>
      <c r="YI126" s="944"/>
      <c r="YJ126" s="944"/>
      <c r="YK126" s="944"/>
      <c r="YL126" s="944"/>
      <c r="YM126" s="944"/>
      <c r="YN126" s="944"/>
      <c r="YO126" s="944"/>
      <c r="YP126" s="944"/>
      <c r="YQ126" s="944"/>
      <c r="YR126" s="944"/>
      <c r="YS126" s="944"/>
      <c r="YT126" s="944"/>
      <c r="YU126" s="944"/>
      <c r="YV126" s="944"/>
      <c r="YW126" s="944"/>
      <c r="YX126" s="944"/>
      <c r="YY126" s="944"/>
      <c r="YZ126" s="944"/>
      <c r="ZA126" s="944"/>
      <c r="ZB126" s="944"/>
      <c r="ZC126" s="944"/>
      <c r="ZD126" s="944"/>
      <c r="ZE126" s="944"/>
      <c r="ZF126" s="944"/>
      <c r="ZG126" s="944"/>
      <c r="ZH126" s="944"/>
      <c r="ZI126" s="944"/>
      <c r="ZJ126" s="944"/>
      <c r="ZK126" s="944"/>
      <c r="ZL126" s="944"/>
      <c r="ZM126" s="944"/>
      <c r="ZN126" s="944"/>
      <c r="ZO126" s="944"/>
      <c r="ZP126" s="944"/>
      <c r="ZQ126" s="944"/>
      <c r="ZR126" s="944"/>
      <c r="ZS126" s="944"/>
      <c r="ZT126" s="944"/>
      <c r="ZU126" s="944"/>
      <c r="ZV126" s="944"/>
      <c r="ZW126" s="944"/>
      <c r="ZX126" s="944"/>
      <c r="ZY126" s="944"/>
      <c r="ZZ126" s="944"/>
      <c r="AAA126" s="944"/>
      <c r="AAB126" s="944"/>
      <c r="AAC126" s="944"/>
      <c r="AAD126" s="944"/>
      <c r="AAE126" s="944"/>
      <c r="AAF126" s="944"/>
      <c r="AAG126" s="944"/>
      <c r="AAH126" s="944"/>
      <c r="AAI126" s="944"/>
      <c r="AAJ126" s="944"/>
      <c r="AAK126" s="944"/>
      <c r="AAL126" s="944"/>
      <c r="AAM126" s="944"/>
      <c r="AAN126" s="944"/>
      <c r="AAO126" s="944"/>
      <c r="AAP126" s="944"/>
      <c r="AAQ126" s="944"/>
      <c r="AAR126" s="944"/>
      <c r="AAS126" s="944"/>
      <c r="AAT126" s="944"/>
      <c r="AAU126" s="944"/>
      <c r="AAV126" s="944"/>
      <c r="AAW126" s="944"/>
      <c r="AAX126" s="944"/>
      <c r="AAY126" s="944"/>
      <c r="AAZ126" s="944"/>
      <c r="ABA126" s="944"/>
      <c r="ABB126" s="944"/>
      <c r="ABC126" s="944"/>
      <c r="ABD126" s="944"/>
      <c r="ABE126" s="944"/>
      <c r="ABF126" s="944"/>
      <c r="ABG126" s="944"/>
      <c r="ABH126" s="944"/>
      <c r="ABI126" s="944"/>
      <c r="ABJ126" s="944"/>
      <c r="ABK126" s="944"/>
      <c r="ABL126" s="944"/>
      <c r="ABM126" s="944"/>
      <c r="ABN126" s="944"/>
      <c r="ABO126" s="944"/>
      <c r="ABP126" s="944"/>
      <c r="ABQ126" s="944"/>
      <c r="ABR126" s="944"/>
      <c r="ABS126" s="944"/>
      <c r="ABT126" s="944"/>
      <c r="ABU126" s="944"/>
      <c r="ABV126" s="944"/>
      <c r="ABW126" s="944"/>
      <c r="ABX126" s="944"/>
      <c r="ABY126" s="944"/>
      <c r="ABZ126" s="944"/>
      <c r="ACA126" s="944"/>
      <c r="ACB126" s="944"/>
      <c r="ACC126" s="944"/>
      <c r="ACD126" s="944"/>
      <c r="ACE126" s="944"/>
      <c r="ACF126" s="944"/>
      <c r="ACG126" s="944"/>
      <c r="ACH126" s="944"/>
      <c r="ACI126" s="944"/>
      <c r="ACJ126" s="944"/>
      <c r="ACK126" s="944"/>
      <c r="ACL126" s="944"/>
      <c r="ACM126" s="944"/>
      <c r="ACN126" s="944"/>
      <c r="ACO126" s="944"/>
      <c r="ACP126" s="944"/>
      <c r="ACQ126" s="944"/>
      <c r="ACR126" s="944"/>
      <c r="ACS126" s="944"/>
      <c r="ACT126" s="944"/>
      <c r="ACU126" s="944"/>
      <c r="ACV126" s="944"/>
      <c r="ACW126" s="944"/>
      <c r="ACX126" s="944"/>
      <c r="ACY126" s="944"/>
      <c r="ACZ126" s="944"/>
      <c r="ADA126" s="944"/>
      <c r="ADB126" s="944"/>
      <c r="ADC126" s="944"/>
      <c r="ADD126" s="944"/>
      <c r="ADE126" s="944"/>
      <c r="ADF126" s="944"/>
      <c r="ADG126" s="944"/>
      <c r="ADH126" s="944"/>
      <c r="ADI126" s="944"/>
      <c r="ADJ126" s="944"/>
      <c r="ADK126" s="944"/>
      <c r="ADL126" s="944"/>
      <c r="ADM126" s="944"/>
      <c r="ADN126" s="944"/>
      <c r="ADO126" s="944"/>
      <c r="ADP126" s="944"/>
      <c r="ADQ126" s="944"/>
      <c r="ADR126" s="944"/>
      <c r="ADS126" s="944"/>
      <c r="ADT126" s="944"/>
      <c r="ADU126" s="944"/>
      <c r="ADV126" s="944"/>
      <c r="ADW126" s="944"/>
      <c r="ADX126" s="944"/>
      <c r="ADY126" s="944"/>
      <c r="ADZ126" s="944"/>
      <c r="AEA126" s="944"/>
      <c r="AEB126" s="944"/>
      <c r="AEC126" s="944"/>
      <c r="AED126" s="944"/>
      <c r="AEE126" s="944"/>
      <c r="AEF126" s="944"/>
      <c r="AEG126" s="944"/>
      <c r="AEH126" s="944"/>
      <c r="AEI126" s="944"/>
      <c r="AEJ126" s="944"/>
      <c r="AEK126" s="944"/>
      <c r="AEL126" s="944"/>
      <c r="AEM126" s="944"/>
      <c r="AEN126" s="944"/>
      <c r="AEO126" s="944"/>
      <c r="AEP126" s="944"/>
      <c r="AEQ126" s="944"/>
      <c r="AER126" s="944"/>
      <c r="AES126" s="944"/>
      <c r="AET126" s="944"/>
      <c r="AEU126" s="944"/>
      <c r="AEV126" s="944"/>
      <c r="AEW126" s="944"/>
      <c r="AEX126" s="944"/>
      <c r="AEY126" s="944"/>
      <c r="AEZ126" s="944"/>
      <c r="AFA126" s="944"/>
      <c r="AFB126" s="944"/>
      <c r="AFC126" s="944"/>
      <c r="AFD126" s="944"/>
      <c r="AFE126" s="944"/>
      <c r="AFF126" s="944"/>
      <c r="AFG126" s="944"/>
      <c r="AFH126" s="944"/>
      <c r="AFI126" s="944"/>
      <c r="AFJ126" s="944"/>
      <c r="AFK126" s="944"/>
      <c r="AFL126" s="944"/>
      <c r="AFM126" s="944"/>
      <c r="AFN126" s="944"/>
      <c r="AFO126" s="944"/>
      <c r="AFP126" s="944"/>
      <c r="AFQ126" s="944"/>
      <c r="AFR126" s="944"/>
      <c r="AFS126" s="944"/>
      <c r="AFT126" s="944"/>
      <c r="AFU126" s="944"/>
      <c r="AFV126" s="944"/>
      <c r="AFW126" s="944"/>
      <c r="AFX126" s="944"/>
      <c r="AFY126" s="944"/>
      <c r="AFZ126" s="944"/>
      <c r="AGA126" s="944"/>
      <c r="AGB126" s="944"/>
      <c r="AGC126" s="944"/>
      <c r="AGD126" s="944"/>
      <c r="AGE126" s="944"/>
      <c r="AGF126" s="944"/>
      <c r="AGG126" s="944"/>
      <c r="AGH126" s="944"/>
      <c r="AGI126" s="944"/>
      <c r="AGJ126" s="944"/>
      <c r="AGK126" s="944"/>
      <c r="AGL126" s="944"/>
      <c r="AGM126" s="944"/>
      <c r="AGN126" s="944"/>
      <c r="AGO126" s="944"/>
      <c r="AGP126" s="944"/>
      <c r="AGQ126" s="944"/>
      <c r="AGR126" s="944"/>
      <c r="AGS126" s="944"/>
      <c r="AGT126" s="944"/>
      <c r="AGU126" s="944"/>
      <c r="AGV126" s="944"/>
      <c r="AGW126" s="944"/>
      <c r="AGX126" s="944"/>
      <c r="AGY126" s="944"/>
      <c r="AGZ126" s="944"/>
      <c r="AHA126" s="944"/>
      <c r="AHB126" s="944"/>
      <c r="AHC126" s="944"/>
      <c r="AHD126" s="944"/>
      <c r="AHE126" s="944"/>
      <c r="AHF126" s="944"/>
      <c r="AHG126" s="944"/>
      <c r="AHH126" s="944"/>
      <c r="AHI126" s="944"/>
      <c r="AHJ126" s="944"/>
      <c r="AHK126" s="944"/>
      <c r="AHL126" s="944"/>
      <c r="AHM126" s="944"/>
      <c r="AHN126" s="944"/>
      <c r="AHO126" s="944"/>
      <c r="AHP126" s="944"/>
      <c r="AHQ126" s="944"/>
      <c r="AHR126" s="944"/>
      <c r="AHS126" s="944"/>
      <c r="AHT126" s="944"/>
      <c r="AHU126" s="944"/>
      <c r="AHV126" s="944"/>
      <c r="AHW126" s="944"/>
      <c r="AHX126" s="944"/>
      <c r="AHY126" s="944"/>
      <c r="AHZ126" s="944"/>
      <c r="AIA126" s="944"/>
      <c r="AIB126" s="944"/>
      <c r="AIC126" s="944"/>
      <c r="AID126" s="944"/>
      <c r="AIE126" s="944"/>
      <c r="AIF126" s="944"/>
      <c r="AIG126" s="944"/>
      <c r="AIH126" s="944"/>
      <c r="AII126" s="944"/>
      <c r="AIJ126" s="944"/>
      <c r="AIK126" s="944"/>
      <c r="AIL126" s="944"/>
      <c r="AIM126" s="944"/>
      <c r="AIN126" s="944"/>
      <c r="AIO126" s="944"/>
      <c r="AIP126" s="944"/>
      <c r="AIQ126" s="944"/>
      <c r="AIR126" s="944"/>
      <c r="AIS126" s="944"/>
      <c r="AIT126" s="944"/>
      <c r="AIU126" s="944"/>
      <c r="AIV126" s="944"/>
      <c r="AIW126" s="944"/>
      <c r="AIX126" s="944"/>
      <c r="AIY126" s="944"/>
      <c r="AIZ126" s="944"/>
      <c r="AJA126" s="944"/>
      <c r="AJB126" s="944"/>
      <c r="AJC126" s="944"/>
      <c r="AJD126" s="944"/>
      <c r="AJE126" s="944"/>
      <c r="AJF126" s="944"/>
      <c r="AJG126" s="944"/>
      <c r="AJH126" s="944"/>
      <c r="AJI126" s="944"/>
      <c r="AJJ126" s="944"/>
      <c r="AJK126" s="944"/>
      <c r="AJL126" s="944"/>
      <c r="AJM126" s="944"/>
      <c r="AJN126" s="944"/>
      <c r="AJO126" s="944"/>
      <c r="AJP126" s="944"/>
      <c r="AJQ126" s="944"/>
      <c r="AJR126" s="944"/>
      <c r="AJS126" s="944"/>
      <c r="AJT126" s="944"/>
      <c r="AJU126" s="944"/>
      <c r="AJV126" s="944"/>
      <c r="AJW126" s="944"/>
      <c r="AJX126" s="944"/>
      <c r="AJY126" s="944"/>
      <c r="AJZ126" s="944"/>
      <c r="AKA126" s="944"/>
      <c r="AKB126" s="944"/>
      <c r="AKC126" s="944"/>
      <c r="AKD126" s="944"/>
      <c r="AKE126" s="944"/>
      <c r="AKF126" s="944"/>
      <c r="AKG126" s="944"/>
      <c r="AKH126" s="944"/>
      <c r="AKI126" s="944"/>
      <c r="AKJ126" s="944"/>
      <c r="AKK126" s="944"/>
      <c r="AKL126" s="944"/>
      <c r="AKM126" s="944"/>
      <c r="AKN126" s="944"/>
      <c r="AKO126" s="944"/>
      <c r="AKP126" s="944"/>
      <c r="AKQ126" s="944"/>
      <c r="AKR126" s="944"/>
      <c r="AKS126" s="944"/>
      <c r="AKT126" s="944"/>
      <c r="AKU126" s="944"/>
      <c r="AKV126" s="944"/>
      <c r="AKW126" s="944"/>
      <c r="AKX126" s="944"/>
      <c r="AKY126" s="944"/>
      <c r="AKZ126" s="944"/>
      <c r="ALA126" s="944"/>
      <c r="ALB126" s="944"/>
      <c r="ALC126" s="944"/>
      <c r="ALD126" s="944"/>
      <c r="ALE126" s="944"/>
      <c r="ALF126" s="944"/>
      <c r="ALG126" s="944"/>
      <c r="ALH126" s="944"/>
      <c r="ALI126" s="944"/>
      <c r="ALJ126" s="944"/>
      <c r="ALK126" s="944"/>
      <c r="ALL126" s="944"/>
      <c r="ALM126" s="944"/>
      <c r="ALN126" s="944"/>
      <c r="ALO126" s="944"/>
      <c r="ALP126" s="944"/>
      <c r="ALQ126" s="944"/>
      <c r="ALR126" s="944"/>
      <c r="ALS126" s="944"/>
      <c r="ALT126" s="944"/>
      <c r="ALU126" s="944"/>
      <c r="ALV126" s="944"/>
      <c r="ALW126" s="944"/>
      <c r="ALX126" s="944"/>
      <c r="ALY126" s="944"/>
      <c r="ALZ126" s="944"/>
      <c r="AMA126" s="944"/>
      <c r="AMB126" s="944"/>
      <c r="AMC126" s="944"/>
      <c r="AMD126" s="944"/>
      <c r="AME126" s="944"/>
      <c r="AMF126" s="944"/>
      <c r="AMG126" s="944"/>
      <c r="AMH126" s="944"/>
      <c r="AMI126" s="944"/>
      <c r="AMJ126" s="944"/>
      <c r="AMK126" s="944"/>
      <c r="AML126" s="944"/>
      <c r="AMM126" s="944"/>
      <c r="AMN126" s="944"/>
      <c r="AMO126" s="944"/>
      <c r="AMP126" s="944"/>
      <c r="AMQ126" s="944"/>
      <c r="AMR126" s="944"/>
      <c r="AMS126" s="944"/>
      <c r="AMT126" s="944"/>
      <c r="AMU126" s="944"/>
      <c r="AMV126" s="944"/>
      <c r="AMW126" s="944"/>
      <c r="AMX126" s="944"/>
      <c r="AMY126" s="944"/>
      <c r="AMZ126" s="944"/>
      <c r="ANA126" s="944"/>
      <c r="ANB126" s="944"/>
      <c r="ANC126" s="944"/>
      <c r="AND126" s="944"/>
      <c r="ANE126" s="944"/>
      <c r="ANF126" s="944"/>
      <c r="ANG126" s="944"/>
      <c r="ANH126" s="944"/>
      <c r="ANI126" s="944"/>
      <c r="ANJ126" s="944"/>
      <c r="ANK126" s="944"/>
      <c r="ANL126" s="944"/>
      <c r="ANM126" s="944"/>
      <c r="ANN126" s="944"/>
      <c r="ANO126" s="944"/>
      <c r="ANP126" s="944"/>
      <c r="ANQ126" s="944"/>
      <c r="ANR126" s="944"/>
      <c r="ANS126" s="944"/>
      <c r="ANT126" s="944"/>
      <c r="ANU126" s="944"/>
      <c r="ANV126" s="944"/>
      <c r="ANW126" s="944"/>
      <c r="ANX126" s="944"/>
      <c r="ANY126" s="944"/>
      <c r="ANZ126" s="944"/>
      <c r="AOA126" s="944"/>
      <c r="AOB126" s="944"/>
      <c r="AOC126" s="944"/>
      <c r="AOD126" s="944"/>
      <c r="AOE126" s="944"/>
      <c r="AOF126" s="944"/>
      <c r="AOG126" s="944"/>
      <c r="AOH126" s="944"/>
      <c r="AOI126" s="944"/>
      <c r="AOJ126" s="944"/>
      <c r="AOK126" s="944"/>
      <c r="AOL126" s="944"/>
      <c r="AOM126" s="944"/>
      <c r="AON126" s="944"/>
      <c r="AOO126" s="944"/>
      <c r="AOP126" s="944"/>
      <c r="AOQ126" s="944"/>
      <c r="AOR126" s="944"/>
      <c r="AOS126" s="944"/>
      <c r="AOT126" s="944"/>
      <c r="AOU126" s="944"/>
      <c r="AOV126" s="944"/>
      <c r="AOW126" s="944"/>
      <c r="AOX126" s="944"/>
      <c r="AOY126" s="944"/>
      <c r="AOZ126" s="944"/>
      <c r="APA126" s="944"/>
      <c r="APB126" s="944"/>
      <c r="APC126" s="944"/>
      <c r="APD126" s="944"/>
      <c r="APE126" s="944"/>
      <c r="APF126" s="944"/>
      <c r="APG126" s="944"/>
      <c r="APH126" s="944"/>
      <c r="API126" s="944"/>
      <c r="APJ126" s="944"/>
      <c r="APK126" s="944"/>
      <c r="APL126" s="944"/>
      <c r="APM126" s="944"/>
      <c r="APN126" s="944"/>
      <c r="APO126" s="944"/>
      <c r="APP126" s="944"/>
      <c r="APQ126" s="944"/>
      <c r="APR126" s="944"/>
      <c r="APS126" s="944"/>
      <c r="APT126" s="944"/>
      <c r="APU126" s="944"/>
      <c r="APV126" s="944"/>
      <c r="APW126" s="944"/>
      <c r="APX126" s="944"/>
      <c r="APY126" s="944"/>
      <c r="APZ126" s="944"/>
      <c r="AQA126" s="944"/>
      <c r="AQB126" s="944"/>
      <c r="AQC126" s="944"/>
      <c r="AQD126" s="944"/>
      <c r="AQE126" s="944"/>
      <c r="AQF126" s="944"/>
      <c r="AQG126" s="944"/>
      <c r="AQH126" s="944"/>
      <c r="AQI126" s="944"/>
      <c r="AQJ126" s="944"/>
      <c r="AQK126" s="944"/>
      <c r="AQL126" s="944"/>
      <c r="AQM126" s="944"/>
      <c r="AQN126" s="944"/>
      <c r="AQO126" s="944"/>
      <c r="AQP126" s="944"/>
      <c r="AQQ126" s="944"/>
      <c r="AQR126" s="944"/>
      <c r="AQS126" s="944"/>
      <c r="AQT126" s="944"/>
      <c r="AQU126" s="944"/>
      <c r="AQV126" s="944"/>
      <c r="AQW126" s="944"/>
      <c r="AQX126" s="944"/>
      <c r="AQY126" s="944"/>
      <c r="AQZ126" s="944"/>
      <c r="ARA126" s="944"/>
      <c r="ARB126" s="944"/>
      <c r="ARC126" s="944"/>
      <c r="ARD126" s="944"/>
      <c r="ARE126" s="944"/>
      <c r="ARF126" s="944"/>
      <c r="ARG126" s="944"/>
      <c r="ARH126" s="944"/>
      <c r="ARI126" s="944"/>
      <c r="ARJ126" s="944"/>
      <c r="ARK126" s="944"/>
      <c r="ARL126" s="944"/>
      <c r="ARM126" s="944"/>
      <c r="ARN126" s="944"/>
      <c r="ARO126" s="944"/>
      <c r="ARP126" s="944"/>
      <c r="ARQ126" s="944"/>
      <c r="ARR126" s="944"/>
      <c r="ARS126" s="944"/>
      <c r="ART126" s="944"/>
      <c r="ARU126" s="944"/>
      <c r="ARV126" s="944"/>
      <c r="ARW126" s="944"/>
      <c r="ARX126" s="944"/>
      <c r="ARY126" s="944"/>
      <c r="ARZ126" s="944"/>
      <c r="ASA126" s="944"/>
      <c r="ASB126" s="944"/>
      <c r="ASC126" s="944"/>
      <c r="ASD126" s="944"/>
      <c r="ASE126" s="944"/>
      <c r="ASF126" s="944"/>
      <c r="ASG126" s="944"/>
      <c r="ASH126" s="944"/>
      <c r="ASI126" s="944"/>
      <c r="ASJ126" s="944"/>
      <c r="ASK126" s="944"/>
      <c r="ASL126" s="944"/>
      <c r="ASM126" s="944"/>
      <c r="ASN126" s="944"/>
      <c r="ASO126" s="944"/>
      <c r="ASP126" s="944"/>
      <c r="ASQ126" s="944"/>
      <c r="ASR126" s="944"/>
      <c r="ASS126" s="944"/>
      <c r="AST126" s="944"/>
      <c r="ASU126" s="944"/>
      <c r="ASV126" s="944"/>
      <c r="ASW126" s="944"/>
      <c r="ASX126" s="944"/>
      <c r="ASY126" s="944"/>
      <c r="ASZ126" s="944"/>
      <c r="ATA126" s="944"/>
      <c r="ATB126" s="944"/>
      <c r="ATC126" s="944"/>
      <c r="ATD126" s="944"/>
      <c r="ATE126" s="944"/>
      <c r="ATF126" s="944"/>
      <c r="ATG126" s="944"/>
      <c r="ATH126" s="944"/>
      <c r="ATI126" s="944"/>
      <c r="ATJ126" s="944"/>
      <c r="ATK126" s="944"/>
      <c r="ATL126" s="944"/>
      <c r="ATM126" s="944"/>
      <c r="ATN126" s="944"/>
      <c r="ATO126" s="944"/>
      <c r="ATP126" s="944"/>
      <c r="ATQ126" s="944"/>
      <c r="ATR126" s="944"/>
      <c r="ATS126" s="944"/>
      <c r="ATT126" s="944"/>
      <c r="ATU126" s="944"/>
      <c r="ATV126" s="944"/>
      <c r="ATW126" s="944"/>
      <c r="ATX126" s="944"/>
      <c r="ATY126" s="944"/>
      <c r="ATZ126" s="944"/>
      <c r="AUA126" s="944"/>
      <c r="AUB126" s="944"/>
      <c r="AUC126" s="944"/>
      <c r="AUD126" s="944"/>
      <c r="AUE126" s="944"/>
      <c r="AUF126" s="944"/>
      <c r="AUG126" s="944"/>
      <c r="AUH126" s="944"/>
      <c r="AUI126" s="944"/>
      <c r="AUJ126" s="944"/>
      <c r="AUK126" s="944"/>
      <c r="AUL126" s="944"/>
      <c r="AUM126" s="944"/>
      <c r="AUN126" s="944"/>
      <c r="AUO126" s="944"/>
      <c r="AUP126" s="944"/>
      <c r="AUQ126" s="944"/>
      <c r="AUR126" s="944"/>
      <c r="AUS126" s="944"/>
      <c r="AUT126" s="944"/>
      <c r="AUU126" s="944"/>
      <c r="AUV126" s="944"/>
      <c r="AUW126" s="944"/>
      <c r="AUX126" s="944"/>
      <c r="AUY126" s="944"/>
      <c r="AUZ126" s="944"/>
      <c r="AVA126" s="944"/>
      <c r="AVB126" s="944"/>
      <c r="AVC126" s="944"/>
      <c r="AVD126" s="944"/>
      <c r="AVE126" s="944"/>
      <c r="AVF126" s="944"/>
      <c r="AVG126" s="944"/>
      <c r="AVH126" s="944"/>
      <c r="AVI126" s="944"/>
      <c r="AVJ126" s="944"/>
      <c r="AVK126" s="944"/>
      <c r="AVL126" s="944"/>
      <c r="AVM126" s="944"/>
      <c r="AVN126" s="944"/>
      <c r="AVO126" s="944"/>
      <c r="AVP126" s="944"/>
      <c r="AVQ126" s="944"/>
      <c r="AVR126" s="944"/>
      <c r="AVS126" s="944"/>
      <c r="AVT126" s="944"/>
      <c r="AVU126" s="944"/>
      <c r="AVV126" s="944"/>
      <c r="AVW126" s="944"/>
      <c r="AVX126" s="944"/>
      <c r="AVY126" s="944"/>
      <c r="AVZ126" s="944"/>
      <c r="AWA126" s="944"/>
      <c r="AWB126" s="944"/>
      <c r="AWC126" s="944"/>
      <c r="AWD126" s="944"/>
      <c r="AWE126" s="944"/>
      <c r="AWF126" s="944"/>
      <c r="AWG126" s="944"/>
      <c r="AWH126" s="944"/>
      <c r="AWI126" s="944"/>
      <c r="AWJ126" s="944"/>
      <c r="AWK126" s="944"/>
      <c r="AWL126" s="944"/>
      <c r="AWM126" s="944"/>
      <c r="AWN126" s="944"/>
      <c r="AWO126" s="944"/>
      <c r="AWP126" s="944"/>
      <c r="AWQ126" s="944"/>
      <c r="AWR126" s="944"/>
      <c r="AWS126" s="944"/>
      <c r="AWT126" s="944"/>
      <c r="AWU126" s="944"/>
      <c r="AWV126" s="944"/>
      <c r="AWW126" s="944"/>
      <c r="AWX126" s="944"/>
      <c r="AWY126" s="944"/>
      <c r="AWZ126" s="944"/>
      <c r="AXA126" s="944"/>
      <c r="AXB126" s="944"/>
      <c r="AXC126" s="944"/>
      <c r="AXD126" s="944"/>
      <c r="AXE126" s="944"/>
      <c r="AXF126" s="944"/>
      <c r="AXG126" s="944"/>
      <c r="AXH126" s="944"/>
      <c r="AXI126" s="944"/>
      <c r="AXJ126" s="944"/>
      <c r="AXK126" s="944"/>
      <c r="AXL126" s="944"/>
      <c r="AXM126" s="944"/>
      <c r="AXN126" s="944"/>
      <c r="AXO126" s="944"/>
      <c r="AXP126" s="944"/>
      <c r="AXQ126" s="944"/>
      <c r="AXR126" s="944"/>
      <c r="AXS126" s="944"/>
      <c r="AXT126" s="944"/>
      <c r="AXU126" s="944"/>
      <c r="AXV126" s="944"/>
      <c r="AXW126" s="944"/>
      <c r="AXX126" s="944"/>
      <c r="AXY126" s="944"/>
      <c r="AXZ126" s="944"/>
      <c r="AYA126" s="944"/>
      <c r="AYB126" s="944"/>
      <c r="AYC126" s="944"/>
      <c r="AYD126" s="944"/>
      <c r="AYE126" s="944"/>
      <c r="AYF126" s="944"/>
      <c r="AYG126" s="944"/>
      <c r="AYH126" s="944"/>
      <c r="AYI126" s="944"/>
      <c r="AYJ126" s="944"/>
      <c r="AYK126" s="944"/>
      <c r="AYL126" s="944"/>
      <c r="AYM126" s="944"/>
      <c r="AYN126" s="944"/>
      <c r="AYO126" s="944"/>
      <c r="AYP126" s="944"/>
      <c r="AYQ126" s="944"/>
      <c r="AYR126" s="944"/>
      <c r="AYS126" s="944"/>
      <c r="AYT126" s="944"/>
      <c r="AYU126" s="944"/>
      <c r="AYV126" s="944"/>
      <c r="AYW126" s="944"/>
      <c r="AYX126" s="944"/>
      <c r="AYY126" s="944"/>
      <c r="AYZ126" s="944"/>
      <c r="AZA126" s="944"/>
      <c r="AZB126" s="944"/>
      <c r="AZC126" s="944"/>
      <c r="AZD126" s="944"/>
      <c r="AZE126" s="944"/>
      <c r="AZF126" s="944"/>
      <c r="AZG126" s="944"/>
      <c r="AZH126" s="944"/>
      <c r="AZI126" s="944"/>
      <c r="AZJ126" s="944"/>
      <c r="AZK126" s="944"/>
      <c r="AZL126" s="944"/>
      <c r="AZM126" s="944"/>
      <c r="AZN126" s="944"/>
      <c r="AZO126" s="944"/>
      <c r="AZP126" s="944"/>
      <c r="AZQ126" s="944"/>
      <c r="AZR126" s="944"/>
      <c r="AZS126" s="944"/>
      <c r="AZT126" s="944"/>
      <c r="AZU126" s="944"/>
      <c r="AZV126" s="944"/>
      <c r="AZW126" s="944"/>
      <c r="AZX126" s="944"/>
      <c r="AZY126" s="944"/>
      <c r="AZZ126" s="944"/>
      <c r="BAA126" s="944"/>
      <c r="BAB126" s="944"/>
      <c r="BAC126" s="944"/>
      <c r="BAD126" s="944"/>
      <c r="BAE126" s="944"/>
      <c r="BAF126" s="944"/>
      <c r="BAG126" s="944"/>
      <c r="BAH126" s="944"/>
      <c r="BAI126" s="944"/>
      <c r="BAJ126" s="944"/>
      <c r="BAK126" s="944"/>
      <c r="BAL126" s="944"/>
      <c r="BAM126" s="944"/>
      <c r="BAN126" s="944"/>
      <c r="BAO126" s="944"/>
      <c r="BAP126" s="944"/>
      <c r="BAQ126" s="944"/>
      <c r="BAR126" s="944"/>
      <c r="BAS126" s="944"/>
      <c r="BAT126" s="944"/>
      <c r="BAU126" s="944"/>
      <c r="BAV126" s="944"/>
      <c r="BAW126" s="944"/>
      <c r="BAX126" s="944"/>
      <c r="BAY126" s="944"/>
      <c r="BAZ126" s="944"/>
      <c r="BBA126" s="944"/>
      <c r="BBB126" s="944"/>
      <c r="BBC126" s="944"/>
      <c r="BBD126" s="944"/>
      <c r="BBE126" s="944"/>
      <c r="BBF126" s="944"/>
      <c r="BBG126" s="944"/>
      <c r="BBH126" s="944"/>
      <c r="BBI126" s="944"/>
      <c r="BBJ126" s="944"/>
      <c r="BBK126" s="944"/>
      <c r="BBL126" s="944"/>
      <c r="BBM126" s="944"/>
      <c r="BBN126" s="944"/>
      <c r="BBO126" s="944"/>
      <c r="BBP126" s="944"/>
      <c r="BBQ126" s="944"/>
      <c r="BBR126" s="944"/>
      <c r="BBS126" s="944"/>
      <c r="BBT126" s="944"/>
      <c r="BBU126" s="944"/>
      <c r="BBV126" s="944"/>
      <c r="BBW126" s="944"/>
      <c r="BBX126" s="944"/>
      <c r="BBY126" s="944"/>
      <c r="BBZ126" s="944"/>
      <c r="BCA126" s="944"/>
      <c r="BCB126" s="944"/>
      <c r="BCC126" s="944"/>
      <c r="BCD126" s="944"/>
      <c r="BCE126" s="944"/>
      <c r="BCF126" s="944"/>
      <c r="BCG126" s="944"/>
      <c r="BCH126" s="944"/>
      <c r="BCI126" s="944"/>
      <c r="BCJ126" s="944"/>
      <c r="BCK126" s="944"/>
      <c r="BCL126" s="944"/>
      <c r="BCM126" s="944"/>
      <c r="BCN126" s="944"/>
      <c r="BCO126" s="944"/>
      <c r="BCP126" s="944"/>
      <c r="BCQ126" s="944"/>
      <c r="BCR126" s="944"/>
      <c r="BCS126" s="944"/>
      <c r="BCT126" s="944"/>
      <c r="BCU126" s="944"/>
      <c r="BCV126" s="944"/>
      <c r="BCW126" s="944"/>
      <c r="BCX126" s="944"/>
      <c r="BCY126" s="944"/>
      <c r="BCZ126" s="944"/>
      <c r="BDA126" s="944"/>
      <c r="BDB126" s="944"/>
      <c r="BDC126" s="944"/>
      <c r="BDD126" s="944"/>
      <c r="BDE126" s="944"/>
      <c r="BDF126" s="944"/>
      <c r="BDG126" s="944"/>
      <c r="BDH126" s="944"/>
      <c r="BDI126" s="944"/>
      <c r="BDJ126" s="944"/>
      <c r="BDK126" s="944"/>
      <c r="BDL126" s="944"/>
      <c r="BDM126" s="944"/>
      <c r="BDN126" s="944"/>
      <c r="BDO126" s="944"/>
      <c r="BDP126" s="944"/>
      <c r="BDQ126" s="944"/>
      <c r="BDR126" s="944"/>
      <c r="BDS126" s="944"/>
      <c r="BDT126" s="944"/>
      <c r="BDU126" s="944"/>
      <c r="BDV126" s="944"/>
      <c r="BDW126" s="944"/>
      <c r="BDX126" s="944"/>
      <c r="BDY126" s="944"/>
      <c r="BDZ126" s="944"/>
      <c r="BEA126" s="944"/>
      <c r="BEB126" s="944"/>
      <c r="BEC126" s="944"/>
      <c r="BED126" s="944"/>
      <c r="BEE126" s="944"/>
      <c r="BEF126" s="944"/>
      <c r="BEG126" s="944"/>
      <c r="BEH126" s="944"/>
      <c r="BEI126" s="944"/>
      <c r="BEJ126" s="944"/>
      <c r="BEK126" s="944"/>
      <c r="BEL126" s="944"/>
      <c r="BEM126" s="944"/>
      <c r="BEN126" s="944"/>
      <c r="BEO126" s="944"/>
      <c r="BEP126" s="944"/>
      <c r="BEQ126" s="944"/>
      <c r="BER126" s="944"/>
      <c r="BES126" s="944"/>
      <c r="BET126" s="944"/>
      <c r="BEU126" s="944"/>
      <c r="BEV126" s="944"/>
      <c r="BEW126" s="944"/>
      <c r="BEX126" s="944"/>
      <c r="BEY126" s="944"/>
      <c r="BEZ126" s="944"/>
      <c r="BFA126" s="944"/>
      <c r="BFB126" s="944"/>
      <c r="BFC126" s="944"/>
      <c r="BFD126" s="944"/>
      <c r="BFE126" s="944"/>
      <c r="BFF126" s="944"/>
      <c r="BFG126" s="944"/>
      <c r="BFH126" s="944"/>
      <c r="BFI126" s="944"/>
      <c r="BFJ126" s="944"/>
      <c r="BFK126" s="944"/>
      <c r="BFL126" s="944"/>
      <c r="BFM126" s="944"/>
      <c r="BFN126" s="944"/>
      <c r="BFO126" s="944"/>
      <c r="BFP126" s="944"/>
      <c r="BFQ126" s="944"/>
      <c r="BFR126" s="944"/>
      <c r="BFS126" s="944"/>
      <c r="BFT126" s="944"/>
      <c r="BFU126" s="944"/>
      <c r="BFV126" s="944"/>
      <c r="BFW126" s="944"/>
      <c r="BFX126" s="944"/>
      <c r="BFY126" s="944"/>
      <c r="BFZ126" s="944"/>
      <c r="BGA126" s="944"/>
      <c r="BGB126" s="944"/>
      <c r="BGC126" s="944"/>
      <c r="BGD126" s="944"/>
      <c r="BGE126" s="944"/>
      <c r="BGF126" s="944"/>
      <c r="BGG126" s="944"/>
      <c r="BGH126" s="944"/>
      <c r="BGI126" s="944"/>
      <c r="BGJ126" s="944"/>
      <c r="BGK126" s="944"/>
      <c r="BGL126" s="944"/>
      <c r="BGM126" s="944"/>
      <c r="BGN126" s="944"/>
      <c r="BGO126" s="944"/>
      <c r="BGP126" s="944"/>
      <c r="BGQ126" s="944"/>
      <c r="BGR126" s="944"/>
      <c r="BGS126" s="944"/>
      <c r="BGT126" s="944"/>
      <c r="BGU126" s="944"/>
      <c r="BGV126" s="944"/>
      <c r="BGW126" s="944"/>
      <c r="BGX126" s="944"/>
      <c r="BGY126" s="944"/>
      <c r="BGZ126" s="944"/>
      <c r="BHA126" s="944"/>
      <c r="BHB126" s="944"/>
      <c r="BHC126" s="944"/>
      <c r="BHD126" s="944"/>
      <c r="BHE126" s="944"/>
      <c r="BHF126" s="944"/>
      <c r="BHG126" s="944"/>
      <c r="BHH126" s="944"/>
      <c r="BHI126" s="944"/>
      <c r="BHJ126" s="944"/>
      <c r="BHK126" s="944"/>
      <c r="BHL126" s="944"/>
      <c r="BHM126" s="944"/>
      <c r="BHN126" s="944"/>
      <c r="BHO126" s="944"/>
      <c r="BHP126" s="944"/>
      <c r="BHQ126" s="944"/>
      <c r="BHR126" s="944"/>
      <c r="BHS126" s="944"/>
      <c r="BHT126" s="944"/>
      <c r="BHU126" s="944"/>
      <c r="BHV126" s="944"/>
      <c r="BHW126" s="944"/>
      <c r="BHX126" s="944"/>
      <c r="BHY126" s="944"/>
      <c r="BHZ126" s="944"/>
      <c r="BIA126" s="944"/>
      <c r="BIB126" s="944"/>
      <c r="BIC126" s="944"/>
      <c r="BID126" s="944"/>
      <c r="BIE126" s="944"/>
      <c r="BIF126" s="944"/>
      <c r="BIG126" s="944"/>
      <c r="BIH126" s="944"/>
      <c r="BII126" s="944"/>
      <c r="BIJ126" s="944"/>
      <c r="BIK126" s="944"/>
      <c r="BIL126" s="944"/>
      <c r="BIM126" s="944"/>
      <c r="BIN126" s="944"/>
      <c r="BIO126" s="944"/>
      <c r="BIP126" s="944"/>
      <c r="BIQ126" s="944"/>
      <c r="BIR126" s="944"/>
      <c r="BIS126" s="944"/>
      <c r="BIT126" s="944"/>
      <c r="BIU126" s="944"/>
      <c r="BIV126" s="944"/>
      <c r="BIW126" s="944"/>
      <c r="BIX126" s="944"/>
      <c r="BIY126" s="944"/>
      <c r="BIZ126" s="944"/>
      <c r="BJA126" s="944"/>
      <c r="BJB126" s="944"/>
      <c r="BJC126" s="944"/>
      <c r="BJD126" s="944"/>
      <c r="BJE126" s="944"/>
      <c r="BJF126" s="944"/>
      <c r="BJG126" s="944"/>
      <c r="BJH126" s="944"/>
      <c r="BJI126" s="944"/>
      <c r="BJJ126" s="944"/>
      <c r="BJK126" s="944"/>
      <c r="BJL126" s="944"/>
      <c r="BJM126" s="944"/>
      <c r="BJN126" s="944"/>
      <c r="BJO126" s="944"/>
      <c r="BJP126" s="944"/>
      <c r="BJQ126" s="944"/>
      <c r="BJR126" s="944"/>
      <c r="BJS126" s="944"/>
      <c r="BJT126" s="944"/>
      <c r="BJU126" s="944"/>
      <c r="BJV126" s="944"/>
      <c r="BJW126" s="944"/>
      <c r="BJX126" s="944"/>
      <c r="BJY126" s="944"/>
      <c r="BJZ126" s="944"/>
      <c r="BKA126" s="944"/>
      <c r="BKB126" s="944"/>
      <c r="BKC126" s="944"/>
      <c r="BKD126" s="944"/>
      <c r="BKE126" s="944"/>
      <c r="BKF126" s="944"/>
      <c r="BKG126" s="944"/>
      <c r="BKH126" s="944"/>
      <c r="BKI126" s="944"/>
      <c r="BKJ126" s="944"/>
      <c r="BKK126" s="944"/>
      <c r="BKL126" s="944"/>
      <c r="BKM126" s="944"/>
      <c r="BKN126" s="944"/>
      <c r="BKO126" s="944"/>
      <c r="BKP126" s="944"/>
      <c r="BKQ126" s="944"/>
      <c r="BKR126" s="944"/>
      <c r="BKS126" s="944"/>
      <c r="BKT126" s="944"/>
      <c r="BKU126" s="944"/>
      <c r="BKV126" s="944"/>
      <c r="BKW126" s="944"/>
      <c r="BKX126" s="944"/>
      <c r="BKY126" s="944"/>
      <c r="BKZ126" s="944"/>
      <c r="BLA126" s="944"/>
      <c r="BLB126" s="944"/>
      <c r="BLC126" s="944"/>
      <c r="BLD126" s="944"/>
      <c r="BLE126" s="944"/>
      <c r="BLF126" s="944"/>
      <c r="BLG126" s="944"/>
      <c r="BLH126" s="944"/>
      <c r="BLI126" s="944"/>
      <c r="BLJ126" s="944"/>
      <c r="BLK126" s="944"/>
      <c r="BLL126" s="944"/>
      <c r="BLM126" s="944"/>
      <c r="BLN126" s="944"/>
      <c r="BLO126" s="944"/>
      <c r="BLP126" s="944"/>
      <c r="BLQ126" s="944"/>
      <c r="BLR126" s="944"/>
      <c r="BLS126" s="944"/>
      <c r="BLT126" s="944"/>
      <c r="BLU126" s="944"/>
      <c r="BLV126" s="944"/>
      <c r="BLW126" s="944"/>
      <c r="BLX126" s="944"/>
      <c r="BLY126" s="944"/>
      <c r="BLZ126" s="944"/>
      <c r="BMA126" s="944"/>
      <c r="BMB126" s="944"/>
      <c r="BMC126" s="944"/>
      <c r="BMD126" s="944"/>
      <c r="BME126" s="944"/>
      <c r="BMF126" s="944"/>
      <c r="BMG126" s="944"/>
      <c r="BMH126" s="944"/>
      <c r="BMI126" s="944"/>
      <c r="BMJ126" s="944"/>
      <c r="BMK126" s="944"/>
      <c r="BML126" s="944"/>
      <c r="BMM126" s="944"/>
      <c r="BMN126" s="944"/>
      <c r="BMO126" s="944"/>
      <c r="BMP126" s="944"/>
      <c r="BMQ126" s="944"/>
      <c r="BMR126" s="944"/>
      <c r="BMS126" s="944"/>
      <c r="BMT126" s="944"/>
      <c r="BMU126" s="944"/>
      <c r="BMV126" s="944"/>
      <c r="BMW126" s="944"/>
      <c r="BMX126" s="944"/>
      <c r="BMY126" s="944"/>
      <c r="BMZ126" s="944"/>
      <c r="BNA126" s="944"/>
      <c r="BNB126" s="944"/>
      <c r="BNC126" s="944"/>
      <c r="BND126" s="944"/>
      <c r="BNE126" s="944"/>
      <c r="BNF126" s="944"/>
      <c r="BNG126" s="944"/>
      <c r="BNH126" s="944"/>
      <c r="BNI126" s="944"/>
      <c r="BNJ126" s="944"/>
      <c r="BNK126" s="944"/>
      <c r="BNL126" s="944"/>
      <c r="BNM126" s="944"/>
      <c r="BNN126" s="944"/>
      <c r="BNO126" s="944"/>
      <c r="BNP126" s="944"/>
      <c r="BNQ126" s="944"/>
      <c r="BNR126" s="944"/>
      <c r="BNS126" s="944"/>
      <c r="BNT126" s="944"/>
      <c r="BNU126" s="944"/>
      <c r="BNV126" s="944"/>
      <c r="BNW126" s="944"/>
      <c r="BNX126" s="944"/>
      <c r="BNY126" s="944"/>
      <c r="BNZ126" s="944"/>
      <c r="BOA126" s="944"/>
      <c r="BOB126" s="944"/>
      <c r="BOC126" s="944"/>
      <c r="BOD126" s="944"/>
      <c r="BOE126" s="944"/>
      <c r="BOF126" s="944"/>
      <c r="BOG126" s="944"/>
      <c r="BOH126" s="944"/>
      <c r="BOI126" s="944"/>
      <c r="BOJ126" s="944"/>
      <c r="BOK126" s="944"/>
      <c r="BOL126" s="944"/>
      <c r="BOM126" s="944"/>
      <c r="BON126" s="944"/>
      <c r="BOO126" s="944"/>
      <c r="BOP126" s="944"/>
      <c r="BOQ126" s="944"/>
      <c r="BOR126" s="944"/>
      <c r="BOS126" s="944"/>
      <c r="BOT126" s="944"/>
      <c r="BOU126" s="944"/>
      <c r="BOV126" s="944"/>
      <c r="BOW126" s="944"/>
      <c r="BOX126" s="944"/>
      <c r="BOY126" s="944"/>
      <c r="BOZ126" s="944"/>
      <c r="BPA126" s="944"/>
      <c r="BPB126" s="944"/>
      <c r="BPC126" s="944"/>
      <c r="BPD126" s="944"/>
      <c r="BPE126" s="944"/>
      <c r="BPF126" s="944"/>
      <c r="BPG126" s="944"/>
      <c r="BPH126" s="944"/>
      <c r="BPI126" s="944"/>
      <c r="BPJ126" s="944"/>
      <c r="BPK126" s="944"/>
      <c r="BPL126" s="944"/>
      <c r="BPM126" s="944"/>
      <c r="BPN126" s="944"/>
      <c r="BPO126" s="944"/>
      <c r="BPP126" s="944"/>
      <c r="BPQ126" s="944"/>
      <c r="BPR126" s="944"/>
      <c r="BPS126" s="944"/>
      <c r="BPT126" s="944"/>
      <c r="BPU126" s="944"/>
      <c r="BPV126" s="944"/>
      <c r="BPW126" s="944"/>
      <c r="BPX126" s="944"/>
      <c r="BPY126" s="944"/>
      <c r="BPZ126" s="944"/>
      <c r="BQA126" s="944"/>
      <c r="BQB126" s="944"/>
      <c r="BQC126" s="944"/>
      <c r="BQD126" s="944"/>
      <c r="BQE126" s="944"/>
      <c r="BQF126" s="944"/>
      <c r="BQG126" s="944"/>
      <c r="BQH126" s="944"/>
      <c r="BQI126" s="944"/>
      <c r="BQJ126" s="944"/>
      <c r="BQK126" s="944"/>
      <c r="BQL126" s="944"/>
      <c r="BQM126" s="944"/>
      <c r="BQN126" s="944"/>
      <c r="BQO126" s="944"/>
      <c r="BQP126" s="944"/>
      <c r="BQQ126" s="944"/>
      <c r="BQR126" s="944"/>
      <c r="BQS126" s="944"/>
      <c r="BQT126" s="944"/>
      <c r="BQU126" s="944"/>
      <c r="BQV126" s="944"/>
      <c r="BQW126" s="944"/>
      <c r="BQX126" s="944"/>
      <c r="BQY126" s="944"/>
      <c r="BQZ126" s="944"/>
      <c r="BRA126" s="944"/>
      <c r="BRB126" s="944"/>
      <c r="BRC126" s="944"/>
      <c r="BRD126" s="944"/>
      <c r="BRE126" s="944"/>
      <c r="BRF126" s="944"/>
      <c r="BRG126" s="944"/>
      <c r="BRH126" s="944"/>
      <c r="BRI126" s="944"/>
      <c r="BRJ126" s="944"/>
      <c r="BRK126" s="944"/>
      <c r="BRL126" s="944"/>
      <c r="BRM126" s="944"/>
      <c r="BRN126" s="944"/>
      <c r="BRO126" s="944"/>
      <c r="BRP126" s="944"/>
      <c r="BRQ126" s="944"/>
      <c r="BRR126" s="944"/>
      <c r="BRS126" s="944"/>
      <c r="BRT126" s="944"/>
      <c r="BRU126" s="944"/>
      <c r="BRV126" s="944"/>
      <c r="BRW126" s="944"/>
      <c r="BRX126" s="944"/>
      <c r="BRY126" s="944"/>
      <c r="BRZ126" s="944"/>
      <c r="BSA126" s="944"/>
      <c r="BSB126" s="944"/>
      <c r="BSC126" s="944"/>
      <c r="BSD126" s="944"/>
      <c r="BSE126" s="944"/>
      <c r="BSF126" s="944"/>
      <c r="BSG126" s="944"/>
      <c r="BSH126" s="944"/>
      <c r="BSI126" s="944"/>
      <c r="BSJ126" s="944"/>
      <c r="BSK126" s="944"/>
      <c r="BSL126" s="944"/>
      <c r="BSM126" s="944"/>
      <c r="BSN126" s="944"/>
      <c r="BSO126" s="944"/>
      <c r="BSP126" s="944"/>
      <c r="BSQ126" s="944"/>
      <c r="BSR126" s="944"/>
      <c r="BSS126" s="944"/>
      <c r="BST126" s="944"/>
      <c r="BSU126" s="944"/>
      <c r="BSV126" s="944"/>
      <c r="BSW126" s="944"/>
      <c r="BSX126" s="944"/>
      <c r="BSY126" s="944"/>
      <c r="BSZ126" s="944"/>
      <c r="BTA126" s="944"/>
      <c r="BTB126" s="944"/>
      <c r="BTC126" s="944"/>
      <c r="BTD126" s="944"/>
      <c r="BTE126" s="944"/>
      <c r="BTF126" s="944"/>
      <c r="BTG126" s="944"/>
      <c r="BTH126" s="944"/>
      <c r="BTI126" s="944"/>
      <c r="BTJ126" s="944"/>
      <c r="BTK126" s="944"/>
      <c r="BTL126" s="944"/>
      <c r="BTM126" s="944"/>
      <c r="BTN126" s="944"/>
      <c r="BTO126" s="944"/>
      <c r="BTP126" s="944"/>
      <c r="BTQ126" s="944"/>
      <c r="BTR126" s="944"/>
      <c r="BTS126" s="944"/>
      <c r="BTT126" s="944"/>
      <c r="BTU126" s="944"/>
      <c r="BTV126" s="944"/>
      <c r="BTW126" s="944"/>
      <c r="BTX126" s="944"/>
      <c r="BTY126" s="944"/>
      <c r="BTZ126" s="944"/>
      <c r="BUA126" s="944"/>
      <c r="BUB126" s="944"/>
      <c r="BUC126" s="944"/>
      <c r="BUD126" s="944"/>
      <c r="BUE126" s="944"/>
      <c r="BUF126" s="944"/>
      <c r="BUG126" s="944"/>
      <c r="BUH126" s="944"/>
      <c r="BUI126" s="944"/>
      <c r="BUJ126" s="944"/>
      <c r="BUK126" s="944"/>
      <c r="BUL126" s="944"/>
      <c r="BUM126" s="944"/>
      <c r="BUN126" s="944"/>
      <c r="BUO126" s="944"/>
      <c r="BUP126" s="944"/>
      <c r="BUQ126" s="944"/>
      <c r="BUR126" s="944"/>
      <c r="BUS126" s="944"/>
      <c r="BUT126" s="944"/>
      <c r="BUU126" s="944"/>
      <c r="BUV126" s="944"/>
      <c r="BUW126" s="944"/>
      <c r="BUX126" s="944"/>
      <c r="BUY126" s="944"/>
      <c r="BUZ126" s="944"/>
      <c r="BVA126" s="944"/>
      <c r="BVB126" s="944"/>
      <c r="BVC126" s="944"/>
      <c r="BVD126" s="944"/>
      <c r="BVE126" s="944"/>
      <c r="BVF126" s="944"/>
      <c r="BVG126" s="944"/>
      <c r="BVH126" s="944"/>
      <c r="BVI126" s="944"/>
      <c r="BVJ126" s="944"/>
      <c r="BVK126" s="944"/>
      <c r="BVL126" s="944"/>
      <c r="BVM126" s="944"/>
      <c r="BVN126" s="944"/>
      <c r="BVO126" s="944"/>
      <c r="BVP126" s="944"/>
      <c r="BVQ126" s="944"/>
      <c r="BVR126" s="944"/>
      <c r="BVS126" s="944"/>
      <c r="BVT126" s="944"/>
      <c r="BVU126" s="944"/>
      <c r="BVV126" s="944"/>
      <c r="BVW126" s="944"/>
      <c r="BVX126" s="944"/>
      <c r="BVY126" s="944"/>
      <c r="BVZ126" s="944"/>
      <c r="BWA126" s="944"/>
      <c r="BWB126" s="944"/>
      <c r="BWC126" s="944"/>
      <c r="BWD126" s="944"/>
      <c r="BWE126" s="944"/>
      <c r="BWF126" s="944"/>
      <c r="BWG126" s="944"/>
      <c r="BWH126" s="944"/>
      <c r="BWI126" s="944"/>
      <c r="BWJ126" s="944"/>
      <c r="BWK126" s="944"/>
      <c r="BWL126" s="944"/>
      <c r="BWM126" s="944"/>
      <c r="BWN126" s="944"/>
      <c r="BWO126" s="944"/>
      <c r="BWP126" s="944"/>
      <c r="BWQ126" s="944"/>
      <c r="BWR126" s="944"/>
      <c r="BWS126" s="944"/>
      <c r="BWT126" s="944"/>
      <c r="BWU126" s="944"/>
      <c r="BWV126" s="944"/>
      <c r="BWW126" s="944"/>
      <c r="BWX126" s="944"/>
      <c r="BWY126" s="944"/>
      <c r="BWZ126" s="944"/>
      <c r="BXA126" s="944"/>
      <c r="BXB126" s="944"/>
      <c r="BXC126" s="944"/>
      <c r="BXD126" s="944"/>
      <c r="BXE126" s="944"/>
      <c r="BXF126" s="944"/>
      <c r="BXG126" s="944"/>
      <c r="BXH126" s="944"/>
      <c r="BXI126" s="944"/>
      <c r="BXJ126" s="944"/>
      <c r="BXK126" s="944"/>
      <c r="BXL126" s="944"/>
      <c r="BXM126" s="944"/>
      <c r="BXN126" s="944"/>
      <c r="BXO126" s="944"/>
      <c r="BXP126" s="944"/>
      <c r="BXQ126" s="944"/>
      <c r="BXR126" s="944"/>
      <c r="BXS126" s="944"/>
      <c r="BXT126" s="944"/>
      <c r="BXU126" s="944"/>
      <c r="BXV126" s="944"/>
      <c r="BXW126" s="944"/>
      <c r="BXX126" s="944"/>
      <c r="BXY126" s="944"/>
      <c r="BXZ126" s="944"/>
      <c r="BYA126" s="944"/>
      <c r="BYB126" s="944"/>
      <c r="BYC126" s="944"/>
      <c r="BYD126" s="944"/>
      <c r="BYE126" s="944"/>
      <c r="BYF126" s="944"/>
      <c r="BYG126" s="944"/>
      <c r="BYH126" s="944"/>
      <c r="BYI126" s="944"/>
      <c r="BYJ126" s="944"/>
      <c r="BYK126" s="944"/>
      <c r="BYL126" s="944"/>
      <c r="BYM126" s="944"/>
      <c r="BYN126" s="944"/>
      <c r="BYO126" s="944"/>
      <c r="BYP126" s="944"/>
      <c r="BYQ126" s="944"/>
      <c r="BYR126" s="944"/>
      <c r="BYS126" s="944"/>
      <c r="BYT126" s="944"/>
      <c r="BYU126" s="944"/>
      <c r="BYV126" s="944"/>
      <c r="BYW126" s="944"/>
      <c r="BYX126" s="944"/>
      <c r="BYY126" s="944"/>
      <c r="BYZ126" s="944"/>
      <c r="BZA126" s="944"/>
      <c r="BZB126" s="944"/>
      <c r="BZC126" s="944"/>
      <c r="BZD126" s="944"/>
      <c r="BZE126" s="944"/>
      <c r="BZF126" s="944"/>
      <c r="BZG126" s="944"/>
      <c r="BZH126" s="944"/>
      <c r="BZI126" s="944"/>
      <c r="BZJ126" s="944"/>
      <c r="BZK126" s="944"/>
      <c r="BZL126" s="944"/>
      <c r="BZM126" s="944"/>
      <c r="BZN126" s="944"/>
      <c r="BZO126" s="944"/>
      <c r="BZP126" s="944"/>
      <c r="BZQ126" s="944"/>
      <c r="BZR126" s="944"/>
      <c r="BZS126" s="944"/>
      <c r="BZT126" s="944"/>
      <c r="BZU126" s="944"/>
      <c r="BZV126" s="944"/>
      <c r="BZW126" s="944"/>
      <c r="BZX126" s="944"/>
      <c r="BZY126" s="944"/>
      <c r="BZZ126" s="944"/>
      <c r="CAA126" s="944"/>
      <c r="CAB126" s="944"/>
      <c r="CAC126" s="944"/>
      <c r="CAD126" s="944"/>
      <c r="CAE126" s="944"/>
      <c r="CAF126" s="944"/>
      <c r="CAG126" s="944"/>
      <c r="CAH126" s="944"/>
      <c r="CAI126" s="944"/>
      <c r="CAJ126" s="944"/>
      <c r="CAK126" s="944"/>
      <c r="CAL126" s="944"/>
      <c r="CAM126" s="944"/>
      <c r="CAN126" s="944"/>
      <c r="CAO126" s="944"/>
      <c r="CAP126" s="944"/>
      <c r="CAQ126" s="944"/>
      <c r="CAR126" s="944"/>
      <c r="CAS126" s="944"/>
      <c r="CAT126" s="944"/>
      <c r="CAU126" s="944"/>
      <c r="CAV126" s="944"/>
      <c r="CAW126" s="944"/>
      <c r="CAX126" s="944"/>
      <c r="CAY126" s="944"/>
      <c r="CAZ126" s="944"/>
      <c r="CBA126" s="944"/>
      <c r="CBB126" s="944"/>
      <c r="CBC126" s="944"/>
      <c r="CBD126" s="944"/>
      <c r="CBE126" s="944"/>
      <c r="CBF126" s="944"/>
      <c r="CBG126" s="944"/>
      <c r="CBH126" s="944"/>
      <c r="CBI126" s="944"/>
      <c r="CBJ126" s="944"/>
      <c r="CBK126" s="944"/>
      <c r="CBL126" s="944"/>
      <c r="CBM126" s="944"/>
      <c r="CBN126" s="944"/>
      <c r="CBO126" s="944"/>
      <c r="CBP126" s="944"/>
      <c r="CBQ126" s="944"/>
      <c r="CBR126" s="944"/>
      <c r="CBS126" s="944"/>
      <c r="CBT126" s="944"/>
      <c r="CBU126" s="944"/>
      <c r="CBV126" s="944"/>
      <c r="CBW126" s="944"/>
      <c r="CBX126" s="944"/>
      <c r="CBY126" s="944"/>
      <c r="CBZ126" s="944"/>
      <c r="CCA126" s="944"/>
      <c r="CCB126" s="944"/>
      <c r="CCC126" s="944"/>
      <c r="CCD126" s="944"/>
      <c r="CCE126" s="944"/>
      <c r="CCF126" s="944"/>
      <c r="CCG126" s="944"/>
      <c r="CCH126" s="944"/>
      <c r="CCI126" s="944"/>
      <c r="CCJ126" s="944"/>
      <c r="CCK126" s="944"/>
      <c r="CCL126" s="944"/>
      <c r="CCM126" s="944"/>
      <c r="CCN126" s="944"/>
      <c r="CCO126" s="944"/>
      <c r="CCP126" s="944"/>
      <c r="CCQ126" s="944"/>
      <c r="CCR126" s="944"/>
      <c r="CCS126" s="944"/>
      <c r="CCT126" s="944"/>
      <c r="CCU126" s="944"/>
      <c r="CCV126" s="944"/>
      <c r="CCW126" s="944"/>
      <c r="CCX126" s="944"/>
      <c r="CCY126" s="944"/>
      <c r="CCZ126" s="944"/>
      <c r="CDA126" s="944"/>
      <c r="CDB126" s="944"/>
      <c r="CDC126" s="944"/>
      <c r="CDD126" s="944"/>
      <c r="CDE126" s="944"/>
      <c r="CDF126" s="944"/>
      <c r="CDG126" s="944"/>
      <c r="CDH126" s="944"/>
      <c r="CDI126" s="944"/>
      <c r="CDJ126" s="944"/>
      <c r="CDK126" s="944"/>
      <c r="CDL126" s="944"/>
      <c r="CDM126" s="944"/>
      <c r="CDN126" s="944"/>
      <c r="CDO126" s="944"/>
      <c r="CDP126" s="944"/>
      <c r="CDQ126" s="944"/>
      <c r="CDR126" s="944"/>
      <c r="CDS126" s="944"/>
      <c r="CDT126" s="944"/>
      <c r="CDU126" s="944"/>
      <c r="CDV126" s="944"/>
      <c r="CDW126" s="944"/>
      <c r="CDX126" s="944"/>
      <c r="CDY126" s="944"/>
      <c r="CDZ126" s="944"/>
      <c r="CEA126" s="944"/>
      <c r="CEB126" s="944"/>
      <c r="CEC126" s="944"/>
      <c r="CED126" s="944"/>
      <c r="CEE126" s="944"/>
      <c r="CEF126" s="944"/>
      <c r="CEG126" s="944"/>
      <c r="CEH126" s="944"/>
      <c r="CEI126" s="944"/>
      <c r="CEJ126" s="944"/>
      <c r="CEK126" s="944"/>
      <c r="CEL126" s="944"/>
      <c r="CEM126" s="944"/>
      <c r="CEN126" s="944"/>
      <c r="CEO126" s="944"/>
      <c r="CEP126" s="944"/>
      <c r="CEQ126" s="944"/>
      <c r="CER126" s="944"/>
      <c r="CES126" s="944"/>
      <c r="CET126" s="944"/>
      <c r="CEU126" s="944"/>
      <c r="CEV126" s="944"/>
      <c r="CEW126" s="944"/>
      <c r="CEX126" s="944"/>
      <c r="CEY126" s="944"/>
      <c r="CEZ126" s="944"/>
      <c r="CFA126" s="944"/>
      <c r="CFB126" s="944"/>
      <c r="CFC126" s="944"/>
      <c r="CFD126" s="944"/>
      <c r="CFE126" s="944"/>
      <c r="CFF126" s="944"/>
      <c r="CFG126" s="944"/>
      <c r="CFH126" s="944"/>
      <c r="CFI126" s="944"/>
      <c r="CFJ126" s="944"/>
      <c r="CFK126" s="944"/>
      <c r="CFL126" s="944"/>
      <c r="CFM126" s="944"/>
      <c r="CFN126" s="944"/>
      <c r="CFO126" s="944"/>
      <c r="CFP126" s="944"/>
      <c r="CFQ126" s="944"/>
      <c r="CFR126" s="944"/>
      <c r="CFS126" s="944"/>
      <c r="CFT126" s="944"/>
      <c r="CFU126" s="944"/>
      <c r="CFV126" s="944"/>
      <c r="CFW126" s="944"/>
      <c r="CFX126" s="944"/>
      <c r="CFY126" s="944"/>
      <c r="CFZ126" s="944"/>
      <c r="CGA126" s="944"/>
      <c r="CGB126" s="944"/>
      <c r="CGC126" s="944"/>
      <c r="CGD126" s="944"/>
      <c r="CGE126" s="944"/>
      <c r="CGF126" s="944"/>
      <c r="CGG126" s="944"/>
      <c r="CGH126" s="944"/>
      <c r="CGI126" s="944"/>
      <c r="CGJ126" s="944"/>
      <c r="CGK126" s="944"/>
      <c r="CGL126" s="944"/>
      <c r="CGM126" s="944"/>
      <c r="CGN126" s="944"/>
      <c r="CGO126" s="944"/>
      <c r="CGP126" s="944"/>
      <c r="CGQ126" s="944"/>
      <c r="CGR126" s="944"/>
      <c r="CGS126" s="944"/>
      <c r="CGT126" s="944"/>
      <c r="CGU126" s="944"/>
      <c r="CGV126" s="944"/>
      <c r="CGW126" s="944"/>
      <c r="CGX126" s="944"/>
      <c r="CGY126" s="944"/>
      <c r="CGZ126" s="944"/>
      <c r="CHA126" s="944"/>
      <c r="CHB126" s="944"/>
      <c r="CHC126" s="944"/>
      <c r="CHD126" s="944"/>
      <c r="CHE126" s="944"/>
      <c r="CHF126" s="944"/>
      <c r="CHG126" s="944"/>
      <c r="CHH126" s="944"/>
      <c r="CHI126" s="944"/>
      <c r="CHJ126" s="944"/>
      <c r="CHK126" s="944"/>
      <c r="CHL126" s="944"/>
      <c r="CHM126" s="944"/>
      <c r="CHN126" s="944"/>
      <c r="CHO126" s="944"/>
      <c r="CHP126" s="944"/>
      <c r="CHQ126" s="944"/>
      <c r="CHR126" s="944"/>
      <c r="CHS126" s="944"/>
      <c r="CHT126" s="944"/>
      <c r="CHU126" s="944"/>
      <c r="CHV126" s="944"/>
      <c r="CHW126" s="944"/>
      <c r="CHX126" s="944"/>
      <c r="CHY126" s="944"/>
      <c r="CHZ126" s="944"/>
      <c r="CIA126" s="944"/>
      <c r="CIB126" s="944"/>
      <c r="CIC126" s="944"/>
      <c r="CID126" s="944"/>
      <c r="CIE126" s="944"/>
      <c r="CIF126" s="944"/>
      <c r="CIG126" s="944"/>
      <c r="CIH126" s="944"/>
      <c r="CII126" s="944"/>
      <c r="CIJ126" s="944"/>
      <c r="CIK126" s="944"/>
      <c r="CIL126" s="944"/>
      <c r="CIM126" s="944"/>
      <c r="CIN126" s="944"/>
      <c r="CIO126" s="944"/>
      <c r="CIP126" s="944"/>
      <c r="CIQ126" s="944"/>
      <c r="CIR126" s="944"/>
      <c r="CIS126" s="944"/>
      <c r="CIT126" s="944"/>
      <c r="CIU126" s="944"/>
      <c r="CIV126" s="944"/>
      <c r="CIW126" s="944"/>
      <c r="CIX126" s="944"/>
      <c r="CIY126" s="944"/>
      <c r="CIZ126" s="944"/>
      <c r="CJA126" s="944"/>
      <c r="CJB126" s="944"/>
      <c r="CJC126" s="944"/>
      <c r="CJD126" s="944"/>
      <c r="CJE126" s="944"/>
      <c r="CJF126" s="944"/>
      <c r="CJG126" s="944"/>
      <c r="CJH126" s="944"/>
      <c r="CJI126" s="944"/>
      <c r="CJJ126" s="944"/>
      <c r="CJK126" s="944"/>
      <c r="CJL126" s="944"/>
      <c r="CJM126" s="944"/>
      <c r="CJN126" s="944"/>
      <c r="CJO126" s="944"/>
      <c r="CJP126" s="944"/>
      <c r="CJQ126" s="944"/>
      <c r="CJR126" s="944"/>
      <c r="CJS126" s="944"/>
      <c r="CJT126" s="944"/>
      <c r="CJU126" s="944"/>
      <c r="CJV126" s="944"/>
      <c r="CJW126" s="944"/>
      <c r="CJX126" s="944"/>
      <c r="CJY126" s="944"/>
      <c r="CJZ126" s="944"/>
      <c r="CKA126" s="944"/>
      <c r="CKB126" s="944"/>
      <c r="CKC126" s="944"/>
      <c r="CKD126" s="944"/>
      <c r="CKE126" s="944"/>
      <c r="CKF126" s="944"/>
      <c r="CKG126" s="944"/>
      <c r="CKH126" s="944"/>
      <c r="CKI126" s="944"/>
      <c r="CKJ126" s="944"/>
      <c r="CKK126" s="944"/>
      <c r="CKL126" s="944"/>
      <c r="CKM126" s="944"/>
      <c r="CKN126" s="944"/>
      <c r="CKO126" s="944"/>
      <c r="CKP126" s="944"/>
      <c r="CKQ126" s="944"/>
      <c r="CKR126" s="944"/>
      <c r="CKS126" s="944"/>
      <c r="CKT126" s="944"/>
      <c r="CKU126" s="944"/>
      <c r="CKV126" s="944"/>
      <c r="CKW126" s="944"/>
      <c r="CKX126" s="944"/>
      <c r="CKY126" s="944"/>
      <c r="CKZ126" s="944"/>
      <c r="CLA126" s="944"/>
      <c r="CLB126" s="944"/>
      <c r="CLC126" s="944"/>
      <c r="CLD126" s="944"/>
      <c r="CLE126" s="944"/>
      <c r="CLF126" s="944"/>
      <c r="CLG126" s="944"/>
      <c r="CLH126" s="944"/>
      <c r="CLI126" s="944"/>
      <c r="CLJ126" s="944"/>
      <c r="CLK126" s="944"/>
      <c r="CLL126" s="944"/>
      <c r="CLM126" s="944"/>
      <c r="CLN126" s="944"/>
      <c r="CLO126" s="944"/>
      <c r="CLP126" s="944"/>
      <c r="CLQ126" s="944"/>
      <c r="CLR126" s="944"/>
      <c r="CLS126" s="944"/>
      <c r="CLT126" s="944"/>
      <c r="CLU126" s="944"/>
      <c r="CLV126" s="944"/>
      <c r="CLW126" s="944"/>
      <c r="CLX126" s="944"/>
      <c r="CLY126" s="944"/>
      <c r="CLZ126" s="944"/>
      <c r="CMA126" s="944"/>
      <c r="CMB126" s="944"/>
      <c r="CMC126" s="944"/>
      <c r="CMD126" s="944"/>
      <c r="CME126" s="944"/>
      <c r="CMF126" s="944"/>
      <c r="CMG126" s="944"/>
      <c r="CMH126" s="944"/>
      <c r="CMI126" s="944"/>
      <c r="CMJ126" s="944"/>
      <c r="CMK126" s="944"/>
      <c r="CML126" s="944"/>
      <c r="CMM126" s="944"/>
      <c r="CMN126" s="944"/>
      <c r="CMO126" s="944"/>
      <c r="CMP126" s="944"/>
      <c r="CMQ126" s="944"/>
      <c r="CMR126" s="944"/>
      <c r="CMS126" s="944"/>
      <c r="CMT126" s="944"/>
      <c r="CMU126" s="944"/>
      <c r="CMV126" s="944"/>
      <c r="CMW126" s="944"/>
      <c r="CMX126" s="944"/>
      <c r="CMY126" s="944"/>
      <c r="CMZ126" s="944"/>
      <c r="CNA126" s="944"/>
      <c r="CNB126" s="944"/>
      <c r="CNC126" s="944"/>
      <c r="CND126" s="944"/>
      <c r="CNE126" s="944"/>
      <c r="CNF126" s="944"/>
      <c r="CNG126" s="944"/>
      <c r="CNH126" s="944"/>
      <c r="CNI126" s="944"/>
      <c r="CNJ126" s="944"/>
      <c r="CNK126" s="944"/>
      <c r="CNL126" s="944"/>
      <c r="CNM126" s="944"/>
      <c r="CNN126" s="944"/>
      <c r="CNO126" s="944"/>
      <c r="CNP126" s="944"/>
      <c r="CNQ126" s="944"/>
      <c r="CNR126" s="944"/>
      <c r="CNS126" s="944"/>
      <c r="CNT126" s="944"/>
      <c r="CNU126" s="944"/>
      <c r="CNV126" s="944"/>
      <c r="CNW126" s="944"/>
      <c r="CNX126" s="944"/>
      <c r="CNY126" s="944"/>
      <c r="CNZ126" s="944"/>
      <c r="COA126" s="944"/>
      <c r="COB126" s="944"/>
      <c r="COC126" s="944"/>
      <c r="COD126" s="944"/>
      <c r="COE126" s="944"/>
      <c r="COF126" s="944"/>
      <c r="COG126" s="944"/>
      <c r="COH126" s="944"/>
      <c r="COI126" s="944"/>
      <c r="COJ126" s="944"/>
      <c r="COK126" s="944"/>
      <c r="COL126" s="944"/>
      <c r="COM126" s="944"/>
      <c r="CON126" s="944"/>
      <c r="COO126" s="944"/>
      <c r="COP126" s="944"/>
      <c r="COQ126" s="944"/>
      <c r="COR126" s="944"/>
      <c r="COS126" s="944"/>
      <c r="COT126" s="944"/>
      <c r="COU126" s="944"/>
      <c r="COV126" s="944"/>
      <c r="COW126" s="944"/>
      <c r="COX126" s="944"/>
      <c r="COY126" s="944"/>
      <c r="COZ126" s="944"/>
      <c r="CPA126" s="944"/>
      <c r="CPB126" s="944"/>
      <c r="CPC126" s="944"/>
      <c r="CPD126" s="944"/>
      <c r="CPE126" s="944"/>
      <c r="CPF126" s="944"/>
      <c r="CPG126" s="944"/>
      <c r="CPH126" s="944"/>
      <c r="CPI126" s="944"/>
      <c r="CPJ126" s="944"/>
      <c r="CPK126" s="944"/>
      <c r="CPL126" s="944"/>
      <c r="CPM126" s="944"/>
      <c r="CPN126" s="944"/>
      <c r="CPO126" s="944"/>
      <c r="CPP126" s="944"/>
      <c r="CPQ126" s="944"/>
      <c r="CPR126" s="944"/>
      <c r="CPS126" s="944"/>
      <c r="CPT126" s="944"/>
      <c r="CPU126" s="944"/>
      <c r="CPV126" s="944"/>
      <c r="CPW126" s="944"/>
      <c r="CPX126" s="944"/>
      <c r="CPY126" s="944"/>
      <c r="CPZ126" s="944"/>
      <c r="CQA126" s="944"/>
      <c r="CQB126" s="944"/>
      <c r="CQC126" s="944"/>
      <c r="CQD126" s="944"/>
      <c r="CQE126" s="944"/>
      <c r="CQF126" s="944"/>
      <c r="CQG126" s="944"/>
      <c r="CQH126" s="944"/>
      <c r="CQI126" s="944"/>
      <c r="CQJ126" s="944"/>
      <c r="CQK126" s="944"/>
      <c r="CQL126" s="944"/>
      <c r="CQM126" s="944"/>
      <c r="CQN126" s="944"/>
      <c r="CQO126" s="944"/>
      <c r="CQP126" s="944"/>
      <c r="CQQ126" s="944"/>
      <c r="CQR126" s="944"/>
      <c r="CQS126" s="944"/>
      <c r="CQT126" s="944"/>
      <c r="CQU126" s="944"/>
      <c r="CQV126" s="944"/>
      <c r="CQW126" s="944"/>
      <c r="CQX126" s="944"/>
      <c r="CQY126" s="944"/>
      <c r="CQZ126" s="944"/>
      <c r="CRA126" s="944"/>
      <c r="CRB126" s="944"/>
      <c r="CRC126" s="944"/>
      <c r="CRD126" s="944"/>
      <c r="CRE126" s="944"/>
      <c r="CRF126" s="944"/>
      <c r="CRG126" s="944"/>
      <c r="CRH126" s="944"/>
      <c r="CRI126" s="944"/>
      <c r="CRJ126" s="944"/>
      <c r="CRK126" s="944"/>
      <c r="CRL126" s="944"/>
      <c r="CRM126" s="944"/>
      <c r="CRN126" s="944"/>
      <c r="CRO126" s="944"/>
      <c r="CRP126" s="944"/>
      <c r="CRQ126" s="944"/>
      <c r="CRR126" s="944"/>
      <c r="CRS126" s="944"/>
      <c r="CRT126" s="944"/>
      <c r="CRU126" s="944"/>
      <c r="CRV126" s="944"/>
      <c r="CRW126" s="944"/>
      <c r="CRX126" s="944"/>
      <c r="CRY126" s="944"/>
      <c r="CRZ126" s="944"/>
      <c r="CSA126" s="944"/>
      <c r="CSB126" s="944"/>
      <c r="CSC126" s="944"/>
      <c r="CSD126" s="944"/>
      <c r="CSE126" s="944"/>
      <c r="CSF126" s="944"/>
      <c r="CSG126" s="944"/>
      <c r="CSH126" s="944"/>
      <c r="CSI126" s="944"/>
      <c r="CSJ126" s="944"/>
      <c r="CSK126" s="944"/>
      <c r="CSL126" s="944"/>
      <c r="CSM126" s="944"/>
      <c r="CSN126" s="944"/>
      <c r="CSO126" s="944"/>
      <c r="CSP126" s="944"/>
      <c r="CSQ126" s="944"/>
      <c r="CSR126" s="944"/>
      <c r="CSS126" s="944"/>
      <c r="CST126" s="944"/>
      <c r="CSU126" s="944"/>
      <c r="CSV126" s="944"/>
      <c r="CSW126" s="944"/>
      <c r="CSX126" s="944"/>
      <c r="CSY126" s="944"/>
      <c r="CSZ126" s="944"/>
      <c r="CTA126" s="944"/>
      <c r="CTB126" s="944"/>
      <c r="CTC126" s="944"/>
      <c r="CTD126" s="944"/>
      <c r="CTE126" s="944"/>
      <c r="CTF126" s="944"/>
      <c r="CTG126" s="944"/>
      <c r="CTH126" s="944"/>
      <c r="CTI126" s="944"/>
      <c r="CTJ126" s="944"/>
      <c r="CTK126" s="944"/>
      <c r="CTL126" s="944"/>
      <c r="CTM126" s="944"/>
      <c r="CTN126" s="944"/>
      <c r="CTO126" s="944"/>
      <c r="CTP126" s="944"/>
      <c r="CTQ126" s="944"/>
      <c r="CTR126" s="944"/>
      <c r="CTS126" s="944"/>
      <c r="CTT126" s="944"/>
      <c r="CTU126" s="944"/>
      <c r="CTV126" s="944"/>
      <c r="CTW126" s="944"/>
      <c r="CTX126" s="944"/>
      <c r="CTY126" s="944"/>
      <c r="CTZ126" s="944"/>
      <c r="CUA126" s="944"/>
      <c r="CUB126" s="944"/>
      <c r="CUC126" s="944"/>
      <c r="CUD126" s="944"/>
      <c r="CUE126" s="944"/>
      <c r="CUF126" s="944"/>
      <c r="CUG126" s="944"/>
      <c r="CUH126" s="944"/>
      <c r="CUI126" s="944"/>
      <c r="CUJ126" s="944"/>
      <c r="CUK126" s="944"/>
      <c r="CUL126" s="944"/>
      <c r="CUM126" s="944"/>
      <c r="CUN126" s="944"/>
      <c r="CUO126" s="944"/>
      <c r="CUP126" s="944"/>
      <c r="CUQ126" s="944"/>
      <c r="CUR126" s="944"/>
      <c r="CUS126" s="944"/>
      <c r="CUT126" s="944"/>
      <c r="CUU126" s="944"/>
      <c r="CUV126" s="944"/>
      <c r="CUW126" s="944"/>
      <c r="CUX126" s="944"/>
      <c r="CUY126" s="944"/>
      <c r="CUZ126" s="944"/>
      <c r="CVA126" s="944"/>
      <c r="CVB126" s="944"/>
      <c r="CVC126" s="944"/>
      <c r="CVD126" s="944"/>
      <c r="CVE126" s="944"/>
      <c r="CVF126" s="944"/>
      <c r="CVG126" s="944"/>
      <c r="CVH126" s="944"/>
      <c r="CVI126" s="944"/>
      <c r="CVJ126" s="944"/>
      <c r="CVK126" s="944"/>
      <c r="CVL126" s="944"/>
      <c r="CVM126" s="944"/>
      <c r="CVN126" s="944"/>
      <c r="CVO126" s="944"/>
      <c r="CVP126" s="944"/>
      <c r="CVQ126" s="944"/>
      <c r="CVR126" s="944"/>
      <c r="CVS126" s="944"/>
      <c r="CVT126" s="944"/>
      <c r="CVU126" s="944"/>
      <c r="CVV126" s="944"/>
      <c r="CVW126" s="944"/>
      <c r="CVX126" s="944"/>
      <c r="CVY126" s="944"/>
      <c r="CVZ126" s="944"/>
      <c r="CWA126" s="944"/>
      <c r="CWB126" s="944"/>
      <c r="CWC126" s="944"/>
      <c r="CWD126" s="944"/>
      <c r="CWE126" s="944"/>
      <c r="CWF126" s="944"/>
      <c r="CWG126" s="944"/>
      <c r="CWH126" s="944"/>
      <c r="CWI126" s="944"/>
      <c r="CWJ126" s="944"/>
      <c r="CWK126" s="944"/>
      <c r="CWL126" s="944"/>
      <c r="CWM126" s="944"/>
      <c r="CWN126" s="944"/>
      <c r="CWO126" s="944"/>
      <c r="CWP126" s="944"/>
      <c r="CWQ126" s="944"/>
      <c r="CWR126" s="944"/>
      <c r="CWS126" s="944"/>
      <c r="CWT126" s="944"/>
      <c r="CWU126" s="944"/>
      <c r="CWV126" s="944"/>
      <c r="CWW126" s="944"/>
      <c r="CWX126" s="944"/>
      <c r="CWY126" s="944"/>
      <c r="CWZ126" s="944"/>
      <c r="CXA126" s="944"/>
      <c r="CXB126" s="944"/>
      <c r="CXC126" s="944"/>
      <c r="CXD126" s="944"/>
      <c r="CXE126" s="944"/>
      <c r="CXF126" s="944"/>
      <c r="CXG126" s="944"/>
      <c r="CXH126" s="944"/>
      <c r="CXI126" s="944"/>
      <c r="CXJ126" s="944"/>
      <c r="CXK126" s="944"/>
      <c r="CXL126" s="944"/>
      <c r="CXM126" s="944"/>
      <c r="CXN126" s="944"/>
      <c r="CXO126" s="944"/>
      <c r="CXP126" s="944"/>
      <c r="CXQ126" s="944"/>
      <c r="CXR126" s="944"/>
      <c r="CXS126" s="944"/>
      <c r="CXT126" s="944"/>
      <c r="CXU126" s="944"/>
      <c r="CXV126" s="944"/>
      <c r="CXW126" s="944"/>
      <c r="CXX126" s="944"/>
      <c r="CXY126" s="944"/>
      <c r="CXZ126" s="944"/>
      <c r="CYA126" s="944"/>
      <c r="CYB126" s="944"/>
      <c r="CYC126" s="944"/>
      <c r="CYD126" s="944"/>
      <c r="CYE126" s="944"/>
      <c r="CYF126" s="944"/>
      <c r="CYG126" s="944"/>
      <c r="CYH126" s="944"/>
      <c r="CYI126" s="944"/>
      <c r="CYJ126" s="944"/>
      <c r="CYK126" s="944"/>
      <c r="CYL126" s="944"/>
      <c r="CYM126" s="944"/>
      <c r="CYN126" s="944"/>
      <c r="CYO126" s="944"/>
      <c r="CYP126" s="944"/>
      <c r="CYQ126" s="944"/>
      <c r="CYR126" s="944"/>
      <c r="CYS126" s="944"/>
      <c r="CYT126" s="944"/>
      <c r="CYU126" s="944"/>
      <c r="CYV126" s="944"/>
      <c r="CYW126" s="944"/>
      <c r="CYX126" s="944"/>
      <c r="CYY126" s="944"/>
      <c r="CYZ126" s="944"/>
      <c r="CZA126" s="944"/>
      <c r="CZB126" s="944"/>
      <c r="CZC126" s="944"/>
      <c r="CZD126" s="944"/>
      <c r="CZE126" s="944"/>
      <c r="CZF126" s="944"/>
      <c r="CZG126" s="944"/>
      <c r="CZH126" s="944"/>
      <c r="CZI126" s="944"/>
      <c r="CZJ126" s="944"/>
      <c r="CZK126" s="944"/>
      <c r="CZL126" s="944"/>
      <c r="CZM126" s="944"/>
      <c r="CZN126" s="944"/>
      <c r="CZO126" s="944"/>
      <c r="CZP126" s="944"/>
      <c r="CZQ126" s="944"/>
      <c r="CZR126" s="944"/>
      <c r="CZS126" s="944"/>
      <c r="CZT126" s="944"/>
      <c r="CZU126" s="944"/>
      <c r="CZV126" s="944"/>
      <c r="CZW126" s="944"/>
      <c r="CZX126" s="944"/>
      <c r="CZY126" s="944"/>
      <c r="CZZ126" s="944"/>
      <c r="DAA126" s="944"/>
      <c r="DAB126" s="944"/>
      <c r="DAC126" s="944"/>
      <c r="DAD126" s="944"/>
      <c r="DAE126" s="944"/>
      <c r="DAF126" s="944"/>
      <c r="DAG126" s="944"/>
      <c r="DAH126" s="944"/>
      <c r="DAI126" s="944"/>
      <c r="DAJ126" s="944"/>
      <c r="DAK126" s="944"/>
      <c r="DAL126" s="944"/>
      <c r="DAM126" s="944"/>
      <c r="DAN126" s="944"/>
      <c r="DAO126" s="944"/>
      <c r="DAP126" s="944"/>
      <c r="DAQ126" s="944"/>
      <c r="DAR126" s="944"/>
      <c r="DAS126" s="944"/>
      <c r="DAT126" s="944"/>
      <c r="DAU126" s="944"/>
      <c r="DAV126" s="944"/>
      <c r="DAW126" s="944"/>
      <c r="DAX126" s="944"/>
      <c r="DAY126" s="944"/>
      <c r="DAZ126" s="944"/>
      <c r="DBA126" s="944"/>
      <c r="DBB126" s="944"/>
      <c r="DBC126" s="944"/>
      <c r="DBD126" s="944"/>
      <c r="DBE126" s="944"/>
      <c r="DBF126" s="944"/>
      <c r="DBG126" s="944"/>
      <c r="DBH126" s="944"/>
      <c r="DBI126" s="944"/>
      <c r="DBJ126" s="944"/>
      <c r="DBK126" s="944"/>
      <c r="DBL126" s="944"/>
      <c r="DBM126" s="944"/>
      <c r="DBN126" s="944"/>
      <c r="DBO126" s="944"/>
      <c r="DBP126" s="944"/>
      <c r="DBQ126" s="944"/>
      <c r="DBR126" s="944"/>
      <c r="DBS126" s="944"/>
      <c r="DBT126" s="944"/>
      <c r="DBU126" s="944"/>
      <c r="DBV126" s="944"/>
      <c r="DBW126" s="944"/>
      <c r="DBX126" s="944"/>
      <c r="DBY126" s="944"/>
      <c r="DBZ126" s="944"/>
      <c r="DCA126" s="944"/>
      <c r="DCB126" s="944"/>
      <c r="DCC126" s="944"/>
      <c r="DCD126" s="944"/>
      <c r="DCE126" s="944"/>
      <c r="DCF126" s="944"/>
      <c r="DCG126" s="944"/>
      <c r="DCH126" s="944"/>
      <c r="DCI126" s="944"/>
      <c r="DCJ126" s="944"/>
      <c r="DCK126" s="944"/>
      <c r="DCL126" s="944"/>
      <c r="DCM126" s="944"/>
      <c r="DCN126" s="944"/>
      <c r="DCO126" s="944"/>
      <c r="DCP126" s="944"/>
      <c r="DCQ126" s="944"/>
      <c r="DCR126" s="944"/>
      <c r="DCS126" s="944"/>
      <c r="DCT126" s="944"/>
      <c r="DCU126" s="944"/>
      <c r="DCV126" s="944"/>
      <c r="DCW126" s="944"/>
      <c r="DCX126" s="944"/>
      <c r="DCY126" s="944"/>
      <c r="DCZ126" s="944"/>
      <c r="DDA126" s="944"/>
      <c r="DDB126" s="944"/>
      <c r="DDC126" s="944"/>
      <c r="DDD126" s="944"/>
      <c r="DDE126" s="944"/>
      <c r="DDF126" s="944"/>
      <c r="DDG126" s="944"/>
      <c r="DDH126" s="944"/>
      <c r="DDI126" s="944"/>
      <c r="DDJ126" s="944"/>
      <c r="DDK126" s="944"/>
      <c r="DDL126" s="944"/>
      <c r="DDM126" s="944"/>
      <c r="DDN126" s="944"/>
      <c r="DDO126" s="944"/>
      <c r="DDP126" s="944"/>
      <c r="DDQ126" s="944"/>
      <c r="DDR126" s="944"/>
      <c r="DDS126" s="944"/>
      <c r="DDT126" s="944"/>
      <c r="DDU126" s="944"/>
      <c r="DDV126" s="944"/>
      <c r="DDW126" s="944"/>
      <c r="DDX126" s="944"/>
      <c r="DDY126" s="944"/>
      <c r="DDZ126" s="944"/>
      <c r="DEA126" s="944"/>
      <c r="DEB126" s="944"/>
      <c r="DEC126" s="944"/>
      <c r="DED126" s="944"/>
      <c r="DEE126" s="944"/>
      <c r="DEF126" s="944"/>
      <c r="DEG126" s="944"/>
      <c r="DEH126" s="944"/>
      <c r="DEI126" s="944"/>
      <c r="DEJ126" s="944"/>
      <c r="DEK126" s="944"/>
      <c r="DEL126" s="944"/>
      <c r="DEM126" s="944"/>
      <c r="DEN126" s="944"/>
      <c r="DEO126" s="944"/>
      <c r="DEP126" s="944"/>
      <c r="DEQ126" s="944"/>
      <c r="DER126" s="944"/>
      <c r="DES126" s="944"/>
      <c r="DET126" s="944"/>
      <c r="DEU126" s="944"/>
      <c r="DEV126" s="944"/>
      <c r="DEW126" s="944"/>
      <c r="DEX126" s="944"/>
      <c r="DEY126" s="944"/>
      <c r="DEZ126" s="944"/>
      <c r="DFA126" s="944"/>
      <c r="DFB126" s="944"/>
      <c r="DFC126" s="944"/>
      <c r="DFD126" s="944"/>
      <c r="DFE126" s="944"/>
      <c r="DFF126" s="944"/>
      <c r="DFG126" s="944"/>
      <c r="DFH126" s="944"/>
      <c r="DFI126" s="944"/>
      <c r="DFJ126" s="944"/>
      <c r="DFK126" s="944"/>
      <c r="DFL126" s="944"/>
      <c r="DFM126" s="944"/>
      <c r="DFN126" s="944"/>
      <c r="DFO126" s="944"/>
      <c r="DFP126" s="944"/>
      <c r="DFQ126" s="944"/>
      <c r="DFR126" s="944"/>
      <c r="DFS126" s="944"/>
      <c r="DFT126" s="944"/>
      <c r="DFU126" s="944"/>
      <c r="DFV126" s="944"/>
      <c r="DFW126" s="944"/>
      <c r="DFX126" s="944"/>
      <c r="DFY126" s="944"/>
      <c r="DFZ126" s="944"/>
      <c r="DGA126" s="944"/>
      <c r="DGB126" s="944"/>
      <c r="DGC126" s="944"/>
      <c r="DGD126" s="944"/>
      <c r="DGE126" s="944"/>
      <c r="DGF126" s="944"/>
      <c r="DGG126" s="944"/>
      <c r="DGH126" s="944"/>
      <c r="DGI126" s="944"/>
      <c r="DGJ126" s="944"/>
      <c r="DGK126" s="944"/>
      <c r="DGL126" s="944"/>
      <c r="DGM126" s="944"/>
      <c r="DGN126" s="944"/>
      <c r="DGO126" s="944"/>
      <c r="DGP126" s="944"/>
      <c r="DGQ126" s="944"/>
      <c r="DGR126" s="944"/>
      <c r="DGS126" s="944"/>
      <c r="DGT126" s="944"/>
      <c r="DGU126" s="944"/>
      <c r="DGV126" s="944"/>
      <c r="DGW126" s="944"/>
      <c r="DGX126" s="944"/>
      <c r="DGY126" s="944"/>
      <c r="DGZ126" s="944"/>
      <c r="DHA126" s="944"/>
      <c r="DHB126" s="944"/>
      <c r="DHC126" s="944"/>
      <c r="DHD126" s="944"/>
      <c r="DHE126" s="944"/>
      <c r="DHF126" s="944"/>
      <c r="DHG126" s="944"/>
      <c r="DHH126" s="944"/>
      <c r="DHI126" s="944"/>
      <c r="DHJ126" s="944"/>
      <c r="DHK126" s="944"/>
      <c r="DHL126" s="944"/>
      <c r="DHM126" s="944"/>
      <c r="DHN126" s="944"/>
      <c r="DHO126" s="944"/>
      <c r="DHP126" s="944"/>
      <c r="DHQ126" s="944"/>
      <c r="DHR126" s="944"/>
      <c r="DHS126" s="944"/>
      <c r="DHT126" s="944"/>
      <c r="DHU126" s="944"/>
      <c r="DHV126" s="944"/>
      <c r="DHW126" s="944"/>
      <c r="DHX126" s="944"/>
      <c r="DHY126" s="944"/>
      <c r="DHZ126" s="944"/>
      <c r="DIA126" s="944"/>
      <c r="DIB126" s="944"/>
      <c r="DIC126" s="944"/>
      <c r="DID126" s="944"/>
      <c r="DIE126" s="944"/>
      <c r="DIF126" s="944"/>
      <c r="DIG126" s="944"/>
      <c r="DIH126" s="944"/>
      <c r="DII126" s="944"/>
      <c r="DIJ126" s="944"/>
      <c r="DIK126" s="944"/>
      <c r="DIL126" s="944"/>
      <c r="DIM126" s="944"/>
      <c r="DIN126" s="944"/>
      <c r="DIO126" s="944"/>
      <c r="DIP126" s="944"/>
      <c r="DIQ126" s="944"/>
      <c r="DIR126" s="944"/>
      <c r="DIS126" s="944"/>
      <c r="DIT126" s="944"/>
      <c r="DIU126" s="944"/>
      <c r="DIV126" s="944"/>
      <c r="DIW126" s="944"/>
      <c r="DIX126" s="944"/>
      <c r="DIY126" s="944"/>
      <c r="DIZ126" s="944"/>
      <c r="DJA126" s="944"/>
      <c r="DJB126" s="944"/>
      <c r="DJC126" s="944"/>
      <c r="DJD126" s="944"/>
      <c r="DJE126" s="944"/>
      <c r="DJF126" s="944"/>
      <c r="DJG126" s="944"/>
      <c r="DJH126" s="944"/>
      <c r="DJI126" s="944"/>
      <c r="DJJ126" s="944"/>
      <c r="DJK126" s="944"/>
      <c r="DJL126" s="944"/>
      <c r="DJM126" s="944"/>
      <c r="DJN126" s="944"/>
      <c r="DJO126" s="944"/>
      <c r="DJP126" s="944"/>
      <c r="DJQ126" s="944"/>
      <c r="DJR126" s="944"/>
      <c r="DJS126" s="944"/>
      <c r="DJT126" s="944"/>
      <c r="DJU126" s="944"/>
      <c r="DJV126" s="944"/>
      <c r="DJW126" s="944"/>
      <c r="DJX126" s="944"/>
      <c r="DJY126" s="944"/>
      <c r="DJZ126" s="944"/>
      <c r="DKA126" s="944"/>
      <c r="DKB126" s="944"/>
      <c r="DKC126" s="944"/>
      <c r="DKD126" s="944"/>
      <c r="DKE126" s="944"/>
      <c r="DKF126" s="944"/>
      <c r="DKG126" s="944"/>
      <c r="DKH126" s="944"/>
      <c r="DKI126" s="944"/>
      <c r="DKJ126" s="944"/>
      <c r="DKK126" s="944"/>
      <c r="DKL126" s="944"/>
      <c r="DKM126" s="944"/>
      <c r="DKN126" s="944"/>
      <c r="DKO126" s="944"/>
      <c r="DKP126" s="944"/>
      <c r="DKQ126" s="944"/>
      <c r="DKR126" s="944"/>
      <c r="DKS126" s="944"/>
      <c r="DKT126" s="944"/>
      <c r="DKU126" s="944"/>
      <c r="DKV126" s="944"/>
      <c r="DKW126" s="944"/>
      <c r="DKX126" s="944"/>
      <c r="DKY126" s="944"/>
      <c r="DKZ126" s="944"/>
      <c r="DLA126" s="944"/>
      <c r="DLB126" s="944"/>
      <c r="DLC126" s="944"/>
      <c r="DLD126" s="944"/>
      <c r="DLE126" s="944"/>
      <c r="DLF126" s="944"/>
      <c r="DLG126" s="944"/>
      <c r="DLH126" s="944"/>
      <c r="DLI126" s="944"/>
      <c r="DLJ126" s="944"/>
      <c r="DLK126" s="944"/>
      <c r="DLL126" s="944"/>
      <c r="DLM126" s="944"/>
      <c r="DLN126" s="944"/>
      <c r="DLO126" s="944"/>
      <c r="DLP126" s="944"/>
      <c r="DLQ126" s="944"/>
      <c r="DLR126" s="944"/>
      <c r="DLS126" s="944"/>
      <c r="DLT126" s="944"/>
      <c r="DLU126" s="944"/>
      <c r="DLV126" s="944"/>
      <c r="DLW126" s="944"/>
      <c r="DLX126" s="944"/>
      <c r="DLY126" s="944"/>
      <c r="DLZ126" s="944"/>
      <c r="DMA126" s="944"/>
      <c r="DMB126" s="944"/>
      <c r="DMC126" s="944"/>
      <c r="DMD126" s="944"/>
      <c r="DME126" s="944"/>
      <c r="DMF126" s="944"/>
      <c r="DMG126" s="944"/>
      <c r="DMH126" s="944"/>
      <c r="DMI126" s="944"/>
      <c r="DMJ126" s="944"/>
      <c r="DMK126" s="944"/>
      <c r="DML126" s="944"/>
      <c r="DMM126" s="944"/>
      <c r="DMN126" s="944"/>
      <c r="DMO126" s="944"/>
      <c r="DMP126" s="944"/>
      <c r="DMQ126" s="944"/>
      <c r="DMR126" s="944"/>
      <c r="DMS126" s="944"/>
      <c r="DMT126" s="944"/>
      <c r="DMU126" s="944"/>
      <c r="DMV126" s="944"/>
      <c r="DMW126" s="944"/>
      <c r="DMX126" s="944"/>
      <c r="DMY126" s="944"/>
      <c r="DMZ126" s="944"/>
      <c r="DNA126" s="944"/>
      <c r="DNB126" s="944"/>
      <c r="DNC126" s="944"/>
      <c r="DND126" s="944"/>
      <c r="DNE126" s="944"/>
      <c r="DNF126" s="944"/>
      <c r="DNG126" s="944"/>
      <c r="DNH126" s="944"/>
      <c r="DNI126" s="944"/>
      <c r="DNJ126" s="944"/>
      <c r="DNK126" s="944"/>
      <c r="DNL126" s="944"/>
      <c r="DNM126" s="944"/>
      <c r="DNN126" s="944"/>
      <c r="DNO126" s="944"/>
      <c r="DNP126" s="944"/>
      <c r="DNQ126" s="944"/>
      <c r="DNR126" s="944"/>
      <c r="DNS126" s="944"/>
      <c r="DNT126" s="944"/>
      <c r="DNU126" s="944"/>
      <c r="DNV126" s="944"/>
      <c r="DNW126" s="944"/>
      <c r="DNX126" s="944"/>
      <c r="DNY126" s="944"/>
      <c r="DNZ126" s="944"/>
      <c r="DOA126" s="944"/>
      <c r="DOB126" s="944"/>
      <c r="DOC126" s="944"/>
      <c r="DOD126" s="944"/>
      <c r="DOE126" s="944"/>
      <c r="DOF126" s="944"/>
      <c r="DOG126" s="944"/>
      <c r="DOH126" s="944"/>
      <c r="DOI126" s="944"/>
      <c r="DOJ126" s="944"/>
      <c r="DOK126" s="944"/>
      <c r="DOL126" s="944"/>
      <c r="DOM126" s="944"/>
      <c r="DON126" s="944"/>
      <c r="DOO126" s="944"/>
      <c r="DOP126" s="944"/>
      <c r="DOQ126" s="944"/>
      <c r="DOR126" s="944"/>
      <c r="DOS126" s="944"/>
      <c r="DOT126" s="944"/>
      <c r="DOU126" s="944"/>
      <c r="DOV126" s="944"/>
      <c r="DOW126" s="944"/>
      <c r="DOX126" s="944"/>
      <c r="DOY126" s="944"/>
      <c r="DOZ126" s="944"/>
      <c r="DPA126" s="944"/>
      <c r="DPB126" s="944"/>
      <c r="DPC126" s="944"/>
      <c r="DPD126" s="944"/>
      <c r="DPE126" s="944"/>
      <c r="DPF126" s="944"/>
      <c r="DPG126" s="944"/>
      <c r="DPH126" s="944"/>
      <c r="DPI126" s="944"/>
      <c r="DPJ126" s="944"/>
      <c r="DPK126" s="944"/>
      <c r="DPL126" s="944"/>
      <c r="DPM126" s="944"/>
      <c r="DPN126" s="944"/>
      <c r="DPO126" s="944"/>
      <c r="DPP126" s="944"/>
      <c r="DPQ126" s="944"/>
      <c r="DPR126" s="944"/>
      <c r="DPS126" s="944"/>
      <c r="DPT126" s="944"/>
      <c r="DPU126" s="944"/>
      <c r="DPV126" s="944"/>
      <c r="DPW126" s="944"/>
      <c r="DPX126" s="944"/>
      <c r="DPY126" s="944"/>
      <c r="DPZ126" s="944"/>
      <c r="DQA126" s="944"/>
      <c r="DQB126" s="944"/>
      <c r="DQC126" s="944"/>
      <c r="DQD126" s="944"/>
      <c r="DQE126" s="944"/>
      <c r="DQF126" s="944"/>
      <c r="DQG126" s="944"/>
      <c r="DQH126" s="944"/>
      <c r="DQI126" s="944"/>
      <c r="DQJ126" s="944"/>
      <c r="DQK126" s="944"/>
      <c r="DQL126" s="944"/>
      <c r="DQM126" s="944"/>
      <c r="DQN126" s="944"/>
      <c r="DQO126" s="944"/>
      <c r="DQP126" s="944"/>
      <c r="DQQ126" s="944"/>
      <c r="DQR126" s="944"/>
      <c r="DQS126" s="944"/>
      <c r="DQT126" s="944"/>
      <c r="DQU126" s="944"/>
      <c r="DQV126" s="944"/>
      <c r="DQW126" s="944"/>
      <c r="DQX126" s="944"/>
      <c r="DQY126" s="944"/>
      <c r="DQZ126" s="944"/>
      <c r="DRA126" s="944"/>
      <c r="DRB126" s="944"/>
      <c r="DRC126" s="944"/>
      <c r="DRD126" s="944"/>
      <c r="DRE126" s="944"/>
      <c r="DRF126" s="944"/>
      <c r="DRG126" s="944"/>
      <c r="DRH126" s="944"/>
      <c r="DRI126" s="944"/>
      <c r="DRJ126" s="944"/>
      <c r="DRK126" s="944"/>
      <c r="DRL126" s="944"/>
      <c r="DRM126" s="944"/>
      <c r="DRN126" s="944"/>
      <c r="DRO126" s="944"/>
      <c r="DRP126" s="944"/>
      <c r="DRQ126" s="944"/>
      <c r="DRR126" s="944"/>
      <c r="DRS126" s="944"/>
      <c r="DRT126" s="944"/>
      <c r="DRU126" s="944"/>
      <c r="DRV126" s="944"/>
      <c r="DRW126" s="944"/>
      <c r="DRX126" s="944"/>
      <c r="DRY126" s="944"/>
      <c r="DRZ126" s="944"/>
      <c r="DSA126" s="944"/>
      <c r="DSB126" s="944"/>
      <c r="DSC126" s="944"/>
      <c r="DSD126" s="944"/>
      <c r="DSE126" s="944"/>
      <c r="DSF126" s="944"/>
      <c r="DSG126" s="944"/>
      <c r="DSH126" s="944"/>
      <c r="DSI126" s="944"/>
      <c r="DSJ126" s="944"/>
      <c r="DSK126" s="944"/>
      <c r="DSL126" s="944"/>
      <c r="DSM126" s="944"/>
      <c r="DSN126" s="944"/>
      <c r="DSO126" s="944"/>
      <c r="DSP126" s="944"/>
      <c r="DSQ126" s="944"/>
      <c r="DSR126" s="944"/>
      <c r="DSS126" s="944"/>
      <c r="DST126" s="944"/>
      <c r="DSU126" s="944"/>
      <c r="DSV126" s="944"/>
      <c r="DSW126" s="944"/>
      <c r="DSX126" s="944"/>
      <c r="DSY126" s="944"/>
      <c r="DSZ126" s="944"/>
      <c r="DTA126" s="944"/>
      <c r="DTB126" s="944"/>
      <c r="DTC126" s="944"/>
      <c r="DTD126" s="944"/>
      <c r="DTE126" s="944"/>
      <c r="DTF126" s="944"/>
      <c r="DTG126" s="944"/>
      <c r="DTH126" s="944"/>
      <c r="DTI126" s="944"/>
      <c r="DTJ126" s="944"/>
      <c r="DTK126" s="944"/>
      <c r="DTL126" s="944"/>
      <c r="DTM126" s="944"/>
      <c r="DTN126" s="944"/>
      <c r="DTO126" s="944"/>
      <c r="DTP126" s="944"/>
      <c r="DTQ126" s="944"/>
      <c r="DTR126" s="944"/>
      <c r="DTS126" s="944"/>
      <c r="DTT126" s="944"/>
      <c r="DTU126" s="944"/>
      <c r="DTV126" s="944"/>
      <c r="DTW126" s="944"/>
      <c r="DTX126" s="944"/>
      <c r="DTY126" s="944"/>
      <c r="DTZ126" s="944"/>
      <c r="DUA126" s="944"/>
      <c r="DUB126" s="944"/>
      <c r="DUC126" s="944"/>
      <c r="DUD126" s="944"/>
      <c r="DUE126" s="944"/>
      <c r="DUF126" s="944"/>
      <c r="DUG126" s="944"/>
      <c r="DUH126" s="944"/>
      <c r="DUI126" s="944"/>
      <c r="DUJ126" s="944"/>
      <c r="DUK126" s="944"/>
      <c r="DUL126" s="944"/>
      <c r="DUM126" s="944"/>
      <c r="DUN126" s="944"/>
      <c r="DUO126" s="944"/>
      <c r="DUP126" s="944"/>
      <c r="DUQ126" s="944"/>
      <c r="DUR126" s="944"/>
      <c r="DUS126" s="944"/>
      <c r="DUT126" s="944"/>
      <c r="DUU126" s="944"/>
      <c r="DUV126" s="944"/>
      <c r="DUW126" s="944"/>
      <c r="DUX126" s="944"/>
      <c r="DUY126" s="944"/>
      <c r="DUZ126" s="944"/>
      <c r="DVA126" s="944"/>
      <c r="DVB126" s="944"/>
      <c r="DVC126" s="944"/>
      <c r="DVD126" s="944"/>
      <c r="DVE126" s="944"/>
      <c r="DVF126" s="944"/>
      <c r="DVG126" s="944"/>
      <c r="DVH126" s="944"/>
      <c r="DVI126" s="944"/>
      <c r="DVJ126" s="944"/>
      <c r="DVK126" s="944"/>
      <c r="DVL126" s="944"/>
      <c r="DVM126" s="944"/>
      <c r="DVN126" s="944"/>
      <c r="DVO126" s="944"/>
      <c r="DVP126" s="944"/>
      <c r="DVQ126" s="944"/>
      <c r="DVR126" s="944"/>
      <c r="DVS126" s="944"/>
      <c r="DVT126" s="944"/>
      <c r="DVU126" s="944"/>
      <c r="DVV126" s="944"/>
      <c r="DVW126" s="944"/>
      <c r="DVX126" s="944"/>
      <c r="DVY126" s="944"/>
      <c r="DVZ126" s="944"/>
      <c r="DWA126" s="944"/>
      <c r="DWB126" s="944"/>
      <c r="DWC126" s="944"/>
      <c r="DWD126" s="944"/>
      <c r="DWE126" s="944"/>
      <c r="DWF126" s="944"/>
      <c r="DWG126" s="944"/>
      <c r="DWH126" s="944"/>
      <c r="DWI126" s="944"/>
      <c r="DWJ126" s="944"/>
      <c r="DWK126" s="944"/>
      <c r="DWL126" s="944"/>
      <c r="DWM126" s="944"/>
      <c r="DWN126" s="944"/>
      <c r="DWO126" s="944"/>
      <c r="DWP126" s="944"/>
      <c r="DWQ126" s="944"/>
      <c r="DWR126" s="944"/>
      <c r="DWS126" s="944"/>
      <c r="DWT126" s="944"/>
      <c r="DWU126" s="944"/>
      <c r="DWV126" s="944"/>
      <c r="DWW126" s="944"/>
      <c r="DWX126" s="944"/>
      <c r="DWY126" s="944"/>
      <c r="DWZ126" s="944"/>
      <c r="DXA126" s="944"/>
      <c r="DXB126" s="944"/>
      <c r="DXC126" s="944"/>
      <c r="DXD126" s="944"/>
      <c r="DXE126" s="944"/>
      <c r="DXF126" s="944"/>
      <c r="DXG126" s="944"/>
      <c r="DXH126" s="944"/>
      <c r="DXI126" s="944"/>
      <c r="DXJ126" s="944"/>
      <c r="DXK126" s="944"/>
      <c r="DXL126" s="944"/>
      <c r="DXM126" s="944"/>
      <c r="DXN126" s="944"/>
      <c r="DXO126" s="944"/>
      <c r="DXP126" s="944"/>
      <c r="DXQ126" s="944"/>
      <c r="DXR126" s="944"/>
      <c r="DXS126" s="944"/>
      <c r="DXT126" s="944"/>
      <c r="DXU126" s="944"/>
      <c r="DXV126" s="944"/>
      <c r="DXW126" s="944"/>
      <c r="DXX126" s="944"/>
      <c r="DXY126" s="944"/>
      <c r="DXZ126" s="944"/>
      <c r="DYA126" s="944"/>
      <c r="DYB126" s="944"/>
      <c r="DYC126" s="944"/>
      <c r="DYD126" s="944"/>
      <c r="DYE126" s="944"/>
      <c r="DYF126" s="944"/>
      <c r="DYG126" s="944"/>
      <c r="DYH126" s="944"/>
      <c r="DYI126" s="944"/>
      <c r="DYJ126" s="944"/>
      <c r="DYK126" s="944"/>
      <c r="DYL126" s="944"/>
      <c r="DYM126" s="944"/>
      <c r="DYN126" s="944"/>
      <c r="DYO126" s="944"/>
      <c r="DYP126" s="944"/>
      <c r="DYQ126" s="944"/>
      <c r="DYR126" s="944"/>
      <c r="DYS126" s="944"/>
      <c r="DYT126" s="944"/>
      <c r="DYU126" s="944"/>
      <c r="DYV126" s="944"/>
      <c r="DYW126" s="944"/>
      <c r="DYX126" s="944"/>
      <c r="DYY126" s="944"/>
      <c r="DYZ126" s="944"/>
      <c r="DZA126" s="944"/>
      <c r="DZB126" s="944"/>
      <c r="DZC126" s="944"/>
      <c r="DZD126" s="944"/>
      <c r="DZE126" s="944"/>
      <c r="DZF126" s="944"/>
      <c r="DZG126" s="944"/>
      <c r="DZH126" s="944"/>
      <c r="DZI126" s="944"/>
      <c r="DZJ126" s="944"/>
      <c r="DZK126" s="944"/>
      <c r="DZL126" s="944"/>
      <c r="DZM126" s="944"/>
      <c r="DZN126" s="944"/>
      <c r="DZO126" s="944"/>
      <c r="DZP126" s="944"/>
      <c r="DZQ126" s="944"/>
      <c r="DZR126" s="944"/>
      <c r="DZS126" s="944"/>
      <c r="DZT126" s="944"/>
      <c r="DZU126" s="944"/>
      <c r="DZV126" s="944"/>
      <c r="DZW126" s="944"/>
      <c r="DZX126" s="944"/>
      <c r="DZY126" s="944"/>
      <c r="DZZ126" s="944"/>
      <c r="EAA126" s="944"/>
      <c r="EAB126" s="944"/>
      <c r="EAC126" s="944"/>
      <c r="EAD126" s="944"/>
      <c r="EAE126" s="944"/>
      <c r="EAF126" s="944"/>
      <c r="EAG126" s="944"/>
      <c r="EAH126" s="944"/>
      <c r="EAI126" s="944"/>
      <c r="EAJ126" s="944"/>
      <c r="EAK126" s="944"/>
      <c r="EAL126" s="944"/>
      <c r="EAM126" s="944"/>
      <c r="EAN126" s="944"/>
      <c r="EAO126" s="944"/>
      <c r="EAP126" s="944"/>
      <c r="EAQ126" s="944"/>
      <c r="EAR126" s="944"/>
      <c r="EAS126" s="944"/>
      <c r="EAT126" s="944"/>
      <c r="EAU126" s="944"/>
      <c r="EAV126" s="944"/>
      <c r="EAW126" s="944"/>
      <c r="EAX126" s="944"/>
      <c r="EAY126" s="944"/>
      <c r="EAZ126" s="944"/>
      <c r="EBA126" s="944"/>
      <c r="EBB126" s="944"/>
      <c r="EBC126" s="944"/>
      <c r="EBD126" s="944"/>
      <c r="EBE126" s="944"/>
      <c r="EBF126" s="944"/>
      <c r="EBG126" s="944"/>
      <c r="EBH126" s="944"/>
      <c r="EBI126" s="944"/>
      <c r="EBJ126" s="944"/>
      <c r="EBK126" s="944"/>
      <c r="EBL126" s="944"/>
      <c r="EBM126" s="944"/>
      <c r="EBN126" s="944"/>
      <c r="EBO126" s="944"/>
      <c r="EBP126" s="944"/>
      <c r="EBQ126" s="944"/>
      <c r="EBR126" s="944"/>
      <c r="EBS126" s="944"/>
      <c r="EBT126" s="944"/>
      <c r="EBU126" s="944"/>
      <c r="EBV126" s="944"/>
      <c r="EBW126" s="944"/>
      <c r="EBX126" s="944"/>
      <c r="EBY126" s="944"/>
      <c r="EBZ126" s="944"/>
      <c r="ECA126" s="944"/>
      <c r="ECB126" s="944"/>
      <c r="ECC126" s="944"/>
      <c r="ECD126" s="944"/>
      <c r="ECE126" s="944"/>
      <c r="ECF126" s="944"/>
      <c r="ECG126" s="944"/>
      <c r="ECH126" s="944"/>
      <c r="ECI126" s="944"/>
      <c r="ECJ126" s="944"/>
      <c r="ECK126" s="944"/>
      <c r="ECL126" s="944"/>
      <c r="ECM126" s="944"/>
      <c r="ECN126" s="944"/>
      <c r="ECO126" s="944"/>
      <c r="ECP126" s="944"/>
      <c r="ECQ126" s="944"/>
      <c r="ECR126" s="944"/>
      <c r="ECS126" s="944"/>
      <c r="ECT126" s="944"/>
      <c r="ECU126" s="944"/>
      <c r="ECV126" s="944"/>
      <c r="ECW126" s="944"/>
      <c r="ECX126" s="944"/>
      <c r="ECY126" s="944"/>
      <c r="ECZ126" s="944"/>
      <c r="EDA126" s="944"/>
      <c r="EDB126" s="944"/>
      <c r="EDC126" s="944"/>
      <c r="EDD126" s="944"/>
      <c r="EDE126" s="944"/>
      <c r="EDF126" s="944"/>
      <c r="EDG126" s="944"/>
      <c r="EDH126" s="944"/>
      <c r="EDI126" s="944"/>
      <c r="EDJ126" s="944"/>
      <c r="EDK126" s="944"/>
      <c r="EDL126" s="944"/>
      <c r="EDM126" s="944"/>
      <c r="EDN126" s="944"/>
      <c r="EDO126" s="944"/>
      <c r="EDP126" s="944"/>
      <c r="EDQ126" s="944"/>
      <c r="EDR126" s="944"/>
      <c r="EDS126" s="944"/>
      <c r="EDT126" s="944"/>
      <c r="EDU126" s="944"/>
      <c r="EDV126" s="944"/>
      <c r="EDW126" s="944"/>
      <c r="EDX126" s="944"/>
      <c r="EDY126" s="944"/>
      <c r="EDZ126" s="944"/>
      <c r="EEA126" s="944"/>
      <c r="EEB126" s="944"/>
      <c r="EEC126" s="944"/>
      <c r="EED126" s="944"/>
      <c r="EEE126" s="944"/>
      <c r="EEF126" s="944"/>
      <c r="EEG126" s="944"/>
      <c r="EEH126" s="944"/>
      <c r="EEI126" s="944"/>
      <c r="EEJ126" s="944"/>
      <c r="EEK126" s="944"/>
      <c r="EEL126" s="944"/>
      <c r="EEM126" s="944"/>
      <c r="EEN126" s="944"/>
      <c r="EEO126" s="944"/>
      <c r="EEP126" s="944"/>
      <c r="EEQ126" s="944"/>
      <c r="EER126" s="944"/>
      <c r="EES126" s="944"/>
      <c r="EET126" s="944"/>
      <c r="EEU126" s="944"/>
      <c r="EEV126" s="944"/>
      <c r="EEW126" s="944"/>
      <c r="EEX126" s="944"/>
      <c r="EEY126" s="944"/>
      <c r="EEZ126" s="944"/>
      <c r="EFA126" s="944"/>
      <c r="EFB126" s="944"/>
      <c r="EFC126" s="944"/>
      <c r="EFD126" s="944"/>
      <c r="EFE126" s="944"/>
      <c r="EFF126" s="944"/>
      <c r="EFG126" s="944"/>
      <c r="EFH126" s="944"/>
      <c r="EFI126" s="944"/>
      <c r="EFJ126" s="944"/>
      <c r="EFK126" s="944"/>
      <c r="EFL126" s="944"/>
      <c r="EFM126" s="944"/>
      <c r="EFN126" s="944"/>
      <c r="EFO126" s="944"/>
      <c r="EFP126" s="944"/>
      <c r="EFQ126" s="944"/>
      <c r="EFR126" s="944"/>
      <c r="EFS126" s="944"/>
      <c r="EFT126" s="944"/>
      <c r="EFU126" s="944"/>
      <c r="EFV126" s="944"/>
      <c r="EFW126" s="944"/>
      <c r="EFX126" s="944"/>
      <c r="EFY126" s="944"/>
      <c r="EFZ126" s="944"/>
      <c r="EGA126" s="944"/>
      <c r="EGB126" s="944"/>
      <c r="EGC126" s="944"/>
      <c r="EGD126" s="944"/>
      <c r="EGE126" s="944"/>
      <c r="EGF126" s="944"/>
      <c r="EGG126" s="944"/>
      <c r="EGH126" s="944"/>
      <c r="EGI126" s="944"/>
      <c r="EGJ126" s="944"/>
      <c r="EGK126" s="944"/>
      <c r="EGL126" s="944"/>
      <c r="EGM126" s="944"/>
      <c r="EGN126" s="944"/>
      <c r="EGO126" s="944"/>
      <c r="EGP126" s="944"/>
      <c r="EGQ126" s="944"/>
      <c r="EGR126" s="944"/>
      <c r="EGS126" s="944"/>
      <c r="EGT126" s="944"/>
      <c r="EGU126" s="944"/>
      <c r="EGV126" s="944"/>
      <c r="EGW126" s="944"/>
      <c r="EGX126" s="944"/>
      <c r="EGY126" s="944"/>
      <c r="EGZ126" s="944"/>
      <c r="EHA126" s="944"/>
      <c r="EHB126" s="944"/>
      <c r="EHC126" s="944"/>
      <c r="EHD126" s="944"/>
      <c r="EHE126" s="944"/>
      <c r="EHF126" s="944"/>
      <c r="EHG126" s="944"/>
      <c r="EHH126" s="944"/>
      <c r="EHI126" s="944"/>
      <c r="EHJ126" s="944"/>
      <c r="EHK126" s="944"/>
      <c r="EHL126" s="944"/>
      <c r="EHM126" s="944"/>
      <c r="EHN126" s="944"/>
      <c r="EHO126" s="944"/>
      <c r="EHP126" s="944"/>
      <c r="EHQ126" s="944"/>
      <c r="EHR126" s="944"/>
      <c r="EHS126" s="944"/>
      <c r="EHT126" s="944"/>
      <c r="EHU126" s="944"/>
      <c r="EHV126" s="944"/>
      <c r="EHW126" s="944"/>
      <c r="EHX126" s="944"/>
      <c r="EHY126" s="944"/>
      <c r="EHZ126" s="944"/>
      <c r="EIA126" s="944"/>
      <c r="EIB126" s="944"/>
      <c r="EIC126" s="944"/>
      <c r="EID126" s="944"/>
      <c r="EIE126" s="944"/>
      <c r="EIF126" s="944"/>
      <c r="EIG126" s="944"/>
      <c r="EIH126" s="944"/>
      <c r="EII126" s="944"/>
      <c r="EIJ126" s="944"/>
      <c r="EIK126" s="944"/>
      <c r="EIL126" s="944"/>
      <c r="EIM126" s="944"/>
      <c r="EIN126" s="944"/>
      <c r="EIO126" s="944"/>
      <c r="EIP126" s="944"/>
      <c r="EIQ126" s="944"/>
      <c r="EIR126" s="944"/>
      <c r="EIS126" s="944"/>
      <c r="EIT126" s="944"/>
      <c r="EIU126" s="944"/>
      <c r="EIV126" s="944"/>
      <c r="EIW126" s="944"/>
      <c r="EIX126" s="944"/>
      <c r="EIY126" s="944"/>
      <c r="EIZ126" s="944"/>
      <c r="EJA126" s="944"/>
      <c r="EJB126" s="944"/>
      <c r="EJC126" s="944"/>
      <c r="EJD126" s="944"/>
      <c r="EJE126" s="944"/>
      <c r="EJF126" s="944"/>
      <c r="EJG126" s="944"/>
      <c r="EJH126" s="944"/>
      <c r="EJI126" s="944"/>
      <c r="EJJ126" s="944"/>
      <c r="EJK126" s="944"/>
      <c r="EJL126" s="944"/>
      <c r="EJM126" s="944"/>
      <c r="EJN126" s="944"/>
      <c r="EJO126" s="944"/>
      <c r="EJP126" s="944"/>
      <c r="EJQ126" s="944"/>
      <c r="EJR126" s="944"/>
      <c r="EJS126" s="944"/>
      <c r="EJT126" s="944"/>
      <c r="EJU126" s="944"/>
      <c r="EJV126" s="944"/>
      <c r="EJW126" s="944"/>
      <c r="EJX126" s="944"/>
      <c r="EJY126" s="944"/>
      <c r="EJZ126" s="944"/>
      <c r="EKA126" s="944"/>
      <c r="EKB126" s="944"/>
      <c r="EKC126" s="944"/>
      <c r="EKD126" s="944"/>
      <c r="EKE126" s="944"/>
      <c r="EKF126" s="944"/>
      <c r="EKG126" s="944"/>
      <c r="EKH126" s="944"/>
      <c r="EKI126" s="944"/>
      <c r="EKJ126" s="944"/>
      <c r="EKK126" s="944"/>
      <c r="EKL126" s="944"/>
      <c r="EKM126" s="944"/>
      <c r="EKN126" s="944"/>
      <c r="EKO126" s="944"/>
      <c r="EKP126" s="944"/>
      <c r="EKQ126" s="944"/>
      <c r="EKR126" s="944"/>
      <c r="EKS126" s="944"/>
      <c r="EKT126" s="944"/>
      <c r="EKU126" s="944"/>
      <c r="EKV126" s="944"/>
      <c r="EKW126" s="944"/>
      <c r="EKX126" s="944"/>
      <c r="EKY126" s="944"/>
      <c r="EKZ126" s="944"/>
      <c r="ELA126" s="944"/>
      <c r="ELB126" s="944"/>
      <c r="ELC126" s="944"/>
      <c r="ELD126" s="944"/>
      <c r="ELE126" s="944"/>
      <c r="ELF126" s="944"/>
      <c r="ELG126" s="944"/>
      <c r="ELH126" s="944"/>
      <c r="ELI126" s="944"/>
      <c r="ELJ126" s="944"/>
      <c r="ELK126" s="944"/>
      <c r="ELL126" s="944"/>
      <c r="ELM126" s="944"/>
      <c r="ELN126" s="944"/>
      <c r="ELO126" s="944"/>
      <c r="ELP126" s="944"/>
      <c r="ELQ126" s="944"/>
      <c r="ELR126" s="944"/>
      <c r="ELS126" s="944"/>
      <c r="ELT126" s="944"/>
      <c r="ELU126" s="944"/>
      <c r="ELV126" s="944"/>
      <c r="ELW126" s="944"/>
      <c r="ELX126" s="944"/>
      <c r="ELY126" s="944"/>
      <c r="ELZ126" s="944"/>
      <c r="EMA126" s="944"/>
      <c r="EMB126" s="944"/>
      <c r="EMC126" s="944"/>
      <c r="EMD126" s="944"/>
      <c r="EME126" s="944"/>
      <c r="EMF126" s="944"/>
      <c r="EMG126" s="944"/>
      <c r="EMH126" s="944"/>
      <c r="EMI126" s="944"/>
      <c r="EMJ126" s="944"/>
      <c r="EMK126" s="944"/>
      <c r="EML126" s="944"/>
      <c r="EMM126" s="944"/>
      <c r="EMN126" s="944"/>
      <c r="EMO126" s="944"/>
      <c r="EMP126" s="944"/>
      <c r="EMQ126" s="944"/>
      <c r="EMR126" s="944"/>
      <c r="EMS126" s="944"/>
      <c r="EMT126" s="944"/>
      <c r="EMU126" s="944"/>
      <c r="EMV126" s="944"/>
      <c r="EMW126" s="944"/>
      <c r="EMX126" s="944"/>
      <c r="EMY126" s="944"/>
      <c r="EMZ126" s="944"/>
      <c r="ENA126" s="944"/>
      <c r="ENB126" s="944"/>
      <c r="ENC126" s="944"/>
      <c r="END126" s="944"/>
      <c r="ENE126" s="944"/>
      <c r="ENF126" s="944"/>
      <c r="ENG126" s="944"/>
      <c r="ENH126" s="944"/>
      <c r="ENI126" s="944"/>
      <c r="ENJ126" s="944"/>
      <c r="ENK126" s="944"/>
      <c r="ENL126" s="944"/>
      <c r="ENM126" s="944"/>
      <c r="ENN126" s="944"/>
      <c r="ENO126" s="944"/>
      <c r="ENP126" s="944"/>
      <c r="ENQ126" s="944"/>
      <c r="ENR126" s="944"/>
      <c r="ENS126" s="944"/>
      <c r="ENT126" s="944"/>
      <c r="ENU126" s="944"/>
      <c r="ENV126" s="944"/>
      <c r="ENW126" s="944"/>
      <c r="ENX126" s="944"/>
      <c r="ENY126" s="944"/>
      <c r="ENZ126" s="944"/>
      <c r="EOA126" s="944"/>
      <c r="EOB126" s="944"/>
      <c r="EOC126" s="944"/>
      <c r="EOD126" s="944"/>
      <c r="EOE126" s="944"/>
      <c r="EOF126" s="944"/>
      <c r="EOG126" s="944"/>
      <c r="EOH126" s="944"/>
      <c r="EOI126" s="944"/>
      <c r="EOJ126" s="944"/>
      <c r="EOK126" s="944"/>
      <c r="EOL126" s="944"/>
      <c r="EOM126" s="944"/>
      <c r="EON126" s="944"/>
      <c r="EOO126" s="944"/>
      <c r="EOP126" s="944"/>
      <c r="EOQ126" s="944"/>
      <c r="EOR126" s="944"/>
      <c r="EOS126" s="944"/>
      <c r="EOT126" s="944"/>
      <c r="EOU126" s="944"/>
      <c r="EOV126" s="944"/>
      <c r="EOW126" s="944"/>
      <c r="EOX126" s="944"/>
      <c r="EOY126" s="944"/>
      <c r="EOZ126" s="944"/>
      <c r="EPA126" s="944"/>
      <c r="EPB126" s="944"/>
      <c r="EPC126" s="944"/>
      <c r="EPD126" s="944"/>
      <c r="EPE126" s="944"/>
      <c r="EPF126" s="944"/>
      <c r="EPG126" s="944"/>
      <c r="EPH126" s="944"/>
      <c r="EPI126" s="944"/>
      <c r="EPJ126" s="944"/>
      <c r="EPK126" s="944"/>
      <c r="EPL126" s="944"/>
      <c r="EPM126" s="944"/>
      <c r="EPN126" s="944"/>
      <c r="EPO126" s="944"/>
      <c r="EPP126" s="944"/>
      <c r="EPQ126" s="944"/>
      <c r="EPR126" s="944"/>
      <c r="EPS126" s="944"/>
      <c r="EPT126" s="944"/>
      <c r="EPU126" s="944"/>
      <c r="EPV126" s="944"/>
      <c r="EPW126" s="944"/>
      <c r="EPX126" s="944"/>
      <c r="EPY126" s="944"/>
      <c r="EPZ126" s="944"/>
      <c r="EQA126" s="944"/>
      <c r="EQB126" s="944"/>
      <c r="EQC126" s="944"/>
      <c r="EQD126" s="944"/>
      <c r="EQE126" s="944"/>
      <c r="EQF126" s="944"/>
      <c r="EQG126" s="944"/>
      <c r="EQH126" s="944"/>
      <c r="EQI126" s="944"/>
      <c r="EQJ126" s="944"/>
      <c r="EQK126" s="944"/>
      <c r="EQL126" s="944"/>
      <c r="EQM126" s="944"/>
      <c r="EQN126" s="944"/>
      <c r="EQO126" s="944"/>
      <c r="EQP126" s="944"/>
      <c r="EQQ126" s="944"/>
      <c r="EQR126" s="944"/>
      <c r="EQS126" s="944"/>
      <c r="EQT126" s="944"/>
      <c r="EQU126" s="944"/>
      <c r="EQV126" s="944"/>
      <c r="EQW126" s="944"/>
      <c r="EQX126" s="944"/>
      <c r="EQY126" s="944"/>
      <c r="EQZ126" s="944"/>
      <c r="ERA126" s="944"/>
      <c r="ERB126" s="944"/>
      <c r="ERC126" s="944"/>
      <c r="ERD126" s="944"/>
      <c r="ERE126" s="944"/>
      <c r="ERF126" s="944"/>
      <c r="ERG126" s="944"/>
      <c r="ERH126" s="944"/>
      <c r="ERI126" s="944"/>
      <c r="ERJ126" s="944"/>
      <c r="ERK126" s="944"/>
      <c r="ERL126" s="944"/>
      <c r="ERM126" s="944"/>
      <c r="ERN126" s="944"/>
      <c r="ERO126" s="944"/>
      <c r="ERP126" s="944"/>
      <c r="ERQ126" s="944"/>
      <c r="ERR126" s="944"/>
      <c r="ERS126" s="944"/>
      <c r="ERT126" s="944"/>
      <c r="ERU126" s="944"/>
      <c r="ERV126" s="944"/>
      <c r="ERW126" s="944"/>
      <c r="ERX126" s="944"/>
      <c r="ERY126" s="944"/>
      <c r="ERZ126" s="944"/>
      <c r="ESA126" s="944"/>
      <c r="ESB126" s="944"/>
      <c r="ESC126" s="944"/>
      <c r="ESD126" s="944"/>
      <c r="ESE126" s="944"/>
      <c r="ESF126" s="944"/>
      <c r="ESG126" s="944"/>
      <c r="ESH126" s="944"/>
      <c r="ESI126" s="944"/>
      <c r="ESJ126" s="944"/>
      <c r="ESK126" s="944"/>
      <c r="ESL126" s="944"/>
      <c r="ESM126" s="944"/>
      <c r="ESN126" s="944"/>
      <c r="ESO126" s="944"/>
      <c r="ESP126" s="944"/>
      <c r="ESQ126" s="944"/>
      <c r="ESR126" s="944"/>
      <c r="ESS126" s="944"/>
      <c r="EST126" s="944"/>
      <c r="ESU126" s="944"/>
      <c r="ESV126" s="944"/>
      <c r="ESW126" s="944"/>
      <c r="ESX126" s="944"/>
      <c r="ESY126" s="944"/>
      <c r="ESZ126" s="944"/>
      <c r="ETA126" s="944"/>
      <c r="ETB126" s="944"/>
      <c r="ETC126" s="944"/>
      <c r="ETD126" s="944"/>
      <c r="ETE126" s="944"/>
      <c r="ETF126" s="944"/>
      <c r="ETG126" s="944"/>
      <c r="ETH126" s="944"/>
      <c r="ETI126" s="944"/>
      <c r="ETJ126" s="944"/>
      <c r="ETK126" s="944"/>
      <c r="ETL126" s="944"/>
      <c r="ETM126" s="944"/>
      <c r="ETN126" s="944"/>
      <c r="ETO126" s="944"/>
      <c r="ETP126" s="944"/>
      <c r="ETQ126" s="944"/>
      <c r="ETR126" s="944"/>
      <c r="ETS126" s="944"/>
      <c r="ETT126" s="944"/>
      <c r="ETU126" s="944"/>
      <c r="ETV126" s="944"/>
      <c r="ETW126" s="944"/>
      <c r="ETX126" s="944"/>
      <c r="ETY126" s="944"/>
      <c r="ETZ126" s="944"/>
      <c r="EUA126" s="944"/>
      <c r="EUB126" s="944"/>
      <c r="EUC126" s="944"/>
      <c r="EUD126" s="944"/>
      <c r="EUE126" s="944"/>
      <c r="EUF126" s="944"/>
      <c r="EUG126" s="944"/>
      <c r="EUH126" s="944"/>
      <c r="EUI126" s="944"/>
      <c r="EUJ126" s="944"/>
      <c r="EUK126" s="944"/>
      <c r="EUL126" s="944"/>
      <c r="EUM126" s="944"/>
      <c r="EUN126" s="944"/>
      <c r="EUO126" s="944"/>
      <c r="EUP126" s="944"/>
      <c r="EUQ126" s="944"/>
      <c r="EUR126" s="944"/>
      <c r="EUS126" s="944"/>
      <c r="EUT126" s="944"/>
      <c r="EUU126" s="944"/>
      <c r="EUV126" s="944"/>
      <c r="EUW126" s="944"/>
      <c r="EUX126" s="944"/>
      <c r="EUY126" s="944"/>
      <c r="EUZ126" s="944"/>
      <c r="EVA126" s="944"/>
      <c r="EVB126" s="944"/>
      <c r="EVC126" s="944"/>
      <c r="EVD126" s="944"/>
      <c r="EVE126" s="944"/>
      <c r="EVF126" s="944"/>
      <c r="EVG126" s="944"/>
      <c r="EVH126" s="944"/>
      <c r="EVI126" s="944"/>
      <c r="EVJ126" s="944"/>
      <c r="EVK126" s="944"/>
      <c r="EVL126" s="944"/>
      <c r="EVM126" s="944"/>
      <c r="EVN126" s="944"/>
      <c r="EVO126" s="944"/>
      <c r="EVP126" s="944"/>
      <c r="EVQ126" s="944"/>
      <c r="EVR126" s="944"/>
      <c r="EVS126" s="944"/>
      <c r="EVT126" s="944"/>
      <c r="EVU126" s="944"/>
      <c r="EVV126" s="944"/>
      <c r="EVW126" s="944"/>
      <c r="EVX126" s="944"/>
      <c r="EVY126" s="944"/>
      <c r="EVZ126" s="944"/>
      <c r="EWA126" s="944"/>
      <c r="EWB126" s="944"/>
      <c r="EWC126" s="944"/>
      <c r="EWD126" s="944"/>
      <c r="EWE126" s="944"/>
      <c r="EWF126" s="944"/>
      <c r="EWG126" s="944"/>
      <c r="EWH126" s="944"/>
      <c r="EWI126" s="944"/>
      <c r="EWJ126" s="944"/>
      <c r="EWK126" s="944"/>
      <c r="EWL126" s="944"/>
      <c r="EWM126" s="944"/>
      <c r="EWN126" s="944"/>
      <c r="EWO126" s="944"/>
      <c r="EWP126" s="944"/>
      <c r="EWQ126" s="944"/>
      <c r="EWR126" s="944"/>
      <c r="EWS126" s="944"/>
      <c r="EWT126" s="944"/>
      <c r="EWU126" s="944"/>
      <c r="EWV126" s="944"/>
      <c r="EWW126" s="944"/>
      <c r="EWX126" s="944"/>
      <c r="EWY126" s="944"/>
      <c r="EWZ126" s="944"/>
      <c r="EXA126" s="944"/>
      <c r="EXB126" s="944"/>
      <c r="EXC126" s="944"/>
      <c r="EXD126" s="944"/>
      <c r="EXE126" s="944"/>
      <c r="EXF126" s="944"/>
      <c r="EXG126" s="944"/>
      <c r="EXH126" s="944"/>
      <c r="EXI126" s="944"/>
      <c r="EXJ126" s="944"/>
      <c r="EXK126" s="944"/>
      <c r="EXL126" s="944"/>
      <c r="EXM126" s="944"/>
      <c r="EXN126" s="944"/>
      <c r="EXO126" s="944"/>
      <c r="EXP126" s="944"/>
      <c r="EXQ126" s="944"/>
      <c r="EXR126" s="944"/>
      <c r="EXS126" s="944"/>
      <c r="EXT126" s="944"/>
      <c r="EXU126" s="944"/>
      <c r="EXV126" s="944"/>
      <c r="EXW126" s="944"/>
      <c r="EXX126" s="944"/>
      <c r="EXY126" s="944"/>
      <c r="EXZ126" s="944"/>
      <c r="EYA126" s="944"/>
      <c r="EYB126" s="944"/>
      <c r="EYC126" s="944"/>
      <c r="EYD126" s="944"/>
      <c r="EYE126" s="944"/>
      <c r="EYF126" s="944"/>
      <c r="EYG126" s="944"/>
      <c r="EYH126" s="944"/>
      <c r="EYI126" s="944"/>
      <c r="EYJ126" s="944"/>
      <c r="EYK126" s="944"/>
      <c r="EYL126" s="944"/>
      <c r="EYM126" s="944"/>
      <c r="EYN126" s="944"/>
      <c r="EYO126" s="944"/>
      <c r="EYP126" s="944"/>
      <c r="EYQ126" s="944"/>
      <c r="EYR126" s="944"/>
      <c r="EYS126" s="944"/>
      <c r="EYT126" s="944"/>
      <c r="EYU126" s="944"/>
      <c r="EYV126" s="944"/>
      <c r="EYW126" s="944"/>
      <c r="EYX126" s="944"/>
      <c r="EYY126" s="944"/>
      <c r="EYZ126" s="944"/>
      <c r="EZA126" s="944"/>
      <c r="EZB126" s="944"/>
      <c r="EZC126" s="944"/>
      <c r="EZD126" s="944"/>
      <c r="EZE126" s="944"/>
      <c r="EZF126" s="944"/>
      <c r="EZG126" s="944"/>
      <c r="EZH126" s="944"/>
      <c r="EZI126" s="944"/>
      <c r="EZJ126" s="944"/>
      <c r="EZK126" s="944"/>
      <c r="EZL126" s="944"/>
      <c r="EZM126" s="944"/>
      <c r="EZN126" s="944"/>
      <c r="EZO126" s="944"/>
      <c r="EZP126" s="944"/>
      <c r="EZQ126" s="944"/>
      <c r="EZR126" s="944"/>
      <c r="EZS126" s="944"/>
      <c r="EZT126" s="944"/>
      <c r="EZU126" s="944"/>
      <c r="EZV126" s="944"/>
      <c r="EZW126" s="944"/>
      <c r="EZX126" s="944"/>
      <c r="EZY126" s="944"/>
      <c r="EZZ126" s="944"/>
      <c r="FAA126" s="944"/>
      <c r="FAB126" s="944"/>
      <c r="FAC126" s="944"/>
      <c r="FAD126" s="944"/>
      <c r="FAE126" s="944"/>
      <c r="FAF126" s="944"/>
      <c r="FAG126" s="944"/>
      <c r="FAH126" s="944"/>
      <c r="FAI126" s="944"/>
      <c r="FAJ126" s="944"/>
      <c r="FAK126" s="944"/>
      <c r="FAL126" s="944"/>
      <c r="FAM126" s="944"/>
      <c r="FAN126" s="944"/>
      <c r="FAO126" s="944"/>
      <c r="FAP126" s="944"/>
      <c r="FAQ126" s="944"/>
      <c r="FAR126" s="944"/>
      <c r="FAS126" s="944"/>
      <c r="FAT126" s="944"/>
      <c r="FAU126" s="944"/>
      <c r="FAV126" s="944"/>
      <c r="FAW126" s="944"/>
      <c r="FAX126" s="944"/>
      <c r="FAY126" s="944"/>
      <c r="FAZ126" s="944"/>
      <c r="FBA126" s="944"/>
      <c r="FBB126" s="944"/>
      <c r="FBC126" s="944"/>
      <c r="FBD126" s="944"/>
      <c r="FBE126" s="944"/>
      <c r="FBF126" s="944"/>
      <c r="FBG126" s="944"/>
      <c r="FBH126" s="944"/>
      <c r="FBI126" s="944"/>
      <c r="FBJ126" s="944"/>
      <c r="FBK126" s="944"/>
      <c r="FBL126" s="944"/>
      <c r="FBM126" s="944"/>
      <c r="FBN126" s="944"/>
      <c r="FBO126" s="944"/>
      <c r="FBP126" s="944"/>
      <c r="FBQ126" s="944"/>
      <c r="FBR126" s="944"/>
      <c r="FBS126" s="944"/>
      <c r="FBT126" s="944"/>
      <c r="FBU126" s="944"/>
      <c r="FBV126" s="944"/>
      <c r="FBW126" s="944"/>
      <c r="FBX126" s="944"/>
      <c r="FBY126" s="944"/>
      <c r="FBZ126" s="944"/>
      <c r="FCA126" s="944"/>
      <c r="FCB126" s="944"/>
      <c r="FCC126" s="944"/>
      <c r="FCD126" s="944"/>
      <c r="FCE126" s="944"/>
      <c r="FCF126" s="944"/>
      <c r="FCG126" s="944"/>
      <c r="FCH126" s="944"/>
      <c r="FCI126" s="944"/>
      <c r="FCJ126" s="944"/>
      <c r="FCK126" s="944"/>
      <c r="FCL126" s="944"/>
      <c r="FCM126" s="944"/>
      <c r="FCN126" s="944"/>
      <c r="FCO126" s="944"/>
      <c r="FCP126" s="944"/>
      <c r="FCQ126" s="944"/>
      <c r="FCR126" s="944"/>
      <c r="FCS126" s="944"/>
      <c r="FCT126" s="944"/>
      <c r="FCU126" s="944"/>
      <c r="FCV126" s="944"/>
      <c r="FCW126" s="944"/>
      <c r="FCX126" s="944"/>
      <c r="FCY126" s="944"/>
      <c r="FCZ126" s="944"/>
      <c r="FDA126" s="944"/>
      <c r="FDB126" s="944"/>
      <c r="FDC126" s="944"/>
      <c r="FDD126" s="944"/>
      <c r="FDE126" s="944"/>
      <c r="FDF126" s="944"/>
      <c r="FDG126" s="944"/>
      <c r="FDH126" s="944"/>
      <c r="FDI126" s="944"/>
      <c r="FDJ126" s="944"/>
      <c r="FDK126" s="944"/>
      <c r="FDL126" s="944"/>
      <c r="FDM126" s="944"/>
      <c r="FDN126" s="944"/>
      <c r="FDO126" s="944"/>
      <c r="FDP126" s="944"/>
      <c r="FDQ126" s="944"/>
      <c r="FDR126" s="944"/>
      <c r="FDS126" s="944"/>
      <c r="FDT126" s="944"/>
      <c r="FDU126" s="944"/>
      <c r="FDV126" s="944"/>
      <c r="FDW126" s="944"/>
      <c r="FDX126" s="944"/>
      <c r="FDY126" s="944"/>
      <c r="FDZ126" s="944"/>
      <c r="FEA126" s="944"/>
      <c r="FEB126" s="944"/>
      <c r="FEC126" s="944"/>
      <c r="FED126" s="944"/>
      <c r="FEE126" s="944"/>
      <c r="FEF126" s="944"/>
      <c r="FEG126" s="944"/>
      <c r="FEH126" s="944"/>
      <c r="FEI126" s="944"/>
      <c r="FEJ126" s="944"/>
      <c r="FEK126" s="944"/>
      <c r="FEL126" s="944"/>
      <c r="FEM126" s="944"/>
      <c r="FEN126" s="944"/>
      <c r="FEO126" s="944"/>
      <c r="FEP126" s="944"/>
      <c r="FEQ126" s="944"/>
      <c r="FER126" s="944"/>
      <c r="FES126" s="944"/>
      <c r="FET126" s="944"/>
      <c r="FEU126" s="944"/>
      <c r="FEV126" s="944"/>
      <c r="FEW126" s="944"/>
      <c r="FEX126" s="944"/>
      <c r="FEY126" s="944"/>
      <c r="FEZ126" s="944"/>
      <c r="FFA126" s="944"/>
      <c r="FFB126" s="944"/>
      <c r="FFC126" s="944"/>
      <c r="FFD126" s="944"/>
      <c r="FFE126" s="944"/>
      <c r="FFF126" s="944"/>
      <c r="FFG126" s="944"/>
      <c r="FFH126" s="944"/>
      <c r="FFI126" s="944"/>
      <c r="FFJ126" s="944"/>
      <c r="FFK126" s="944"/>
      <c r="FFL126" s="944"/>
      <c r="FFM126" s="944"/>
      <c r="FFN126" s="944"/>
      <c r="FFO126" s="944"/>
      <c r="FFP126" s="944"/>
      <c r="FFQ126" s="944"/>
      <c r="FFR126" s="944"/>
      <c r="FFS126" s="944"/>
      <c r="FFT126" s="944"/>
      <c r="FFU126" s="944"/>
      <c r="FFV126" s="944"/>
      <c r="FFW126" s="944"/>
      <c r="FFX126" s="944"/>
      <c r="FFY126" s="944"/>
      <c r="FFZ126" s="944"/>
      <c r="FGA126" s="944"/>
      <c r="FGB126" s="944"/>
      <c r="FGC126" s="944"/>
      <c r="FGD126" s="944"/>
      <c r="FGE126" s="944"/>
      <c r="FGF126" s="944"/>
      <c r="FGG126" s="944"/>
      <c r="FGH126" s="944"/>
      <c r="FGI126" s="944"/>
      <c r="FGJ126" s="944"/>
      <c r="FGK126" s="944"/>
      <c r="FGL126" s="944"/>
      <c r="FGM126" s="944"/>
      <c r="FGN126" s="944"/>
      <c r="FGO126" s="944"/>
      <c r="FGP126" s="944"/>
      <c r="FGQ126" s="944"/>
      <c r="FGR126" s="944"/>
      <c r="FGS126" s="944"/>
      <c r="FGT126" s="944"/>
      <c r="FGU126" s="944"/>
      <c r="FGV126" s="944"/>
      <c r="FGW126" s="944"/>
      <c r="FGX126" s="944"/>
      <c r="FGY126" s="944"/>
      <c r="FGZ126" s="944"/>
      <c r="FHA126" s="944"/>
      <c r="FHB126" s="944"/>
      <c r="FHC126" s="944"/>
      <c r="FHD126" s="944"/>
      <c r="FHE126" s="944"/>
      <c r="FHF126" s="944"/>
      <c r="FHG126" s="944"/>
      <c r="FHH126" s="944"/>
      <c r="FHI126" s="944"/>
      <c r="FHJ126" s="944"/>
      <c r="FHK126" s="944"/>
      <c r="FHL126" s="944"/>
      <c r="FHM126" s="944"/>
      <c r="FHN126" s="944"/>
      <c r="FHO126" s="944"/>
      <c r="FHP126" s="944"/>
      <c r="FHQ126" s="944"/>
      <c r="FHR126" s="944"/>
      <c r="FHS126" s="944"/>
      <c r="FHT126" s="944"/>
      <c r="FHU126" s="944"/>
      <c r="FHV126" s="944"/>
      <c r="FHW126" s="944"/>
      <c r="FHX126" s="944"/>
      <c r="FHY126" s="944"/>
      <c r="FHZ126" s="944"/>
      <c r="FIA126" s="944"/>
      <c r="FIB126" s="944"/>
      <c r="FIC126" s="944"/>
      <c r="FID126" s="944"/>
      <c r="FIE126" s="944"/>
      <c r="FIF126" s="944"/>
      <c r="FIG126" s="944"/>
      <c r="FIH126" s="944"/>
      <c r="FII126" s="944"/>
      <c r="FIJ126" s="944"/>
      <c r="FIK126" s="944"/>
      <c r="FIL126" s="944"/>
      <c r="FIM126" s="944"/>
      <c r="FIN126" s="944"/>
      <c r="FIO126" s="944"/>
      <c r="FIP126" s="944"/>
      <c r="FIQ126" s="944"/>
      <c r="FIR126" s="944"/>
      <c r="FIS126" s="944"/>
      <c r="FIT126" s="944"/>
      <c r="FIU126" s="944"/>
      <c r="FIV126" s="944"/>
      <c r="FIW126" s="944"/>
      <c r="FIX126" s="944"/>
      <c r="FIY126" s="944"/>
      <c r="FIZ126" s="944"/>
      <c r="FJA126" s="944"/>
      <c r="FJB126" s="944"/>
      <c r="FJC126" s="944"/>
      <c r="FJD126" s="944"/>
      <c r="FJE126" s="944"/>
      <c r="FJF126" s="944"/>
      <c r="FJG126" s="944"/>
      <c r="FJH126" s="944"/>
      <c r="FJI126" s="944"/>
      <c r="FJJ126" s="944"/>
      <c r="FJK126" s="944"/>
      <c r="FJL126" s="944"/>
      <c r="FJM126" s="944"/>
      <c r="FJN126" s="944"/>
      <c r="FJO126" s="944"/>
      <c r="FJP126" s="944"/>
      <c r="FJQ126" s="944"/>
      <c r="FJR126" s="944"/>
      <c r="FJS126" s="944"/>
      <c r="FJT126" s="944"/>
      <c r="FJU126" s="944"/>
      <c r="FJV126" s="944"/>
      <c r="FJW126" s="944"/>
      <c r="FJX126" s="944"/>
      <c r="FJY126" s="944"/>
      <c r="FJZ126" s="944"/>
      <c r="FKA126" s="944"/>
      <c r="FKB126" s="944"/>
      <c r="FKC126" s="944"/>
      <c r="FKD126" s="944"/>
      <c r="FKE126" s="944"/>
      <c r="FKF126" s="944"/>
      <c r="FKG126" s="944"/>
      <c r="FKH126" s="944"/>
      <c r="FKI126" s="944"/>
      <c r="FKJ126" s="944"/>
      <c r="FKK126" s="944"/>
      <c r="FKL126" s="944"/>
      <c r="FKM126" s="944"/>
      <c r="FKN126" s="944"/>
      <c r="FKO126" s="944"/>
      <c r="FKP126" s="944"/>
      <c r="FKQ126" s="944"/>
      <c r="FKR126" s="944"/>
      <c r="FKS126" s="944"/>
      <c r="FKT126" s="944"/>
      <c r="FKU126" s="944"/>
      <c r="FKV126" s="944"/>
      <c r="FKW126" s="944"/>
      <c r="FKX126" s="944"/>
      <c r="FKY126" s="944"/>
      <c r="FKZ126" s="944"/>
      <c r="FLA126" s="944"/>
      <c r="FLB126" s="944"/>
      <c r="FLC126" s="944"/>
      <c r="FLD126" s="944"/>
      <c r="FLE126" s="944"/>
      <c r="FLF126" s="944"/>
      <c r="FLG126" s="944"/>
      <c r="FLH126" s="944"/>
      <c r="FLI126" s="944"/>
      <c r="FLJ126" s="944"/>
      <c r="FLK126" s="944"/>
      <c r="FLL126" s="944"/>
      <c r="FLM126" s="944"/>
      <c r="FLN126" s="944"/>
      <c r="FLO126" s="944"/>
      <c r="FLP126" s="944"/>
      <c r="FLQ126" s="944"/>
      <c r="FLR126" s="944"/>
      <c r="FLS126" s="944"/>
      <c r="FLT126" s="944"/>
      <c r="FLU126" s="944"/>
      <c r="FLV126" s="944"/>
      <c r="FLW126" s="944"/>
      <c r="FLX126" s="944"/>
      <c r="FLY126" s="944"/>
      <c r="FLZ126" s="944"/>
      <c r="FMA126" s="944"/>
      <c r="FMB126" s="944"/>
      <c r="FMC126" s="944"/>
      <c r="FMD126" s="944"/>
      <c r="FME126" s="944"/>
      <c r="FMF126" s="944"/>
      <c r="FMG126" s="944"/>
      <c r="FMH126" s="944"/>
      <c r="FMI126" s="944"/>
      <c r="FMJ126" s="944"/>
      <c r="FMK126" s="944"/>
      <c r="FML126" s="944"/>
      <c r="FMM126" s="944"/>
      <c r="FMN126" s="944"/>
      <c r="FMO126" s="944"/>
      <c r="FMP126" s="944"/>
      <c r="FMQ126" s="944"/>
      <c r="FMR126" s="944"/>
      <c r="FMS126" s="944"/>
      <c r="FMT126" s="944"/>
      <c r="FMU126" s="944"/>
      <c r="FMV126" s="944"/>
      <c r="FMW126" s="944"/>
      <c r="FMX126" s="944"/>
      <c r="FMY126" s="944"/>
      <c r="FMZ126" s="944"/>
      <c r="FNA126" s="944"/>
      <c r="FNB126" s="944"/>
      <c r="FNC126" s="944"/>
      <c r="FND126" s="944"/>
      <c r="FNE126" s="944"/>
      <c r="FNF126" s="944"/>
      <c r="FNG126" s="944"/>
      <c r="FNH126" s="944"/>
      <c r="FNI126" s="944"/>
      <c r="FNJ126" s="944"/>
      <c r="FNK126" s="944"/>
      <c r="FNL126" s="944"/>
      <c r="FNM126" s="944"/>
      <c r="FNN126" s="944"/>
      <c r="FNO126" s="944"/>
      <c r="FNP126" s="944"/>
      <c r="FNQ126" s="944"/>
      <c r="FNR126" s="944"/>
      <c r="FNS126" s="944"/>
      <c r="FNT126" s="944"/>
      <c r="FNU126" s="944"/>
      <c r="FNV126" s="944"/>
      <c r="FNW126" s="944"/>
      <c r="FNX126" s="944"/>
      <c r="FNY126" s="944"/>
      <c r="FNZ126" s="944"/>
      <c r="FOA126" s="944"/>
      <c r="FOB126" s="944"/>
      <c r="FOC126" s="944"/>
      <c r="FOD126" s="944"/>
      <c r="FOE126" s="944"/>
      <c r="FOF126" s="944"/>
      <c r="FOG126" s="944"/>
      <c r="FOH126" s="944"/>
      <c r="FOI126" s="944"/>
      <c r="FOJ126" s="944"/>
      <c r="FOK126" s="944"/>
      <c r="FOL126" s="944"/>
      <c r="FOM126" s="944"/>
      <c r="FON126" s="944"/>
      <c r="FOO126" s="944"/>
      <c r="FOP126" s="944"/>
      <c r="FOQ126" s="944"/>
      <c r="FOR126" s="944"/>
      <c r="FOS126" s="944"/>
      <c r="FOT126" s="944"/>
      <c r="FOU126" s="944"/>
      <c r="FOV126" s="944"/>
      <c r="FOW126" s="944"/>
      <c r="FOX126" s="944"/>
      <c r="FOY126" s="944"/>
      <c r="FOZ126" s="944"/>
      <c r="FPA126" s="944"/>
      <c r="FPB126" s="944"/>
      <c r="FPC126" s="944"/>
      <c r="FPD126" s="944"/>
      <c r="FPE126" s="944"/>
      <c r="FPF126" s="944"/>
      <c r="FPG126" s="944"/>
      <c r="FPH126" s="944"/>
      <c r="FPI126" s="944"/>
      <c r="FPJ126" s="944"/>
      <c r="FPK126" s="944"/>
      <c r="FPL126" s="944"/>
      <c r="FPM126" s="944"/>
      <c r="FPN126" s="944"/>
      <c r="FPO126" s="944"/>
      <c r="FPP126" s="944"/>
      <c r="FPQ126" s="944"/>
      <c r="FPR126" s="944"/>
      <c r="FPS126" s="944"/>
      <c r="FPT126" s="944"/>
      <c r="FPU126" s="944"/>
      <c r="FPV126" s="944"/>
      <c r="FPW126" s="944"/>
      <c r="FPX126" s="944"/>
      <c r="FPY126" s="944"/>
      <c r="FPZ126" s="944"/>
      <c r="FQA126" s="944"/>
      <c r="FQB126" s="944"/>
      <c r="FQC126" s="944"/>
      <c r="FQD126" s="944"/>
      <c r="FQE126" s="944"/>
      <c r="FQF126" s="944"/>
      <c r="FQG126" s="944"/>
      <c r="FQH126" s="944"/>
      <c r="FQI126" s="944"/>
      <c r="FQJ126" s="944"/>
      <c r="FQK126" s="944"/>
      <c r="FQL126" s="944"/>
      <c r="FQM126" s="944"/>
      <c r="FQN126" s="944"/>
      <c r="FQO126" s="944"/>
      <c r="FQP126" s="944"/>
      <c r="FQQ126" s="944"/>
      <c r="FQR126" s="944"/>
      <c r="FQS126" s="944"/>
      <c r="FQT126" s="944"/>
      <c r="FQU126" s="944"/>
      <c r="FQV126" s="944"/>
      <c r="FQW126" s="944"/>
      <c r="FQX126" s="944"/>
      <c r="FQY126" s="944"/>
      <c r="FQZ126" s="944"/>
      <c r="FRA126" s="944"/>
      <c r="FRB126" s="944"/>
      <c r="FRC126" s="944"/>
      <c r="FRD126" s="944"/>
      <c r="FRE126" s="944"/>
      <c r="FRF126" s="944"/>
      <c r="FRG126" s="944"/>
      <c r="FRH126" s="944"/>
      <c r="FRI126" s="944"/>
      <c r="FRJ126" s="944"/>
      <c r="FRK126" s="944"/>
      <c r="FRL126" s="944"/>
      <c r="FRM126" s="944"/>
      <c r="FRN126" s="944"/>
      <c r="FRO126" s="944"/>
      <c r="FRP126" s="944"/>
      <c r="FRQ126" s="944"/>
      <c r="FRR126" s="944"/>
      <c r="FRS126" s="944"/>
      <c r="FRT126" s="944"/>
      <c r="FRU126" s="944"/>
      <c r="FRV126" s="944"/>
      <c r="FRW126" s="944"/>
      <c r="FRX126" s="944"/>
      <c r="FRY126" s="944"/>
      <c r="FRZ126" s="944"/>
      <c r="FSA126" s="944"/>
      <c r="FSB126" s="944"/>
      <c r="FSC126" s="944"/>
      <c r="FSD126" s="944"/>
      <c r="FSE126" s="944"/>
      <c r="FSF126" s="944"/>
      <c r="FSG126" s="944"/>
      <c r="FSH126" s="944"/>
      <c r="FSI126" s="944"/>
      <c r="FSJ126" s="944"/>
      <c r="FSK126" s="944"/>
      <c r="FSL126" s="944"/>
      <c r="FSM126" s="944"/>
      <c r="FSN126" s="944"/>
      <c r="FSO126" s="944"/>
      <c r="FSP126" s="944"/>
      <c r="FSQ126" s="944"/>
      <c r="FSR126" s="944"/>
      <c r="FSS126" s="944"/>
      <c r="FST126" s="944"/>
      <c r="FSU126" s="944"/>
      <c r="FSV126" s="944"/>
      <c r="FSW126" s="944"/>
      <c r="FSX126" s="944"/>
      <c r="FSY126" s="944"/>
      <c r="FSZ126" s="944"/>
      <c r="FTA126" s="944"/>
      <c r="FTB126" s="944"/>
      <c r="FTC126" s="944"/>
      <c r="FTD126" s="944"/>
      <c r="FTE126" s="944"/>
      <c r="FTF126" s="944"/>
      <c r="FTG126" s="944"/>
      <c r="FTH126" s="944"/>
      <c r="FTI126" s="944"/>
      <c r="FTJ126" s="944"/>
      <c r="FTK126" s="944"/>
      <c r="FTL126" s="944"/>
      <c r="FTM126" s="944"/>
      <c r="FTN126" s="944"/>
      <c r="FTO126" s="944"/>
      <c r="FTP126" s="944"/>
      <c r="FTQ126" s="944"/>
      <c r="FTR126" s="944"/>
      <c r="FTS126" s="944"/>
      <c r="FTT126" s="944"/>
      <c r="FTU126" s="944"/>
      <c r="FTV126" s="944"/>
      <c r="FTW126" s="944"/>
      <c r="FTX126" s="944"/>
      <c r="FTY126" s="944"/>
      <c r="FTZ126" s="944"/>
      <c r="FUA126" s="944"/>
      <c r="FUB126" s="944"/>
      <c r="FUC126" s="944"/>
      <c r="FUD126" s="944"/>
      <c r="FUE126" s="944"/>
      <c r="FUF126" s="944"/>
      <c r="FUG126" s="944"/>
      <c r="FUH126" s="944"/>
      <c r="FUI126" s="944"/>
      <c r="FUJ126" s="944"/>
      <c r="FUK126" s="944"/>
      <c r="FUL126" s="944"/>
      <c r="FUM126" s="944"/>
      <c r="FUN126" s="944"/>
      <c r="FUO126" s="944"/>
      <c r="FUP126" s="944"/>
      <c r="FUQ126" s="944"/>
      <c r="FUR126" s="944"/>
      <c r="FUS126" s="944"/>
      <c r="FUT126" s="944"/>
      <c r="FUU126" s="944"/>
      <c r="FUV126" s="944"/>
      <c r="FUW126" s="944"/>
      <c r="FUX126" s="944"/>
      <c r="FUY126" s="944"/>
      <c r="FUZ126" s="944"/>
      <c r="FVA126" s="944"/>
      <c r="FVB126" s="944"/>
      <c r="FVC126" s="944"/>
      <c r="FVD126" s="944"/>
      <c r="FVE126" s="944"/>
      <c r="FVF126" s="944"/>
      <c r="FVG126" s="944"/>
      <c r="FVH126" s="944"/>
      <c r="FVI126" s="944"/>
      <c r="FVJ126" s="944"/>
      <c r="FVK126" s="944"/>
      <c r="FVL126" s="944"/>
      <c r="FVM126" s="944"/>
      <c r="FVN126" s="944"/>
      <c r="FVO126" s="944"/>
      <c r="FVP126" s="944"/>
      <c r="FVQ126" s="944"/>
      <c r="FVR126" s="944"/>
      <c r="FVS126" s="944"/>
      <c r="FVT126" s="944"/>
      <c r="FVU126" s="944"/>
      <c r="FVV126" s="944"/>
      <c r="FVW126" s="944"/>
      <c r="FVX126" s="944"/>
      <c r="FVY126" s="944"/>
      <c r="FVZ126" s="944"/>
      <c r="FWA126" s="944"/>
      <c r="FWB126" s="944"/>
      <c r="FWC126" s="944"/>
      <c r="FWD126" s="944"/>
      <c r="FWE126" s="944"/>
      <c r="FWF126" s="944"/>
      <c r="FWG126" s="944"/>
      <c r="FWH126" s="944"/>
      <c r="FWI126" s="944"/>
      <c r="FWJ126" s="944"/>
      <c r="FWK126" s="944"/>
      <c r="FWL126" s="944"/>
      <c r="FWM126" s="944"/>
      <c r="FWN126" s="944"/>
      <c r="FWO126" s="944"/>
      <c r="FWP126" s="944"/>
      <c r="FWQ126" s="944"/>
      <c r="FWR126" s="944"/>
      <c r="FWS126" s="944"/>
      <c r="FWT126" s="944"/>
      <c r="FWU126" s="944"/>
      <c r="FWV126" s="944"/>
      <c r="FWW126" s="944"/>
      <c r="FWX126" s="944"/>
      <c r="FWY126" s="944"/>
      <c r="FWZ126" s="944"/>
      <c r="FXA126" s="944"/>
      <c r="FXB126" s="944"/>
      <c r="FXC126" s="944"/>
      <c r="FXD126" s="944"/>
      <c r="FXE126" s="944"/>
      <c r="FXF126" s="944"/>
      <c r="FXG126" s="944"/>
      <c r="FXH126" s="944"/>
      <c r="FXI126" s="944"/>
      <c r="FXJ126" s="944"/>
      <c r="FXK126" s="944"/>
      <c r="FXL126" s="944"/>
      <c r="FXM126" s="944"/>
      <c r="FXN126" s="944"/>
      <c r="FXO126" s="944"/>
      <c r="FXP126" s="944"/>
      <c r="FXQ126" s="944"/>
      <c r="FXR126" s="944"/>
      <c r="FXS126" s="944"/>
      <c r="FXT126" s="944"/>
      <c r="FXU126" s="944"/>
      <c r="FXV126" s="944"/>
      <c r="FXW126" s="944"/>
      <c r="FXX126" s="944"/>
      <c r="FXY126" s="944"/>
      <c r="FXZ126" s="944"/>
      <c r="FYA126" s="944"/>
      <c r="FYB126" s="944"/>
      <c r="FYC126" s="944"/>
      <c r="FYD126" s="944"/>
      <c r="FYE126" s="944"/>
      <c r="FYF126" s="944"/>
      <c r="FYG126" s="944"/>
      <c r="FYH126" s="944"/>
      <c r="FYI126" s="944"/>
      <c r="FYJ126" s="944"/>
      <c r="FYK126" s="944"/>
      <c r="FYL126" s="944"/>
      <c r="FYM126" s="944"/>
      <c r="FYN126" s="944"/>
      <c r="FYO126" s="944"/>
      <c r="FYP126" s="944"/>
      <c r="FYQ126" s="944"/>
      <c r="FYR126" s="944"/>
      <c r="FYS126" s="944"/>
      <c r="FYT126" s="944"/>
      <c r="FYU126" s="944"/>
      <c r="FYV126" s="944"/>
      <c r="FYW126" s="944"/>
      <c r="FYX126" s="944"/>
      <c r="FYY126" s="944"/>
      <c r="FYZ126" s="944"/>
      <c r="FZA126" s="944"/>
      <c r="FZB126" s="944"/>
      <c r="FZC126" s="944"/>
      <c r="FZD126" s="944"/>
      <c r="FZE126" s="944"/>
      <c r="FZF126" s="944"/>
      <c r="FZG126" s="944"/>
      <c r="FZH126" s="944"/>
      <c r="FZI126" s="944"/>
      <c r="FZJ126" s="944"/>
      <c r="FZK126" s="944"/>
      <c r="FZL126" s="944"/>
      <c r="FZM126" s="944"/>
      <c r="FZN126" s="944"/>
      <c r="FZO126" s="944"/>
      <c r="FZP126" s="944"/>
      <c r="FZQ126" s="944"/>
      <c r="FZR126" s="944"/>
      <c r="FZS126" s="944"/>
      <c r="FZT126" s="944"/>
      <c r="FZU126" s="944"/>
      <c r="FZV126" s="944"/>
      <c r="FZW126" s="944"/>
      <c r="FZX126" s="944"/>
      <c r="FZY126" s="944"/>
      <c r="FZZ126" s="944"/>
      <c r="GAA126" s="944"/>
      <c r="GAB126" s="944"/>
      <c r="GAC126" s="944"/>
      <c r="GAD126" s="944"/>
      <c r="GAE126" s="944"/>
      <c r="GAF126" s="944"/>
      <c r="GAG126" s="944"/>
      <c r="GAH126" s="944"/>
      <c r="GAI126" s="944"/>
      <c r="GAJ126" s="944"/>
      <c r="GAK126" s="944"/>
      <c r="GAL126" s="944"/>
      <c r="GAM126" s="944"/>
      <c r="GAN126" s="944"/>
      <c r="GAO126" s="944"/>
      <c r="GAP126" s="944"/>
      <c r="GAQ126" s="944"/>
      <c r="GAR126" s="944"/>
      <c r="GAS126" s="944"/>
      <c r="GAT126" s="944"/>
      <c r="GAU126" s="944"/>
      <c r="GAV126" s="944"/>
      <c r="GAW126" s="944"/>
      <c r="GAX126" s="944"/>
      <c r="GAY126" s="944"/>
      <c r="GAZ126" s="944"/>
      <c r="GBA126" s="944"/>
      <c r="GBB126" s="944"/>
      <c r="GBC126" s="944"/>
      <c r="GBD126" s="944"/>
      <c r="GBE126" s="944"/>
      <c r="GBF126" s="944"/>
      <c r="GBG126" s="944"/>
      <c r="GBH126" s="944"/>
      <c r="GBI126" s="944"/>
      <c r="GBJ126" s="944"/>
      <c r="GBK126" s="944"/>
      <c r="GBL126" s="944"/>
      <c r="GBM126" s="944"/>
      <c r="GBN126" s="944"/>
      <c r="GBO126" s="944"/>
      <c r="GBP126" s="944"/>
      <c r="GBQ126" s="944"/>
      <c r="GBR126" s="944"/>
      <c r="GBS126" s="944"/>
      <c r="GBT126" s="944"/>
      <c r="GBU126" s="944"/>
      <c r="GBV126" s="944"/>
      <c r="GBW126" s="944"/>
      <c r="GBX126" s="944"/>
      <c r="GBY126" s="944"/>
      <c r="GBZ126" s="944"/>
      <c r="GCA126" s="944"/>
      <c r="GCB126" s="944"/>
      <c r="GCC126" s="944"/>
      <c r="GCD126" s="944"/>
      <c r="GCE126" s="944"/>
      <c r="GCF126" s="944"/>
      <c r="GCG126" s="944"/>
      <c r="GCH126" s="944"/>
      <c r="GCI126" s="944"/>
      <c r="GCJ126" s="944"/>
      <c r="GCK126" s="944"/>
      <c r="GCL126" s="944"/>
      <c r="GCM126" s="944"/>
      <c r="GCN126" s="944"/>
      <c r="GCO126" s="944"/>
      <c r="GCP126" s="944"/>
      <c r="GCQ126" s="944"/>
      <c r="GCR126" s="944"/>
      <c r="GCS126" s="944"/>
      <c r="GCT126" s="944"/>
      <c r="GCU126" s="944"/>
      <c r="GCV126" s="944"/>
      <c r="GCW126" s="944"/>
      <c r="GCX126" s="944"/>
      <c r="GCY126" s="944"/>
      <c r="GCZ126" s="944"/>
      <c r="GDA126" s="944"/>
      <c r="GDB126" s="944"/>
      <c r="GDC126" s="944"/>
      <c r="GDD126" s="944"/>
      <c r="GDE126" s="944"/>
      <c r="GDF126" s="944"/>
      <c r="GDG126" s="944"/>
      <c r="GDH126" s="944"/>
      <c r="GDI126" s="944"/>
      <c r="GDJ126" s="944"/>
      <c r="GDK126" s="944"/>
      <c r="GDL126" s="944"/>
      <c r="GDM126" s="944"/>
      <c r="GDN126" s="944"/>
      <c r="GDO126" s="944"/>
      <c r="GDP126" s="944"/>
      <c r="GDQ126" s="944"/>
      <c r="GDR126" s="944"/>
      <c r="GDS126" s="944"/>
      <c r="GDT126" s="944"/>
      <c r="GDU126" s="944"/>
      <c r="GDV126" s="944"/>
      <c r="GDW126" s="944"/>
      <c r="GDX126" s="944"/>
      <c r="GDY126" s="944"/>
      <c r="GDZ126" s="944"/>
      <c r="GEA126" s="944"/>
      <c r="GEB126" s="944"/>
      <c r="GEC126" s="944"/>
      <c r="GED126" s="944"/>
      <c r="GEE126" s="944"/>
      <c r="GEF126" s="944"/>
      <c r="GEG126" s="944"/>
      <c r="GEH126" s="944"/>
      <c r="GEI126" s="944"/>
      <c r="GEJ126" s="944"/>
      <c r="GEK126" s="944"/>
      <c r="GEL126" s="944"/>
      <c r="GEM126" s="944"/>
      <c r="GEN126" s="944"/>
      <c r="GEO126" s="944"/>
      <c r="GEP126" s="944"/>
      <c r="GEQ126" s="944"/>
      <c r="GER126" s="944"/>
      <c r="GES126" s="944"/>
      <c r="GET126" s="944"/>
      <c r="GEU126" s="944"/>
      <c r="GEV126" s="944"/>
      <c r="GEW126" s="944"/>
      <c r="GEX126" s="944"/>
      <c r="GEY126" s="944"/>
      <c r="GEZ126" s="944"/>
      <c r="GFA126" s="944"/>
      <c r="GFB126" s="944"/>
      <c r="GFC126" s="944"/>
      <c r="GFD126" s="944"/>
      <c r="GFE126" s="944"/>
      <c r="GFF126" s="944"/>
      <c r="GFG126" s="944"/>
      <c r="GFH126" s="944"/>
      <c r="GFI126" s="944"/>
      <c r="GFJ126" s="944"/>
      <c r="GFK126" s="944"/>
      <c r="GFL126" s="944"/>
      <c r="GFM126" s="944"/>
      <c r="GFN126" s="944"/>
      <c r="GFO126" s="944"/>
      <c r="GFP126" s="944"/>
      <c r="GFQ126" s="944"/>
      <c r="GFR126" s="944"/>
      <c r="GFS126" s="944"/>
      <c r="GFT126" s="944"/>
      <c r="GFU126" s="944"/>
      <c r="GFV126" s="944"/>
      <c r="GFW126" s="944"/>
      <c r="GFX126" s="944"/>
      <c r="GFY126" s="944"/>
      <c r="GFZ126" s="944"/>
      <c r="GGA126" s="944"/>
      <c r="GGB126" s="944"/>
      <c r="GGC126" s="944"/>
      <c r="GGD126" s="944"/>
      <c r="GGE126" s="944"/>
      <c r="GGF126" s="944"/>
      <c r="GGG126" s="944"/>
      <c r="GGH126" s="944"/>
      <c r="GGI126" s="944"/>
      <c r="GGJ126" s="944"/>
      <c r="GGK126" s="944"/>
      <c r="GGL126" s="944"/>
      <c r="GGM126" s="944"/>
      <c r="GGN126" s="944"/>
      <c r="GGO126" s="944"/>
      <c r="GGP126" s="944"/>
      <c r="GGQ126" s="944"/>
      <c r="GGR126" s="944"/>
      <c r="GGS126" s="944"/>
      <c r="GGT126" s="944"/>
      <c r="GGU126" s="944"/>
      <c r="GGV126" s="944"/>
      <c r="GGW126" s="944"/>
      <c r="GGX126" s="944"/>
      <c r="GGY126" s="944"/>
      <c r="GGZ126" s="944"/>
      <c r="GHA126" s="944"/>
      <c r="GHB126" s="944"/>
      <c r="GHC126" s="944"/>
      <c r="GHD126" s="944"/>
      <c r="GHE126" s="944"/>
      <c r="GHF126" s="944"/>
      <c r="GHG126" s="944"/>
      <c r="GHH126" s="944"/>
      <c r="GHI126" s="944"/>
      <c r="GHJ126" s="944"/>
      <c r="GHK126" s="944"/>
      <c r="GHL126" s="944"/>
      <c r="GHM126" s="944"/>
      <c r="GHN126" s="944"/>
      <c r="GHO126" s="944"/>
      <c r="GHP126" s="944"/>
      <c r="GHQ126" s="944"/>
      <c r="GHR126" s="944"/>
      <c r="GHS126" s="944"/>
      <c r="GHT126" s="944"/>
      <c r="GHU126" s="944"/>
      <c r="GHV126" s="944"/>
      <c r="GHW126" s="944"/>
      <c r="GHX126" s="944"/>
      <c r="GHY126" s="944"/>
      <c r="GHZ126" s="944"/>
      <c r="GIA126" s="944"/>
      <c r="GIB126" s="944"/>
      <c r="GIC126" s="944"/>
      <c r="GID126" s="944"/>
      <c r="GIE126" s="944"/>
      <c r="GIF126" s="944"/>
      <c r="GIG126" s="944"/>
      <c r="GIH126" s="944"/>
      <c r="GII126" s="944"/>
      <c r="GIJ126" s="944"/>
      <c r="GIK126" s="944"/>
      <c r="GIL126" s="944"/>
      <c r="GIM126" s="944"/>
      <c r="GIN126" s="944"/>
      <c r="GIO126" s="944"/>
      <c r="GIP126" s="944"/>
      <c r="GIQ126" s="944"/>
      <c r="GIR126" s="944"/>
      <c r="GIS126" s="944"/>
      <c r="GIT126" s="944"/>
      <c r="GIU126" s="944"/>
      <c r="GIV126" s="944"/>
      <c r="GIW126" s="944"/>
      <c r="GIX126" s="944"/>
      <c r="GIY126" s="944"/>
      <c r="GIZ126" s="944"/>
      <c r="GJA126" s="944"/>
      <c r="GJB126" s="944"/>
      <c r="GJC126" s="944"/>
      <c r="GJD126" s="944"/>
      <c r="GJE126" s="944"/>
      <c r="GJF126" s="944"/>
      <c r="GJG126" s="944"/>
      <c r="GJH126" s="944"/>
      <c r="GJI126" s="944"/>
      <c r="GJJ126" s="944"/>
      <c r="GJK126" s="944"/>
      <c r="GJL126" s="944"/>
      <c r="GJM126" s="944"/>
      <c r="GJN126" s="944"/>
      <c r="GJO126" s="944"/>
      <c r="GJP126" s="944"/>
      <c r="GJQ126" s="944"/>
      <c r="GJR126" s="944"/>
      <c r="GJS126" s="944"/>
      <c r="GJT126" s="944"/>
      <c r="GJU126" s="944"/>
      <c r="GJV126" s="944"/>
      <c r="GJW126" s="944"/>
      <c r="GJX126" s="944"/>
      <c r="GJY126" s="944"/>
      <c r="GJZ126" s="944"/>
      <c r="GKA126" s="944"/>
      <c r="GKB126" s="944"/>
      <c r="GKC126" s="944"/>
      <c r="GKD126" s="944"/>
      <c r="GKE126" s="944"/>
      <c r="GKF126" s="944"/>
      <c r="GKG126" s="944"/>
      <c r="GKH126" s="944"/>
      <c r="GKI126" s="944"/>
      <c r="GKJ126" s="944"/>
      <c r="GKK126" s="944"/>
      <c r="GKL126" s="944"/>
      <c r="GKM126" s="944"/>
      <c r="GKN126" s="944"/>
      <c r="GKO126" s="944"/>
      <c r="GKP126" s="944"/>
      <c r="GKQ126" s="944"/>
      <c r="GKR126" s="944"/>
      <c r="GKS126" s="944"/>
      <c r="GKT126" s="944"/>
      <c r="GKU126" s="944"/>
      <c r="GKV126" s="944"/>
      <c r="GKW126" s="944"/>
      <c r="GKX126" s="944"/>
      <c r="GKY126" s="944"/>
      <c r="GKZ126" s="944"/>
      <c r="GLA126" s="944"/>
      <c r="GLB126" s="944"/>
      <c r="GLC126" s="944"/>
      <c r="GLD126" s="944"/>
      <c r="GLE126" s="944"/>
      <c r="GLF126" s="944"/>
      <c r="GLG126" s="944"/>
      <c r="GLH126" s="944"/>
      <c r="GLI126" s="944"/>
      <c r="GLJ126" s="944"/>
      <c r="GLK126" s="944"/>
      <c r="GLL126" s="944"/>
      <c r="GLM126" s="944"/>
      <c r="GLN126" s="944"/>
      <c r="GLO126" s="944"/>
      <c r="GLP126" s="944"/>
      <c r="GLQ126" s="944"/>
      <c r="GLR126" s="944"/>
      <c r="GLS126" s="944"/>
      <c r="GLT126" s="944"/>
      <c r="GLU126" s="944"/>
      <c r="GLV126" s="944"/>
      <c r="GLW126" s="944"/>
      <c r="GLX126" s="944"/>
      <c r="GLY126" s="944"/>
      <c r="GLZ126" s="944"/>
      <c r="GMA126" s="944"/>
      <c r="GMB126" s="944"/>
      <c r="GMC126" s="944"/>
      <c r="GMD126" s="944"/>
      <c r="GME126" s="944"/>
      <c r="GMF126" s="944"/>
      <c r="GMG126" s="944"/>
      <c r="GMH126" s="944"/>
      <c r="GMI126" s="944"/>
      <c r="GMJ126" s="944"/>
      <c r="GMK126" s="944"/>
      <c r="GML126" s="944"/>
      <c r="GMM126" s="944"/>
      <c r="GMN126" s="944"/>
      <c r="GMO126" s="944"/>
      <c r="GMP126" s="944"/>
      <c r="GMQ126" s="944"/>
      <c r="GMR126" s="944"/>
      <c r="GMS126" s="944"/>
      <c r="GMT126" s="944"/>
      <c r="GMU126" s="944"/>
      <c r="GMV126" s="944"/>
      <c r="GMW126" s="944"/>
      <c r="GMX126" s="944"/>
      <c r="GMY126" s="944"/>
      <c r="GMZ126" s="944"/>
      <c r="GNA126" s="944"/>
      <c r="GNB126" s="944"/>
      <c r="GNC126" s="944"/>
      <c r="GND126" s="944"/>
      <c r="GNE126" s="944"/>
      <c r="GNF126" s="944"/>
      <c r="GNG126" s="944"/>
      <c r="GNH126" s="944"/>
      <c r="GNI126" s="944"/>
      <c r="GNJ126" s="944"/>
      <c r="GNK126" s="944"/>
      <c r="GNL126" s="944"/>
      <c r="GNM126" s="944"/>
      <c r="GNN126" s="944"/>
      <c r="GNO126" s="944"/>
      <c r="GNP126" s="944"/>
      <c r="GNQ126" s="944"/>
      <c r="GNR126" s="944"/>
      <c r="GNS126" s="944"/>
      <c r="GNT126" s="944"/>
      <c r="GNU126" s="944"/>
      <c r="GNV126" s="944"/>
      <c r="GNW126" s="944"/>
      <c r="GNX126" s="944"/>
      <c r="GNY126" s="944"/>
      <c r="GNZ126" s="944"/>
      <c r="GOA126" s="944"/>
      <c r="GOB126" s="944"/>
      <c r="GOC126" s="944"/>
      <c r="GOD126" s="944"/>
      <c r="GOE126" s="944"/>
      <c r="GOF126" s="944"/>
      <c r="GOG126" s="944"/>
      <c r="GOH126" s="944"/>
      <c r="GOI126" s="944"/>
      <c r="GOJ126" s="944"/>
      <c r="GOK126" s="944"/>
      <c r="GOL126" s="944"/>
      <c r="GOM126" s="944"/>
      <c r="GON126" s="944"/>
      <c r="GOO126" s="944"/>
      <c r="GOP126" s="944"/>
      <c r="GOQ126" s="944"/>
      <c r="GOR126" s="944"/>
      <c r="GOS126" s="944"/>
      <c r="GOT126" s="944"/>
      <c r="GOU126" s="944"/>
      <c r="GOV126" s="944"/>
      <c r="GOW126" s="944"/>
      <c r="GOX126" s="944"/>
      <c r="GOY126" s="944"/>
      <c r="GOZ126" s="944"/>
      <c r="GPA126" s="944"/>
      <c r="GPB126" s="944"/>
      <c r="GPC126" s="944"/>
      <c r="GPD126" s="944"/>
      <c r="GPE126" s="944"/>
      <c r="GPF126" s="944"/>
      <c r="GPG126" s="944"/>
      <c r="GPH126" s="944"/>
      <c r="GPI126" s="944"/>
      <c r="GPJ126" s="944"/>
      <c r="GPK126" s="944"/>
      <c r="GPL126" s="944"/>
      <c r="GPM126" s="944"/>
      <c r="GPN126" s="944"/>
      <c r="GPO126" s="944"/>
      <c r="GPP126" s="944"/>
      <c r="GPQ126" s="944"/>
      <c r="GPR126" s="944"/>
      <c r="GPS126" s="944"/>
      <c r="GPT126" s="944"/>
      <c r="GPU126" s="944"/>
      <c r="GPV126" s="944"/>
      <c r="GPW126" s="944"/>
      <c r="GPX126" s="944"/>
      <c r="GPY126" s="944"/>
      <c r="GPZ126" s="944"/>
      <c r="GQA126" s="944"/>
      <c r="GQB126" s="944"/>
      <c r="GQC126" s="944"/>
      <c r="GQD126" s="944"/>
      <c r="GQE126" s="944"/>
      <c r="GQF126" s="944"/>
      <c r="GQG126" s="944"/>
      <c r="GQH126" s="944"/>
      <c r="GQI126" s="944"/>
      <c r="GQJ126" s="944"/>
      <c r="GQK126" s="944"/>
      <c r="GQL126" s="944"/>
      <c r="GQM126" s="944"/>
      <c r="GQN126" s="944"/>
      <c r="GQO126" s="944"/>
      <c r="GQP126" s="944"/>
      <c r="GQQ126" s="944"/>
      <c r="GQR126" s="944"/>
      <c r="GQS126" s="944"/>
      <c r="GQT126" s="944"/>
      <c r="GQU126" s="944"/>
      <c r="GQV126" s="944"/>
      <c r="GQW126" s="944"/>
      <c r="GQX126" s="944"/>
      <c r="GQY126" s="944"/>
      <c r="GQZ126" s="944"/>
      <c r="GRA126" s="944"/>
      <c r="GRB126" s="944"/>
      <c r="GRC126" s="944"/>
      <c r="GRD126" s="944"/>
      <c r="GRE126" s="944"/>
      <c r="GRF126" s="944"/>
      <c r="GRG126" s="944"/>
      <c r="GRH126" s="944"/>
      <c r="GRI126" s="944"/>
      <c r="GRJ126" s="944"/>
      <c r="GRK126" s="944"/>
      <c r="GRL126" s="944"/>
      <c r="GRM126" s="944"/>
      <c r="GRN126" s="944"/>
      <c r="GRO126" s="944"/>
      <c r="GRP126" s="944"/>
      <c r="GRQ126" s="944"/>
      <c r="GRR126" s="944"/>
      <c r="GRS126" s="944"/>
      <c r="GRT126" s="944"/>
      <c r="GRU126" s="944"/>
      <c r="GRV126" s="944"/>
      <c r="GRW126" s="944"/>
      <c r="GRX126" s="944"/>
      <c r="GRY126" s="944"/>
      <c r="GRZ126" s="944"/>
      <c r="GSA126" s="944"/>
      <c r="GSB126" s="944"/>
      <c r="GSC126" s="944"/>
      <c r="GSD126" s="944"/>
      <c r="GSE126" s="944"/>
      <c r="GSF126" s="944"/>
      <c r="GSG126" s="944"/>
      <c r="GSH126" s="944"/>
      <c r="GSI126" s="944"/>
      <c r="GSJ126" s="944"/>
      <c r="GSK126" s="944"/>
      <c r="GSL126" s="944"/>
      <c r="GSM126" s="944"/>
      <c r="GSN126" s="944"/>
      <c r="GSO126" s="944"/>
      <c r="GSP126" s="944"/>
      <c r="GSQ126" s="944"/>
      <c r="GSR126" s="944"/>
      <c r="GSS126" s="944"/>
      <c r="GST126" s="944"/>
      <c r="GSU126" s="944"/>
      <c r="GSV126" s="944"/>
      <c r="GSW126" s="944"/>
      <c r="GSX126" s="944"/>
      <c r="GSY126" s="944"/>
      <c r="GSZ126" s="944"/>
      <c r="GTA126" s="944"/>
      <c r="GTB126" s="944"/>
      <c r="GTC126" s="944"/>
      <c r="GTD126" s="944"/>
      <c r="GTE126" s="944"/>
      <c r="GTF126" s="944"/>
      <c r="GTG126" s="944"/>
      <c r="GTH126" s="944"/>
      <c r="GTI126" s="944"/>
      <c r="GTJ126" s="944"/>
      <c r="GTK126" s="944"/>
      <c r="GTL126" s="944"/>
      <c r="GTM126" s="944"/>
      <c r="GTN126" s="944"/>
      <c r="GTO126" s="944"/>
      <c r="GTP126" s="944"/>
      <c r="GTQ126" s="944"/>
      <c r="GTR126" s="944"/>
      <c r="GTS126" s="944"/>
      <c r="GTT126" s="944"/>
      <c r="GTU126" s="944"/>
      <c r="GTV126" s="944"/>
      <c r="GTW126" s="944"/>
      <c r="GTX126" s="944"/>
      <c r="GTY126" s="944"/>
      <c r="GTZ126" s="944"/>
      <c r="GUA126" s="944"/>
      <c r="GUB126" s="944"/>
      <c r="GUC126" s="944"/>
      <c r="GUD126" s="944"/>
      <c r="GUE126" s="944"/>
      <c r="GUF126" s="944"/>
      <c r="GUG126" s="944"/>
      <c r="GUH126" s="944"/>
      <c r="GUI126" s="944"/>
      <c r="GUJ126" s="944"/>
      <c r="GUK126" s="944"/>
      <c r="GUL126" s="944"/>
      <c r="GUM126" s="944"/>
      <c r="GUN126" s="944"/>
      <c r="GUO126" s="944"/>
      <c r="GUP126" s="944"/>
      <c r="GUQ126" s="944"/>
      <c r="GUR126" s="944"/>
      <c r="GUS126" s="944"/>
      <c r="GUT126" s="944"/>
      <c r="GUU126" s="944"/>
      <c r="GUV126" s="944"/>
      <c r="GUW126" s="944"/>
      <c r="GUX126" s="944"/>
      <c r="GUY126" s="944"/>
      <c r="GUZ126" s="944"/>
      <c r="GVA126" s="944"/>
      <c r="GVB126" s="944"/>
      <c r="GVC126" s="944"/>
      <c r="GVD126" s="944"/>
      <c r="GVE126" s="944"/>
      <c r="GVF126" s="944"/>
      <c r="GVG126" s="944"/>
      <c r="GVH126" s="944"/>
      <c r="GVI126" s="944"/>
      <c r="GVJ126" s="944"/>
      <c r="GVK126" s="944"/>
      <c r="GVL126" s="944"/>
      <c r="GVM126" s="944"/>
      <c r="GVN126" s="944"/>
      <c r="GVO126" s="944"/>
      <c r="GVP126" s="944"/>
      <c r="GVQ126" s="944"/>
      <c r="GVR126" s="944"/>
      <c r="GVS126" s="944"/>
      <c r="GVT126" s="944"/>
      <c r="GVU126" s="944"/>
      <c r="GVV126" s="944"/>
      <c r="GVW126" s="944"/>
      <c r="GVX126" s="944"/>
      <c r="GVY126" s="944"/>
      <c r="GVZ126" s="944"/>
      <c r="GWA126" s="944"/>
      <c r="GWB126" s="944"/>
      <c r="GWC126" s="944"/>
      <c r="GWD126" s="944"/>
      <c r="GWE126" s="944"/>
      <c r="GWF126" s="944"/>
      <c r="GWG126" s="944"/>
      <c r="GWH126" s="944"/>
      <c r="GWI126" s="944"/>
      <c r="GWJ126" s="944"/>
      <c r="GWK126" s="944"/>
      <c r="GWL126" s="944"/>
      <c r="GWM126" s="944"/>
      <c r="GWN126" s="944"/>
      <c r="GWO126" s="944"/>
      <c r="GWP126" s="944"/>
      <c r="GWQ126" s="944"/>
      <c r="GWR126" s="944"/>
      <c r="GWS126" s="944"/>
      <c r="GWT126" s="944"/>
      <c r="GWU126" s="944"/>
      <c r="GWV126" s="944"/>
      <c r="GWW126" s="944"/>
      <c r="GWX126" s="944"/>
      <c r="GWY126" s="944"/>
      <c r="GWZ126" s="944"/>
      <c r="GXA126" s="944"/>
      <c r="GXB126" s="944"/>
      <c r="GXC126" s="944"/>
      <c r="GXD126" s="944"/>
      <c r="GXE126" s="944"/>
      <c r="GXF126" s="944"/>
      <c r="GXG126" s="944"/>
      <c r="GXH126" s="944"/>
      <c r="GXI126" s="944"/>
      <c r="GXJ126" s="944"/>
      <c r="GXK126" s="944"/>
      <c r="GXL126" s="944"/>
      <c r="GXM126" s="944"/>
      <c r="GXN126" s="944"/>
      <c r="GXO126" s="944"/>
      <c r="GXP126" s="944"/>
      <c r="GXQ126" s="944"/>
      <c r="GXR126" s="944"/>
      <c r="GXS126" s="944"/>
      <c r="GXT126" s="944"/>
      <c r="GXU126" s="944"/>
      <c r="GXV126" s="944"/>
      <c r="GXW126" s="944"/>
      <c r="GXX126" s="944"/>
      <c r="GXY126" s="944"/>
      <c r="GXZ126" s="944"/>
      <c r="GYA126" s="944"/>
      <c r="GYB126" s="944"/>
      <c r="GYC126" s="944"/>
      <c r="GYD126" s="944"/>
      <c r="GYE126" s="944"/>
      <c r="GYF126" s="944"/>
      <c r="GYG126" s="944"/>
      <c r="GYH126" s="944"/>
      <c r="GYI126" s="944"/>
      <c r="GYJ126" s="944"/>
      <c r="GYK126" s="944"/>
      <c r="GYL126" s="944"/>
      <c r="GYM126" s="944"/>
      <c r="GYN126" s="944"/>
      <c r="GYO126" s="944"/>
      <c r="GYP126" s="944"/>
      <c r="GYQ126" s="944"/>
      <c r="GYR126" s="944"/>
      <c r="GYS126" s="944"/>
      <c r="GYT126" s="944"/>
      <c r="GYU126" s="944"/>
      <c r="GYV126" s="944"/>
      <c r="GYW126" s="944"/>
      <c r="GYX126" s="944"/>
      <c r="GYY126" s="944"/>
      <c r="GYZ126" s="944"/>
      <c r="GZA126" s="944"/>
      <c r="GZB126" s="944"/>
      <c r="GZC126" s="944"/>
      <c r="GZD126" s="944"/>
      <c r="GZE126" s="944"/>
      <c r="GZF126" s="944"/>
      <c r="GZG126" s="944"/>
      <c r="GZH126" s="944"/>
      <c r="GZI126" s="944"/>
      <c r="GZJ126" s="944"/>
      <c r="GZK126" s="944"/>
      <c r="GZL126" s="944"/>
      <c r="GZM126" s="944"/>
      <c r="GZN126" s="944"/>
      <c r="GZO126" s="944"/>
      <c r="GZP126" s="944"/>
      <c r="GZQ126" s="944"/>
      <c r="GZR126" s="944"/>
      <c r="GZS126" s="944"/>
      <c r="GZT126" s="944"/>
      <c r="GZU126" s="944"/>
      <c r="GZV126" s="944"/>
      <c r="GZW126" s="944"/>
      <c r="GZX126" s="944"/>
      <c r="GZY126" s="944"/>
      <c r="GZZ126" s="944"/>
      <c r="HAA126" s="944"/>
      <c r="HAB126" s="944"/>
      <c r="HAC126" s="944"/>
      <c r="HAD126" s="944"/>
      <c r="HAE126" s="944"/>
      <c r="HAF126" s="944"/>
      <c r="HAG126" s="944"/>
      <c r="HAH126" s="944"/>
      <c r="HAI126" s="944"/>
      <c r="HAJ126" s="944"/>
      <c r="HAK126" s="944"/>
      <c r="HAL126" s="944"/>
      <c r="HAM126" s="944"/>
      <c r="HAN126" s="944"/>
      <c r="HAO126" s="944"/>
      <c r="HAP126" s="944"/>
      <c r="HAQ126" s="944"/>
      <c r="HAR126" s="944"/>
      <c r="HAS126" s="944"/>
      <c r="HAT126" s="944"/>
      <c r="HAU126" s="944"/>
      <c r="HAV126" s="944"/>
      <c r="HAW126" s="944"/>
      <c r="HAX126" s="944"/>
      <c r="HAY126" s="944"/>
      <c r="HAZ126" s="944"/>
      <c r="HBA126" s="944"/>
      <c r="HBB126" s="944"/>
      <c r="HBC126" s="944"/>
      <c r="HBD126" s="944"/>
    </row>
    <row r="127" spans="1:5464" s="719" customFormat="1" ht="16.5" customHeight="1" thickTop="1" x14ac:dyDescent="0.2">
      <c r="A127" s="2947" t="s">
        <v>472</v>
      </c>
      <c r="B127" s="947" t="s">
        <v>1440</v>
      </c>
      <c r="C127" s="947">
        <f>SUM(D127+E127)</f>
        <v>0</v>
      </c>
      <c r="D127" s="947">
        <f t="shared" ref="D127:E130" si="20">SUM(F127+H127+J127+L127+N127)</f>
        <v>0</v>
      </c>
      <c r="E127" s="948">
        <f t="shared" si="20"/>
        <v>0</v>
      </c>
      <c r="F127" s="413"/>
      <c r="G127" s="412"/>
      <c r="H127" s="949"/>
      <c r="I127" s="412"/>
      <c r="J127" s="411"/>
      <c r="K127" s="299"/>
      <c r="L127" s="411"/>
      <c r="M127" s="299"/>
      <c r="N127" s="949"/>
      <c r="O127" s="412"/>
      <c r="P127" s="950"/>
      <c r="Q127" s="808"/>
      <c r="R127" s="808"/>
      <c r="S127" s="808"/>
      <c r="T127" s="808"/>
      <c r="U127" s="808"/>
      <c r="V127" s="808"/>
      <c r="W127" s="808"/>
      <c r="X127" s="808"/>
      <c r="Y127" s="808"/>
      <c r="Z127" s="808"/>
      <c r="AA127" s="808"/>
      <c r="AB127" s="808"/>
      <c r="AC127" s="808"/>
      <c r="AD127" s="808"/>
      <c r="AE127" s="808"/>
      <c r="AF127" s="808"/>
      <c r="AG127" s="808"/>
      <c r="AH127" s="808"/>
      <c r="AI127" s="943"/>
      <c r="AJ127" s="944"/>
      <c r="AK127" s="944"/>
      <c r="AL127" s="944"/>
      <c r="AM127" s="944"/>
      <c r="AN127" s="944"/>
      <c r="AO127" s="944"/>
      <c r="AP127" s="944"/>
      <c r="AQ127" s="944"/>
      <c r="AR127" s="944"/>
      <c r="AS127" s="944"/>
      <c r="AT127" s="944"/>
      <c r="AU127" s="944"/>
      <c r="AV127" s="944"/>
      <c r="AW127" s="944"/>
      <c r="AX127" s="944"/>
      <c r="AY127" s="944"/>
      <c r="AZ127" s="944"/>
      <c r="BA127" s="944"/>
      <c r="BB127" s="944"/>
      <c r="BC127" s="944"/>
      <c r="BD127" s="944"/>
      <c r="BE127" s="944"/>
      <c r="BF127" s="944"/>
      <c r="BG127" s="944"/>
      <c r="BH127" s="944"/>
      <c r="BI127" s="944"/>
      <c r="BJ127" s="944"/>
      <c r="BK127" s="944"/>
      <c r="BL127" s="944"/>
      <c r="BM127" s="944"/>
      <c r="BN127" s="944"/>
      <c r="BO127" s="944"/>
      <c r="BP127" s="944"/>
      <c r="BQ127" s="944"/>
      <c r="BR127" s="944"/>
      <c r="BS127" s="944"/>
      <c r="BT127" s="944"/>
      <c r="BU127" s="944"/>
      <c r="BV127" s="944"/>
      <c r="BW127" s="944"/>
      <c r="BX127" s="944"/>
      <c r="BY127" s="945"/>
      <c r="BZ127" s="945"/>
      <c r="CA127" s="945"/>
      <c r="CB127" s="945"/>
      <c r="CC127" s="945"/>
      <c r="CD127" s="945"/>
      <c r="CE127" s="945"/>
      <c r="CF127" s="945"/>
      <c r="CG127" s="946"/>
      <c r="CH127" s="946"/>
      <c r="CI127" s="946"/>
      <c r="CJ127" s="946"/>
      <c r="CK127" s="946"/>
      <c r="CL127" s="946"/>
      <c r="CM127" s="946"/>
      <c r="CN127" s="946"/>
      <c r="CO127" s="945"/>
      <c r="CP127" s="944"/>
      <c r="CQ127" s="944"/>
      <c r="CR127" s="944"/>
      <c r="CS127" s="944"/>
      <c r="CT127" s="944"/>
      <c r="CU127" s="944"/>
      <c r="CV127" s="944"/>
      <c r="CW127" s="944"/>
      <c r="CX127" s="944"/>
      <c r="CY127" s="944"/>
      <c r="CZ127" s="944"/>
      <c r="DA127" s="944"/>
      <c r="DB127" s="944"/>
      <c r="DC127" s="944"/>
      <c r="DD127" s="944"/>
      <c r="DE127" s="944"/>
      <c r="DF127" s="944"/>
      <c r="DG127" s="944"/>
      <c r="DH127" s="944"/>
      <c r="DI127" s="944"/>
      <c r="DJ127" s="944"/>
      <c r="DK127" s="944"/>
      <c r="DL127" s="944"/>
      <c r="DM127" s="944"/>
      <c r="DN127" s="944"/>
      <c r="DO127" s="944"/>
      <c r="DP127" s="944"/>
      <c r="DQ127" s="944"/>
      <c r="DR127" s="944"/>
      <c r="DS127" s="944"/>
      <c r="DT127" s="944"/>
      <c r="DU127" s="944"/>
      <c r="DV127" s="944"/>
      <c r="DW127" s="944"/>
      <c r="DX127" s="944"/>
      <c r="DY127" s="944"/>
      <c r="DZ127" s="944"/>
      <c r="EA127" s="944"/>
      <c r="EB127" s="944"/>
      <c r="EC127" s="944"/>
      <c r="ED127" s="944"/>
      <c r="EE127" s="944"/>
      <c r="EF127" s="944"/>
      <c r="EG127" s="944"/>
      <c r="EH127" s="944"/>
      <c r="EI127" s="944"/>
      <c r="EJ127" s="944"/>
      <c r="EK127" s="944"/>
      <c r="EL127" s="944"/>
      <c r="EM127" s="944"/>
      <c r="EN127" s="944"/>
      <c r="EO127" s="944"/>
      <c r="EP127" s="944"/>
      <c r="EQ127" s="944"/>
      <c r="ER127" s="944"/>
      <c r="ES127" s="944"/>
      <c r="ET127" s="944"/>
      <c r="EU127" s="944"/>
      <c r="EV127" s="944"/>
      <c r="EW127" s="944"/>
      <c r="EX127" s="944"/>
      <c r="EY127" s="944"/>
      <c r="EZ127" s="944"/>
      <c r="FA127" s="944"/>
      <c r="FB127" s="944"/>
      <c r="FC127" s="944"/>
      <c r="FD127" s="944"/>
      <c r="FE127" s="944"/>
      <c r="FF127" s="944"/>
      <c r="FG127" s="944"/>
      <c r="FH127" s="944"/>
      <c r="FI127" s="944"/>
      <c r="FJ127" s="944"/>
      <c r="FK127" s="944"/>
      <c r="FL127" s="944"/>
      <c r="FM127" s="944"/>
      <c r="FN127" s="944"/>
      <c r="FO127" s="944"/>
      <c r="FP127" s="944"/>
      <c r="FQ127" s="944"/>
      <c r="FR127" s="944"/>
      <c r="FS127" s="944"/>
      <c r="FT127" s="944"/>
      <c r="FU127" s="944"/>
      <c r="FV127" s="944"/>
      <c r="FW127" s="944"/>
      <c r="FX127" s="944"/>
      <c r="FY127" s="944"/>
      <c r="FZ127" s="944"/>
      <c r="GA127" s="944"/>
      <c r="GB127" s="944"/>
      <c r="GC127" s="944"/>
      <c r="GD127" s="944"/>
      <c r="GE127" s="944"/>
      <c r="GF127" s="944"/>
      <c r="GG127" s="944"/>
      <c r="GH127" s="944"/>
      <c r="GI127" s="944"/>
      <c r="GJ127" s="944"/>
      <c r="GK127" s="944"/>
      <c r="GL127" s="944"/>
      <c r="GM127" s="944"/>
      <c r="GN127" s="944"/>
      <c r="GO127" s="944"/>
      <c r="GP127" s="944"/>
      <c r="GQ127" s="944"/>
      <c r="GR127" s="944"/>
      <c r="GS127" s="944"/>
      <c r="GT127" s="944"/>
      <c r="GU127" s="944"/>
      <c r="GV127" s="944"/>
      <c r="GW127" s="944"/>
      <c r="GX127" s="944"/>
      <c r="GY127" s="944"/>
      <c r="GZ127" s="944"/>
      <c r="HA127" s="944"/>
      <c r="HB127" s="944"/>
      <c r="HC127" s="944"/>
      <c r="HD127" s="944"/>
      <c r="HE127" s="944"/>
      <c r="HF127" s="944"/>
      <c r="HG127" s="944"/>
      <c r="HH127" s="944"/>
      <c r="HI127" s="944"/>
      <c r="HJ127" s="944"/>
      <c r="HK127" s="944"/>
      <c r="HL127" s="944"/>
      <c r="HM127" s="944"/>
      <c r="HN127" s="944"/>
      <c r="HO127" s="944"/>
      <c r="HP127" s="944"/>
      <c r="HQ127" s="944"/>
      <c r="HR127" s="944"/>
      <c r="HS127" s="944"/>
      <c r="HT127" s="944"/>
      <c r="HU127" s="944"/>
      <c r="HV127" s="944"/>
      <c r="HW127" s="944"/>
      <c r="HX127" s="944"/>
      <c r="HY127" s="944"/>
      <c r="HZ127" s="944"/>
      <c r="IA127" s="944"/>
      <c r="IB127" s="944"/>
      <c r="IC127" s="944"/>
      <c r="ID127" s="944"/>
      <c r="IE127" s="944"/>
      <c r="IF127" s="944"/>
      <c r="IG127" s="944"/>
      <c r="IH127" s="944"/>
      <c r="II127" s="944"/>
      <c r="IJ127" s="944"/>
      <c r="IK127" s="944"/>
      <c r="IL127" s="944"/>
      <c r="IM127" s="944"/>
      <c r="IN127" s="944"/>
      <c r="IO127" s="944"/>
      <c r="IP127" s="944"/>
      <c r="IQ127" s="944"/>
      <c r="IR127" s="944"/>
      <c r="IS127" s="944"/>
      <c r="IT127" s="944"/>
      <c r="IU127" s="944"/>
      <c r="IV127" s="944"/>
      <c r="IW127" s="944"/>
      <c r="IX127" s="944"/>
      <c r="IY127" s="944"/>
      <c r="IZ127" s="944"/>
      <c r="JA127" s="944"/>
      <c r="JB127" s="944"/>
      <c r="JC127" s="944"/>
      <c r="JD127" s="944"/>
      <c r="JE127" s="944"/>
      <c r="JF127" s="944"/>
      <c r="JG127" s="944"/>
      <c r="JH127" s="944"/>
      <c r="JI127" s="944"/>
      <c r="JJ127" s="944"/>
      <c r="JK127" s="944"/>
      <c r="JL127" s="944"/>
      <c r="JM127" s="944"/>
      <c r="JN127" s="944"/>
      <c r="JO127" s="944"/>
      <c r="JP127" s="944"/>
      <c r="JQ127" s="944"/>
      <c r="JR127" s="944"/>
      <c r="JS127" s="944"/>
      <c r="JT127" s="944"/>
      <c r="JU127" s="944"/>
      <c r="JV127" s="944"/>
      <c r="JW127" s="944"/>
      <c r="JX127" s="944"/>
      <c r="JY127" s="944"/>
      <c r="JZ127" s="944"/>
      <c r="KA127" s="944"/>
      <c r="KB127" s="944"/>
      <c r="KC127" s="944"/>
      <c r="KD127" s="944"/>
      <c r="KE127" s="944"/>
      <c r="KF127" s="944"/>
      <c r="KG127" s="944"/>
      <c r="KH127" s="944"/>
      <c r="KI127" s="944"/>
      <c r="KJ127" s="944"/>
      <c r="KK127" s="944"/>
      <c r="KL127" s="944"/>
      <c r="KM127" s="944"/>
      <c r="KN127" s="944"/>
      <c r="KO127" s="944"/>
      <c r="KP127" s="944"/>
      <c r="KQ127" s="944"/>
      <c r="KR127" s="944"/>
      <c r="KS127" s="944"/>
      <c r="KT127" s="944"/>
      <c r="KU127" s="944"/>
      <c r="KV127" s="944"/>
      <c r="KW127" s="944"/>
      <c r="KX127" s="944"/>
      <c r="KY127" s="944"/>
      <c r="KZ127" s="944"/>
      <c r="LA127" s="944"/>
      <c r="LB127" s="944"/>
      <c r="LC127" s="944"/>
      <c r="LD127" s="944"/>
      <c r="LE127" s="944"/>
      <c r="LF127" s="944"/>
      <c r="LG127" s="944"/>
      <c r="LH127" s="944"/>
      <c r="LI127" s="944"/>
      <c r="LJ127" s="944"/>
      <c r="LK127" s="944"/>
      <c r="LL127" s="944"/>
      <c r="LM127" s="944"/>
      <c r="LN127" s="944"/>
      <c r="LO127" s="944"/>
      <c r="LP127" s="944"/>
      <c r="LQ127" s="944"/>
      <c r="LR127" s="944"/>
      <c r="LS127" s="944"/>
      <c r="LT127" s="944"/>
      <c r="LU127" s="944"/>
      <c r="LV127" s="944"/>
      <c r="LW127" s="944"/>
      <c r="LX127" s="944"/>
      <c r="LY127" s="944"/>
      <c r="LZ127" s="944"/>
      <c r="MA127" s="944"/>
      <c r="MB127" s="944"/>
      <c r="MC127" s="944"/>
      <c r="MD127" s="944"/>
      <c r="ME127" s="944"/>
      <c r="MF127" s="944"/>
      <c r="MG127" s="944"/>
      <c r="MH127" s="944"/>
      <c r="MI127" s="944"/>
      <c r="MJ127" s="944"/>
      <c r="MK127" s="944"/>
      <c r="ML127" s="944"/>
      <c r="MM127" s="944"/>
      <c r="MN127" s="944"/>
      <c r="MO127" s="944"/>
      <c r="MP127" s="944"/>
      <c r="MQ127" s="944"/>
      <c r="MR127" s="944"/>
      <c r="MS127" s="944"/>
      <c r="MT127" s="944"/>
      <c r="MU127" s="944"/>
      <c r="MV127" s="944"/>
      <c r="MW127" s="944"/>
      <c r="MX127" s="944"/>
      <c r="MY127" s="944"/>
      <c r="MZ127" s="944"/>
      <c r="NA127" s="944"/>
      <c r="NB127" s="944"/>
      <c r="NC127" s="944"/>
      <c r="ND127" s="944"/>
      <c r="NE127" s="944"/>
      <c r="NF127" s="944"/>
      <c r="NG127" s="944"/>
      <c r="NH127" s="944"/>
      <c r="NI127" s="944"/>
      <c r="NJ127" s="944"/>
      <c r="NK127" s="944"/>
      <c r="NL127" s="944"/>
      <c r="NM127" s="944"/>
      <c r="NN127" s="944"/>
      <c r="NO127" s="944"/>
      <c r="NP127" s="944"/>
      <c r="NQ127" s="944"/>
      <c r="NR127" s="944"/>
      <c r="NS127" s="944"/>
      <c r="NT127" s="944"/>
      <c r="NU127" s="944"/>
      <c r="NV127" s="944"/>
      <c r="NW127" s="944"/>
      <c r="NX127" s="944"/>
      <c r="NY127" s="944"/>
      <c r="NZ127" s="944"/>
      <c r="OA127" s="944"/>
      <c r="OB127" s="944"/>
      <c r="OC127" s="944"/>
      <c r="OD127" s="944"/>
      <c r="OE127" s="944"/>
      <c r="OF127" s="944"/>
      <c r="OG127" s="944"/>
      <c r="OH127" s="944"/>
      <c r="OI127" s="944"/>
      <c r="OJ127" s="944"/>
      <c r="OK127" s="944"/>
      <c r="OL127" s="944"/>
      <c r="OM127" s="944"/>
      <c r="ON127" s="944"/>
      <c r="OO127" s="944"/>
      <c r="OP127" s="944"/>
      <c r="OQ127" s="944"/>
      <c r="OR127" s="944"/>
      <c r="OS127" s="944"/>
      <c r="OT127" s="944"/>
      <c r="OU127" s="944"/>
      <c r="OV127" s="944"/>
      <c r="OW127" s="944"/>
      <c r="OX127" s="944"/>
      <c r="OY127" s="944"/>
      <c r="OZ127" s="944"/>
      <c r="PA127" s="944"/>
      <c r="PB127" s="944"/>
      <c r="PC127" s="944"/>
      <c r="PD127" s="944"/>
      <c r="PE127" s="944"/>
      <c r="PF127" s="944"/>
      <c r="PG127" s="944"/>
      <c r="PH127" s="944"/>
      <c r="PI127" s="944"/>
      <c r="PJ127" s="944"/>
      <c r="PK127" s="944"/>
      <c r="PL127" s="944"/>
      <c r="PM127" s="944"/>
      <c r="PN127" s="944"/>
      <c r="PO127" s="944"/>
      <c r="PP127" s="944"/>
      <c r="PQ127" s="944"/>
      <c r="PR127" s="944"/>
      <c r="PS127" s="944"/>
      <c r="PT127" s="944"/>
      <c r="PU127" s="944"/>
      <c r="PV127" s="944"/>
      <c r="PW127" s="944"/>
      <c r="PX127" s="944"/>
      <c r="PY127" s="944"/>
      <c r="PZ127" s="944"/>
      <c r="QA127" s="944"/>
      <c r="QB127" s="944"/>
      <c r="QC127" s="944"/>
      <c r="QD127" s="944"/>
      <c r="QE127" s="944"/>
      <c r="QF127" s="944"/>
      <c r="QG127" s="944"/>
      <c r="QH127" s="944"/>
      <c r="QI127" s="944"/>
      <c r="QJ127" s="944"/>
      <c r="QK127" s="944"/>
      <c r="QL127" s="944"/>
      <c r="QM127" s="944"/>
      <c r="QN127" s="944"/>
      <c r="QO127" s="944"/>
      <c r="QP127" s="944"/>
      <c r="QQ127" s="944"/>
      <c r="QR127" s="944"/>
      <c r="QS127" s="944"/>
      <c r="QT127" s="944"/>
      <c r="QU127" s="944"/>
      <c r="QV127" s="944"/>
      <c r="QW127" s="944"/>
      <c r="QX127" s="944"/>
      <c r="QY127" s="944"/>
      <c r="QZ127" s="944"/>
      <c r="RA127" s="944"/>
      <c r="RB127" s="944"/>
      <c r="RC127" s="944"/>
      <c r="RD127" s="944"/>
      <c r="RE127" s="944"/>
      <c r="RF127" s="944"/>
      <c r="RG127" s="944"/>
      <c r="RH127" s="944"/>
      <c r="RI127" s="944"/>
      <c r="RJ127" s="944"/>
      <c r="RK127" s="944"/>
      <c r="RL127" s="944"/>
      <c r="RM127" s="944"/>
      <c r="RN127" s="944"/>
      <c r="RO127" s="944"/>
      <c r="RP127" s="944"/>
      <c r="RQ127" s="944"/>
      <c r="RR127" s="944"/>
      <c r="RS127" s="944"/>
      <c r="RT127" s="944"/>
      <c r="RU127" s="944"/>
      <c r="RV127" s="944"/>
      <c r="RW127" s="944"/>
      <c r="RX127" s="944"/>
      <c r="RY127" s="944"/>
      <c r="RZ127" s="944"/>
      <c r="SA127" s="944"/>
      <c r="SB127" s="944"/>
      <c r="SC127" s="944"/>
      <c r="SD127" s="944"/>
      <c r="SE127" s="944"/>
      <c r="SF127" s="944"/>
      <c r="SG127" s="944"/>
      <c r="SH127" s="944"/>
      <c r="SI127" s="944"/>
      <c r="SJ127" s="944"/>
      <c r="SK127" s="944"/>
      <c r="SL127" s="944"/>
      <c r="SM127" s="944"/>
      <c r="SN127" s="944"/>
      <c r="SO127" s="944"/>
      <c r="SP127" s="944"/>
      <c r="SQ127" s="944"/>
      <c r="SR127" s="944"/>
      <c r="SS127" s="944"/>
      <c r="ST127" s="944"/>
      <c r="SU127" s="944"/>
      <c r="SV127" s="944"/>
      <c r="SW127" s="944"/>
      <c r="SX127" s="944"/>
      <c r="SY127" s="944"/>
      <c r="SZ127" s="944"/>
      <c r="TA127" s="944"/>
      <c r="TB127" s="944"/>
      <c r="TC127" s="944"/>
      <c r="TD127" s="944"/>
      <c r="TE127" s="944"/>
      <c r="TF127" s="944"/>
      <c r="TG127" s="944"/>
      <c r="TH127" s="944"/>
      <c r="TI127" s="944"/>
      <c r="TJ127" s="944"/>
      <c r="TK127" s="944"/>
      <c r="TL127" s="944"/>
      <c r="TM127" s="944"/>
      <c r="TN127" s="944"/>
      <c r="TO127" s="944"/>
      <c r="TP127" s="944"/>
      <c r="TQ127" s="944"/>
      <c r="TR127" s="944"/>
      <c r="TS127" s="944"/>
      <c r="TT127" s="944"/>
      <c r="TU127" s="944"/>
      <c r="TV127" s="944"/>
      <c r="TW127" s="944"/>
      <c r="TX127" s="944"/>
      <c r="TY127" s="944"/>
      <c r="TZ127" s="944"/>
      <c r="UA127" s="944"/>
      <c r="UB127" s="944"/>
      <c r="UC127" s="944"/>
      <c r="UD127" s="944"/>
      <c r="UE127" s="944"/>
      <c r="UF127" s="944"/>
      <c r="UG127" s="944"/>
      <c r="UH127" s="944"/>
      <c r="UI127" s="944"/>
      <c r="UJ127" s="944"/>
      <c r="UK127" s="944"/>
      <c r="UL127" s="944"/>
      <c r="UM127" s="944"/>
      <c r="UN127" s="944"/>
      <c r="UO127" s="944"/>
      <c r="UP127" s="944"/>
      <c r="UQ127" s="944"/>
      <c r="UR127" s="944"/>
      <c r="US127" s="944"/>
      <c r="UT127" s="944"/>
      <c r="UU127" s="944"/>
      <c r="UV127" s="944"/>
      <c r="UW127" s="944"/>
      <c r="UX127" s="944"/>
      <c r="UY127" s="944"/>
      <c r="UZ127" s="944"/>
      <c r="VA127" s="944"/>
      <c r="VB127" s="944"/>
      <c r="VC127" s="944"/>
      <c r="VD127" s="944"/>
      <c r="VE127" s="944"/>
      <c r="VF127" s="944"/>
      <c r="VG127" s="944"/>
      <c r="VH127" s="944"/>
      <c r="VI127" s="944"/>
      <c r="VJ127" s="944"/>
      <c r="VK127" s="944"/>
      <c r="VL127" s="944"/>
      <c r="VM127" s="944"/>
      <c r="VN127" s="944"/>
      <c r="VO127" s="944"/>
      <c r="VP127" s="944"/>
      <c r="VQ127" s="944"/>
      <c r="VR127" s="944"/>
      <c r="VS127" s="944"/>
      <c r="VT127" s="944"/>
      <c r="VU127" s="944"/>
      <c r="VV127" s="944"/>
      <c r="VW127" s="944"/>
      <c r="VX127" s="944"/>
      <c r="VY127" s="944"/>
      <c r="VZ127" s="944"/>
      <c r="WA127" s="944"/>
      <c r="WB127" s="944"/>
      <c r="WC127" s="944"/>
      <c r="WD127" s="944"/>
      <c r="WE127" s="944"/>
      <c r="WF127" s="944"/>
      <c r="WG127" s="944"/>
      <c r="WH127" s="944"/>
      <c r="WI127" s="944"/>
      <c r="WJ127" s="944"/>
      <c r="WK127" s="944"/>
      <c r="WL127" s="944"/>
      <c r="WM127" s="944"/>
      <c r="WN127" s="944"/>
      <c r="WO127" s="944"/>
      <c r="WP127" s="944"/>
      <c r="WQ127" s="944"/>
      <c r="WR127" s="944"/>
      <c r="WS127" s="944"/>
      <c r="WT127" s="944"/>
      <c r="WU127" s="944"/>
      <c r="WV127" s="944"/>
      <c r="WW127" s="944"/>
      <c r="WX127" s="944"/>
      <c r="WY127" s="944"/>
      <c r="WZ127" s="944"/>
      <c r="XA127" s="944"/>
      <c r="XB127" s="944"/>
      <c r="XC127" s="944"/>
      <c r="XD127" s="944"/>
      <c r="XE127" s="944"/>
      <c r="XF127" s="944"/>
      <c r="XG127" s="944"/>
      <c r="XH127" s="944"/>
      <c r="XI127" s="944"/>
      <c r="XJ127" s="944"/>
      <c r="XK127" s="944"/>
      <c r="XL127" s="944"/>
      <c r="XM127" s="944"/>
      <c r="XN127" s="944"/>
      <c r="XO127" s="944"/>
      <c r="XP127" s="944"/>
      <c r="XQ127" s="944"/>
      <c r="XR127" s="944"/>
      <c r="XS127" s="944"/>
      <c r="XT127" s="944"/>
      <c r="XU127" s="944"/>
      <c r="XV127" s="944"/>
      <c r="XW127" s="944"/>
      <c r="XX127" s="944"/>
      <c r="XY127" s="944"/>
      <c r="XZ127" s="944"/>
      <c r="YA127" s="944"/>
      <c r="YB127" s="944"/>
      <c r="YC127" s="944"/>
      <c r="YD127" s="944"/>
      <c r="YE127" s="944"/>
      <c r="YF127" s="944"/>
      <c r="YG127" s="944"/>
      <c r="YH127" s="944"/>
      <c r="YI127" s="944"/>
      <c r="YJ127" s="944"/>
      <c r="YK127" s="944"/>
      <c r="YL127" s="944"/>
      <c r="YM127" s="944"/>
      <c r="YN127" s="944"/>
      <c r="YO127" s="944"/>
      <c r="YP127" s="944"/>
      <c r="YQ127" s="944"/>
      <c r="YR127" s="944"/>
      <c r="YS127" s="944"/>
      <c r="YT127" s="944"/>
      <c r="YU127" s="944"/>
      <c r="YV127" s="944"/>
      <c r="YW127" s="944"/>
      <c r="YX127" s="944"/>
      <c r="YY127" s="944"/>
      <c r="YZ127" s="944"/>
      <c r="ZA127" s="944"/>
      <c r="ZB127" s="944"/>
      <c r="ZC127" s="944"/>
      <c r="ZD127" s="944"/>
      <c r="ZE127" s="944"/>
      <c r="ZF127" s="944"/>
      <c r="ZG127" s="944"/>
      <c r="ZH127" s="944"/>
      <c r="ZI127" s="944"/>
      <c r="ZJ127" s="944"/>
      <c r="ZK127" s="944"/>
      <c r="ZL127" s="944"/>
      <c r="ZM127" s="944"/>
      <c r="ZN127" s="944"/>
      <c r="ZO127" s="944"/>
      <c r="ZP127" s="944"/>
      <c r="ZQ127" s="944"/>
      <c r="ZR127" s="944"/>
      <c r="ZS127" s="944"/>
      <c r="ZT127" s="944"/>
      <c r="ZU127" s="944"/>
      <c r="ZV127" s="944"/>
      <c r="ZW127" s="944"/>
      <c r="ZX127" s="944"/>
      <c r="ZY127" s="944"/>
      <c r="ZZ127" s="944"/>
      <c r="AAA127" s="944"/>
      <c r="AAB127" s="944"/>
      <c r="AAC127" s="944"/>
      <c r="AAD127" s="944"/>
      <c r="AAE127" s="944"/>
      <c r="AAF127" s="944"/>
      <c r="AAG127" s="944"/>
      <c r="AAH127" s="944"/>
      <c r="AAI127" s="944"/>
      <c r="AAJ127" s="944"/>
      <c r="AAK127" s="944"/>
      <c r="AAL127" s="944"/>
      <c r="AAM127" s="944"/>
      <c r="AAN127" s="944"/>
      <c r="AAO127" s="944"/>
      <c r="AAP127" s="944"/>
      <c r="AAQ127" s="944"/>
      <c r="AAR127" s="944"/>
      <c r="AAS127" s="944"/>
      <c r="AAT127" s="944"/>
      <c r="AAU127" s="944"/>
      <c r="AAV127" s="944"/>
      <c r="AAW127" s="944"/>
      <c r="AAX127" s="944"/>
      <c r="AAY127" s="944"/>
      <c r="AAZ127" s="944"/>
      <c r="ABA127" s="944"/>
      <c r="ABB127" s="944"/>
      <c r="ABC127" s="944"/>
      <c r="ABD127" s="944"/>
      <c r="ABE127" s="944"/>
      <c r="ABF127" s="944"/>
      <c r="ABG127" s="944"/>
      <c r="ABH127" s="944"/>
      <c r="ABI127" s="944"/>
      <c r="ABJ127" s="944"/>
      <c r="ABK127" s="944"/>
      <c r="ABL127" s="944"/>
      <c r="ABM127" s="944"/>
      <c r="ABN127" s="944"/>
      <c r="ABO127" s="944"/>
      <c r="ABP127" s="944"/>
      <c r="ABQ127" s="944"/>
      <c r="ABR127" s="944"/>
      <c r="ABS127" s="944"/>
      <c r="ABT127" s="944"/>
      <c r="ABU127" s="944"/>
      <c r="ABV127" s="944"/>
      <c r="ABW127" s="944"/>
      <c r="ABX127" s="944"/>
      <c r="ABY127" s="944"/>
      <c r="ABZ127" s="944"/>
      <c r="ACA127" s="944"/>
      <c r="ACB127" s="944"/>
      <c r="ACC127" s="944"/>
      <c r="ACD127" s="944"/>
      <c r="ACE127" s="944"/>
      <c r="ACF127" s="944"/>
      <c r="ACG127" s="944"/>
      <c r="ACH127" s="944"/>
      <c r="ACI127" s="944"/>
      <c r="ACJ127" s="944"/>
      <c r="ACK127" s="944"/>
      <c r="ACL127" s="944"/>
      <c r="ACM127" s="944"/>
      <c r="ACN127" s="944"/>
      <c r="ACO127" s="944"/>
      <c r="ACP127" s="944"/>
      <c r="ACQ127" s="944"/>
      <c r="ACR127" s="944"/>
      <c r="ACS127" s="944"/>
      <c r="ACT127" s="944"/>
      <c r="ACU127" s="944"/>
      <c r="ACV127" s="944"/>
      <c r="ACW127" s="944"/>
      <c r="ACX127" s="944"/>
      <c r="ACY127" s="944"/>
      <c r="ACZ127" s="944"/>
      <c r="ADA127" s="944"/>
      <c r="ADB127" s="944"/>
      <c r="ADC127" s="944"/>
      <c r="ADD127" s="944"/>
      <c r="ADE127" s="944"/>
      <c r="ADF127" s="944"/>
      <c r="ADG127" s="944"/>
      <c r="ADH127" s="944"/>
      <c r="ADI127" s="944"/>
      <c r="ADJ127" s="944"/>
      <c r="ADK127" s="944"/>
      <c r="ADL127" s="944"/>
      <c r="ADM127" s="944"/>
      <c r="ADN127" s="944"/>
      <c r="ADO127" s="944"/>
      <c r="ADP127" s="944"/>
      <c r="ADQ127" s="944"/>
      <c r="ADR127" s="944"/>
      <c r="ADS127" s="944"/>
      <c r="ADT127" s="944"/>
      <c r="ADU127" s="944"/>
      <c r="ADV127" s="944"/>
      <c r="ADW127" s="944"/>
      <c r="ADX127" s="944"/>
      <c r="ADY127" s="944"/>
      <c r="ADZ127" s="944"/>
      <c r="AEA127" s="944"/>
      <c r="AEB127" s="944"/>
      <c r="AEC127" s="944"/>
      <c r="AED127" s="944"/>
      <c r="AEE127" s="944"/>
      <c r="AEF127" s="944"/>
      <c r="AEG127" s="944"/>
      <c r="AEH127" s="944"/>
      <c r="AEI127" s="944"/>
      <c r="AEJ127" s="944"/>
      <c r="AEK127" s="944"/>
      <c r="AEL127" s="944"/>
      <c r="AEM127" s="944"/>
      <c r="AEN127" s="944"/>
      <c r="AEO127" s="944"/>
      <c r="AEP127" s="944"/>
      <c r="AEQ127" s="944"/>
      <c r="AER127" s="944"/>
      <c r="AES127" s="944"/>
      <c r="AET127" s="944"/>
      <c r="AEU127" s="944"/>
      <c r="AEV127" s="944"/>
      <c r="AEW127" s="944"/>
      <c r="AEX127" s="944"/>
      <c r="AEY127" s="944"/>
      <c r="AEZ127" s="944"/>
      <c r="AFA127" s="944"/>
      <c r="AFB127" s="944"/>
      <c r="AFC127" s="944"/>
      <c r="AFD127" s="944"/>
      <c r="AFE127" s="944"/>
      <c r="AFF127" s="944"/>
      <c r="AFG127" s="944"/>
      <c r="AFH127" s="944"/>
      <c r="AFI127" s="944"/>
      <c r="AFJ127" s="944"/>
      <c r="AFK127" s="944"/>
      <c r="AFL127" s="944"/>
      <c r="AFM127" s="944"/>
      <c r="AFN127" s="944"/>
      <c r="AFO127" s="944"/>
      <c r="AFP127" s="944"/>
      <c r="AFQ127" s="944"/>
      <c r="AFR127" s="944"/>
      <c r="AFS127" s="944"/>
      <c r="AFT127" s="944"/>
      <c r="AFU127" s="944"/>
      <c r="AFV127" s="944"/>
      <c r="AFW127" s="944"/>
      <c r="AFX127" s="944"/>
      <c r="AFY127" s="944"/>
      <c r="AFZ127" s="944"/>
      <c r="AGA127" s="944"/>
      <c r="AGB127" s="944"/>
      <c r="AGC127" s="944"/>
      <c r="AGD127" s="944"/>
      <c r="AGE127" s="944"/>
      <c r="AGF127" s="944"/>
      <c r="AGG127" s="944"/>
      <c r="AGH127" s="944"/>
      <c r="AGI127" s="944"/>
      <c r="AGJ127" s="944"/>
      <c r="AGK127" s="944"/>
      <c r="AGL127" s="944"/>
      <c r="AGM127" s="944"/>
      <c r="AGN127" s="944"/>
      <c r="AGO127" s="944"/>
      <c r="AGP127" s="944"/>
      <c r="AGQ127" s="944"/>
      <c r="AGR127" s="944"/>
      <c r="AGS127" s="944"/>
      <c r="AGT127" s="944"/>
      <c r="AGU127" s="944"/>
      <c r="AGV127" s="944"/>
      <c r="AGW127" s="944"/>
      <c r="AGX127" s="944"/>
      <c r="AGY127" s="944"/>
      <c r="AGZ127" s="944"/>
      <c r="AHA127" s="944"/>
      <c r="AHB127" s="944"/>
      <c r="AHC127" s="944"/>
      <c r="AHD127" s="944"/>
      <c r="AHE127" s="944"/>
      <c r="AHF127" s="944"/>
      <c r="AHG127" s="944"/>
      <c r="AHH127" s="944"/>
      <c r="AHI127" s="944"/>
      <c r="AHJ127" s="944"/>
      <c r="AHK127" s="944"/>
      <c r="AHL127" s="944"/>
      <c r="AHM127" s="944"/>
      <c r="AHN127" s="944"/>
      <c r="AHO127" s="944"/>
      <c r="AHP127" s="944"/>
      <c r="AHQ127" s="944"/>
      <c r="AHR127" s="944"/>
      <c r="AHS127" s="944"/>
      <c r="AHT127" s="944"/>
      <c r="AHU127" s="944"/>
      <c r="AHV127" s="944"/>
      <c r="AHW127" s="944"/>
      <c r="AHX127" s="944"/>
      <c r="AHY127" s="944"/>
      <c r="AHZ127" s="944"/>
      <c r="AIA127" s="944"/>
      <c r="AIB127" s="944"/>
      <c r="AIC127" s="944"/>
      <c r="AID127" s="944"/>
      <c r="AIE127" s="944"/>
      <c r="AIF127" s="944"/>
      <c r="AIG127" s="944"/>
      <c r="AIH127" s="944"/>
      <c r="AII127" s="944"/>
      <c r="AIJ127" s="944"/>
      <c r="AIK127" s="944"/>
      <c r="AIL127" s="944"/>
      <c r="AIM127" s="944"/>
      <c r="AIN127" s="944"/>
      <c r="AIO127" s="944"/>
      <c r="AIP127" s="944"/>
      <c r="AIQ127" s="944"/>
      <c r="AIR127" s="944"/>
      <c r="AIS127" s="944"/>
      <c r="AIT127" s="944"/>
      <c r="AIU127" s="944"/>
      <c r="AIV127" s="944"/>
      <c r="AIW127" s="944"/>
      <c r="AIX127" s="944"/>
      <c r="AIY127" s="944"/>
      <c r="AIZ127" s="944"/>
      <c r="AJA127" s="944"/>
      <c r="AJB127" s="944"/>
      <c r="AJC127" s="944"/>
      <c r="AJD127" s="944"/>
      <c r="AJE127" s="944"/>
      <c r="AJF127" s="944"/>
      <c r="AJG127" s="944"/>
      <c r="AJH127" s="944"/>
      <c r="AJI127" s="944"/>
      <c r="AJJ127" s="944"/>
      <c r="AJK127" s="944"/>
      <c r="AJL127" s="944"/>
      <c r="AJM127" s="944"/>
      <c r="AJN127" s="944"/>
      <c r="AJO127" s="944"/>
      <c r="AJP127" s="944"/>
      <c r="AJQ127" s="944"/>
      <c r="AJR127" s="944"/>
      <c r="AJS127" s="944"/>
      <c r="AJT127" s="944"/>
      <c r="AJU127" s="944"/>
      <c r="AJV127" s="944"/>
      <c r="AJW127" s="944"/>
      <c r="AJX127" s="944"/>
      <c r="AJY127" s="944"/>
      <c r="AJZ127" s="944"/>
      <c r="AKA127" s="944"/>
      <c r="AKB127" s="944"/>
      <c r="AKC127" s="944"/>
      <c r="AKD127" s="944"/>
      <c r="AKE127" s="944"/>
      <c r="AKF127" s="944"/>
      <c r="AKG127" s="944"/>
      <c r="AKH127" s="944"/>
      <c r="AKI127" s="944"/>
      <c r="AKJ127" s="944"/>
      <c r="AKK127" s="944"/>
      <c r="AKL127" s="944"/>
      <c r="AKM127" s="944"/>
      <c r="AKN127" s="944"/>
      <c r="AKO127" s="944"/>
      <c r="AKP127" s="944"/>
      <c r="AKQ127" s="944"/>
      <c r="AKR127" s="944"/>
      <c r="AKS127" s="944"/>
      <c r="AKT127" s="944"/>
      <c r="AKU127" s="944"/>
      <c r="AKV127" s="944"/>
      <c r="AKW127" s="944"/>
      <c r="AKX127" s="944"/>
      <c r="AKY127" s="944"/>
      <c r="AKZ127" s="944"/>
      <c r="ALA127" s="944"/>
      <c r="ALB127" s="944"/>
      <c r="ALC127" s="944"/>
      <c r="ALD127" s="944"/>
      <c r="ALE127" s="944"/>
      <c r="ALF127" s="944"/>
      <c r="ALG127" s="944"/>
      <c r="ALH127" s="944"/>
      <c r="ALI127" s="944"/>
      <c r="ALJ127" s="944"/>
      <c r="ALK127" s="944"/>
      <c r="ALL127" s="944"/>
      <c r="ALM127" s="944"/>
      <c r="ALN127" s="944"/>
      <c r="ALO127" s="944"/>
      <c r="ALP127" s="944"/>
      <c r="ALQ127" s="944"/>
      <c r="ALR127" s="944"/>
      <c r="ALS127" s="944"/>
      <c r="ALT127" s="944"/>
      <c r="ALU127" s="944"/>
      <c r="ALV127" s="944"/>
      <c r="ALW127" s="944"/>
      <c r="ALX127" s="944"/>
      <c r="ALY127" s="944"/>
      <c r="ALZ127" s="944"/>
      <c r="AMA127" s="944"/>
      <c r="AMB127" s="944"/>
      <c r="AMC127" s="944"/>
      <c r="AMD127" s="944"/>
      <c r="AME127" s="944"/>
      <c r="AMF127" s="944"/>
      <c r="AMG127" s="944"/>
      <c r="AMH127" s="944"/>
      <c r="AMI127" s="944"/>
      <c r="AMJ127" s="944"/>
      <c r="AMK127" s="944"/>
      <c r="AML127" s="944"/>
      <c r="AMM127" s="944"/>
      <c r="AMN127" s="944"/>
      <c r="AMO127" s="944"/>
      <c r="AMP127" s="944"/>
      <c r="AMQ127" s="944"/>
      <c r="AMR127" s="944"/>
      <c r="AMS127" s="944"/>
      <c r="AMT127" s="944"/>
      <c r="AMU127" s="944"/>
      <c r="AMV127" s="944"/>
      <c r="AMW127" s="944"/>
      <c r="AMX127" s="944"/>
      <c r="AMY127" s="944"/>
      <c r="AMZ127" s="944"/>
      <c r="ANA127" s="944"/>
      <c r="ANB127" s="944"/>
      <c r="ANC127" s="944"/>
      <c r="AND127" s="944"/>
      <c r="ANE127" s="944"/>
      <c r="ANF127" s="944"/>
      <c r="ANG127" s="944"/>
      <c r="ANH127" s="944"/>
      <c r="ANI127" s="944"/>
      <c r="ANJ127" s="944"/>
      <c r="ANK127" s="944"/>
      <c r="ANL127" s="944"/>
      <c r="ANM127" s="944"/>
      <c r="ANN127" s="944"/>
      <c r="ANO127" s="944"/>
      <c r="ANP127" s="944"/>
      <c r="ANQ127" s="944"/>
      <c r="ANR127" s="944"/>
      <c r="ANS127" s="944"/>
      <c r="ANT127" s="944"/>
      <c r="ANU127" s="944"/>
      <c r="ANV127" s="944"/>
      <c r="ANW127" s="944"/>
      <c r="ANX127" s="944"/>
      <c r="ANY127" s="944"/>
      <c r="ANZ127" s="944"/>
      <c r="AOA127" s="944"/>
      <c r="AOB127" s="944"/>
      <c r="AOC127" s="944"/>
      <c r="AOD127" s="944"/>
      <c r="AOE127" s="944"/>
      <c r="AOF127" s="944"/>
      <c r="AOG127" s="944"/>
      <c r="AOH127" s="944"/>
      <c r="AOI127" s="944"/>
      <c r="AOJ127" s="944"/>
      <c r="AOK127" s="944"/>
      <c r="AOL127" s="944"/>
      <c r="AOM127" s="944"/>
      <c r="AON127" s="944"/>
      <c r="AOO127" s="944"/>
      <c r="AOP127" s="944"/>
      <c r="AOQ127" s="944"/>
      <c r="AOR127" s="944"/>
      <c r="AOS127" s="944"/>
      <c r="AOT127" s="944"/>
      <c r="AOU127" s="944"/>
      <c r="AOV127" s="944"/>
      <c r="AOW127" s="944"/>
      <c r="AOX127" s="944"/>
      <c r="AOY127" s="944"/>
      <c r="AOZ127" s="944"/>
      <c r="APA127" s="944"/>
      <c r="APB127" s="944"/>
      <c r="APC127" s="944"/>
      <c r="APD127" s="944"/>
      <c r="APE127" s="944"/>
      <c r="APF127" s="944"/>
      <c r="APG127" s="944"/>
      <c r="APH127" s="944"/>
      <c r="API127" s="944"/>
      <c r="APJ127" s="944"/>
      <c r="APK127" s="944"/>
      <c r="APL127" s="944"/>
      <c r="APM127" s="944"/>
      <c r="APN127" s="944"/>
      <c r="APO127" s="944"/>
      <c r="APP127" s="944"/>
      <c r="APQ127" s="944"/>
      <c r="APR127" s="944"/>
      <c r="APS127" s="944"/>
      <c r="APT127" s="944"/>
      <c r="APU127" s="944"/>
      <c r="APV127" s="944"/>
      <c r="APW127" s="944"/>
      <c r="APX127" s="944"/>
      <c r="APY127" s="944"/>
      <c r="APZ127" s="944"/>
      <c r="AQA127" s="944"/>
      <c r="AQB127" s="944"/>
      <c r="AQC127" s="944"/>
      <c r="AQD127" s="944"/>
      <c r="AQE127" s="944"/>
      <c r="AQF127" s="944"/>
      <c r="AQG127" s="944"/>
      <c r="AQH127" s="944"/>
      <c r="AQI127" s="944"/>
      <c r="AQJ127" s="944"/>
      <c r="AQK127" s="944"/>
      <c r="AQL127" s="944"/>
      <c r="AQM127" s="944"/>
      <c r="AQN127" s="944"/>
      <c r="AQO127" s="944"/>
      <c r="AQP127" s="944"/>
      <c r="AQQ127" s="944"/>
      <c r="AQR127" s="944"/>
      <c r="AQS127" s="944"/>
      <c r="AQT127" s="944"/>
      <c r="AQU127" s="944"/>
      <c r="AQV127" s="944"/>
      <c r="AQW127" s="944"/>
      <c r="AQX127" s="944"/>
      <c r="AQY127" s="944"/>
      <c r="AQZ127" s="944"/>
      <c r="ARA127" s="944"/>
      <c r="ARB127" s="944"/>
      <c r="ARC127" s="944"/>
      <c r="ARD127" s="944"/>
      <c r="ARE127" s="944"/>
      <c r="ARF127" s="944"/>
      <c r="ARG127" s="944"/>
      <c r="ARH127" s="944"/>
      <c r="ARI127" s="944"/>
      <c r="ARJ127" s="944"/>
      <c r="ARK127" s="944"/>
      <c r="ARL127" s="944"/>
      <c r="ARM127" s="944"/>
      <c r="ARN127" s="944"/>
      <c r="ARO127" s="944"/>
      <c r="ARP127" s="944"/>
      <c r="ARQ127" s="944"/>
      <c r="ARR127" s="944"/>
      <c r="ARS127" s="944"/>
      <c r="ART127" s="944"/>
      <c r="ARU127" s="944"/>
      <c r="ARV127" s="944"/>
      <c r="ARW127" s="944"/>
      <c r="ARX127" s="944"/>
      <c r="ARY127" s="944"/>
      <c r="ARZ127" s="944"/>
      <c r="ASA127" s="944"/>
      <c r="ASB127" s="944"/>
      <c r="ASC127" s="944"/>
      <c r="ASD127" s="944"/>
      <c r="ASE127" s="944"/>
      <c r="ASF127" s="944"/>
      <c r="ASG127" s="944"/>
      <c r="ASH127" s="944"/>
      <c r="ASI127" s="944"/>
      <c r="ASJ127" s="944"/>
      <c r="ASK127" s="944"/>
      <c r="ASL127" s="944"/>
      <c r="ASM127" s="944"/>
      <c r="ASN127" s="944"/>
      <c r="ASO127" s="944"/>
      <c r="ASP127" s="944"/>
      <c r="ASQ127" s="944"/>
      <c r="ASR127" s="944"/>
      <c r="ASS127" s="944"/>
      <c r="AST127" s="944"/>
      <c r="ASU127" s="944"/>
      <c r="ASV127" s="944"/>
      <c r="ASW127" s="944"/>
      <c r="ASX127" s="944"/>
      <c r="ASY127" s="944"/>
      <c r="ASZ127" s="944"/>
      <c r="ATA127" s="944"/>
      <c r="ATB127" s="944"/>
      <c r="ATC127" s="944"/>
      <c r="ATD127" s="944"/>
      <c r="ATE127" s="944"/>
      <c r="ATF127" s="944"/>
      <c r="ATG127" s="944"/>
      <c r="ATH127" s="944"/>
      <c r="ATI127" s="944"/>
      <c r="ATJ127" s="944"/>
      <c r="ATK127" s="944"/>
      <c r="ATL127" s="944"/>
      <c r="ATM127" s="944"/>
      <c r="ATN127" s="944"/>
      <c r="ATO127" s="944"/>
      <c r="ATP127" s="944"/>
      <c r="ATQ127" s="944"/>
      <c r="ATR127" s="944"/>
      <c r="ATS127" s="944"/>
      <c r="ATT127" s="944"/>
      <c r="ATU127" s="944"/>
      <c r="ATV127" s="944"/>
      <c r="ATW127" s="944"/>
      <c r="ATX127" s="944"/>
      <c r="ATY127" s="944"/>
      <c r="ATZ127" s="944"/>
      <c r="AUA127" s="944"/>
      <c r="AUB127" s="944"/>
      <c r="AUC127" s="944"/>
      <c r="AUD127" s="944"/>
      <c r="AUE127" s="944"/>
      <c r="AUF127" s="944"/>
      <c r="AUG127" s="944"/>
      <c r="AUH127" s="944"/>
      <c r="AUI127" s="944"/>
      <c r="AUJ127" s="944"/>
      <c r="AUK127" s="944"/>
      <c r="AUL127" s="944"/>
      <c r="AUM127" s="944"/>
      <c r="AUN127" s="944"/>
      <c r="AUO127" s="944"/>
      <c r="AUP127" s="944"/>
      <c r="AUQ127" s="944"/>
      <c r="AUR127" s="944"/>
      <c r="AUS127" s="944"/>
      <c r="AUT127" s="944"/>
      <c r="AUU127" s="944"/>
      <c r="AUV127" s="944"/>
      <c r="AUW127" s="944"/>
      <c r="AUX127" s="944"/>
      <c r="AUY127" s="944"/>
      <c r="AUZ127" s="944"/>
      <c r="AVA127" s="944"/>
      <c r="AVB127" s="944"/>
      <c r="AVC127" s="944"/>
      <c r="AVD127" s="944"/>
      <c r="AVE127" s="944"/>
      <c r="AVF127" s="944"/>
      <c r="AVG127" s="944"/>
      <c r="AVH127" s="944"/>
      <c r="AVI127" s="944"/>
      <c r="AVJ127" s="944"/>
      <c r="AVK127" s="944"/>
      <c r="AVL127" s="944"/>
      <c r="AVM127" s="944"/>
      <c r="AVN127" s="944"/>
      <c r="AVO127" s="944"/>
      <c r="AVP127" s="944"/>
      <c r="AVQ127" s="944"/>
      <c r="AVR127" s="944"/>
      <c r="AVS127" s="944"/>
      <c r="AVT127" s="944"/>
      <c r="AVU127" s="944"/>
      <c r="AVV127" s="944"/>
      <c r="AVW127" s="944"/>
      <c r="AVX127" s="944"/>
      <c r="AVY127" s="944"/>
      <c r="AVZ127" s="944"/>
      <c r="AWA127" s="944"/>
      <c r="AWB127" s="944"/>
      <c r="AWC127" s="944"/>
      <c r="AWD127" s="944"/>
      <c r="AWE127" s="944"/>
      <c r="AWF127" s="944"/>
      <c r="AWG127" s="944"/>
      <c r="AWH127" s="944"/>
      <c r="AWI127" s="944"/>
      <c r="AWJ127" s="944"/>
      <c r="AWK127" s="944"/>
      <c r="AWL127" s="944"/>
      <c r="AWM127" s="944"/>
      <c r="AWN127" s="944"/>
      <c r="AWO127" s="944"/>
      <c r="AWP127" s="944"/>
      <c r="AWQ127" s="944"/>
      <c r="AWR127" s="944"/>
      <c r="AWS127" s="944"/>
      <c r="AWT127" s="944"/>
      <c r="AWU127" s="944"/>
      <c r="AWV127" s="944"/>
      <c r="AWW127" s="944"/>
      <c r="AWX127" s="944"/>
      <c r="AWY127" s="944"/>
      <c r="AWZ127" s="944"/>
      <c r="AXA127" s="944"/>
      <c r="AXB127" s="944"/>
      <c r="AXC127" s="944"/>
      <c r="AXD127" s="944"/>
      <c r="AXE127" s="944"/>
      <c r="AXF127" s="944"/>
      <c r="AXG127" s="944"/>
      <c r="AXH127" s="944"/>
      <c r="AXI127" s="944"/>
      <c r="AXJ127" s="944"/>
      <c r="AXK127" s="944"/>
      <c r="AXL127" s="944"/>
      <c r="AXM127" s="944"/>
      <c r="AXN127" s="944"/>
      <c r="AXO127" s="944"/>
      <c r="AXP127" s="944"/>
      <c r="AXQ127" s="944"/>
      <c r="AXR127" s="944"/>
      <c r="AXS127" s="944"/>
      <c r="AXT127" s="944"/>
      <c r="AXU127" s="944"/>
      <c r="AXV127" s="944"/>
      <c r="AXW127" s="944"/>
      <c r="AXX127" s="944"/>
      <c r="AXY127" s="944"/>
      <c r="AXZ127" s="944"/>
      <c r="AYA127" s="944"/>
      <c r="AYB127" s="944"/>
      <c r="AYC127" s="944"/>
      <c r="AYD127" s="944"/>
      <c r="AYE127" s="944"/>
      <c r="AYF127" s="944"/>
      <c r="AYG127" s="944"/>
      <c r="AYH127" s="944"/>
      <c r="AYI127" s="944"/>
      <c r="AYJ127" s="944"/>
      <c r="AYK127" s="944"/>
      <c r="AYL127" s="944"/>
      <c r="AYM127" s="944"/>
      <c r="AYN127" s="944"/>
      <c r="AYO127" s="944"/>
      <c r="AYP127" s="944"/>
      <c r="AYQ127" s="944"/>
      <c r="AYR127" s="944"/>
      <c r="AYS127" s="944"/>
      <c r="AYT127" s="944"/>
      <c r="AYU127" s="944"/>
      <c r="AYV127" s="944"/>
      <c r="AYW127" s="944"/>
      <c r="AYX127" s="944"/>
      <c r="AYY127" s="944"/>
      <c r="AYZ127" s="944"/>
      <c r="AZA127" s="944"/>
      <c r="AZB127" s="944"/>
      <c r="AZC127" s="944"/>
      <c r="AZD127" s="944"/>
      <c r="AZE127" s="944"/>
      <c r="AZF127" s="944"/>
      <c r="AZG127" s="944"/>
      <c r="AZH127" s="944"/>
      <c r="AZI127" s="944"/>
      <c r="AZJ127" s="944"/>
      <c r="AZK127" s="944"/>
      <c r="AZL127" s="944"/>
      <c r="AZM127" s="944"/>
      <c r="AZN127" s="944"/>
      <c r="AZO127" s="944"/>
      <c r="AZP127" s="944"/>
      <c r="AZQ127" s="944"/>
      <c r="AZR127" s="944"/>
      <c r="AZS127" s="944"/>
      <c r="AZT127" s="944"/>
      <c r="AZU127" s="944"/>
      <c r="AZV127" s="944"/>
      <c r="AZW127" s="944"/>
      <c r="AZX127" s="944"/>
      <c r="AZY127" s="944"/>
      <c r="AZZ127" s="944"/>
      <c r="BAA127" s="944"/>
      <c r="BAB127" s="944"/>
      <c r="BAC127" s="944"/>
      <c r="BAD127" s="944"/>
      <c r="BAE127" s="944"/>
      <c r="BAF127" s="944"/>
      <c r="BAG127" s="944"/>
      <c r="BAH127" s="944"/>
      <c r="BAI127" s="944"/>
      <c r="BAJ127" s="944"/>
      <c r="BAK127" s="944"/>
      <c r="BAL127" s="944"/>
      <c r="BAM127" s="944"/>
      <c r="BAN127" s="944"/>
      <c r="BAO127" s="944"/>
      <c r="BAP127" s="944"/>
      <c r="BAQ127" s="944"/>
      <c r="BAR127" s="944"/>
      <c r="BAS127" s="944"/>
      <c r="BAT127" s="944"/>
      <c r="BAU127" s="944"/>
      <c r="BAV127" s="944"/>
      <c r="BAW127" s="944"/>
      <c r="BAX127" s="944"/>
      <c r="BAY127" s="944"/>
      <c r="BAZ127" s="944"/>
      <c r="BBA127" s="944"/>
      <c r="BBB127" s="944"/>
      <c r="BBC127" s="944"/>
      <c r="BBD127" s="944"/>
      <c r="BBE127" s="944"/>
      <c r="BBF127" s="944"/>
      <c r="BBG127" s="944"/>
      <c r="BBH127" s="944"/>
      <c r="BBI127" s="944"/>
      <c r="BBJ127" s="944"/>
      <c r="BBK127" s="944"/>
      <c r="BBL127" s="944"/>
      <c r="BBM127" s="944"/>
      <c r="BBN127" s="944"/>
      <c r="BBO127" s="944"/>
      <c r="BBP127" s="944"/>
      <c r="BBQ127" s="944"/>
      <c r="BBR127" s="944"/>
      <c r="BBS127" s="944"/>
      <c r="BBT127" s="944"/>
      <c r="BBU127" s="944"/>
      <c r="BBV127" s="944"/>
      <c r="BBW127" s="944"/>
      <c r="BBX127" s="944"/>
      <c r="BBY127" s="944"/>
      <c r="BBZ127" s="944"/>
      <c r="BCA127" s="944"/>
      <c r="BCB127" s="944"/>
      <c r="BCC127" s="944"/>
      <c r="BCD127" s="944"/>
      <c r="BCE127" s="944"/>
      <c r="BCF127" s="944"/>
      <c r="BCG127" s="944"/>
      <c r="BCH127" s="944"/>
      <c r="BCI127" s="944"/>
      <c r="BCJ127" s="944"/>
      <c r="BCK127" s="944"/>
      <c r="BCL127" s="944"/>
      <c r="BCM127" s="944"/>
      <c r="BCN127" s="944"/>
      <c r="BCO127" s="944"/>
      <c r="BCP127" s="944"/>
      <c r="BCQ127" s="944"/>
      <c r="BCR127" s="944"/>
      <c r="BCS127" s="944"/>
      <c r="BCT127" s="944"/>
      <c r="BCU127" s="944"/>
      <c r="BCV127" s="944"/>
      <c r="BCW127" s="944"/>
      <c r="BCX127" s="944"/>
      <c r="BCY127" s="944"/>
      <c r="BCZ127" s="944"/>
      <c r="BDA127" s="944"/>
      <c r="BDB127" s="944"/>
      <c r="BDC127" s="944"/>
      <c r="BDD127" s="944"/>
      <c r="BDE127" s="944"/>
      <c r="BDF127" s="944"/>
      <c r="BDG127" s="944"/>
      <c r="BDH127" s="944"/>
      <c r="BDI127" s="944"/>
      <c r="BDJ127" s="944"/>
      <c r="BDK127" s="944"/>
      <c r="BDL127" s="944"/>
      <c r="BDM127" s="944"/>
      <c r="BDN127" s="944"/>
      <c r="BDO127" s="944"/>
      <c r="BDP127" s="944"/>
      <c r="BDQ127" s="944"/>
      <c r="BDR127" s="944"/>
      <c r="BDS127" s="944"/>
      <c r="BDT127" s="944"/>
      <c r="BDU127" s="944"/>
      <c r="BDV127" s="944"/>
      <c r="BDW127" s="944"/>
      <c r="BDX127" s="944"/>
      <c r="BDY127" s="944"/>
      <c r="BDZ127" s="944"/>
      <c r="BEA127" s="944"/>
      <c r="BEB127" s="944"/>
      <c r="BEC127" s="944"/>
      <c r="BED127" s="944"/>
      <c r="BEE127" s="944"/>
      <c r="BEF127" s="944"/>
      <c r="BEG127" s="944"/>
      <c r="BEH127" s="944"/>
      <c r="BEI127" s="944"/>
      <c r="BEJ127" s="944"/>
      <c r="BEK127" s="944"/>
      <c r="BEL127" s="944"/>
      <c r="BEM127" s="944"/>
      <c r="BEN127" s="944"/>
      <c r="BEO127" s="944"/>
      <c r="BEP127" s="944"/>
      <c r="BEQ127" s="944"/>
      <c r="BER127" s="944"/>
      <c r="BES127" s="944"/>
      <c r="BET127" s="944"/>
      <c r="BEU127" s="944"/>
      <c r="BEV127" s="944"/>
      <c r="BEW127" s="944"/>
      <c r="BEX127" s="944"/>
      <c r="BEY127" s="944"/>
      <c r="BEZ127" s="944"/>
      <c r="BFA127" s="944"/>
      <c r="BFB127" s="944"/>
      <c r="BFC127" s="944"/>
      <c r="BFD127" s="944"/>
      <c r="BFE127" s="944"/>
      <c r="BFF127" s="944"/>
      <c r="BFG127" s="944"/>
      <c r="BFH127" s="944"/>
      <c r="BFI127" s="944"/>
      <c r="BFJ127" s="944"/>
      <c r="BFK127" s="944"/>
      <c r="BFL127" s="944"/>
      <c r="BFM127" s="944"/>
      <c r="BFN127" s="944"/>
      <c r="BFO127" s="944"/>
      <c r="BFP127" s="944"/>
      <c r="BFQ127" s="944"/>
      <c r="BFR127" s="944"/>
      <c r="BFS127" s="944"/>
      <c r="BFT127" s="944"/>
      <c r="BFU127" s="944"/>
      <c r="BFV127" s="944"/>
      <c r="BFW127" s="944"/>
      <c r="BFX127" s="944"/>
      <c r="BFY127" s="944"/>
      <c r="BFZ127" s="944"/>
      <c r="BGA127" s="944"/>
      <c r="BGB127" s="944"/>
      <c r="BGC127" s="944"/>
      <c r="BGD127" s="944"/>
      <c r="BGE127" s="944"/>
      <c r="BGF127" s="944"/>
      <c r="BGG127" s="944"/>
      <c r="BGH127" s="944"/>
      <c r="BGI127" s="944"/>
      <c r="BGJ127" s="944"/>
      <c r="BGK127" s="944"/>
      <c r="BGL127" s="944"/>
      <c r="BGM127" s="944"/>
      <c r="BGN127" s="944"/>
      <c r="BGO127" s="944"/>
      <c r="BGP127" s="944"/>
      <c r="BGQ127" s="944"/>
      <c r="BGR127" s="944"/>
      <c r="BGS127" s="944"/>
      <c r="BGT127" s="944"/>
      <c r="BGU127" s="944"/>
      <c r="BGV127" s="944"/>
      <c r="BGW127" s="944"/>
      <c r="BGX127" s="944"/>
      <c r="BGY127" s="944"/>
      <c r="BGZ127" s="944"/>
      <c r="BHA127" s="944"/>
      <c r="BHB127" s="944"/>
      <c r="BHC127" s="944"/>
      <c r="BHD127" s="944"/>
      <c r="BHE127" s="944"/>
      <c r="BHF127" s="944"/>
      <c r="BHG127" s="944"/>
      <c r="BHH127" s="944"/>
      <c r="BHI127" s="944"/>
      <c r="BHJ127" s="944"/>
      <c r="BHK127" s="944"/>
      <c r="BHL127" s="944"/>
      <c r="BHM127" s="944"/>
      <c r="BHN127" s="944"/>
      <c r="BHO127" s="944"/>
      <c r="BHP127" s="944"/>
      <c r="BHQ127" s="944"/>
      <c r="BHR127" s="944"/>
      <c r="BHS127" s="944"/>
      <c r="BHT127" s="944"/>
      <c r="BHU127" s="944"/>
      <c r="BHV127" s="944"/>
      <c r="BHW127" s="944"/>
      <c r="BHX127" s="944"/>
      <c r="BHY127" s="944"/>
      <c r="BHZ127" s="944"/>
      <c r="BIA127" s="944"/>
      <c r="BIB127" s="944"/>
      <c r="BIC127" s="944"/>
      <c r="BID127" s="944"/>
      <c r="BIE127" s="944"/>
      <c r="BIF127" s="944"/>
      <c r="BIG127" s="944"/>
      <c r="BIH127" s="944"/>
      <c r="BII127" s="944"/>
      <c r="BIJ127" s="944"/>
      <c r="BIK127" s="944"/>
      <c r="BIL127" s="944"/>
      <c r="BIM127" s="944"/>
      <c r="BIN127" s="944"/>
      <c r="BIO127" s="944"/>
      <c r="BIP127" s="944"/>
      <c r="BIQ127" s="944"/>
      <c r="BIR127" s="944"/>
      <c r="BIS127" s="944"/>
      <c r="BIT127" s="944"/>
      <c r="BIU127" s="944"/>
      <c r="BIV127" s="944"/>
      <c r="BIW127" s="944"/>
      <c r="BIX127" s="944"/>
      <c r="BIY127" s="944"/>
      <c r="BIZ127" s="944"/>
      <c r="BJA127" s="944"/>
      <c r="BJB127" s="944"/>
      <c r="BJC127" s="944"/>
      <c r="BJD127" s="944"/>
      <c r="BJE127" s="944"/>
      <c r="BJF127" s="944"/>
      <c r="BJG127" s="944"/>
      <c r="BJH127" s="944"/>
      <c r="BJI127" s="944"/>
      <c r="BJJ127" s="944"/>
      <c r="BJK127" s="944"/>
      <c r="BJL127" s="944"/>
      <c r="BJM127" s="944"/>
      <c r="BJN127" s="944"/>
      <c r="BJO127" s="944"/>
      <c r="BJP127" s="944"/>
      <c r="BJQ127" s="944"/>
      <c r="BJR127" s="944"/>
      <c r="BJS127" s="944"/>
      <c r="BJT127" s="944"/>
      <c r="BJU127" s="944"/>
      <c r="BJV127" s="944"/>
      <c r="BJW127" s="944"/>
      <c r="BJX127" s="944"/>
      <c r="BJY127" s="944"/>
      <c r="BJZ127" s="944"/>
      <c r="BKA127" s="944"/>
      <c r="BKB127" s="944"/>
      <c r="BKC127" s="944"/>
      <c r="BKD127" s="944"/>
      <c r="BKE127" s="944"/>
      <c r="BKF127" s="944"/>
      <c r="BKG127" s="944"/>
      <c r="BKH127" s="944"/>
      <c r="BKI127" s="944"/>
      <c r="BKJ127" s="944"/>
      <c r="BKK127" s="944"/>
      <c r="BKL127" s="944"/>
      <c r="BKM127" s="944"/>
      <c r="BKN127" s="944"/>
      <c r="BKO127" s="944"/>
      <c r="BKP127" s="944"/>
      <c r="BKQ127" s="944"/>
      <c r="BKR127" s="944"/>
      <c r="BKS127" s="944"/>
      <c r="BKT127" s="944"/>
      <c r="BKU127" s="944"/>
      <c r="BKV127" s="944"/>
      <c r="BKW127" s="944"/>
      <c r="BKX127" s="944"/>
      <c r="BKY127" s="944"/>
      <c r="BKZ127" s="944"/>
      <c r="BLA127" s="944"/>
      <c r="BLB127" s="944"/>
      <c r="BLC127" s="944"/>
      <c r="BLD127" s="944"/>
      <c r="BLE127" s="944"/>
      <c r="BLF127" s="944"/>
      <c r="BLG127" s="944"/>
      <c r="BLH127" s="944"/>
      <c r="BLI127" s="944"/>
      <c r="BLJ127" s="944"/>
      <c r="BLK127" s="944"/>
      <c r="BLL127" s="944"/>
      <c r="BLM127" s="944"/>
      <c r="BLN127" s="944"/>
      <c r="BLO127" s="944"/>
      <c r="BLP127" s="944"/>
      <c r="BLQ127" s="944"/>
      <c r="BLR127" s="944"/>
      <c r="BLS127" s="944"/>
      <c r="BLT127" s="944"/>
      <c r="BLU127" s="944"/>
      <c r="BLV127" s="944"/>
      <c r="BLW127" s="944"/>
      <c r="BLX127" s="944"/>
      <c r="BLY127" s="944"/>
      <c r="BLZ127" s="944"/>
      <c r="BMA127" s="944"/>
      <c r="BMB127" s="944"/>
      <c r="BMC127" s="944"/>
      <c r="BMD127" s="944"/>
      <c r="BME127" s="944"/>
      <c r="BMF127" s="944"/>
      <c r="BMG127" s="944"/>
      <c r="BMH127" s="944"/>
      <c r="BMI127" s="944"/>
      <c r="BMJ127" s="944"/>
      <c r="BMK127" s="944"/>
      <c r="BML127" s="944"/>
      <c r="BMM127" s="944"/>
      <c r="BMN127" s="944"/>
      <c r="BMO127" s="944"/>
      <c r="BMP127" s="944"/>
      <c r="BMQ127" s="944"/>
      <c r="BMR127" s="944"/>
      <c r="BMS127" s="944"/>
      <c r="BMT127" s="944"/>
      <c r="BMU127" s="944"/>
      <c r="BMV127" s="944"/>
      <c r="BMW127" s="944"/>
      <c r="BMX127" s="944"/>
      <c r="BMY127" s="944"/>
      <c r="BMZ127" s="944"/>
      <c r="BNA127" s="944"/>
      <c r="BNB127" s="944"/>
      <c r="BNC127" s="944"/>
      <c r="BND127" s="944"/>
      <c r="BNE127" s="944"/>
      <c r="BNF127" s="944"/>
      <c r="BNG127" s="944"/>
      <c r="BNH127" s="944"/>
      <c r="BNI127" s="944"/>
      <c r="BNJ127" s="944"/>
      <c r="BNK127" s="944"/>
      <c r="BNL127" s="944"/>
      <c r="BNM127" s="944"/>
      <c r="BNN127" s="944"/>
      <c r="BNO127" s="944"/>
      <c r="BNP127" s="944"/>
      <c r="BNQ127" s="944"/>
      <c r="BNR127" s="944"/>
      <c r="BNS127" s="944"/>
      <c r="BNT127" s="944"/>
      <c r="BNU127" s="944"/>
      <c r="BNV127" s="944"/>
      <c r="BNW127" s="944"/>
      <c r="BNX127" s="944"/>
      <c r="BNY127" s="944"/>
      <c r="BNZ127" s="944"/>
      <c r="BOA127" s="944"/>
      <c r="BOB127" s="944"/>
      <c r="BOC127" s="944"/>
      <c r="BOD127" s="944"/>
      <c r="BOE127" s="944"/>
      <c r="BOF127" s="944"/>
      <c r="BOG127" s="944"/>
      <c r="BOH127" s="944"/>
      <c r="BOI127" s="944"/>
      <c r="BOJ127" s="944"/>
      <c r="BOK127" s="944"/>
      <c r="BOL127" s="944"/>
      <c r="BOM127" s="944"/>
      <c r="BON127" s="944"/>
      <c r="BOO127" s="944"/>
      <c r="BOP127" s="944"/>
      <c r="BOQ127" s="944"/>
      <c r="BOR127" s="944"/>
      <c r="BOS127" s="944"/>
      <c r="BOT127" s="944"/>
      <c r="BOU127" s="944"/>
      <c r="BOV127" s="944"/>
      <c r="BOW127" s="944"/>
      <c r="BOX127" s="944"/>
      <c r="BOY127" s="944"/>
      <c r="BOZ127" s="944"/>
      <c r="BPA127" s="944"/>
      <c r="BPB127" s="944"/>
      <c r="BPC127" s="944"/>
      <c r="BPD127" s="944"/>
      <c r="BPE127" s="944"/>
      <c r="BPF127" s="944"/>
      <c r="BPG127" s="944"/>
      <c r="BPH127" s="944"/>
      <c r="BPI127" s="944"/>
      <c r="BPJ127" s="944"/>
      <c r="BPK127" s="944"/>
      <c r="BPL127" s="944"/>
      <c r="BPM127" s="944"/>
      <c r="BPN127" s="944"/>
      <c r="BPO127" s="944"/>
      <c r="BPP127" s="944"/>
      <c r="BPQ127" s="944"/>
      <c r="BPR127" s="944"/>
      <c r="BPS127" s="944"/>
      <c r="BPT127" s="944"/>
      <c r="BPU127" s="944"/>
      <c r="BPV127" s="944"/>
      <c r="BPW127" s="944"/>
      <c r="BPX127" s="944"/>
      <c r="BPY127" s="944"/>
      <c r="BPZ127" s="944"/>
      <c r="BQA127" s="944"/>
      <c r="BQB127" s="944"/>
      <c r="BQC127" s="944"/>
      <c r="BQD127" s="944"/>
      <c r="BQE127" s="944"/>
      <c r="BQF127" s="944"/>
      <c r="BQG127" s="944"/>
      <c r="BQH127" s="944"/>
      <c r="BQI127" s="944"/>
      <c r="BQJ127" s="944"/>
      <c r="BQK127" s="944"/>
      <c r="BQL127" s="944"/>
      <c r="BQM127" s="944"/>
      <c r="BQN127" s="944"/>
      <c r="BQO127" s="944"/>
      <c r="BQP127" s="944"/>
      <c r="BQQ127" s="944"/>
      <c r="BQR127" s="944"/>
      <c r="BQS127" s="944"/>
      <c r="BQT127" s="944"/>
      <c r="BQU127" s="944"/>
      <c r="BQV127" s="944"/>
      <c r="BQW127" s="944"/>
      <c r="BQX127" s="944"/>
      <c r="BQY127" s="944"/>
      <c r="BQZ127" s="944"/>
      <c r="BRA127" s="944"/>
      <c r="BRB127" s="944"/>
      <c r="BRC127" s="944"/>
      <c r="BRD127" s="944"/>
      <c r="BRE127" s="944"/>
      <c r="BRF127" s="944"/>
      <c r="BRG127" s="944"/>
      <c r="BRH127" s="944"/>
      <c r="BRI127" s="944"/>
      <c r="BRJ127" s="944"/>
      <c r="BRK127" s="944"/>
      <c r="BRL127" s="944"/>
      <c r="BRM127" s="944"/>
      <c r="BRN127" s="944"/>
      <c r="BRO127" s="944"/>
      <c r="BRP127" s="944"/>
      <c r="BRQ127" s="944"/>
      <c r="BRR127" s="944"/>
      <c r="BRS127" s="944"/>
      <c r="BRT127" s="944"/>
      <c r="BRU127" s="944"/>
      <c r="BRV127" s="944"/>
      <c r="BRW127" s="944"/>
      <c r="BRX127" s="944"/>
      <c r="BRY127" s="944"/>
      <c r="BRZ127" s="944"/>
      <c r="BSA127" s="944"/>
      <c r="BSB127" s="944"/>
      <c r="BSC127" s="944"/>
      <c r="BSD127" s="944"/>
      <c r="BSE127" s="944"/>
      <c r="BSF127" s="944"/>
      <c r="BSG127" s="944"/>
      <c r="BSH127" s="944"/>
      <c r="BSI127" s="944"/>
      <c r="BSJ127" s="944"/>
      <c r="BSK127" s="944"/>
      <c r="BSL127" s="944"/>
      <c r="BSM127" s="944"/>
      <c r="BSN127" s="944"/>
      <c r="BSO127" s="944"/>
      <c r="BSP127" s="944"/>
      <c r="BSQ127" s="944"/>
      <c r="BSR127" s="944"/>
      <c r="BSS127" s="944"/>
      <c r="BST127" s="944"/>
      <c r="BSU127" s="944"/>
      <c r="BSV127" s="944"/>
      <c r="BSW127" s="944"/>
      <c r="BSX127" s="944"/>
      <c r="BSY127" s="944"/>
      <c r="BSZ127" s="944"/>
      <c r="BTA127" s="944"/>
      <c r="BTB127" s="944"/>
      <c r="BTC127" s="944"/>
      <c r="BTD127" s="944"/>
      <c r="BTE127" s="944"/>
      <c r="BTF127" s="944"/>
      <c r="BTG127" s="944"/>
      <c r="BTH127" s="944"/>
      <c r="BTI127" s="944"/>
      <c r="BTJ127" s="944"/>
      <c r="BTK127" s="944"/>
      <c r="BTL127" s="944"/>
      <c r="BTM127" s="944"/>
      <c r="BTN127" s="944"/>
      <c r="BTO127" s="944"/>
      <c r="BTP127" s="944"/>
      <c r="BTQ127" s="944"/>
      <c r="BTR127" s="944"/>
      <c r="BTS127" s="944"/>
      <c r="BTT127" s="944"/>
      <c r="BTU127" s="944"/>
      <c r="BTV127" s="944"/>
      <c r="BTW127" s="944"/>
      <c r="BTX127" s="944"/>
      <c r="BTY127" s="944"/>
      <c r="BTZ127" s="944"/>
      <c r="BUA127" s="944"/>
      <c r="BUB127" s="944"/>
      <c r="BUC127" s="944"/>
      <c r="BUD127" s="944"/>
      <c r="BUE127" s="944"/>
      <c r="BUF127" s="944"/>
      <c r="BUG127" s="944"/>
      <c r="BUH127" s="944"/>
      <c r="BUI127" s="944"/>
      <c r="BUJ127" s="944"/>
      <c r="BUK127" s="944"/>
      <c r="BUL127" s="944"/>
      <c r="BUM127" s="944"/>
      <c r="BUN127" s="944"/>
      <c r="BUO127" s="944"/>
      <c r="BUP127" s="944"/>
      <c r="BUQ127" s="944"/>
      <c r="BUR127" s="944"/>
      <c r="BUS127" s="944"/>
      <c r="BUT127" s="944"/>
      <c r="BUU127" s="944"/>
      <c r="BUV127" s="944"/>
      <c r="BUW127" s="944"/>
      <c r="BUX127" s="944"/>
      <c r="BUY127" s="944"/>
      <c r="BUZ127" s="944"/>
      <c r="BVA127" s="944"/>
      <c r="BVB127" s="944"/>
      <c r="BVC127" s="944"/>
      <c r="BVD127" s="944"/>
      <c r="BVE127" s="944"/>
      <c r="BVF127" s="944"/>
      <c r="BVG127" s="944"/>
      <c r="BVH127" s="944"/>
      <c r="BVI127" s="944"/>
      <c r="BVJ127" s="944"/>
      <c r="BVK127" s="944"/>
      <c r="BVL127" s="944"/>
      <c r="BVM127" s="944"/>
      <c r="BVN127" s="944"/>
      <c r="BVO127" s="944"/>
      <c r="BVP127" s="944"/>
      <c r="BVQ127" s="944"/>
      <c r="BVR127" s="944"/>
      <c r="BVS127" s="944"/>
      <c r="BVT127" s="944"/>
      <c r="BVU127" s="944"/>
      <c r="BVV127" s="944"/>
      <c r="BVW127" s="944"/>
      <c r="BVX127" s="944"/>
      <c r="BVY127" s="944"/>
      <c r="BVZ127" s="944"/>
      <c r="BWA127" s="944"/>
      <c r="BWB127" s="944"/>
      <c r="BWC127" s="944"/>
      <c r="BWD127" s="944"/>
      <c r="BWE127" s="944"/>
      <c r="BWF127" s="944"/>
      <c r="BWG127" s="944"/>
      <c r="BWH127" s="944"/>
      <c r="BWI127" s="944"/>
      <c r="BWJ127" s="944"/>
      <c r="BWK127" s="944"/>
      <c r="BWL127" s="944"/>
      <c r="BWM127" s="944"/>
      <c r="BWN127" s="944"/>
      <c r="BWO127" s="944"/>
      <c r="BWP127" s="944"/>
      <c r="BWQ127" s="944"/>
      <c r="BWR127" s="944"/>
      <c r="BWS127" s="944"/>
      <c r="BWT127" s="944"/>
      <c r="BWU127" s="944"/>
      <c r="BWV127" s="944"/>
      <c r="BWW127" s="944"/>
      <c r="BWX127" s="944"/>
      <c r="BWY127" s="944"/>
      <c r="BWZ127" s="944"/>
      <c r="BXA127" s="944"/>
      <c r="BXB127" s="944"/>
      <c r="BXC127" s="944"/>
      <c r="BXD127" s="944"/>
      <c r="BXE127" s="944"/>
      <c r="BXF127" s="944"/>
      <c r="BXG127" s="944"/>
      <c r="BXH127" s="944"/>
      <c r="BXI127" s="944"/>
      <c r="BXJ127" s="944"/>
      <c r="BXK127" s="944"/>
      <c r="BXL127" s="944"/>
      <c r="BXM127" s="944"/>
      <c r="BXN127" s="944"/>
      <c r="BXO127" s="944"/>
      <c r="BXP127" s="944"/>
      <c r="BXQ127" s="944"/>
      <c r="BXR127" s="944"/>
      <c r="BXS127" s="944"/>
      <c r="BXT127" s="944"/>
      <c r="BXU127" s="944"/>
      <c r="BXV127" s="944"/>
      <c r="BXW127" s="944"/>
      <c r="BXX127" s="944"/>
      <c r="BXY127" s="944"/>
      <c r="BXZ127" s="944"/>
      <c r="BYA127" s="944"/>
      <c r="BYB127" s="944"/>
      <c r="BYC127" s="944"/>
      <c r="BYD127" s="944"/>
      <c r="BYE127" s="944"/>
      <c r="BYF127" s="944"/>
      <c r="BYG127" s="944"/>
      <c r="BYH127" s="944"/>
      <c r="BYI127" s="944"/>
      <c r="BYJ127" s="944"/>
      <c r="BYK127" s="944"/>
      <c r="BYL127" s="944"/>
      <c r="BYM127" s="944"/>
      <c r="BYN127" s="944"/>
      <c r="BYO127" s="944"/>
      <c r="BYP127" s="944"/>
      <c r="BYQ127" s="944"/>
      <c r="BYR127" s="944"/>
      <c r="BYS127" s="944"/>
      <c r="BYT127" s="944"/>
      <c r="BYU127" s="944"/>
      <c r="BYV127" s="944"/>
      <c r="BYW127" s="944"/>
      <c r="BYX127" s="944"/>
      <c r="BYY127" s="944"/>
      <c r="BYZ127" s="944"/>
      <c r="BZA127" s="944"/>
      <c r="BZB127" s="944"/>
      <c r="BZC127" s="944"/>
      <c r="BZD127" s="944"/>
      <c r="BZE127" s="944"/>
      <c r="BZF127" s="944"/>
      <c r="BZG127" s="944"/>
      <c r="BZH127" s="944"/>
      <c r="BZI127" s="944"/>
      <c r="BZJ127" s="944"/>
      <c r="BZK127" s="944"/>
      <c r="BZL127" s="944"/>
      <c r="BZM127" s="944"/>
      <c r="BZN127" s="944"/>
      <c r="BZO127" s="944"/>
      <c r="BZP127" s="944"/>
      <c r="BZQ127" s="944"/>
      <c r="BZR127" s="944"/>
      <c r="BZS127" s="944"/>
      <c r="BZT127" s="944"/>
      <c r="BZU127" s="944"/>
      <c r="BZV127" s="944"/>
      <c r="BZW127" s="944"/>
      <c r="BZX127" s="944"/>
      <c r="BZY127" s="944"/>
      <c r="BZZ127" s="944"/>
      <c r="CAA127" s="944"/>
      <c r="CAB127" s="944"/>
      <c r="CAC127" s="944"/>
      <c r="CAD127" s="944"/>
      <c r="CAE127" s="944"/>
      <c r="CAF127" s="944"/>
      <c r="CAG127" s="944"/>
      <c r="CAH127" s="944"/>
      <c r="CAI127" s="944"/>
      <c r="CAJ127" s="944"/>
      <c r="CAK127" s="944"/>
      <c r="CAL127" s="944"/>
      <c r="CAM127" s="944"/>
      <c r="CAN127" s="944"/>
      <c r="CAO127" s="944"/>
      <c r="CAP127" s="944"/>
      <c r="CAQ127" s="944"/>
      <c r="CAR127" s="944"/>
      <c r="CAS127" s="944"/>
      <c r="CAT127" s="944"/>
      <c r="CAU127" s="944"/>
      <c r="CAV127" s="944"/>
      <c r="CAW127" s="944"/>
      <c r="CAX127" s="944"/>
      <c r="CAY127" s="944"/>
      <c r="CAZ127" s="944"/>
      <c r="CBA127" s="944"/>
      <c r="CBB127" s="944"/>
      <c r="CBC127" s="944"/>
      <c r="CBD127" s="944"/>
      <c r="CBE127" s="944"/>
      <c r="CBF127" s="944"/>
      <c r="CBG127" s="944"/>
      <c r="CBH127" s="944"/>
      <c r="CBI127" s="944"/>
      <c r="CBJ127" s="944"/>
      <c r="CBK127" s="944"/>
      <c r="CBL127" s="944"/>
      <c r="CBM127" s="944"/>
      <c r="CBN127" s="944"/>
      <c r="CBO127" s="944"/>
      <c r="CBP127" s="944"/>
      <c r="CBQ127" s="944"/>
      <c r="CBR127" s="944"/>
      <c r="CBS127" s="944"/>
      <c r="CBT127" s="944"/>
      <c r="CBU127" s="944"/>
      <c r="CBV127" s="944"/>
      <c r="CBW127" s="944"/>
      <c r="CBX127" s="944"/>
      <c r="CBY127" s="944"/>
      <c r="CBZ127" s="944"/>
      <c r="CCA127" s="944"/>
      <c r="CCB127" s="944"/>
      <c r="CCC127" s="944"/>
      <c r="CCD127" s="944"/>
      <c r="CCE127" s="944"/>
      <c r="CCF127" s="944"/>
      <c r="CCG127" s="944"/>
      <c r="CCH127" s="944"/>
      <c r="CCI127" s="944"/>
      <c r="CCJ127" s="944"/>
      <c r="CCK127" s="944"/>
      <c r="CCL127" s="944"/>
      <c r="CCM127" s="944"/>
      <c r="CCN127" s="944"/>
      <c r="CCO127" s="944"/>
      <c r="CCP127" s="944"/>
      <c r="CCQ127" s="944"/>
      <c r="CCR127" s="944"/>
      <c r="CCS127" s="944"/>
      <c r="CCT127" s="944"/>
      <c r="CCU127" s="944"/>
      <c r="CCV127" s="944"/>
      <c r="CCW127" s="944"/>
      <c r="CCX127" s="944"/>
      <c r="CCY127" s="944"/>
      <c r="CCZ127" s="944"/>
      <c r="CDA127" s="944"/>
      <c r="CDB127" s="944"/>
      <c r="CDC127" s="944"/>
      <c r="CDD127" s="944"/>
      <c r="CDE127" s="944"/>
      <c r="CDF127" s="944"/>
      <c r="CDG127" s="944"/>
      <c r="CDH127" s="944"/>
      <c r="CDI127" s="944"/>
      <c r="CDJ127" s="944"/>
      <c r="CDK127" s="944"/>
      <c r="CDL127" s="944"/>
      <c r="CDM127" s="944"/>
      <c r="CDN127" s="944"/>
      <c r="CDO127" s="944"/>
      <c r="CDP127" s="944"/>
      <c r="CDQ127" s="944"/>
      <c r="CDR127" s="944"/>
      <c r="CDS127" s="944"/>
      <c r="CDT127" s="944"/>
      <c r="CDU127" s="944"/>
      <c r="CDV127" s="944"/>
      <c r="CDW127" s="944"/>
      <c r="CDX127" s="944"/>
      <c r="CDY127" s="944"/>
      <c r="CDZ127" s="944"/>
      <c r="CEA127" s="944"/>
      <c r="CEB127" s="944"/>
      <c r="CEC127" s="944"/>
      <c r="CED127" s="944"/>
      <c r="CEE127" s="944"/>
      <c r="CEF127" s="944"/>
      <c r="CEG127" s="944"/>
      <c r="CEH127" s="944"/>
      <c r="CEI127" s="944"/>
      <c r="CEJ127" s="944"/>
      <c r="CEK127" s="944"/>
      <c r="CEL127" s="944"/>
      <c r="CEM127" s="944"/>
      <c r="CEN127" s="944"/>
      <c r="CEO127" s="944"/>
      <c r="CEP127" s="944"/>
      <c r="CEQ127" s="944"/>
      <c r="CER127" s="944"/>
      <c r="CES127" s="944"/>
      <c r="CET127" s="944"/>
      <c r="CEU127" s="944"/>
      <c r="CEV127" s="944"/>
      <c r="CEW127" s="944"/>
      <c r="CEX127" s="944"/>
      <c r="CEY127" s="944"/>
      <c r="CEZ127" s="944"/>
      <c r="CFA127" s="944"/>
      <c r="CFB127" s="944"/>
      <c r="CFC127" s="944"/>
      <c r="CFD127" s="944"/>
      <c r="CFE127" s="944"/>
      <c r="CFF127" s="944"/>
      <c r="CFG127" s="944"/>
      <c r="CFH127" s="944"/>
      <c r="CFI127" s="944"/>
      <c r="CFJ127" s="944"/>
      <c r="CFK127" s="944"/>
      <c r="CFL127" s="944"/>
      <c r="CFM127" s="944"/>
      <c r="CFN127" s="944"/>
      <c r="CFO127" s="944"/>
      <c r="CFP127" s="944"/>
      <c r="CFQ127" s="944"/>
      <c r="CFR127" s="944"/>
      <c r="CFS127" s="944"/>
      <c r="CFT127" s="944"/>
      <c r="CFU127" s="944"/>
      <c r="CFV127" s="944"/>
      <c r="CFW127" s="944"/>
      <c r="CFX127" s="944"/>
      <c r="CFY127" s="944"/>
      <c r="CFZ127" s="944"/>
      <c r="CGA127" s="944"/>
      <c r="CGB127" s="944"/>
      <c r="CGC127" s="944"/>
      <c r="CGD127" s="944"/>
      <c r="CGE127" s="944"/>
      <c r="CGF127" s="944"/>
      <c r="CGG127" s="944"/>
      <c r="CGH127" s="944"/>
      <c r="CGI127" s="944"/>
      <c r="CGJ127" s="944"/>
      <c r="CGK127" s="944"/>
      <c r="CGL127" s="944"/>
      <c r="CGM127" s="944"/>
      <c r="CGN127" s="944"/>
      <c r="CGO127" s="944"/>
      <c r="CGP127" s="944"/>
      <c r="CGQ127" s="944"/>
      <c r="CGR127" s="944"/>
      <c r="CGS127" s="944"/>
      <c r="CGT127" s="944"/>
      <c r="CGU127" s="944"/>
      <c r="CGV127" s="944"/>
      <c r="CGW127" s="944"/>
      <c r="CGX127" s="944"/>
      <c r="CGY127" s="944"/>
      <c r="CGZ127" s="944"/>
      <c r="CHA127" s="944"/>
      <c r="CHB127" s="944"/>
      <c r="CHC127" s="944"/>
      <c r="CHD127" s="944"/>
      <c r="CHE127" s="944"/>
      <c r="CHF127" s="944"/>
      <c r="CHG127" s="944"/>
      <c r="CHH127" s="944"/>
      <c r="CHI127" s="944"/>
      <c r="CHJ127" s="944"/>
      <c r="CHK127" s="944"/>
      <c r="CHL127" s="944"/>
      <c r="CHM127" s="944"/>
      <c r="CHN127" s="944"/>
      <c r="CHO127" s="944"/>
      <c r="CHP127" s="944"/>
      <c r="CHQ127" s="944"/>
      <c r="CHR127" s="944"/>
      <c r="CHS127" s="944"/>
      <c r="CHT127" s="944"/>
      <c r="CHU127" s="944"/>
      <c r="CHV127" s="944"/>
      <c r="CHW127" s="944"/>
      <c r="CHX127" s="944"/>
      <c r="CHY127" s="944"/>
      <c r="CHZ127" s="944"/>
      <c r="CIA127" s="944"/>
      <c r="CIB127" s="944"/>
      <c r="CIC127" s="944"/>
      <c r="CID127" s="944"/>
      <c r="CIE127" s="944"/>
      <c r="CIF127" s="944"/>
      <c r="CIG127" s="944"/>
      <c r="CIH127" s="944"/>
      <c r="CII127" s="944"/>
      <c r="CIJ127" s="944"/>
      <c r="CIK127" s="944"/>
      <c r="CIL127" s="944"/>
      <c r="CIM127" s="944"/>
      <c r="CIN127" s="944"/>
      <c r="CIO127" s="944"/>
      <c r="CIP127" s="944"/>
      <c r="CIQ127" s="944"/>
      <c r="CIR127" s="944"/>
      <c r="CIS127" s="944"/>
      <c r="CIT127" s="944"/>
      <c r="CIU127" s="944"/>
      <c r="CIV127" s="944"/>
      <c r="CIW127" s="944"/>
      <c r="CIX127" s="944"/>
      <c r="CIY127" s="944"/>
      <c r="CIZ127" s="944"/>
      <c r="CJA127" s="944"/>
      <c r="CJB127" s="944"/>
      <c r="CJC127" s="944"/>
      <c r="CJD127" s="944"/>
      <c r="CJE127" s="944"/>
      <c r="CJF127" s="944"/>
      <c r="CJG127" s="944"/>
      <c r="CJH127" s="944"/>
      <c r="CJI127" s="944"/>
      <c r="CJJ127" s="944"/>
      <c r="CJK127" s="944"/>
      <c r="CJL127" s="944"/>
      <c r="CJM127" s="944"/>
      <c r="CJN127" s="944"/>
      <c r="CJO127" s="944"/>
      <c r="CJP127" s="944"/>
      <c r="CJQ127" s="944"/>
      <c r="CJR127" s="944"/>
      <c r="CJS127" s="944"/>
      <c r="CJT127" s="944"/>
      <c r="CJU127" s="944"/>
      <c r="CJV127" s="944"/>
      <c r="CJW127" s="944"/>
      <c r="CJX127" s="944"/>
      <c r="CJY127" s="944"/>
      <c r="CJZ127" s="944"/>
      <c r="CKA127" s="944"/>
      <c r="CKB127" s="944"/>
      <c r="CKC127" s="944"/>
      <c r="CKD127" s="944"/>
      <c r="CKE127" s="944"/>
      <c r="CKF127" s="944"/>
      <c r="CKG127" s="944"/>
      <c r="CKH127" s="944"/>
      <c r="CKI127" s="944"/>
      <c r="CKJ127" s="944"/>
      <c r="CKK127" s="944"/>
      <c r="CKL127" s="944"/>
      <c r="CKM127" s="944"/>
      <c r="CKN127" s="944"/>
      <c r="CKO127" s="944"/>
      <c r="CKP127" s="944"/>
      <c r="CKQ127" s="944"/>
      <c r="CKR127" s="944"/>
      <c r="CKS127" s="944"/>
      <c r="CKT127" s="944"/>
      <c r="CKU127" s="944"/>
      <c r="CKV127" s="944"/>
      <c r="CKW127" s="944"/>
      <c r="CKX127" s="944"/>
      <c r="CKY127" s="944"/>
      <c r="CKZ127" s="944"/>
      <c r="CLA127" s="944"/>
      <c r="CLB127" s="944"/>
      <c r="CLC127" s="944"/>
      <c r="CLD127" s="944"/>
      <c r="CLE127" s="944"/>
      <c r="CLF127" s="944"/>
      <c r="CLG127" s="944"/>
      <c r="CLH127" s="944"/>
      <c r="CLI127" s="944"/>
      <c r="CLJ127" s="944"/>
      <c r="CLK127" s="944"/>
      <c r="CLL127" s="944"/>
      <c r="CLM127" s="944"/>
      <c r="CLN127" s="944"/>
      <c r="CLO127" s="944"/>
      <c r="CLP127" s="944"/>
      <c r="CLQ127" s="944"/>
      <c r="CLR127" s="944"/>
      <c r="CLS127" s="944"/>
      <c r="CLT127" s="944"/>
      <c r="CLU127" s="944"/>
      <c r="CLV127" s="944"/>
      <c r="CLW127" s="944"/>
      <c r="CLX127" s="944"/>
      <c r="CLY127" s="944"/>
      <c r="CLZ127" s="944"/>
      <c r="CMA127" s="944"/>
      <c r="CMB127" s="944"/>
      <c r="CMC127" s="944"/>
      <c r="CMD127" s="944"/>
      <c r="CME127" s="944"/>
      <c r="CMF127" s="944"/>
      <c r="CMG127" s="944"/>
      <c r="CMH127" s="944"/>
      <c r="CMI127" s="944"/>
      <c r="CMJ127" s="944"/>
      <c r="CMK127" s="944"/>
      <c r="CML127" s="944"/>
      <c r="CMM127" s="944"/>
      <c r="CMN127" s="944"/>
      <c r="CMO127" s="944"/>
      <c r="CMP127" s="944"/>
      <c r="CMQ127" s="944"/>
      <c r="CMR127" s="944"/>
      <c r="CMS127" s="944"/>
      <c r="CMT127" s="944"/>
      <c r="CMU127" s="944"/>
      <c r="CMV127" s="944"/>
      <c r="CMW127" s="944"/>
      <c r="CMX127" s="944"/>
      <c r="CMY127" s="944"/>
      <c r="CMZ127" s="944"/>
      <c r="CNA127" s="944"/>
      <c r="CNB127" s="944"/>
      <c r="CNC127" s="944"/>
      <c r="CND127" s="944"/>
      <c r="CNE127" s="944"/>
      <c r="CNF127" s="944"/>
      <c r="CNG127" s="944"/>
      <c r="CNH127" s="944"/>
      <c r="CNI127" s="944"/>
      <c r="CNJ127" s="944"/>
      <c r="CNK127" s="944"/>
      <c r="CNL127" s="944"/>
      <c r="CNM127" s="944"/>
      <c r="CNN127" s="944"/>
      <c r="CNO127" s="944"/>
      <c r="CNP127" s="944"/>
      <c r="CNQ127" s="944"/>
      <c r="CNR127" s="944"/>
      <c r="CNS127" s="944"/>
      <c r="CNT127" s="944"/>
      <c r="CNU127" s="944"/>
      <c r="CNV127" s="944"/>
      <c r="CNW127" s="944"/>
      <c r="CNX127" s="944"/>
      <c r="CNY127" s="944"/>
      <c r="CNZ127" s="944"/>
      <c r="COA127" s="944"/>
      <c r="COB127" s="944"/>
      <c r="COC127" s="944"/>
      <c r="COD127" s="944"/>
      <c r="COE127" s="944"/>
      <c r="COF127" s="944"/>
      <c r="COG127" s="944"/>
      <c r="COH127" s="944"/>
      <c r="COI127" s="944"/>
      <c r="COJ127" s="944"/>
      <c r="COK127" s="944"/>
      <c r="COL127" s="944"/>
      <c r="COM127" s="944"/>
      <c r="CON127" s="944"/>
      <c r="COO127" s="944"/>
      <c r="COP127" s="944"/>
      <c r="COQ127" s="944"/>
      <c r="COR127" s="944"/>
      <c r="COS127" s="944"/>
      <c r="COT127" s="944"/>
      <c r="COU127" s="944"/>
      <c r="COV127" s="944"/>
      <c r="COW127" s="944"/>
      <c r="COX127" s="944"/>
      <c r="COY127" s="944"/>
      <c r="COZ127" s="944"/>
      <c r="CPA127" s="944"/>
      <c r="CPB127" s="944"/>
      <c r="CPC127" s="944"/>
      <c r="CPD127" s="944"/>
      <c r="CPE127" s="944"/>
      <c r="CPF127" s="944"/>
      <c r="CPG127" s="944"/>
      <c r="CPH127" s="944"/>
      <c r="CPI127" s="944"/>
      <c r="CPJ127" s="944"/>
      <c r="CPK127" s="944"/>
      <c r="CPL127" s="944"/>
      <c r="CPM127" s="944"/>
      <c r="CPN127" s="944"/>
      <c r="CPO127" s="944"/>
      <c r="CPP127" s="944"/>
      <c r="CPQ127" s="944"/>
      <c r="CPR127" s="944"/>
      <c r="CPS127" s="944"/>
      <c r="CPT127" s="944"/>
      <c r="CPU127" s="944"/>
      <c r="CPV127" s="944"/>
      <c r="CPW127" s="944"/>
      <c r="CPX127" s="944"/>
      <c r="CPY127" s="944"/>
      <c r="CPZ127" s="944"/>
      <c r="CQA127" s="944"/>
      <c r="CQB127" s="944"/>
      <c r="CQC127" s="944"/>
      <c r="CQD127" s="944"/>
      <c r="CQE127" s="944"/>
      <c r="CQF127" s="944"/>
      <c r="CQG127" s="944"/>
      <c r="CQH127" s="944"/>
      <c r="CQI127" s="944"/>
      <c r="CQJ127" s="944"/>
      <c r="CQK127" s="944"/>
      <c r="CQL127" s="944"/>
      <c r="CQM127" s="944"/>
      <c r="CQN127" s="944"/>
      <c r="CQO127" s="944"/>
      <c r="CQP127" s="944"/>
      <c r="CQQ127" s="944"/>
      <c r="CQR127" s="944"/>
      <c r="CQS127" s="944"/>
      <c r="CQT127" s="944"/>
      <c r="CQU127" s="944"/>
      <c r="CQV127" s="944"/>
      <c r="CQW127" s="944"/>
      <c r="CQX127" s="944"/>
      <c r="CQY127" s="944"/>
      <c r="CQZ127" s="944"/>
      <c r="CRA127" s="944"/>
      <c r="CRB127" s="944"/>
      <c r="CRC127" s="944"/>
      <c r="CRD127" s="944"/>
      <c r="CRE127" s="944"/>
      <c r="CRF127" s="944"/>
      <c r="CRG127" s="944"/>
      <c r="CRH127" s="944"/>
      <c r="CRI127" s="944"/>
      <c r="CRJ127" s="944"/>
      <c r="CRK127" s="944"/>
      <c r="CRL127" s="944"/>
      <c r="CRM127" s="944"/>
      <c r="CRN127" s="944"/>
      <c r="CRO127" s="944"/>
      <c r="CRP127" s="944"/>
      <c r="CRQ127" s="944"/>
      <c r="CRR127" s="944"/>
      <c r="CRS127" s="944"/>
      <c r="CRT127" s="944"/>
      <c r="CRU127" s="944"/>
      <c r="CRV127" s="944"/>
      <c r="CRW127" s="944"/>
      <c r="CRX127" s="944"/>
      <c r="CRY127" s="944"/>
      <c r="CRZ127" s="944"/>
      <c r="CSA127" s="944"/>
      <c r="CSB127" s="944"/>
      <c r="CSC127" s="944"/>
      <c r="CSD127" s="944"/>
      <c r="CSE127" s="944"/>
      <c r="CSF127" s="944"/>
      <c r="CSG127" s="944"/>
      <c r="CSH127" s="944"/>
      <c r="CSI127" s="944"/>
      <c r="CSJ127" s="944"/>
      <c r="CSK127" s="944"/>
      <c r="CSL127" s="944"/>
      <c r="CSM127" s="944"/>
      <c r="CSN127" s="944"/>
      <c r="CSO127" s="944"/>
      <c r="CSP127" s="944"/>
      <c r="CSQ127" s="944"/>
      <c r="CSR127" s="944"/>
      <c r="CSS127" s="944"/>
      <c r="CST127" s="944"/>
      <c r="CSU127" s="944"/>
      <c r="CSV127" s="944"/>
      <c r="CSW127" s="944"/>
      <c r="CSX127" s="944"/>
      <c r="CSY127" s="944"/>
      <c r="CSZ127" s="944"/>
      <c r="CTA127" s="944"/>
      <c r="CTB127" s="944"/>
      <c r="CTC127" s="944"/>
      <c r="CTD127" s="944"/>
      <c r="CTE127" s="944"/>
      <c r="CTF127" s="944"/>
      <c r="CTG127" s="944"/>
      <c r="CTH127" s="944"/>
      <c r="CTI127" s="944"/>
      <c r="CTJ127" s="944"/>
      <c r="CTK127" s="944"/>
      <c r="CTL127" s="944"/>
      <c r="CTM127" s="944"/>
      <c r="CTN127" s="944"/>
      <c r="CTO127" s="944"/>
      <c r="CTP127" s="944"/>
      <c r="CTQ127" s="944"/>
      <c r="CTR127" s="944"/>
      <c r="CTS127" s="944"/>
      <c r="CTT127" s="944"/>
      <c r="CTU127" s="944"/>
      <c r="CTV127" s="944"/>
      <c r="CTW127" s="944"/>
      <c r="CTX127" s="944"/>
      <c r="CTY127" s="944"/>
      <c r="CTZ127" s="944"/>
      <c r="CUA127" s="944"/>
      <c r="CUB127" s="944"/>
      <c r="CUC127" s="944"/>
      <c r="CUD127" s="944"/>
      <c r="CUE127" s="944"/>
      <c r="CUF127" s="944"/>
      <c r="CUG127" s="944"/>
      <c r="CUH127" s="944"/>
      <c r="CUI127" s="944"/>
      <c r="CUJ127" s="944"/>
      <c r="CUK127" s="944"/>
      <c r="CUL127" s="944"/>
      <c r="CUM127" s="944"/>
      <c r="CUN127" s="944"/>
      <c r="CUO127" s="944"/>
      <c r="CUP127" s="944"/>
      <c r="CUQ127" s="944"/>
      <c r="CUR127" s="944"/>
      <c r="CUS127" s="944"/>
      <c r="CUT127" s="944"/>
      <c r="CUU127" s="944"/>
      <c r="CUV127" s="944"/>
      <c r="CUW127" s="944"/>
      <c r="CUX127" s="944"/>
      <c r="CUY127" s="944"/>
      <c r="CUZ127" s="944"/>
      <c r="CVA127" s="944"/>
      <c r="CVB127" s="944"/>
      <c r="CVC127" s="944"/>
      <c r="CVD127" s="944"/>
      <c r="CVE127" s="944"/>
      <c r="CVF127" s="944"/>
      <c r="CVG127" s="944"/>
      <c r="CVH127" s="944"/>
      <c r="CVI127" s="944"/>
      <c r="CVJ127" s="944"/>
      <c r="CVK127" s="944"/>
      <c r="CVL127" s="944"/>
      <c r="CVM127" s="944"/>
      <c r="CVN127" s="944"/>
      <c r="CVO127" s="944"/>
      <c r="CVP127" s="944"/>
      <c r="CVQ127" s="944"/>
      <c r="CVR127" s="944"/>
      <c r="CVS127" s="944"/>
      <c r="CVT127" s="944"/>
      <c r="CVU127" s="944"/>
      <c r="CVV127" s="944"/>
      <c r="CVW127" s="944"/>
      <c r="CVX127" s="944"/>
      <c r="CVY127" s="944"/>
      <c r="CVZ127" s="944"/>
      <c r="CWA127" s="944"/>
      <c r="CWB127" s="944"/>
      <c r="CWC127" s="944"/>
      <c r="CWD127" s="944"/>
      <c r="CWE127" s="944"/>
      <c r="CWF127" s="944"/>
      <c r="CWG127" s="944"/>
      <c r="CWH127" s="944"/>
      <c r="CWI127" s="944"/>
      <c r="CWJ127" s="944"/>
      <c r="CWK127" s="944"/>
      <c r="CWL127" s="944"/>
      <c r="CWM127" s="944"/>
      <c r="CWN127" s="944"/>
      <c r="CWO127" s="944"/>
      <c r="CWP127" s="944"/>
      <c r="CWQ127" s="944"/>
      <c r="CWR127" s="944"/>
      <c r="CWS127" s="944"/>
      <c r="CWT127" s="944"/>
      <c r="CWU127" s="944"/>
      <c r="CWV127" s="944"/>
      <c r="CWW127" s="944"/>
      <c r="CWX127" s="944"/>
      <c r="CWY127" s="944"/>
      <c r="CWZ127" s="944"/>
      <c r="CXA127" s="944"/>
      <c r="CXB127" s="944"/>
      <c r="CXC127" s="944"/>
      <c r="CXD127" s="944"/>
      <c r="CXE127" s="944"/>
      <c r="CXF127" s="944"/>
      <c r="CXG127" s="944"/>
      <c r="CXH127" s="944"/>
      <c r="CXI127" s="944"/>
      <c r="CXJ127" s="944"/>
      <c r="CXK127" s="944"/>
      <c r="CXL127" s="944"/>
      <c r="CXM127" s="944"/>
      <c r="CXN127" s="944"/>
      <c r="CXO127" s="944"/>
      <c r="CXP127" s="944"/>
      <c r="CXQ127" s="944"/>
      <c r="CXR127" s="944"/>
      <c r="CXS127" s="944"/>
      <c r="CXT127" s="944"/>
      <c r="CXU127" s="944"/>
      <c r="CXV127" s="944"/>
      <c r="CXW127" s="944"/>
      <c r="CXX127" s="944"/>
      <c r="CXY127" s="944"/>
      <c r="CXZ127" s="944"/>
      <c r="CYA127" s="944"/>
      <c r="CYB127" s="944"/>
      <c r="CYC127" s="944"/>
      <c r="CYD127" s="944"/>
      <c r="CYE127" s="944"/>
      <c r="CYF127" s="944"/>
      <c r="CYG127" s="944"/>
      <c r="CYH127" s="944"/>
      <c r="CYI127" s="944"/>
      <c r="CYJ127" s="944"/>
      <c r="CYK127" s="944"/>
      <c r="CYL127" s="944"/>
      <c r="CYM127" s="944"/>
      <c r="CYN127" s="944"/>
      <c r="CYO127" s="944"/>
      <c r="CYP127" s="944"/>
      <c r="CYQ127" s="944"/>
      <c r="CYR127" s="944"/>
      <c r="CYS127" s="944"/>
      <c r="CYT127" s="944"/>
      <c r="CYU127" s="944"/>
      <c r="CYV127" s="944"/>
      <c r="CYW127" s="944"/>
      <c r="CYX127" s="944"/>
      <c r="CYY127" s="944"/>
      <c r="CYZ127" s="944"/>
      <c r="CZA127" s="944"/>
      <c r="CZB127" s="944"/>
      <c r="CZC127" s="944"/>
      <c r="CZD127" s="944"/>
      <c r="CZE127" s="944"/>
      <c r="CZF127" s="944"/>
      <c r="CZG127" s="944"/>
      <c r="CZH127" s="944"/>
      <c r="CZI127" s="944"/>
      <c r="CZJ127" s="944"/>
      <c r="CZK127" s="944"/>
      <c r="CZL127" s="944"/>
      <c r="CZM127" s="944"/>
      <c r="CZN127" s="944"/>
      <c r="CZO127" s="944"/>
      <c r="CZP127" s="944"/>
      <c r="CZQ127" s="944"/>
      <c r="CZR127" s="944"/>
      <c r="CZS127" s="944"/>
      <c r="CZT127" s="944"/>
      <c r="CZU127" s="944"/>
      <c r="CZV127" s="944"/>
      <c r="CZW127" s="944"/>
      <c r="CZX127" s="944"/>
      <c r="CZY127" s="944"/>
      <c r="CZZ127" s="944"/>
      <c r="DAA127" s="944"/>
      <c r="DAB127" s="944"/>
      <c r="DAC127" s="944"/>
      <c r="DAD127" s="944"/>
      <c r="DAE127" s="944"/>
      <c r="DAF127" s="944"/>
      <c r="DAG127" s="944"/>
      <c r="DAH127" s="944"/>
      <c r="DAI127" s="944"/>
      <c r="DAJ127" s="944"/>
      <c r="DAK127" s="944"/>
      <c r="DAL127" s="944"/>
      <c r="DAM127" s="944"/>
      <c r="DAN127" s="944"/>
      <c r="DAO127" s="944"/>
      <c r="DAP127" s="944"/>
      <c r="DAQ127" s="944"/>
      <c r="DAR127" s="944"/>
      <c r="DAS127" s="944"/>
      <c r="DAT127" s="944"/>
      <c r="DAU127" s="944"/>
      <c r="DAV127" s="944"/>
      <c r="DAW127" s="944"/>
      <c r="DAX127" s="944"/>
      <c r="DAY127" s="944"/>
      <c r="DAZ127" s="944"/>
      <c r="DBA127" s="944"/>
      <c r="DBB127" s="944"/>
      <c r="DBC127" s="944"/>
      <c r="DBD127" s="944"/>
      <c r="DBE127" s="944"/>
      <c r="DBF127" s="944"/>
      <c r="DBG127" s="944"/>
      <c r="DBH127" s="944"/>
      <c r="DBI127" s="944"/>
      <c r="DBJ127" s="944"/>
      <c r="DBK127" s="944"/>
      <c r="DBL127" s="944"/>
      <c r="DBM127" s="944"/>
      <c r="DBN127" s="944"/>
      <c r="DBO127" s="944"/>
      <c r="DBP127" s="944"/>
      <c r="DBQ127" s="944"/>
      <c r="DBR127" s="944"/>
      <c r="DBS127" s="944"/>
      <c r="DBT127" s="944"/>
      <c r="DBU127" s="944"/>
      <c r="DBV127" s="944"/>
      <c r="DBW127" s="944"/>
      <c r="DBX127" s="944"/>
      <c r="DBY127" s="944"/>
      <c r="DBZ127" s="944"/>
      <c r="DCA127" s="944"/>
      <c r="DCB127" s="944"/>
      <c r="DCC127" s="944"/>
      <c r="DCD127" s="944"/>
      <c r="DCE127" s="944"/>
      <c r="DCF127" s="944"/>
      <c r="DCG127" s="944"/>
      <c r="DCH127" s="944"/>
      <c r="DCI127" s="944"/>
      <c r="DCJ127" s="944"/>
      <c r="DCK127" s="944"/>
      <c r="DCL127" s="944"/>
      <c r="DCM127" s="944"/>
      <c r="DCN127" s="944"/>
      <c r="DCO127" s="944"/>
      <c r="DCP127" s="944"/>
      <c r="DCQ127" s="944"/>
      <c r="DCR127" s="944"/>
      <c r="DCS127" s="944"/>
      <c r="DCT127" s="944"/>
      <c r="DCU127" s="944"/>
      <c r="DCV127" s="944"/>
      <c r="DCW127" s="944"/>
      <c r="DCX127" s="944"/>
      <c r="DCY127" s="944"/>
      <c r="DCZ127" s="944"/>
      <c r="DDA127" s="944"/>
      <c r="DDB127" s="944"/>
      <c r="DDC127" s="944"/>
      <c r="DDD127" s="944"/>
      <c r="DDE127" s="944"/>
      <c r="DDF127" s="944"/>
      <c r="DDG127" s="944"/>
      <c r="DDH127" s="944"/>
      <c r="DDI127" s="944"/>
      <c r="DDJ127" s="944"/>
      <c r="DDK127" s="944"/>
      <c r="DDL127" s="944"/>
      <c r="DDM127" s="944"/>
      <c r="DDN127" s="944"/>
      <c r="DDO127" s="944"/>
      <c r="DDP127" s="944"/>
      <c r="DDQ127" s="944"/>
      <c r="DDR127" s="944"/>
      <c r="DDS127" s="944"/>
      <c r="DDT127" s="944"/>
      <c r="DDU127" s="944"/>
      <c r="DDV127" s="944"/>
      <c r="DDW127" s="944"/>
      <c r="DDX127" s="944"/>
      <c r="DDY127" s="944"/>
      <c r="DDZ127" s="944"/>
      <c r="DEA127" s="944"/>
      <c r="DEB127" s="944"/>
      <c r="DEC127" s="944"/>
      <c r="DED127" s="944"/>
      <c r="DEE127" s="944"/>
      <c r="DEF127" s="944"/>
      <c r="DEG127" s="944"/>
      <c r="DEH127" s="944"/>
      <c r="DEI127" s="944"/>
      <c r="DEJ127" s="944"/>
      <c r="DEK127" s="944"/>
      <c r="DEL127" s="944"/>
      <c r="DEM127" s="944"/>
      <c r="DEN127" s="944"/>
      <c r="DEO127" s="944"/>
      <c r="DEP127" s="944"/>
      <c r="DEQ127" s="944"/>
      <c r="DER127" s="944"/>
      <c r="DES127" s="944"/>
      <c r="DET127" s="944"/>
      <c r="DEU127" s="944"/>
      <c r="DEV127" s="944"/>
      <c r="DEW127" s="944"/>
      <c r="DEX127" s="944"/>
      <c r="DEY127" s="944"/>
      <c r="DEZ127" s="944"/>
      <c r="DFA127" s="944"/>
      <c r="DFB127" s="944"/>
      <c r="DFC127" s="944"/>
      <c r="DFD127" s="944"/>
      <c r="DFE127" s="944"/>
      <c r="DFF127" s="944"/>
      <c r="DFG127" s="944"/>
      <c r="DFH127" s="944"/>
      <c r="DFI127" s="944"/>
      <c r="DFJ127" s="944"/>
      <c r="DFK127" s="944"/>
      <c r="DFL127" s="944"/>
      <c r="DFM127" s="944"/>
      <c r="DFN127" s="944"/>
      <c r="DFO127" s="944"/>
      <c r="DFP127" s="944"/>
      <c r="DFQ127" s="944"/>
      <c r="DFR127" s="944"/>
      <c r="DFS127" s="944"/>
      <c r="DFT127" s="944"/>
      <c r="DFU127" s="944"/>
      <c r="DFV127" s="944"/>
      <c r="DFW127" s="944"/>
      <c r="DFX127" s="944"/>
      <c r="DFY127" s="944"/>
      <c r="DFZ127" s="944"/>
      <c r="DGA127" s="944"/>
      <c r="DGB127" s="944"/>
      <c r="DGC127" s="944"/>
      <c r="DGD127" s="944"/>
      <c r="DGE127" s="944"/>
      <c r="DGF127" s="944"/>
      <c r="DGG127" s="944"/>
      <c r="DGH127" s="944"/>
      <c r="DGI127" s="944"/>
      <c r="DGJ127" s="944"/>
      <c r="DGK127" s="944"/>
      <c r="DGL127" s="944"/>
      <c r="DGM127" s="944"/>
      <c r="DGN127" s="944"/>
      <c r="DGO127" s="944"/>
      <c r="DGP127" s="944"/>
      <c r="DGQ127" s="944"/>
      <c r="DGR127" s="944"/>
      <c r="DGS127" s="944"/>
      <c r="DGT127" s="944"/>
      <c r="DGU127" s="944"/>
      <c r="DGV127" s="944"/>
      <c r="DGW127" s="944"/>
      <c r="DGX127" s="944"/>
      <c r="DGY127" s="944"/>
      <c r="DGZ127" s="944"/>
      <c r="DHA127" s="944"/>
      <c r="DHB127" s="944"/>
      <c r="DHC127" s="944"/>
      <c r="DHD127" s="944"/>
      <c r="DHE127" s="944"/>
      <c r="DHF127" s="944"/>
      <c r="DHG127" s="944"/>
      <c r="DHH127" s="944"/>
      <c r="DHI127" s="944"/>
      <c r="DHJ127" s="944"/>
      <c r="DHK127" s="944"/>
      <c r="DHL127" s="944"/>
      <c r="DHM127" s="944"/>
      <c r="DHN127" s="944"/>
      <c r="DHO127" s="944"/>
      <c r="DHP127" s="944"/>
      <c r="DHQ127" s="944"/>
      <c r="DHR127" s="944"/>
      <c r="DHS127" s="944"/>
      <c r="DHT127" s="944"/>
      <c r="DHU127" s="944"/>
      <c r="DHV127" s="944"/>
      <c r="DHW127" s="944"/>
      <c r="DHX127" s="944"/>
      <c r="DHY127" s="944"/>
      <c r="DHZ127" s="944"/>
      <c r="DIA127" s="944"/>
      <c r="DIB127" s="944"/>
      <c r="DIC127" s="944"/>
      <c r="DID127" s="944"/>
      <c r="DIE127" s="944"/>
      <c r="DIF127" s="944"/>
      <c r="DIG127" s="944"/>
      <c r="DIH127" s="944"/>
      <c r="DII127" s="944"/>
      <c r="DIJ127" s="944"/>
      <c r="DIK127" s="944"/>
      <c r="DIL127" s="944"/>
      <c r="DIM127" s="944"/>
      <c r="DIN127" s="944"/>
      <c r="DIO127" s="944"/>
      <c r="DIP127" s="944"/>
      <c r="DIQ127" s="944"/>
      <c r="DIR127" s="944"/>
      <c r="DIS127" s="944"/>
      <c r="DIT127" s="944"/>
      <c r="DIU127" s="944"/>
      <c r="DIV127" s="944"/>
      <c r="DIW127" s="944"/>
      <c r="DIX127" s="944"/>
      <c r="DIY127" s="944"/>
      <c r="DIZ127" s="944"/>
      <c r="DJA127" s="944"/>
      <c r="DJB127" s="944"/>
      <c r="DJC127" s="944"/>
      <c r="DJD127" s="944"/>
      <c r="DJE127" s="944"/>
      <c r="DJF127" s="944"/>
      <c r="DJG127" s="944"/>
      <c r="DJH127" s="944"/>
      <c r="DJI127" s="944"/>
      <c r="DJJ127" s="944"/>
      <c r="DJK127" s="944"/>
      <c r="DJL127" s="944"/>
      <c r="DJM127" s="944"/>
      <c r="DJN127" s="944"/>
      <c r="DJO127" s="944"/>
      <c r="DJP127" s="944"/>
      <c r="DJQ127" s="944"/>
      <c r="DJR127" s="944"/>
      <c r="DJS127" s="944"/>
      <c r="DJT127" s="944"/>
      <c r="DJU127" s="944"/>
      <c r="DJV127" s="944"/>
      <c r="DJW127" s="944"/>
      <c r="DJX127" s="944"/>
      <c r="DJY127" s="944"/>
      <c r="DJZ127" s="944"/>
      <c r="DKA127" s="944"/>
      <c r="DKB127" s="944"/>
      <c r="DKC127" s="944"/>
      <c r="DKD127" s="944"/>
      <c r="DKE127" s="944"/>
      <c r="DKF127" s="944"/>
      <c r="DKG127" s="944"/>
      <c r="DKH127" s="944"/>
      <c r="DKI127" s="944"/>
      <c r="DKJ127" s="944"/>
      <c r="DKK127" s="944"/>
      <c r="DKL127" s="944"/>
      <c r="DKM127" s="944"/>
      <c r="DKN127" s="944"/>
      <c r="DKO127" s="944"/>
      <c r="DKP127" s="944"/>
      <c r="DKQ127" s="944"/>
      <c r="DKR127" s="944"/>
      <c r="DKS127" s="944"/>
      <c r="DKT127" s="944"/>
      <c r="DKU127" s="944"/>
      <c r="DKV127" s="944"/>
      <c r="DKW127" s="944"/>
      <c r="DKX127" s="944"/>
      <c r="DKY127" s="944"/>
      <c r="DKZ127" s="944"/>
      <c r="DLA127" s="944"/>
      <c r="DLB127" s="944"/>
      <c r="DLC127" s="944"/>
      <c r="DLD127" s="944"/>
      <c r="DLE127" s="944"/>
      <c r="DLF127" s="944"/>
      <c r="DLG127" s="944"/>
      <c r="DLH127" s="944"/>
      <c r="DLI127" s="944"/>
      <c r="DLJ127" s="944"/>
      <c r="DLK127" s="944"/>
      <c r="DLL127" s="944"/>
      <c r="DLM127" s="944"/>
      <c r="DLN127" s="944"/>
      <c r="DLO127" s="944"/>
      <c r="DLP127" s="944"/>
      <c r="DLQ127" s="944"/>
      <c r="DLR127" s="944"/>
      <c r="DLS127" s="944"/>
      <c r="DLT127" s="944"/>
      <c r="DLU127" s="944"/>
      <c r="DLV127" s="944"/>
      <c r="DLW127" s="944"/>
      <c r="DLX127" s="944"/>
      <c r="DLY127" s="944"/>
      <c r="DLZ127" s="944"/>
      <c r="DMA127" s="944"/>
      <c r="DMB127" s="944"/>
      <c r="DMC127" s="944"/>
      <c r="DMD127" s="944"/>
      <c r="DME127" s="944"/>
      <c r="DMF127" s="944"/>
      <c r="DMG127" s="944"/>
      <c r="DMH127" s="944"/>
      <c r="DMI127" s="944"/>
      <c r="DMJ127" s="944"/>
      <c r="DMK127" s="944"/>
      <c r="DML127" s="944"/>
      <c r="DMM127" s="944"/>
      <c r="DMN127" s="944"/>
      <c r="DMO127" s="944"/>
      <c r="DMP127" s="944"/>
      <c r="DMQ127" s="944"/>
      <c r="DMR127" s="944"/>
      <c r="DMS127" s="944"/>
      <c r="DMT127" s="944"/>
      <c r="DMU127" s="944"/>
      <c r="DMV127" s="944"/>
      <c r="DMW127" s="944"/>
      <c r="DMX127" s="944"/>
      <c r="DMY127" s="944"/>
      <c r="DMZ127" s="944"/>
      <c r="DNA127" s="944"/>
      <c r="DNB127" s="944"/>
      <c r="DNC127" s="944"/>
      <c r="DND127" s="944"/>
      <c r="DNE127" s="944"/>
      <c r="DNF127" s="944"/>
      <c r="DNG127" s="944"/>
      <c r="DNH127" s="944"/>
      <c r="DNI127" s="944"/>
      <c r="DNJ127" s="944"/>
      <c r="DNK127" s="944"/>
      <c r="DNL127" s="944"/>
      <c r="DNM127" s="944"/>
      <c r="DNN127" s="944"/>
      <c r="DNO127" s="944"/>
      <c r="DNP127" s="944"/>
      <c r="DNQ127" s="944"/>
      <c r="DNR127" s="944"/>
      <c r="DNS127" s="944"/>
      <c r="DNT127" s="944"/>
      <c r="DNU127" s="944"/>
      <c r="DNV127" s="944"/>
      <c r="DNW127" s="944"/>
      <c r="DNX127" s="944"/>
      <c r="DNY127" s="944"/>
      <c r="DNZ127" s="944"/>
      <c r="DOA127" s="944"/>
      <c r="DOB127" s="944"/>
      <c r="DOC127" s="944"/>
      <c r="DOD127" s="944"/>
      <c r="DOE127" s="944"/>
      <c r="DOF127" s="944"/>
      <c r="DOG127" s="944"/>
      <c r="DOH127" s="944"/>
      <c r="DOI127" s="944"/>
      <c r="DOJ127" s="944"/>
      <c r="DOK127" s="944"/>
      <c r="DOL127" s="944"/>
      <c r="DOM127" s="944"/>
      <c r="DON127" s="944"/>
      <c r="DOO127" s="944"/>
      <c r="DOP127" s="944"/>
      <c r="DOQ127" s="944"/>
      <c r="DOR127" s="944"/>
      <c r="DOS127" s="944"/>
      <c r="DOT127" s="944"/>
      <c r="DOU127" s="944"/>
      <c r="DOV127" s="944"/>
      <c r="DOW127" s="944"/>
      <c r="DOX127" s="944"/>
      <c r="DOY127" s="944"/>
      <c r="DOZ127" s="944"/>
      <c r="DPA127" s="944"/>
      <c r="DPB127" s="944"/>
      <c r="DPC127" s="944"/>
      <c r="DPD127" s="944"/>
      <c r="DPE127" s="944"/>
      <c r="DPF127" s="944"/>
      <c r="DPG127" s="944"/>
      <c r="DPH127" s="944"/>
      <c r="DPI127" s="944"/>
      <c r="DPJ127" s="944"/>
      <c r="DPK127" s="944"/>
      <c r="DPL127" s="944"/>
      <c r="DPM127" s="944"/>
      <c r="DPN127" s="944"/>
      <c r="DPO127" s="944"/>
      <c r="DPP127" s="944"/>
      <c r="DPQ127" s="944"/>
      <c r="DPR127" s="944"/>
      <c r="DPS127" s="944"/>
      <c r="DPT127" s="944"/>
      <c r="DPU127" s="944"/>
      <c r="DPV127" s="944"/>
      <c r="DPW127" s="944"/>
      <c r="DPX127" s="944"/>
      <c r="DPY127" s="944"/>
      <c r="DPZ127" s="944"/>
      <c r="DQA127" s="944"/>
      <c r="DQB127" s="944"/>
      <c r="DQC127" s="944"/>
      <c r="DQD127" s="944"/>
      <c r="DQE127" s="944"/>
      <c r="DQF127" s="944"/>
      <c r="DQG127" s="944"/>
      <c r="DQH127" s="944"/>
      <c r="DQI127" s="944"/>
      <c r="DQJ127" s="944"/>
      <c r="DQK127" s="944"/>
      <c r="DQL127" s="944"/>
      <c r="DQM127" s="944"/>
      <c r="DQN127" s="944"/>
      <c r="DQO127" s="944"/>
      <c r="DQP127" s="944"/>
      <c r="DQQ127" s="944"/>
      <c r="DQR127" s="944"/>
      <c r="DQS127" s="944"/>
      <c r="DQT127" s="944"/>
      <c r="DQU127" s="944"/>
      <c r="DQV127" s="944"/>
      <c r="DQW127" s="944"/>
      <c r="DQX127" s="944"/>
      <c r="DQY127" s="944"/>
      <c r="DQZ127" s="944"/>
      <c r="DRA127" s="944"/>
      <c r="DRB127" s="944"/>
      <c r="DRC127" s="944"/>
      <c r="DRD127" s="944"/>
      <c r="DRE127" s="944"/>
      <c r="DRF127" s="944"/>
      <c r="DRG127" s="944"/>
      <c r="DRH127" s="944"/>
      <c r="DRI127" s="944"/>
      <c r="DRJ127" s="944"/>
      <c r="DRK127" s="944"/>
      <c r="DRL127" s="944"/>
      <c r="DRM127" s="944"/>
      <c r="DRN127" s="944"/>
      <c r="DRO127" s="944"/>
      <c r="DRP127" s="944"/>
      <c r="DRQ127" s="944"/>
      <c r="DRR127" s="944"/>
      <c r="DRS127" s="944"/>
      <c r="DRT127" s="944"/>
      <c r="DRU127" s="944"/>
      <c r="DRV127" s="944"/>
      <c r="DRW127" s="944"/>
      <c r="DRX127" s="944"/>
      <c r="DRY127" s="944"/>
      <c r="DRZ127" s="944"/>
      <c r="DSA127" s="944"/>
      <c r="DSB127" s="944"/>
      <c r="DSC127" s="944"/>
      <c r="DSD127" s="944"/>
      <c r="DSE127" s="944"/>
      <c r="DSF127" s="944"/>
      <c r="DSG127" s="944"/>
      <c r="DSH127" s="944"/>
      <c r="DSI127" s="944"/>
      <c r="DSJ127" s="944"/>
      <c r="DSK127" s="944"/>
      <c r="DSL127" s="944"/>
      <c r="DSM127" s="944"/>
      <c r="DSN127" s="944"/>
      <c r="DSO127" s="944"/>
      <c r="DSP127" s="944"/>
      <c r="DSQ127" s="944"/>
      <c r="DSR127" s="944"/>
      <c r="DSS127" s="944"/>
      <c r="DST127" s="944"/>
      <c r="DSU127" s="944"/>
      <c r="DSV127" s="944"/>
      <c r="DSW127" s="944"/>
      <c r="DSX127" s="944"/>
      <c r="DSY127" s="944"/>
      <c r="DSZ127" s="944"/>
      <c r="DTA127" s="944"/>
      <c r="DTB127" s="944"/>
      <c r="DTC127" s="944"/>
      <c r="DTD127" s="944"/>
      <c r="DTE127" s="944"/>
      <c r="DTF127" s="944"/>
      <c r="DTG127" s="944"/>
      <c r="DTH127" s="944"/>
      <c r="DTI127" s="944"/>
      <c r="DTJ127" s="944"/>
      <c r="DTK127" s="944"/>
      <c r="DTL127" s="944"/>
      <c r="DTM127" s="944"/>
      <c r="DTN127" s="944"/>
      <c r="DTO127" s="944"/>
      <c r="DTP127" s="944"/>
      <c r="DTQ127" s="944"/>
      <c r="DTR127" s="944"/>
      <c r="DTS127" s="944"/>
      <c r="DTT127" s="944"/>
      <c r="DTU127" s="944"/>
      <c r="DTV127" s="944"/>
      <c r="DTW127" s="944"/>
      <c r="DTX127" s="944"/>
      <c r="DTY127" s="944"/>
      <c r="DTZ127" s="944"/>
      <c r="DUA127" s="944"/>
      <c r="DUB127" s="944"/>
      <c r="DUC127" s="944"/>
      <c r="DUD127" s="944"/>
      <c r="DUE127" s="944"/>
      <c r="DUF127" s="944"/>
      <c r="DUG127" s="944"/>
      <c r="DUH127" s="944"/>
      <c r="DUI127" s="944"/>
      <c r="DUJ127" s="944"/>
      <c r="DUK127" s="944"/>
      <c r="DUL127" s="944"/>
      <c r="DUM127" s="944"/>
      <c r="DUN127" s="944"/>
      <c r="DUO127" s="944"/>
      <c r="DUP127" s="944"/>
      <c r="DUQ127" s="944"/>
      <c r="DUR127" s="944"/>
      <c r="DUS127" s="944"/>
      <c r="DUT127" s="944"/>
      <c r="DUU127" s="944"/>
      <c r="DUV127" s="944"/>
      <c r="DUW127" s="944"/>
      <c r="DUX127" s="944"/>
      <c r="DUY127" s="944"/>
      <c r="DUZ127" s="944"/>
      <c r="DVA127" s="944"/>
      <c r="DVB127" s="944"/>
      <c r="DVC127" s="944"/>
      <c r="DVD127" s="944"/>
      <c r="DVE127" s="944"/>
      <c r="DVF127" s="944"/>
      <c r="DVG127" s="944"/>
      <c r="DVH127" s="944"/>
      <c r="DVI127" s="944"/>
      <c r="DVJ127" s="944"/>
      <c r="DVK127" s="944"/>
      <c r="DVL127" s="944"/>
      <c r="DVM127" s="944"/>
      <c r="DVN127" s="944"/>
      <c r="DVO127" s="944"/>
      <c r="DVP127" s="944"/>
      <c r="DVQ127" s="944"/>
      <c r="DVR127" s="944"/>
      <c r="DVS127" s="944"/>
      <c r="DVT127" s="944"/>
      <c r="DVU127" s="944"/>
      <c r="DVV127" s="944"/>
      <c r="DVW127" s="944"/>
      <c r="DVX127" s="944"/>
      <c r="DVY127" s="944"/>
      <c r="DVZ127" s="944"/>
      <c r="DWA127" s="944"/>
      <c r="DWB127" s="944"/>
      <c r="DWC127" s="944"/>
      <c r="DWD127" s="944"/>
      <c r="DWE127" s="944"/>
      <c r="DWF127" s="944"/>
      <c r="DWG127" s="944"/>
      <c r="DWH127" s="944"/>
      <c r="DWI127" s="944"/>
      <c r="DWJ127" s="944"/>
      <c r="DWK127" s="944"/>
      <c r="DWL127" s="944"/>
      <c r="DWM127" s="944"/>
      <c r="DWN127" s="944"/>
      <c r="DWO127" s="944"/>
      <c r="DWP127" s="944"/>
      <c r="DWQ127" s="944"/>
      <c r="DWR127" s="944"/>
      <c r="DWS127" s="944"/>
      <c r="DWT127" s="944"/>
      <c r="DWU127" s="944"/>
      <c r="DWV127" s="944"/>
      <c r="DWW127" s="944"/>
      <c r="DWX127" s="944"/>
      <c r="DWY127" s="944"/>
      <c r="DWZ127" s="944"/>
      <c r="DXA127" s="944"/>
      <c r="DXB127" s="944"/>
      <c r="DXC127" s="944"/>
      <c r="DXD127" s="944"/>
      <c r="DXE127" s="944"/>
      <c r="DXF127" s="944"/>
      <c r="DXG127" s="944"/>
      <c r="DXH127" s="944"/>
      <c r="DXI127" s="944"/>
      <c r="DXJ127" s="944"/>
      <c r="DXK127" s="944"/>
      <c r="DXL127" s="944"/>
      <c r="DXM127" s="944"/>
      <c r="DXN127" s="944"/>
      <c r="DXO127" s="944"/>
      <c r="DXP127" s="944"/>
      <c r="DXQ127" s="944"/>
      <c r="DXR127" s="944"/>
      <c r="DXS127" s="944"/>
      <c r="DXT127" s="944"/>
      <c r="DXU127" s="944"/>
      <c r="DXV127" s="944"/>
      <c r="DXW127" s="944"/>
      <c r="DXX127" s="944"/>
      <c r="DXY127" s="944"/>
      <c r="DXZ127" s="944"/>
      <c r="DYA127" s="944"/>
      <c r="DYB127" s="944"/>
      <c r="DYC127" s="944"/>
      <c r="DYD127" s="944"/>
      <c r="DYE127" s="944"/>
      <c r="DYF127" s="944"/>
      <c r="DYG127" s="944"/>
      <c r="DYH127" s="944"/>
      <c r="DYI127" s="944"/>
      <c r="DYJ127" s="944"/>
      <c r="DYK127" s="944"/>
      <c r="DYL127" s="944"/>
      <c r="DYM127" s="944"/>
      <c r="DYN127" s="944"/>
      <c r="DYO127" s="944"/>
      <c r="DYP127" s="944"/>
      <c r="DYQ127" s="944"/>
      <c r="DYR127" s="944"/>
      <c r="DYS127" s="944"/>
      <c r="DYT127" s="944"/>
      <c r="DYU127" s="944"/>
      <c r="DYV127" s="944"/>
      <c r="DYW127" s="944"/>
      <c r="DYX127" s="944"/>
      <c r="DYY127" s="944"/>
      <c r="DYZ127" s="944"/>
      <c r="DZA127" s="944"/>
      <c r="DZB127" s="944"/>
      <c r="DZC127" s="944"/>
      <c r="DZD127" s="944"/>
      <c r="DZE127" s="944"/>
      <c r="DZF127" s="944"/>
      <c r="DZG127" s="944"/>
      <c r="DZH127" s="944"/>
      <c r="DZI127" s="944"/>
      <c r="DZJ127" s="944"/>
      <c r="DZK127" s="944"/>
      <c r="DZL127" s="944"/>
      <c r="DZM127" s="944"/>
      <c r="DZN127" s="944"/>
      <c r="DZO127" s="944"/>
      <c r="DZP127" s="944"/>
      <c r="DZQ127" s="944"/>
      <c r="DZR127" s="944"/>
      <c r="DZS127" s="944"/>
      <c r="DZT127" s="944"/>
      <c r="DZU127" s="944"/>
      <c r="DZV127" s="944"/>
      <c r="DZW127" s="944"/>
      <c r="DZX127" s="944"/>
      <c r="DZY127" s="944"/>
      <c r="DZZ127" s="944"/>
      <c r="EAA127" s="944"/>
      <c r="EAB127" s="944"/>
      <c r="EAC127" s="944"/>
      <c r="EAD127" s="944"/>
      <c r="EAE127" s="944"/>
      <c r="EAF127" s="944"/>
      <c r="EAG127" s="944"/>
      <c r="EAH127" s="944"/>
      <c r="EAI127" s="944"/>
      <c r="EAJ127" s="944"/>
      <c r="EAK127" s="944"/>
      <c r="EAL127" s="944"/>
      <c r="EAM127" s="944"/>
      <c r="EAN127" s="944"/>
      <c r="EAO127" s="944"/>
      <c r="EAP127" s="944"/>
      <c r="EAQ127" s="944"/>
      <c r="EAR127" s="944"/>
      <c r="EAS127" s="944"/>
      <c r="EAT127" s="944"/>
      <c r="EAU127" s="944"/>
      <c r="EAV127" s="944"/>
      <c r="EAW127" s="944"/>
      <c r="EAX127" s="944"/>
      <c r="EAY127" s="944"/>
      <c r="EAZ127" s="944"/>
      <c r="EBA127" s="944"/>
      <c r="EBB127" s="944"/>
      <c r="EBC127" s="944"/>
      <c r="EBD127" s="944"/>
      <c r="EBE127" s="944"/>
      <c r="EBF127" s="944"/>
      <c r="EBG127" s="944"/>
      <c r="EBH127" s="944"/>
      <c r="EBI127" s="944"/>
      <c r="EBJ127" s="944"/>
      <c r="EBK127" s="944"/>
      <c r="EBL127" s="944"/>
      <c r="EBM127" s="944"/>
      <c r="EBN127" s="944"/>
      <c r="EBO127" s="944"/>
      <c r="EBP127" s="944"/>
      <c r="EBQ127" s="944"/>
      <c r="EBR127" s="944"/>
      <c r="EBS127" s="944"/>
      <c r="EBT127" s="944"/>
      <c r="EBU127" s="944"/>
      <c r="EBV127" s="944"/>
      <c r="EBW127" s="944"/>
      <c r="EBX127" s="944"/>
      <c r="EBY127" s="944"/>
      <c r="EBZ127" s="944"/>
      <c r="ECA127" s="944"/>
      <c r="ECB127" s="944"/>
      <c r="ECC127" s="944"/>
      <c r="ECD127" s="944"/>
      <c r="ECE127" s="944"/>
      <c r="ECF127" s="944"/>
      <c r="ECG127" s="944"/>
      <c r="ECH127" s="944"/>
      <c r="ECI127" s="944"/>
      <c r="ECJ127" s="944"/>
      <c r="ECK127" s="944"/>
      <c r="ECL127" s="944"/>
      <c r="ECM127" s="944"/>
      <c r="ECN127" s="944"/>
      <c r="ECO127" s="944"/>
      <c r="ECP127" s="944"/>
      <c r="ECQ127" s="944"/>
      <c r="ECR127" s="944"/>
      <c r="ECS127" s="944"/>
      <c r="ECT127" s="944"/>
      <c r="ECU127" s="944"/>
      <c r="ECV127" s="944"/>
      <c r="ECW127" s="944"/>
      <c r="ECX127" s="944"/>
      <c r="ECY127" s="944"/>
      <c r="ECZ127" s="944"/>
      <c r="EDA127" s="944"/>
      <c r="EDB127" s="944"/>
      <c r="EDC127" s="944"/>
      <c r="EDD127" s="944"/>
      <c r="EDE127" s="944"/>
      <c r="EDF127" s="944"/>
      <c r="EDG127" s="944"/>
      <c r="EDH127" s="944"/>
      <c r="EDI127" s="944"/>
      <c r="EDJ127" s="944"/>
      <c r="EDK127" s="944"/>
      <c r="EDL127" s="944"/>
      <c r="EDM127" s="944"/>
      <c r="EDN127" s="944"/>
      <c r="EDO127" s="944"/>
      <c r="EDP127" s="944"/>
      <c r="EDQ127" s="944"/>
      <c r="EDR127" s="944"/>
      <c r="EDS127" s="944"/>
      <c r="EDT127" s="944"/>
      <c r="EDU127" s="944"/>
      <c r="EDV127" s="944"/>
      <c r="EDW127" s="944"/>
      <c r="EDX127" s="944"/>
      <c r="EDY127" s="944"/>
      <c r="EDZ127" s="944"/>
      <c r="EEA127" s="944"/>
      <c r="EEB127" s="944"/>
      <c r="EEC127" s="944"/>
      <c r="EED127" s="944"/>
      <c r="EEE127" s="944"/>
      <c r="EEF127" s="944"/>
      <c r="EEG127" s="944"/>
      <c r="EEH127" s="944"/>
      <c r="EEI127" s="944"/>
      <c r="EEJ127" s="944"/>
      <c r="EEK127" s="944"/>
      <c r="EEL127" s="944"/>
      <c r="EEM127" s="944"/>
      <c r="EEN127" s="944"/>
      <c r="EEO127" s="944"/>
      <c r="EEP127" s="944"/>
      <c r="EEQ127" s="944"/>
      <c r="EER127" s="944"/>
      <c r="EES127" s="944"/>
      <c r="EET127" s="944"/>
      <c r="EEU127" s="944"/>
      <c r="EEV127" s="944"/>
      <c r="EEW127" s="944"/>
      <c r="EEX127" s="944"/>
      <c r="EEY127" s="944"/>
      <c r="EEZ127" s="944"/>
      <c r="EFA127" s="944"/>
      <c r="EFB127" s="944"/>
      <c r="EFC127" s="944"/>
      <c r="EFD127" s="944"/>
      <c r="EFE127" s="944"/>
      <c r="EFF127" s="944"/>
      <c r="EFG127" s="944"/>
      <c r="EFH127" s="944"/>
      <c r="EFI127" s="944"/>
      <c r="EFJ127" s="944"/>
      <c r="EFK127" s="944"/>
      <c r="EFL127" s="944"/>
      <c r="EFM127" s="944"/>
      <c r="EFN127" s="944"/>
      <c r="EFO127" s="944"/>
      <c r="EFP127" s="944"/>
      <c r="EFQ127" s="944"/>
      <c r="EFR127" s="944"/>
      <c r="EFS127" s="944"/>
      <c r="EFT127" s="944"/>
      <c r="EFU127" s="944"/>
      <c r="EFV127" s="944"/>
      <c r="EFW127" s="944"/>
      <c r="EFX127" s="944"/>
      <c r="EFY127" s="944"/>
      <c r="EFZ127" s="944"/>
      <c r="EGA127" s="944"/>
      <c r="EGB127" s="944"/>
      <c r="EGC127" s="944"/>
      <c r="EGD127" s="944"/>
      <c r="EGE127" s="944"/>
      <c r="EGF127" s="944"/>
      <c r="EGG127" s="944"/>
      <c r="EGH127" s="944"/>
      <c r="EGI127" s="944"/>
      <c r="EGJ127" s="944"/>
      <c r="EGK127" s="944"/>
      <c r="EGL127" s="944"/>
      <c r="EGM127" s="944"/>
      <c r="EGN127" s="944"/>
      <c r="EGO127" s="944"/>
      <c r="EGP127" s="944"/>
      <c r="EGQ127" s="944"/>
      <c r="EGR127" s="944"/>
      <c r="EGS127" s="944"/>
      <c r="EGT127" s="944"/>
      <c r="EGU127" s="944"/>
      <c r="EGV127" s="944"/>
      <c r="EGW127" s="944"/>
      <c r="EGX127" s="944"/>
      <c r="EGY127" s="944"/>
      <c r="EGZ127" s="944"/>
      <c r="EHA127" s="944"/>
      <c r="EHB127" s="944"/>
      <c r="EHC127" s="944"/>
      <c r="EHD127" s="944"/>
      <c r="EHE127" s="944"/>
      <c r="EHF127" s="944"/>
      <c r="EHG127" s="944"/>
      <c r="EHH127" s="944"/>
      <c r="EHI127" s="944"/>
      <c r="EHJ127" s="944"/>
      <c r="EHK127" s="944"/>
      <c r="EHL127" s="944"/>
      <c r="EHM127" s="944"/>
      <c r="EHN127" s="944"/>
      <c r="EHO127" s="944"/>
      <c r="EHP127" s="944"/>
      <c r="EHQ127" s="944"/>
      <c r="EHR127" s="944"/>
      <c r="EHS127" s="944"/>
      <c r="EHT127" s="944"/>
      <c r="EHU127" s="944"/>
      <c r="EHV127" s="944"/>
      <c r="EHW127" s="944"/>
      <c r="EHX127" s="944"/>
      <c r="EHY127" s="944"/>
      <c r="EHZ127" s="944"/>
      <c r="EIA127" s="944"/>
      <c r="EIB127" s="944"/>
      <c r="EIC127" s="944"/>
      <c r="EID127" s="944"/>
      <c r="EIE127" s="944"/>
      <c r="EIF127" s="944"/>
      <c r="EIG127" s="944"/>
      <c r="EIH127" s="944"/>
      <c r="EII127" s="944"/>
      <c r="EIJ127" s="944"/>
      <c r="EIK127" s="944"/>
      <c r="EIL127" s="944"/>
      <c r="EIM127" s="944"/>
      <c r="EIN127" s="944"/>
      <c r="EIO127" s="944"/>
      <c r="EIP127" s="944"/>
      <c r="EIQ127" s="944"/>
      <c r="EIR127" s="944"/>
      <c r="EIS127" s="944"/>
      <c r="EIT127" s="944"/>
      <c r="EIU127" s="944"/>
      <c r="EIV127" s="944"/>
      <c r="EIW127" s="944"/>
      <c r="EIX127" s="944"/>
      <c r="EIY127" s="944"/>
      <c r="EIZ127" s="944"/>
      <c r="EJA127" s="944"/>
      <c r="EJB127" s="944"/>
      <c r="EJC127" s="944"/>
      <c r="EJD127" s="944"/>
      <c r="EJE127" s="944"/>
      <c r="EJF127" s="944"/>
      <c r="EJG127" s="944"/>
      <c r="EJH127" s="944"/>
      <c r="EJI127" s="944"/>
      <c r="EJJ127" s="944"/>
      <c r="EJK127" s="944"/>
      <c r="EJL127" s="944"/>
      <c r="EJM127" s="944"/>
      <c r="EJN127" s="944"/>
      <c r="EJO127" s="944"/>
      <c r="EJP127" s="944"/>
      <c r="EJQ127" s="944"/>
      <c r="EJR127" s="944"/>
      <c r="EJS127" s="944"/>
      <c r="EJT127" s="944"/>
      <c r="EJU127" s="944"/>
      <c r="EJV127" s="944"/>
      <c r="EJW127" s="944"/>
      <c r="EJX127" s="944"/>
      <c r="EJY127" s="944"/>
      <c r="EJZ127" s="944"/>
      <c r="EKA127" s="944"/>
      <c r="EKB127" s="944"/>
      <c r="EKC127" s="944"/>
      <c r="EKD127" s="944"/>
      <c r="EKE127" s="944"/>
      <c r="EKF127" s="944"/>
      <c r="EKG127" s="944"/>
      <c r="EKH127" s="944"/>
      <c r="EKI127" s="944"/>
      <c r="EKJ127" s="944"/>
      <c r="EKK127" s="944"/>
      <c r="EKL127" s="944"/>
      <c r="EKM127" s="944"/>
      <c r="EKN127" s="944"/>
      <c r="EKO127" s="944"/>
      <c r="EKP127" s="944"/>
      <c r="EKQ127" s="944"/>
      <c r="EKR127" s="944"/>
      <c r="EKS127" s="944"/>
      <c r="EKT127" s="944"/>
      <c r="EKU127" s="944"/>
      <c r="EKV127" s="944"/>
      <c r="EKW127" s="944"/>
      <c r="EKX127" s="944"/>
      <c r="EKY127" s="944"/>
      <c r="EKZ127" s="944"/>
      <c r="ELA127" s="944"/>
      <c r="ELB127" s="944"/>
      <c r="ELC127" s="944"/>
      <c r="ELD127" s="944"/>
      <c r="ELE127" s="944"/>
      <c r="ELF127" s="944"/>
      <c r="ELG127" s="944"/>
      <c r="ELH127" s="944"/>
      <c r="ELI127" s="944"/>
      <c r="ELJ127" s="944"/>
      <c r="ELK127" s="944"/>
      <c r="ELL127" s="944"/>
      <c r="ELM127" s="944"/>
      <c r="ELN127" s="944"/>
      <c r="ELO127" s="944"/>
      <c r="ELP127" s="944"/>
      <c r="ELQ127" s="944"/>
      <c r="ELR127" s="944"/>
      <c r="ELS127" s="944"/>
      <c r="ELT127" s="944"/>
      <c r="ELU127" s="944"/>
      <c r="ELV127" s="944"/>
      <c r="ELW127" s="944"/>
      <c r="ELX127" s="944"/>
      <c r="ELY127" s="944"/>
      <c r="ELZ127" s="944"/>
      <c r="EMA127" s="944"/>
      <c r="EMB127" s="944"/>
      <c r="EMC127" s="944"/>
      <c r="EMD127" s="944"/>
      <c r="EME127" s="944"/>
      <c r="EMF127" s="944"/>
      <c r="EMG127" s="944"/>
      <c r="EMH127" s="944"/>
      <c r="EMI127" s="944"/>
      <c r="EMJ127" s="944"/>
      <c r="EMK127" s="944"/>
      <c r="EML127" s="944"/>
      <c r="EMM127" s="944"/>
      <c r="EMN127" s="944"/>
      <c r="EMO127" s="944"/>
      <c r="EMP127" s="944"/>
      <c r="EMQ127" s="944"/>
      <c r="EMR127" s="944"/>
      <c r="EMS127" s="944"/>
      <c r="EMT127" s="944"/>
      <c r="EMU127" s="944"/>
      <c r="EMV127" s="944"/>
      <c r="EMW127" s="944"/>
      <c r="EMX127" s="944"/>
      <c r="EMY127" s="944"/>
      <c r="EMZ127" s="944"/>
      <c r="ENA127" s="944"/>
      <c r="ENB127" s="944"/>
      <c r="ENC127" s="944"/>
      <c r="END127" s="944"/>
      <c r="ENE127" s="944"/>
      <c r="ENF127" s="944"/>
      <c r="ENG127" s="944"/>
      <c r="ENH127" s="944"/>
      <c r="ENI127" s="944"/>
      <c r="ENJ127" s="944"/>
      <c r="ENK127" s="944"/>
      <c r="ENL127" s="944"/>
      <c r="ENM127" s="944"/>
      <c r="ENN127" s="944"/>
      <c r="ENO127" s="944"/>
      <c r="ENP127" s="944"/>
      <c r="ENQ127" s="944"/>
      <c r="ENR127" s="944"/>
      <c r="ENS127" s="944"/>
      <c r="ENT127" s="944"/>
      <c r="ENU127" s="944"/>
      <c r="ENV127" s="944"/>
      <c r="ENW127" s="944"/>
      <c r="ENX127" s="944"/>
      <c r="ENY127" s="944"/>
      <c r="ENZ127" s="944"/>
      <c r="EOA127" s="944"/>
      <c r="EOB127" s="944"/>
      <c r="EOC127" s="944"/>
      <c r="EOD127" s="944"/>
      <c r="EOE127" s="944"/>
      <c r="EOF127" s="944"/>
      <c r="EOG127" s="944"/>
      <c r="EOH127" s="944"/>
      <c r="EOI127" s="944"/>
      <c r="EOJ127" s="944"/>
      <c r="EOK127" s="944"/>
      <c r="EOL127" s="944"/>
      <c r="EOM127" s="944"/>
      <c r="EON127" s="944"/>
      <c r="EOO127" s="944"/>
      <c r="EOP127" s="944"/>
      <c r="EOQ127" s="944"/>
      <c r="EOR127" s="944"/>
      <c r="EOS127" s="944"/>
      <c r="EOT127" s="944"/>
      <c r="EOU127" s="944"/>
      <c r="EOV127" s="944"/>
      <c r="EOW127" s="944"/>
      <c r="EOX127" s="944"/>
      <c r="EOY127" s="944"/>
      <c r="EOZ127" s="944"/>
      <c r="EPA127" s="944"/>
      <c r="EPB127" s="944"/>
      <c r="EPC127" s="944"/>
      <c r="EPD127" s="944"/>
      <c r="EPE127" s="944"/>
      <c r="EPF127" s="944"/>
      <c r="EPG127" s="944"/>
      <c r="EPH127" s="944"/>
      <c r="EPI127" s="944"/>
      <c r="EPJ127" s="944"/>
      <c r="EPK127" s="944"/>
      <c r="EPL127" s="944"/>
      <c r="EPM127" s="944"/>
      <c r="EPN127" s="944"/>
      <c r="EPO127" s="944"/>
      <c r="EPP127" s="944"/>
      <c r="EPQ127" s="944"/>
      <c r="EPR127" s="944"/>
      <c r="EPS127" s="944"/>
      <c r="EPT127" s="944"/>
      <c r="EPU127" s="944"/>
      <c r="EPV127" s="944"/>
      <c r="EPW127" s="944"/>
      <c r="EPX127" s="944"/>
      <c r="EPY127" s="944"/>
      <c r="EPZ127" s="944"/>
      <c r="EQA127" s="944"/>
      <c r="EQB127" s="944"/>
      <c r="EQC127" s="944"/>
      <c r="EQD127" s="944"/>
      <c r="EQE127" s="944"/>
      <c r="EQF127" s="944"/>
      <c r="EQG127" s="944"/>
      <c r="EQH127" s="944"/>
      <c r="EQI127" s="944"/>
      <c r="EQJ127" s="944"/>
      <c r="EQK127" s="944"/>
      <c r="EQL127" s="944"/>
      <c r="EQM127" s="944"/>
      <c r="EQN127" s="944"/>
      <c r="EQO127" s="944"/>
      <c r="EQP127" s="944"/>
      <c r="EQQ127" s="944"/>
      <c r="EQR127" s="944"/>
      <c r="EQS127" s="944"/>
      <c r="EQT127" s="944"/>
      <c r="EQU127" s="944"/>
      <c r="EQV127" s="944"/>
      <c r="EQW127" s="944"/>
      <c r="EQX127" s="944"/>
      <c r="EQY127" s="944"/>
      <c r="EQZ127" s="944"/>
      <c r="ERA127" s="944"/>
      <c r="ERB127" s="944"/>
      <c r="ERC127" s="944"/>
      <c r="ERD127" s="944"/>
      <c r="ERE127" s="944"/>
      <c r="ERF127" s="944"/>
      <c r="ERG127" s="944"/>
      <c r="ERH127" s="944"/>
      <c r="ERI127" s="944"/>
      <c r="ERJ127" s="944"/>
      <c r="ERK127" s="944"/>
      <c r="ERL127" s="944"/>
      <c r="ERM127" s="944"/>
      <c r="ERN127" s="944"/>
      <c r="ERO127" s="944"/>
      <c r="ERP127" s="944"/>
      <c r="ERQ127" s="944"/>
      <c r="ERR127" s="944"/>
      <c r="ERS127" s="944"/>
      <c r="ERT127" s="944"/>
      <c r="ERU127" s="944"/>
      <c r="ERV127" s="944"/>
      <c r="ERW127" s="944"/>
      <c r="ERX127" s="944"/>
      <c r="ERY127" s="944"/>
      <c r="ERZ127" s="944"/>
      <c r="ESA127" s="944"/>
      <c r="ESB127" s="944"/>
      <c r="ESC127" s="944"/>
      <c r="ESD127" s="944"/>
      <c r="ESE127" s="944"/>
      <c r="ESF127" s="944"/>
      <c r="ESG127" s="944"/>
      <c r="ESH127" s="944"/>
      <c r="ESI127" s="944"/>
      <c r="ESJ127" s="944"/>
      <c r="ESK127" s="944"/>
      <c r="ESL127" s="944"/>
      <c r="ESM127" s="944"/>
      <c r="ESN127" s="944"/>
      <c r="ESO127" s="944"/>
      <c r="ESP127" s="944"/>
      <c r="ESQ127" s="944"/>
      <c r="ESR127" s="944"/>
      <c r="ESS127" s="944"/>
      <c r="EST127" s="944"/>
      <c r="ESU127" s="944"/>
      <c r="ESV127" s="944"/>
      <c r="ESW127" s="944"/>
      <c r="ESX127" s="944"/>
      <c r="ESY127" s="944"/>
      <c r="ESZ127" s="944"/>
      <c r="ETA127" s="944"/>
      <c r="ETB127" s="944"/>
      <c r="ETC127" s="944"/>
      <c r="ETD127" s="944"/>
      <c r="ETE127" s="944"/>
      <c r="ETF127" s="944"/>
      <c r="ETG127" s="944"/>
      <c r="ETH127" s="944"/>
      <c r="ETI127" s="944"/>
      <c r="ETJ127" s="944"/>
      <c r="ETK127" s="944"/>
      <c r="ETL127" s="944"/>
      <c r="ETM127" s="944"/>
      <c r="ETN127" s="944"/>
      <c r="ETO127" s="944"/>
      <c r="ETP127" s="944"/>
      <c r="ETQ127" s="944"/>
      <c r="ETR127" s="944"/>
      <c r="ETS127" s="944"/>
      <c r="ETT127" s="944"/>
      <c r="ETU127" s="944"/>
      <c r="ETV127" s="944"/>
      <c r="ETW127" s="944"/>
      <c r="ETX127" s="944"/>
      <c r="ETY127" s="944"/>
      <c r="ETZ127" s="944"/>
      <c r="EUA127" s="944"/>
      <c r="EUB127" s="944"/>
      <c r="EUC127" s="944"/>
      <c r="EUD127" s="944"/>
      <c r="EUE127" s="944"/>
      <c r="EUF127" s="944"/>
      <c r="EUG127" s="944"/>
      <c r="EUH127" s="944"/>
      <c r="EUI127" s="944"/>
      <c r="EUJ127" s="944"/>
      <c r="EUK127" s="944"/>
      <c r="EUL127" s="944"/>
      <c r="EUM127" s="944"/>
      <c r="EUN127" s="944"/>
      <c r="EUO127" s="944"/>
      <c r="EUP127" s="944"/>
      <c r="EUQ127" s="944"/>
      <c r="EUR127" s="944"/>
      <c r="EUS127" s="944"/>
      <c r="EUT127" s="944"/>
      <c r="EUU127" s="944"/>
      <c r="EUV127" s="944"/>
      <c r="EUW127" s="944"/>
      <c r="EUX127" s="944"/>
      <c r="EUY127" s="944"/>
      <c r="EUZ127" s="944"/>
      <c r="EVA127" s="944"/>
      <c r="EVB127" s="944"/>
      <c r="EVC127" s="944"/>
      <c r="EVD127" s="944"/>
      <c r="EVE127" s="944"/>
      <c r="EVF127" s="944"/>
      <c r="EVG127" s="944"/>
      <c r="EVH127" s="944"/>
      <c r="EVI127" s="944"/>
      <c r="EVJ127" s="944"/>
      <c r="EVK127" s="944"/>
      <c r="EVL127" s="944"/>
      <c r="EVM127" s="944"/>
      <c r="EVN127" s="944"/>
      <c r="EVO127" s="944"/>
      <c r="EVP127" s="944"/>
      <c r="EVQ127" s="944"/>
      <c r="EVR127" s="944"/>
      <c r="EVS127" s="944"/>
      <c r="EVT127" s="944"/>
      <c r="EVU127" s="944"/>
      <c r="EVV127" s="944"/>
      <c r="EVW127" s="944"/>
      <c r="EVX127" s="944"/>
      <c r="EVY127" s="944"/>
      <c r="EVZ127" s="944"/>
      <c r="EWA127" s="944"/>
      <c r="EWB127" s="944"/>
      <c r="EWC127" s="944"/>
      <c r="EWD127" s="944"/>
      <c r="EWE127" s="944"/>
      <c r="EWF127" s="944"/>
      <c r="EWG127" s="944"/>
      <c r="EWH127" s="944"/>
      <c r="EWI127" s="944"/>
      <c r="EWJ127" s="944"/>
      <c r="EWK127" s="944"/>
      <c r="EWL127" s="944"/>
      <c r="EWM127" s="944"/>
      <c r="EWN127" s="944"/>
      <c r="EWO127" s="944"/>
      <c r="EWP127" s="944"/>
      <c r="EWQ127" s="944"/>
      <c r="EWR127" s="944"/>
      <c r="EWS127" s="944"/>
      <c r="EWT127" s="944"/>
      <c r="EWU127" s="944"/>
      <c r="EWV127" s="944"/>
      <c r="EWW127" s="944"/>
      <c r="EWX127" s="944"/>
      <c r="EWY127" s="944"/>
      <c r="EWZ127" s="944"/>
      <c r="EXA127" s="944"/>
      <c r="EXB127" s="944"/>
      <c r="EXC127" s="944"/>
      <c r="EXD127" s="944"/>
      <c r="EXE127" s="944"/>
      <c r="EXF127" s="944"/>
      <c r="EXG127" s="944"/>
      <c r="EXH127" s="944"/>
      <c r="EXI127" s="944"/>
      <c r="EXJ127" s="944"/>
      <c r="EXK127" s="944"/>
      <c r="EXL127" s="944"/>
      <c r="EXM127" s="944"/>
      <c r="EXN127" s="944"/>
      <c r="EXO127" s="944"/>
      <c r="EXP127" s="944"/>
      <c r="EXQ127" s="944"/>
      <c r="EXR127" s="944"/>
      <c r="EXS127" s="944"/>
      <c r="EXT127" s="944"/>
      <c r="EXU127" s="944"/>
      <c r="EXV127" s="944"/>
      <c r="EXW127" s="944"/>
      <c r="EXX127" s="944"/>
      <c r="EXY127" s="944"/>
      <c r="EXZ127" s="944"/>
      <c r="EYA127" s="944"/>
      <c r="EYB127" s="944"/>
      <c r="EYC127" s="944"/>
      <c r="EYD127" s="944"/>
      <c r="EYE127" s="944"/>
      <c r="EYF127" s="944"/>
      <c r="EYG127" s="944"/>
      <c r="EYH127" s="944"/>
      <c r="EYI127" s="944"/>
      <c r="EYJ127" s="944"/>
      <c r="EYK127" s="944"/>
      <c r="EYL127" s="944"/>
      <c r="EYM127" s="944"/>
      <c r="EYN127" s="944"/>
      <c r="EYO127" s="944"/>
      <c r="EYP127" s="944"/>
      <c r="EYQ127" s="944"/>
      <c r="EYR127" s="944"/>
      <c r="EYS127" s="944"/>
      <c r="EYT127" s="944"/>
      <c r="EYU127" s="944"/>
      <c r="EYV127" s="944"/>
      <c r="EYW127" s="944"/>
      <c r="EYX127" s="944"/>
      <c r="EYY127" s="944"/>
      <c r="EYZ127" s="944"/>
      <c r="EZA127" s="944"/>
      <c r="EZB127" s="944"/>
      <c r="EZC127" s="944"/>
      <c r="EZD127" s="944"/>
      <c r="EZE127" s="944"/>
      <c r="EZF127" s="944"/>
      <c r="EZG127" s="944"/>
      <c r="EZH127" s="944"/>
      <c r="EZI127" s="944"/>
      <c r="EZJ127" s="944"/>
      <c r="EZK127" s="944"/>
      <c r="EZL127" s="944"/>
      <c r="EZM127" s="944"/>
      <c r="EZN127" s="944"/>
      <c r="EZO127" s="944"/>
      <c r="EZP127" s="944"/>
      <c r="EZQ127" s="944"/>
      <c r="EZR127" s="944"/>
      <c r="EZS127" s="944"/>
      <c r="EZT127" s="944"/>
      <c r="EZU127" s="944"/>
      <c r="EZV127" s="944"/>
      <c r="EZW127" s="944"/>
      <c r="EZX127" s="944"/>
      <c r="EZY127" s="944"/>
      <c r="EZZ127" s="944"/>
      <c r="FAA127" s="944"/>
      <c r="FAB127" s="944"/>
      <c r="FAC127" s="944"/>
      <c r="FAD127" s="944"/>
      <c r="FAE127" s="944"/>
      <c r="FAF127" s="944"/>
      <c r="FAG127" s="944"/>
      <c r="FAH127" s="944"/>
      <c r="FAI127" s="944"/>
      <c r="FAJ127" s="944"/>
      <c r="FAK127" s="944"/>
      <c r="FAL127" s="944"/>
      <c r="FAM127" s="944"/>
      <c r="FAN127" s="944"/>
      <c r="FAO127" s="944"/>
      <c r="FAP127" s="944"/>
      <c r="FAQ127" s="944"/>
      <c r="FAR127" s="944"/>
      <c r="FAS127" s="944"/>
      <c r="FAT127" s="944"/>
      <c r="FAU127" s="944"/>
      <c r="FAV127" s="944"/>
      <c r="FAW127" s="944"/>
      <c r="FAX127" s="944"/>
      <c r="FAY127" s="944"/>
      <c r="FAZ127" s="944"/>
      <c r="FBA127" s="944"/>
      <c r="FBB127" s="944"/>
      <c r="FBC127" s="944"/>
      <c r="FBD127" s="944"/>
      <c r="FBE127" s="944"/>
      <c r="FBF127" s="944"/>
      <c r="FBG127" s="944"/>
      <c r="FBH127" s="944"/>
      <c r="FBI127" s="944"/>
      <c r="FBJ127" s="944"/>
      <c r="FBK127" s="944"/>
      <c r="FBL127" s="944"/>
      <c r="FBM127" s="944"/>
      <c r="FBN127" s="944"/>
      <c r="FBO127" s="944"/>
      <c r="FBP127" s="944"/>
      <c r="FBQ127" s="944"/>
      <c r="FBR127" s="944"/>
      <c r="FBS127" s="944"/>
      <c r="FBT127" s="944"/>
      <c r="FBU127" s="944"/>
      <c r="FBV127" s="944"/>
      <c r="FBW127" s="944"/>
      <c r="FBX127" s="944"/>
      <c r="FBY127" s="944"/>
      <c r="FBZ127" s="944"/>
      <c r="FCA127" s="944"/>
      <c r="FCB127" s="944"/>
      <c r="FCC127" s="944"/>
      <c r="FCD127" s="944"/>
      <c r="FCE127" s="944"/>
      <c r="FCF127" s="944"/>
      <c r="FCG127" s="944"/>
      <c r="FCH127" s="944"/>
      <c r="FCI127" s="944"/>
      <c r="FCJ127" s="944"/>
      <c r="FCK127" s="944"/>
      <c r="FCL127" s="944"/>
      <c r="FCM127" s="944"/>
      <c r="FCN127" s="944"/>
      <c r="FCO127" s="944"/>
      <c r="FCP127" s="944"/>
      <c r="FCQ127" s="944"/>
      <c r="FCR127" s="944"/>
      <c r="FCS127" s="944"/>
      <c r="FCT127" s="944"/>
      <c r="FCU127" s="944"/>
      <c r="FCV127" s="944"/>
      <c r="FCW127" s="944"/>
      <c r="FCX127" s="944"/>
      <c r="FCY127" s="944"/>
      <c r="FCZ127" s="944"/>
      <c r="FDA127" s="944"/>
      <c r="FDB127" s="944"/>
      <c r="FDC127" s="944"/>
      <c r="FDD127" s="944"/>
      <c r="FDE127" s="944"/>
      <c r="FDF127" s="944"/>
      <c r="FDG127" s="944"/>
      <c r="FDH127" s="944"/>
      <c r="FDI127" s="944"/>
      <c r="FDJ127" s="944"/>
      <c r="FDK127" s="944"/>
      <c r="FDL127" s="944"/>
      <c r="FDM127" s="944"/>
      <c r="FDN127" s="944"/>
      <c r="FDO127" s="944"/>
      <c r="FDP127" s="944"/>
      <c r="FDQ127" s="944"/>
      <c r="FDR127" s="944"/>
      <c r="FDS127" s="944"/>
      <c r="FDT127" s="944"/>
      <c r="FDU127" s="944"/>
      <c r="FDV127" s="944"/>
      <c r="FDW127" s="944"/>
      <c r="FDX127" s="944"/>
      <c r="FDY127" s="944"/>
      <c r="FDZ127" s="944"/>
      <c r="FEA127" s="944"/>
      <c r="FEB127" s="944"/>
      <c r="FEC127" s="944"/>
      <c r="FED127" s="944"/>
      <c r="FEE127" s="944"/>
      <c r="FEF127" s="944"/>
      <c r="FEG127" s="944"/>
      <c r="FEH127" s="944"/>
      <c r="FEI127" s="944"/>
      <c r="FEJ127" s="944"/>
      <c r="FEK127" s="944"/>
      <c r="FEL127" s="944"/>
      <c r="FEM127" s="944"/>
      <c r="FEN127" s="944"/>
      <c r="FEO127" s="944"/>
      <c r="FEP127" s="944"/>
      <c r="FEQ127" s="944"/>
      <c r="FER127" s="944"/>
      <c r="FES127" s="944"/>
      <c r="FET127" s="944"/>
      <c r="FEU127" s="944"/>
      <c r="FEV127" s="944"/>
      <c r="FEW127" s="944"/>
      <c r="FEX127" s="944"/>
      <c r="FEY127" s="944"/>
      <c r="FEZ127" s="944"/>
      <c r="FFA127" s="944"/>
      <c r="FFB127" s="944"/>
      <c r="FFC127" s="944"/>
      <c r="FFD127" s="944"/>
      <c r="FFE127" s="944"/>
      <c r="FFF127" s="944"/>
      <c r="FFG127" s="944"/>
      <c r="FFH127" s="944"/>
      <c r="FFI127" s="944"/>
      <c r="FFJ127" s="944"/>
      <c r="FFK127" s="944"/>
      <c r="FFL127" s="944"/>
      <c r="FFM127" s="944"/>
      <c r="FFN127" s="944"/>
      <c r="FFO127" s="944"/>
      <c r="FFP127" s="944"/>
      <c r="FFQ127" s="944"/>
      <c r="FFR127" s="944"/>
      <c r="FFS127" s="944"/>
      <c r="FFT127" s="944"/>
      <c r="FFU127" s="944"/>
      <c r="FFV127" s="944"/>
      <c r="FFW127" s="944"/>
      <c r="FFX127" s="944"/>
      <c r="FFY127" s="944"/>
      <c r="FFZ127" s="944"/>
      <c r="FGA127" s="944"/>
      <c r="FGB127" s="944"/>
      <c r="FGC127" s="944"/>
      <c r="FGD127" s="944"/>
      <c r="FGE127" s="944"/>
      <c r="FGF127" s="944"/>
      <c r="FGG127" s="944"/>
      <c r="FGH127" s="944"/>
      <c r="FGI127" s="944"/>
      <c r="FGJ127" s="944"/>
      <c r="FGK127" s="944"/>
      <c r="FGL127" s="944"/>
      <c r="FGM127" s="944"/>
      <c r="FGN127" s="944"/>
      <c r="FGO127" s="944"/>
      <c r="FGP127" s="944"/>
      <c r="FGQ127" s="944"/>
      <c r="FGR127" s="944"/>
      <c r="FGS127" s="944"/>
      <c r="FGT127" s="944"/>
      <c r="FGU127" s="944"/>
      <c r="FGV127" s="944"/>
      <c r="FGW127" s="944"/>
      <c r="FGX127" s="944"/>
      <c r="FGY127" s="944"/>
      <c r="FGZ127" s="944"/>
      <c r="FHA127" s="944"/>
      <c r="FHB127" s="944"/>
      <c r="FHC127" s="944"/>
      <c r="FHD127" s="944"/>
      <c r="FHE127" s="944"/>
      <c r="FHF127" s="944"/>
      <c r="FHG127" s="944"/>
      <c r="FHH127" s="944"/>
      <c r="FHI127" s="944"/>
      <c r="FHJ127" s="944"/>
      <c r="FHK127" s="944"/>
      <c r="FHL127" s="944"/>
      <c r="FHM127" s="944"/>
      <c r="FHN127" s="944"/>
      <c r="FHO127" s="944"/>
      <c r="FHP127" s="944"/>
      <c r="FHQ127" s="944"/>
      <c r="FHR127" s="944"/>
      <c r="FHS127" s="944"/>
      <c r="FHT127" s="944"/>
      <c r="FHU127" s="944"/>
      <c r="FHV127" s="944"/>
      <c r="FHW127" s="944"/>
      <c r="FHX127" s="944"/>
      <c r="FHY127" s="944"/>
      <c r="FHZ127" s="944"/>
      <c r="FIA127" s="944"/>
      <c r="FIB127" s="944"/>
      <c r="FIC127" s="944"/>
      <c r="FID127" s="944"/>
      <c r="FIE127" s="944"/>
      <c r="FIF127" s="944"/>
      <c r="FIG127" s="944"/>
      <c r="FIH127" s="944"/>
      <c r="FII127" s="944"/>
      <c r="FIJ127" s="944"/>
      <c r="FIK127" s="944"/>
      <c r="FIL127" s="944"/>
      <c r="FIM127" s="944"/>
      <c r="FIN127" s="944"/>
      <c r="FIO127" s="944"/>
      <c r="FIP127" s="944"/>
      <c r="FIQ127" s="944"/>
      <c r="FIR127" s="944"/>
      <c r="FIS127" s="944"/>
      <c r="FIT127" s="944"/>
      <c r="FIU127" s="944"/>
      <c r="FIV127" s="944"/>
      <c r="FIW127" s="944"/>
      <c r="FIX127" s="944"/>
      <c r="FIY127" s="944"/>
      <c r="FIZ127" s="944"/>
      <c r="FJA127" s="944"/>
      <c r="FJB127" s="944"/>
      <c r="FJC127" s="944"/>
      <c r="FJD127" s="944"/>
      <c r="FJE127" s="944"/>
      <c r="FJF127" s="944"/>
      <c r="FJG127" s="944"/>
      <c r="FJH127" s="944"/>
      <c r="FJI127" s="944"/>
      <c r="FJJ127" s="944"/>
      <c r="FJK127" s="944"/>
      <c r="FJL127" s="944"/>
      <c r="FJM127" s="944"/>
      <c r="FJN127" s="944"/>
      <c r="FJO127" s="944"/>
      <c r="FJP127" s="944"/>
      <c r="FJQ127" s="944"/>
      <c r="FJR127" s="944"/>
      <c r="FJS127" s="944"/>
      <c r="FJT127" s="944"/>
      <c r="FJU127" s="944"/>
      <c r="FJV127" s="944"/>
      <c r="FJW127" s="944"/>
      <c r="FJX127" s="944"/>
      <c r="FJY127" s="944"/>
      <c r="FJZ127" s="944"/>
      <c r="FKA127" s="944"/>
      <c r="FKB127" s="944"/>
      <c r="FKC127" s="944"/>
      <c r="FKD127" s="944"/>
      <c r="FKE127" s="944"/>
      <c r="FKF127" s="944"/>
      <c r="FKG127" s="944"/>
      <c r="FKH127" s="944"/>
      <c r="FKI127" s="944"/>
      <c r="FKJ127" s="944"/>
      <c r="FKK127" s="944"/>
      <c r="FKL127" s="944"/>
      <c r="FKM127" s="944"/>
      <c r="FKN127" s="944"/>
      <c r="FKO127" s="944"/>
      <c r="FKP127" s="944"/>
      <c r="FKQ127" s="944"/>
      <c r="FKR127" s="944"/>
      <c r="FKS127" s="944"/>
      <c r="FKT127" s="944"/>
      <c r="FKU127" s="944"/>
      <c r="FKV127" s="944"/>
      <c r="FKW127" s="944"/>
      <c r="FKX127" s="944"/>
      <c r="FKY127" s="944"/>
      <c r="FKZ127" s="944"/>
      <c r="FLA127" s="944"/>
      <c r="FLB127" s="944"/>
      <c r="FLC127" s="944"/>
      <c r="FLD127" s="944"/>
      <c r="FLE127" s="944"/>
      <c r="FLF127" s="944"/>
      <c r="FLG127" s="944"/>
      <c r="FLH127" s="944"/>
      <c r="FLI127" s="944"/>
      <c r="FLJ127" s="944"/>
      <c r="FLK127" s="944"/>
      <c r="FLL127" s="944"/>
      <c r="FLM127" s="944"/>
      <c r="FLN127" s="944"/>
      <c r="FLO127" s="944"/>
      <c r="FLP127" s="944"/>
      <c r="FLQ127" s="944"/>
      <c r="FLR127" s="944"/>
      <c r="FLS127" s="944"/>
      <c r="FLT127" s="944"/>
      <c r="FLU127" s="944"/>
      <c r="FLV127" s="944"/>
      <c r="FLW127" s="944"/>
      <c r="FLX127" s="944"/>
      <c r="FLY127" s="944"/>
      <c r="FLZ127" s="944"/>
      <c r="FMA127" s="944"/>
      <c r="FMB127" s="944"/>
      <c r="FMC127" s="944"/>
      <c r="FMD127" s="944"/>
      <c r="FME127" s="944"/>
      <c r="FMF127" s="944"/>
      <c r="FMG127" s="944"/>
      <c r="FMH127" s="944"/>
      <c r="FMI127" s="944"/>
      <c r="FMJ127" s="944"/>
      <c r="FMK127" s="944"/>
      <c r="FML127" s="944"/>
      <c r="FMM127" s="944"/>
      <c r="FMN127" s="944"/>
      <c r="FMO127" s="944"/>
      <c r="FMP127" s="944"/>
      <c r="FMQ127" s="944"/>
      <c r="FMR127" s="944"/>
      <c r="FMS127" s="944"/>
      <c r="FMT127" s="944"/>
      <c r="FMU127" s="944"/>
      <c r="FMV127" s="944"/>
      <c r="FMW127" s="944"/>
      <c r="FMX127" s="944"/>
      <c r="FMY127" s="944"/>
      <c r="FMZ127" s="944"/>
      <c r="FNA127" s="944"/>
      <c r="FNB127" s="944"/>
      <c r="FNC127" s="944"/>
      <c r="FND127" s="944"/>
      <c r="FNE127" s="944"/>
      <c r="FNF127" s="944"/>
      <c r="FNG127" s="944"/>
      <c r="FNH127" s="944"/>
      <c r="FNI127" s="944"/>
      <c r="FNJ127" s="944"/>
      <c r="FNK127" s="944"/>
      <c r="FNL127" s="944"/>
      <c r="FNM127" s="944"/>
      <c r="FNN127" s="944"/>
      <c r="FNO127" s="944"/>
      <c r="FNP127" s="944"/>
      <c r="FNQ127" s="944"/>
      <c r="FNR127" s="944"/>
      <c r="FNS127" s="944"/>
      <c r="FNT127" s="944"/>
      <c r="FNU127" s="944"/>
      <c r="FNV127" s="944"/>
      <c r="FNW127" s="944"/>
      <c r="FNX127" s="944"/>
      <c r="FNY127" s="944"/>
      <c r="FNZ127" s="944"/>
      <c r="FOA127" s="944"/>
      <c r="FOB127" s="944"/>
      <c r="FOC127" s="944"/>
      <c r="FOD127" s="944"/>
      <c r="FOE127" s="944"/>
      <c r="FOF127" s="944"/>
      <c r="FOG127" s="944"/>
      <c r="FOH127" s="944"/>
      <c r="FOI127" s="944"/>
      <c r="FOJ127" s="944"/>
      <c r="FOK127" s="944"/>
      <c r="FOL127" s="944"/>
      <c r="FOM127" s="944"/>
      <c r="FON127" s="944"/>
      <c r="FOO127" s="944"/>
      <c r="FOP127" s="944"/>
      <c r="FOQ127" s="944"/>
      <c r="FOR127" s="944"/>
      <c r="FOS127" s="944"/>
      <c r="FOT127" s="944"/>
      <c r="FOU127" s="944"/>
      <c r="FOV127" s="944"/>
      <c r="FOW127" s="944"/>
      <c r="FOX127" s="944"/>
      <c r="FOY127" s="944"/>
      <c r="FOZ127" s="944"/>
      <c r="FPA127" s="944"/>
      <c r="FPB127" s="944"/>
      <c r="FPC127" s="944"/>
      <c r="FPD127" s="944"/>
      <c r="FPE127" s="944"/>
      <c r="FPF127" s="944"/>
      <c r="FPG127" s="944"/>
      <c r="FPH127" s="944"/>
      <c r="FPI127" s="944"/>
      <c r="FPJ127" s="944"/>
      <c r="FPK127" s="944"/>
      <c r="FPL127" s="944"/>
      <c r="FPM127" s="944"/>
      <c r="FPN127" s="944"/>
      <c r="FPO127" s="944"/>
      <c r="FPP127" s="944"/>
      <c r="FPQ127" s="944"/>
      <c r="FPR127" s="944"/>
      <c r="FPS127" s="944"/>
      <c r="FPT127" s="944"/>
      <c r="FPU127" s="944"/>
      <c r="FPV127" s="944"/>
      <c r="FPW127" s="944"/>
      <c r="FPX127" s="944"/>
      <c r="FPY127" s="944"/>
      <c r="FPZ127" s="944"/>
      <c r="FQA127" s="944"/>
      <c r="FQB127" s="944"/>
      <c r="FQC127" s="944"/>
      <c r="FQD127" s="944"/>
      <c r="FQE127" s="944"/>
      <c r="FQF127" s="944"/>
      <c r="FQG127" s="944"/>
      <c r="FQH127" s="944"/>
      <c r="FQI127" s="944"/>
      <c r="FQJ127" s="944"/>
      <c r="FQK127" s="944"/>
      <c r="FQL127" s="944"/>
      <c r="FQM127" s="944"/>
      <c r="FQN127" s="944"/>
      <c r="FQO127" s="944"/>
      <c r="FQP127" s="944"/>
      <c r="FQQ127" s="944"/>
      <c r="FQR127" s="944"/>
      <c r="FQS127" s="944"/>
      <c r="FQT127" s="944"/>
      <c r="FQU127" s="944"/>
      <c r="FQV127" s="944"/>
      <c r="FQW127" s="944"/>
      <c r="FQX127" s="944"/>
      <c r="FQY127" s="944"/>
      <c r="FQZ127" s="944"/>
      <c r="FRA127" s="944"/>
      <c r="FRB127" s="944"/>
      <c r="FRC127" s="944"/>
      <c r="FRD127" s="944"/>
      <c r="FRE127" s="944"/>
      <c r="FRF127" s="944"/>
      <c r="FRG127" s="944"/>
      <c r="FRH127" s="944"/>
      <c r="FRI127" s="944"/>
      <c r="FRJ127" s="944"/>
      <c r="FRK127" s="944"/>
      <c r="FRL127" s="944"/>
      <c r="FRM127" s="944"/>
      <c r="FRN127" s="944"/>
      <c r="FRO127" s="944"/>
      <c r="FRP127" s="944"/>
      <c r="FRQ127" s="944"/>
      <c r="FRR127" s="944"/>
      <c r="FRS127" s="944"/>
      <c r="FRT127" s="944"/>
      <c r="FRU127" s="944"/>
      <c r="FRV127" s="944"/>
      <c r="FRW127" s="944"/>
      <c r="FRX127" s="944"/>
      <c r="FRY127" s="944"/>
      <c r="FRZ127" s="944"/>
      <c r="FSA127" s="944"/>
      <c r="FSB127" s="944"/>
      <c r="FSC127" s="944"/>
      <c r="FSD127" s="944"/>
      <c r="FSE127" s="944"/>
      <c r="FSF127" s="944"/>
      <c r="FSG127" s="944"/>
      <c r="FSH127" s="944"/>
      <c r="FSI127" s="944"/>
      <c r="FSJ127" s="944"/>
      <c r="FSK127" s="944"/>
      <c r="FSL127" s="944"/>
      <c r="FSM127" s="944"/>
      <c r="FSN127" s="944"/>
      <c r="FSO127" s="944"/>
      <c r="FSP127" s="944"/>
      <c r="FSQ127" s="944"/>
      <c r="FSR127" s="944"/>
      <c r="FSS127" s="944"/>
      <c r="FST127" s="944"/>
      <c r="FSU127" s="944"/>
      <c r="FSV127" s="944"/>
      <c r="FSW127" s="944"/>
      <c r="FSX127" s="944"/>
      <c r="FSY127" s="944"/>
      <c r="FSZ127" s="944"/>
      <c r="FTA127" s="944"/>
      <c r="FTB127" s="944"/>
      <c r="FTC127" s="944"/>
      <c r="FTD127" s="944"/>
      <c r="FTE127" s="944"/>
      <c r="FTF127" s="944"/>
      <c r="FTG127" s="944"/>
      <c r="FTH127" s="944"/>
      <c r="FTI127" s="944"/>
      <c r="FTJ127" s="944"/>
      <c r="FTK127" s="944"/>
      <c r="FTL127" s="944"/>
      <c r="FTM127" s="944"/>
      <c r="FTN127" s="944"/>
      <c r="FTO127" s="944"/>
      <c r="FTP127" s="944"/>
      <c r="FTQ127" s="944"/>
      <c r="FTR127" s="944"/>
      <c r="FTS127" s="944"/>
      <c r="FTT127" s="944"/>
      <c r="FTU127" s="944"/>
      <c r="FTV127" s="944"/>
      <c r="FTW127" s="944"/>
      <c r="FTX127" s="944"/>
      <c r="FTY127" s="944"/>
      <c r="FTZ127" s="944"/>
      <c r="FUA127" s="944"/>
      <c r="FUB127" s="944"/>
      <c r="FUC127" s="944"/>
      <c r="FUD127" s="944"/>
      <c r="FUE127" s="944"/>
      <c r="FUF127" s="944"/>
      <c r="FUG127" s="944"/>
      <c r="FUH127" s="944"/>
      <c r="FUI127" s="944"/>
      <c r="FUJ127" s="944"/>
      <c r="FUK127" s="944"/>
      <c r="FUL127" s="944"/>
      <c r="FUM127" s="944"/>
      <c r="FUN127" s="944"/>
      <c r="FUO127" s="944"/>
      <c r="FUP127" s="944"/>
      <c r="FUQ127" s="944"/>
      <c r="FUR127" s="944"/>
      <c r="FUS127" s="944"/>
      <c r="FUT127" s="944"/>
      <c r="FUU127" s="944"/>
      <c r="FUV127" s="944"/>
      <c r="FUW127" s="944"/>
      <c r="FUX127" s="944"/>
      <c r="FUY127" s="944"/>
      <c r="FUZ127" s="944"/>
      <c r="FVA127" s="944"/>
      <c r="FVB127" s="944"/>
      <c r="FVC127" s="944"/>
      <c r="FVD127" s="944"/>
      <c r="FVE127" s="944"/>
      <c r="FVF127" s="944"/>
      <c r="FVG127" s="944"/>
      <c r="FVH127" s="944"/>
      <c r="FVI127" s="944"/>
      <c r="FVJ127" s="944"/>
      <c r="FVK127" s="944"/>
      <c r="FVL127" s="944"/>
      <c r="FVM127" s="944"/>
      <c r="FVN127" s="944"/>
      <c r="FVO127" s="944"/>
      <c r="FVP127" s="944"/>
      <c r="FVQ127" s="944"/>
      <c r="FVR127" s="944"/>
      <c r="FVS127" s="944"/>
      <c r="FVT127" s="944"/>
      <c r="FVU127" s="944"/>
      <c r="FVV127" s="944"/>
      <c r="FVW127" s="944"/>
      <c r="FVX127" s="944"/>
      <c r="FVY127" s="944"/>
      <c r="FVZ127" s="944"/>
      <c r="FWA127" s="944"/>
      <c r="FWB127" s="944"/>
      <c r="FWC127" s="944"/>
      <c r="FWD127" s="944"/>
      <c r="FWE127" s="944"/>
      <c r="FWF127" s="944"/>
      <c r="FWG127" s="944"/>
      <c r="FWH127" s="944"/>
      <c r="FWI127" s="944"/>
      <c r="FWJ127" s="944"/>
      <c r="FWK127" s="944"/>
      <c r="FWL127" s="944"/>
      <c r="FWM127" s="944"/>
      <c r="FWN127" s="944"/>
      <c r="FWO127" s="944"/>
      <c r="FWP127" s="944"/>
      <c r="FWQ127" s="944"/>
      <c r="FWR127" s="944"/>
      <c r="FWS127" s="944"/>
      <c r="FWT127" s="944"/>
      <c r="FWU127" s="944"/>
      <c r="FWV127" s="944"/>
      <c r="FWW127" s="944"/>
      <c r="FWX127" s="944"/>
      <c r="FWY127" s="944"/>
      <c r="FWZ127" s="944"/>
      <c r="FXA127" s="944"/>
      <c r="FXB127" s="944"/>
      <c r="FXC127" s="944"/>
      <c r="FXD127" s="944"/>
      <c r="FXE127" s="944"/>
      <c r="FXF127" s="944"/>
      <c r="FXG127" s="944"/>
      <c r="FXH127" s="944"/>
      <c r="FXI127" s="944"/>
      <c r="FXJ127" s="944"/>
      <c r="FXK127" s="944"/>
      <c r="FXL127" s="944"/>
      <c r="FXM127" s="944"/>
      <c r="FXN127" s="944"/>
      <c r="FXO127" s="944"/>
      <c r="FXP127" s="944"/>
      <c r="FXQ127" s="944"/>
      <c r="FXR127" s="944"/>
      <c r="FXS127" s="944"/>
      <c r="FXT127" s="944"/>
      <c r="FXU127" s="944"/>
      <c r="FXV127" s="944"/>
      <c r="FXW127" s="944"/>
      <c r="FXX127" s="944"/>
      <c r="FXY127" s="944"/>
      <c r="FXZ127" s="944"/>
      <c r="FYA127" s="944"/>
      <c r="FYB127" s="944"/>
      <c r="FYC127" s="944"/>
      <c r="FYD127" s="944"/>
      <c r="FYE127" s="944"/>
      <c r="FYF127" s="944"/>
      <c r="FYG127" s="944"/>
      <c r="FYH127" s="944"/>
      <c r="FYI127" s="944"/>
      <c r="FYJ127" s="944"/>
      <c r="FYK127" s="944"/>
      <c r="FYL127" s="944"/>
      <c r="FYM127" s="944"/>
      <c r="FYN127" s="944"/>
      <c r="FYO127" s="944"/>
      <c r="FYP127" s="944"/>
      <c r="FYQ127" s="944"/>
      <c r="FYR127" s="944"/>
      <c r="FYS127" s="944"/>
      <c r="FYT127" s="944"/>
      <c r="FYU127" s="944"/>
      <c r="FYV127" s="944"/>
      <c r="FYW127" s="944"/>
      <c r="FYX127" s="944"/>
      <c r="FYY127" s="944"/>
      <c r="FYZ127" s="944"/>
      <c r="FZA127" s="944"/>
      <c r="FZB127" s="944"/>
      <c r="FZC127" s="944"/>
      <c r="FZD127" s="944"/>
      <c r="FZE127" s="944"/>
      <c r="FZF127" s="944"/>
      <c r="FZG127" s="944"/>
      <c r="FZH127" s="944"/>
      <c r="FZI127" s="944"/>
      <c r="FZJ127" s="944"/>
      <c r="FZK127" s="944"/>
      <c r="FZL127" s="944"/>
      <c r="FZM127" s="944"/>
      <c r="FZN127" s="944"/>
      <c r="FZO127" s="944"/>
      <c r="FZP127" s="944"/>
      <c r="FZQ127" s="944"/>
      <c r="FZR127" s="944"/>
      <c r="FZS127" s="944"/>
      <c r="FZT127" s="944"/>
      <c r="FZU127" s="944"/>
      <c r="FZV127" s="944"/>
      <c r="FZW127" s="944"/>
      <c r="FZX127" s="944"/>
      <c r="FZY127" s="944"/>
      <c r="FZZ127" s="944"/>
      <c r="GAA127" s="944"/>
      <c r="GAB127" s="944"/>
      <c r="GAC127" s="944"/>
      <c r="GAD127" s="944"/>
      <c r="GAE127" s="944"/>
      <c r="GAF127" s="944"/>
      <c r="GAG127" s="944"/>
      <c r="GAH127" s="944"/>
      <c r="GAI127" s="944"/>
      <c r="GAJ127" s="944"/>
      <c r="GAK127" s="944"/>
      <c r="GAL127" s="944"/>
      <c r="GAM127" s="944"/>
      <c r="GAN127" s="944"/>
      <c r="GAO127" s="944"/>
      <c r="GAP127" s="944"/>
      <c r="GAQ127" s="944"/>
      <c r="GAR127" s="944"/>
      <c r="GAS127" s="944"/>
      <c r="GAT127" s="944"/>
      <c r="GAU127" s="944"/>
      <c r="GAV127" s="944"/>
      <c r="GAW127" s="944"/>
      <c r="GAX127" s="944"/>
      <c r="GAY127" s="944"/>
      <c r="GAZ127" s="944"/>
      <c r="GBA127" s="944"/>
      <c r="GBB127" s="944"/>
      <c r="GBC127" s="944"/>
      <c r="GBD127" s="944"/>
      <c r="GBE127" s="944"/>
      <c r="GBF127" s="944"/>
      <c r="GBG127" s="944"/>
      <c r="GBH127" s="944"/>
      <c r="GBI127" s="944"/>
      <c r="GBJ127" s="944"/>
      <c r="GBK127" s="944"/>
      <c r="GBL127" s="944"/>
      <c r="GBM127" s="944"/>
      <c r="GBN127" s="944"/>
      <c r="GBO127" s="944"/>
      <c r="GBP127" s="944"/>
      <c r="GBQ127" s="944"/>
      <c r="GBR127" s="944"/>
      <c r="GBS127" s="944"/>
      <c r="GBT127" s="944"/>
      <c r="GBU127" s="944"/>
      <c r="GBV127" s="944"/>
      <c r="GBW127" s="944"/>
      <c r="GBX127" s="944"/>
      <c r="GBY127" s="944"/>
      <c r="GBZ127" s="944"/>
      <c r="GCA127" s="944"/>
      <c r="GCB127" s="944"/>
      <c r="GCC127" s="944"/>
      <c r="GCD127" s="944"/>
      <c r="GCE127" s="944"/>
      <c r="GCF127" s="944"/>
      <c r="GCG127" s="944"/>
      <c r="GCH127" s="944"/>
      <c r="GCI127" s="944"/>
      <c r="GCJ127" s="944"/>
      <c r="GCK127" s="944"/>
      <c r="GCL127" s="944"/>
      <c r="GCM127" s="944"/>
      <c r="GCN127" s="944"/>
      <c r="GCO127" s="944"/>
      <c r="GCP127" s="944"/>
      <c r="GCQ127" s="944"/>
      <c r="GCR127" s="944"/>
      <c r="GCS127" s="944"/>
      <c r="GCT127" s="944"/>
      <c r="GCU127" s="944"/>
      <c r="GCV127" s="944"/>
      <c r="GCW127" s="944"/>
      <c r="GCX127" s="944"/>
      <c r="GCY127" s="944"/>
      <c r="GCZ127" s="944"/>
      <c r="GDA127" s="944"/>
      <c r="GDB127" s="944"/>
      <c r="GDC127" s="944"/>
      <c r="GDD127" s="944"/>
      <c r="GDE127" s="944"/>
      <c r="GDF127" s="944"/>
      <c r="GDG127" s="944"/>
      <c r="GDH127" s="944"/>
      <c r="GDI127" s="944"/>
      <c r="GDJ127" s="944"/>
      <c r="GDK127" s="944"/>
      <c r="GDL127" s="944"/>
      <c r="GDM127" s="944"/>
      <c r="GDN127" s="944"/>
      <c r="GDO127" s="944"/>
      <c r="GDP127" s="944"/>
      <c r="GDQ127" s="944"/>
      <c r="GDR127" s="944"/>
      <c r="GDS127" s="944"/>
      <c r="GDT127" s="944"/>
      <c r="GDU127" s="944"/>
      <c r="GDV127" s="944"/>
      <c r="GDW127" s="944"/>
      <c r="GDX127" s="944"/>
      <c r="GDY127" s="944"/>
      <c r="GDZ127" s="944"/>
      <c r="GEA127" s="944"/>
      <c r="GEB127" s="944"/>
      <c r="GEC127" s="944"/>
      <c r="GED127" s="944"/>
      <c r="GEE127" s="944"/>
      <c r="GEF127" s="944"/>
      <c r="GEG127" s="944"/>
      <c r="GEH127" s="944"/>
      <c r="GEI127" s="944"/>
      <c r="GEJ127" s="944"/>
      <c r="GEK127" s="944"/>
      <c r="GEL127" s="944"/>
      <c r="GEM127" s="944"/>
      <c r="GEN127" s="944"/>
      <c r="GEO127" s="944"/>
      <c r="GEP127" s="944"/>
      <c r="GEQ127" s="944"/>
      <c r="GER127" s="944"/>
      <c r="GES127" s="944"/>
      <c r="GET127" s="944"/>
      <c r="GEU127" s="944"/>
      <c r="GEV127" s="944"/>
      <c r="GEW127" s="944"/>
      <c r="GEX127" s="944"/>
      <c r="GEY127" s="944"/>
      <c r="GEZ127" s="944"/>
      <c r="GFA127" s="944"/>
      <c r="GFB127" s="944"/>
      <c r="GFC127" s="944"/>
      <c r="GFD127" s="944"/>
      <c r="GFE127" s="944"/>
      <c r="GFF127" s="944"/>
      <c r="GFG127" s="944"/>
      <c r="GFH127" s="944"/>
      <c r="GFI127" s="944"/>
      <c r="GFJ127" s="944"/>
      <c r="GFK127" s="944"/>
      <c r="GFL127" s="944"/>
      <c r="GFM127" s="944"/>
      <c r="GFN127" s="944"/>
      <c r="GFO127" s="944"/>
      <c r="GFP127" s="944"/>
      <c r="GFQ127" s="944"/>
      <c r="GFR127" s="944"/>
      <c r="GFS127" s="944"/>
      <c r="GFT127" s="944"/>
      <c r="GFU127" s="944"/>
      <c r="GFV127" s="944"/>
      <c r="GFW127" s="944"/>
      <c r="GFX127" s="944"/>
      <c r="GFY127" s="944"/>
      <c r="GFZ127" s="944"/>
      <c r="GGA127" s="944"/>
      <c r="GGB127" s="944"/>
      <c r="GGC127" s="944"/>
      <c r="GGD127" s="944"/>
      <c r="GGE127" s="944"/>
      <c r="GGF127" s="944"/>
      <c r="GGG127" s="944"/>
      <c r="GGH127" s="944"/>
      <c r="GGI127" s="944"/>
      <c r="GGJ127" s="944"/>
      <c r="GGK127" s="944"/>
      <c r="GGL127" s="944"/>
      <c r="GGM127" s="944"/>
      <c r="GGN127" s="944"/>
      <c r="GGO127" s="944"/>
      <c r="GGP127" s="944"/>
      <c r="GGQ127" s="944"/>
      <c r="GGR127" s="944"/>
      <c r="GGS127" s="944"/>
      <c r="GGT127" s="944"/>
      <c r="GGU127" s="944"/>
      <c r="GGV127" s="944"/>
      <c r="GGW127" s="944"/>
      <c r="GGX127" s="944"/>
      <c r="GGY127" s="944"/>
      <c r="GGZ127" s="944"/>
      <c r="GHA127" s="944"/>
      <c r="GHB127" s="944"/>
      <c r="GHC127" s="944"/>
      <c r="GHD127" s="944"/>
      <c r="GHE127" s="944"/>
      <c r="GHF127" s="944"/>
      <c r="GHG127" s="944"/>
      <c r="GHH127" s="944"/>
      <c r="GHI127" s="944"/>
      <c r="GHJ127" s="944"/>
      <c r="GHK127" s="944"/>
      <c r="GHL127" s="944"/>
      <c r="GHM127" s="944"/>
      <c r="GHN127" s="944"/>
      <c r="GHO127" s="944"/>
      <c r="GHP127" s="944"/>
      <c r="GHQ127" s="944"/>
      <c r="GHR127" s="944"/>
      <c r="GHS127" s="944"/>
      <c r="GHT127" s="944"/>
      <c r="GHU127" s="944"/>
      <c r="GHV127" s="944"/>
      <c r="GHW127" s="944"/>
      <c r="GHX127" s="944"/>
      <c r="GHY127" s="944"/>
      <c r="GHZ127" s="944"/>
      <c r="GIA127" s="944"/>
      <c r="GIB127" s="944"/>
      <c r="GIC127" s="944"/>
      <c r="GID127" s="944"/>
      <c r="GIE127" s="944"/>
      <c r="GIF127" s="944"/>
      <c r="GIG127" s="944"/>
      <c r="GIH127" s="944"/>
      <c r="GII127" s="944"/>
      <c r="GIJ127" s="944"/>
      <c r="GIK127" s="944"/>
      <c r="GIL127" s="944"/>
      <c r="GIM127" s="944"/>
      <c r="GIN127" s="944"/>
      <c r="GIO127" s="944"/>
      <c r="GIP127" s="944"/>
      <c r="GIQ127" s="944"/>
      <c r="GIR127" s="944"/>
      <c r="GIS127" s="944"/>
      <c r="GIT127" s="944"/>
      <c r="GIU127" s="944"/>
      <c r="GIV127" s="944"/>
      <c r="GIW127" s="944"/>
      <c r="GIX127" s="944"/>
      <c r="GIY127" s="944"/>
      <c r="GIZ127" s="944"/>
      <c r="GJA127" s="944"/>
      <c r="GJB127" s="944"/>
      <c r="GJC127" s="944"/>
      <c r="GJD127" s="944"/>
      <c r="GJE127" s="944"/>
      <c r="GJF127" s="944"/>
      <c r="GJG127" s="944"/>
      <c r="GJH127" s="944"/>
      <c r="GJI127" s="944"/>
      <c r="GJJ127" s="944"/>
      <c r="GJK127" s="944"/>
      <c r="GJL127" s="944"/>
      <c r="GJM127" s="944"/>
      <c r="GJN127" s="944"/>
      <c r="GJO127" s="944"/>
      <c r="GJP127" s="944"/>
      <c r="GJQ127" s="944"/>
      <c r="GJR127" s="944"/>
      <c r="GJS127" s="944"/>
      <c r="GJT127" s="944"/>
      <c r="GJU127" s="944"/>
      <c r="GJV127" s="944"/>
      <c r="GJW127" s="944"/>
      <c r="GJX127" s="944"/>
      <c r="GJY127" s="944"/>
      <c r="GJZ127" s="944"/>
      <c r="GKA127" s="944"/>
      <c r="GKB127" s="944"/>
      <c r="GKC127" s="944"/>
      <c r="GKD127" s="944"/>
      <c r="GKE127" s="944"/>
      <c r="GKF127" s="944"/>
      <c r="GKG127" s="944"/>
      <c r="GKH127" s="944"/>
      <c r="GKI127" s="944"/>
      <c r="GKJ127" s="944"/>
      <c r="GKK127" s="944"/>
      <c r="GKL127" s="944"/>
      <c r="GKM127" s="944"/>
      <c r="GKN127" s="944"/>
      <c r="GKO127" s="944"/>
      <c r="GKP127" s="944"/>
      <c r="GKQ127" s="944"/>
      <c r="GKR127" s="944"/>
      <c r="GKS127" s="944"/>
      <c r="GKT127" s="944"/>
      <c r="GKU127" s="944"/>
      <c r="GKV127" s="944"/>
      <c r="GKW127" s="944"/>
      <c r="GKX127" s="944"/>
      <c r="GKY127" s="944"/>
      <c r="GKZ127" s="944"/>
      <c r="GLA127" s="944"/>
      <c r="GLB127" s="944"/>
      <c r="GLC127" s="944"/>
      <c r="GLD127" s="944"/>
      <c r="GLE127" s="944"/>
      <c r="GLF127" s="944"/>
      <c r="GLG127" s="944"/>
      <c r="GLH127" s="944"/>
      <c r="GLI127" s="944"/>
      <c r="GLJ127" s="944"/>
      <c r="GLK127" s="944"/>
      <c r="GLL127" s="944"/>
      <c r="GLM127" s="944"/>
      <c r="GLN127" s="944"/>
      <c r="GLO127" s="944"/>
      <c r="GLP127" s="944"/>
      <c r="GLQ127" s="944"/>
      <c r="GLR127" s="944"/>
      <c r="GLS127" s="944"/>
      <c r="GLT127" s="944"/>
      <c r="GLU127" s="944"/>
      <c r="GLV127" s="944"/>
      <c r="GLW127" s="944"/>
      <c r="GLX127" s="944"/>
      <c r="GLY127" s="944"/>
      <c r="GLZ127" s="944"/>
      <c r="GMA127" s="944"/>
      <c r="GMB127" s="944"/>
      <c r="GMC127" s="944"/>
      <c r="GMD127" s="944"/>
      <c r="GME127" s="944"/>
      <c r="GMF127" s="944"/>
      <c r="GMG127" s="944"/>
      <c r="GMH127" s="944"/>
      <c r="GMI127" s="944"/>
      <c r="GMJ127" s="944"/>
      <c r="GMK127" s="944"/>
      <c r="GML127" s="944"/>
      <c r="GMM127" s="944"/>
      <c r="GMN127" s="944"/>
      <c r="GMO127" s="944"/>
      <c r="GMP127" s="944"/>
      <c r="GMQ127" s="944"/>
      <c r="GMR127" s="944"/>
      <c r="GMS127" s="944"/>
      <c r="GMT127" s="944"/>
      <c r="GMU127" s="944"/>
      <c r="GMV127" s="944"/>
      <c r="GMW127" s="944"/>
      <c r="GMX127" s="944"/>
      <c r="GMY127" s="944"/>
      <c r="GMZ127" s="944"/>
      <c r="GNA127" s="944"/>
      <c r="GNB127" s="944"/>
      <c r="GNC127" s="944"/>
      <c r="GND127" s="944"/>
      <c r="GNE127" s="944"/>
      <c r="GNF127" s="944"/>
      <c r="GNG127" s="944"/>
      <c r="GNH127" s="944"/>
      <c r="GNI127" s="944"/>
      <c r="GNJ127" s="944"/>
      <c r="GNK127" s="944"/>
      <c r="GNL127" s="944"/>
      <c r="GNM127" s="944"/>
      <c r="GNN127" s="944"/>
      <c r="GNO127" s="944"/>
      <c r="GNP127" s="944"/>
      <c r="GNQ127" s="944"/>
      <c r="GNR127" s="944"/>
      <c r="GNS127" s="944"/>
      <c r="GNT127" s="944"/>
      <c r="GNU127" s="944"/>
      <c r="GNV127" s="944"/>
      <c r="GNW127" s="944"/>
      <c r="GNX127" s="944"/>
      <c r="GNY127" s="944"/>
      <c r="GNZ127" s="944"/>
      <c r="GOA127" s="944"/>
      <c r="GOB127" s="944"/>
      <c r="GOC127" s="944"/>
      <c r="GOD127" s="944"/>
      <c r="GOE127" s="944"/>
      <c r="GOF127" s="944"/>
      <c r="GOG127" s="944"/>
      <c r="GOH127" s="944"/>
      <c r="GOI127" s="944"/>
      <c r="GOJ127" s="944"/>
      <c r="GOK127" s="944"/>
      <c r="GOL127" s="944"/>
      <c r="GOM127" s="944"/>
      <c r="GON127" s="944"/>
      <c r="GOO127" s="944"/>
      <c r="GOP127" s="944"/>
      <c r="GOQ127" s="944"/>
      <c r="GOR127" s="944"/>
      <c r="GOS127" s="944"/>
      <c r="GOT127" s="944"/>
      <c r="GOU127" s="944"/>
      <c r="GOV127" s="944"/>
      <c r="GOW127" s="944"/>
      <c r="GOX127" s="944"/>
      <c r="GOY127" s="944"/>
      <c r="GOZ127" s="944"/>
      <c r="GPA127" s="944"/>
      <c r="GPB127" s="944"/>
      <c r="GPC127" s="944"/>
      <c r="GPD127" s="944"/>
      <c r="GPE127" s="944"/>
      <c r="GPF127" s="944"/>
      <c r="GPG127" s="944"/>
      <c r="GPH127" s="944"/>
      <c r="GPI127" s="944"/>
      <c r="GPJ127" s="944"/>
      <c r="GPK127" s="944"/>
      <c r="GPL127" s="944"/>
      <c r="GPM127" s="944"/>
      <c r="GPN127" s="944"/>
      <c r="GPO127" s="944"/>
      <c r="GPP127" s="944"/>
      <c r="GPQ127" s="944"/>
      <c r="GPR127" s="944"/>
      <c r="GPS127" s="944"/>
      <c r="GPT127" s="944"/>
      <c r="GPU127" s="944"/>
      <c r="GPV127" s="944"/>
      <c r="GPW127" s="944"/>
      <c r="GPX127" s="944"/>
      <c r="GPY127" s="944"/>
      <c r="GPZ127" s="944"/>
      <c r="GQA127" s="944"/>
      <c r="GQB127" s="944"/>
      <c r="GQC127" s="944"/>
      <c r="GQD127" s="944"/>
      <c r="GQE127" s="944"/>
      <c r="GQF127" s="944"/>
      <c r="GQG127" s="944"/>
      <c r="GQH127" s="944"/>
      <c r="GQI127" s="944"/>
      <c r="GQJ127" s="944"/>
      <c r="GQK127" s="944"/>
      <c r="GQL127" s="944"/>
      <c r="GQM127" s="944"/>
      <c r="GQN127" s="944"/>
      <c r="GQO127" s="944"/>
      <c r="GQP127" s="944"/>
      <c r="GQQ127" s="944"/>
      <c r="GQR127" s="944"/>
      <c r="GQS127" s="944"/>
      <c r="GQT127" s="944"/>
      <c r="GQU127" s="944"/>
      <c r="GQV127" s="944"/>
      <c r="GQW127" s="944"/>
      <c r="GQX127" s="944"/>
      <c r="GQY127" s="944"/>
      <c r="GQZ127" s="944"/>
      <c r="GRA127" s="944"/>
      <c r="GRB127" s="944"/>
      <c r="GRC127" s="944"/>
      <c r="GRD127" s="944"/>
      <c r="GRE127" s="944"/>
      <c r="GRF127" s="944"/>
      <c r="GRG127" s="944"/>
      <c r="GRH127" s="944"/>
      <c r="GRI127" s="944"/>
      <c r="GRJ127" s="944"/>
      <c r="GRK127" s="944"/>
      <c r="GRL127" s="944"/>
      <c r="GRM127" s="944"/>
      <c r="GRN127" s="944"/>
      <c r="GRO127" s="944"/>
      <c r="GRP127" s="944"/>
      <c r="GRQ127" s="944"/>
      <c r="GRR127" s="944"/>
      <c r="GRS127" s="944"/>
      <c r="GRT127" s="944"/>
      <c r="GRU127" s="944"/>
      <c r="GRV127" s="944"/>
      <c r="GRW127" s="944"/>
      <c r="GRX127" s="944"/>
      <c r="GRY127" s="944"/>
      <c r="GRZ127" s="944"/>
      <c r="GSA127" s="944"/>
      <c r="GSB127" s="944"/>
      <c r="GSC127" s="944"/>
      <c r="GSD127" s="944"/>
      <c r="GSE127" s="944"/>
      <c r="GSF127" s="944"/>
      <c r="GSG127" s="944"/>
      <c r="GSH127" s="944"/>
      <c r="GSI127" s="944"/>
      <c r="GSJ127" s="944"/>
      <c r="GSK127" s="944"/>
      <c r="GSL127" s="944"/>
      <c r="GSM127" s="944"/>
      <c r="GSN127" s="944"/>
      <c r="GSO127" s="944"/>
      <c r="GSP127" s="944"/>
      <c r="GSQ127" s="944"/>
      <c r="GSR127" s="944"/>
      <c r="GSS127" s="944"/>
      <c r="GST127" s="944"/>
      <c r="GSU127" s="944"/>
      <c r="GSV127" s="944"/>
      <c r="GSW127" s="944"/>
      <c r="GSX127" s="944"/>
      <c r="GSY127" s="944"/>
      <c r="GSZ127" s="944"/>
      <c r="GTA127" s="944"/>
      <c r="GTB127" s="944"/>
      <c r="GTC127" s="944"/>
      <c r="GTD127" s="944"/>
      <c r="GTE127" s="944"/>
      <c r="GTF127" s="944"/>
      <c r="GTG127" s="944"/>
      <c r="GTH127" s="944"/>
      <c r="GTI127" s="944"/>
      <c r="GTJ127" s="944"/>
      <c r="GTK127" s="944"/>
      <c r="GTL127" s="944"/>
      <c r="GTM127" s="944"/>
      <c r="GTN127" s="944"/>
      <c r="GTO127" s="944"/>
      <c r="GTP127" s="944"/>
      <c r="GTQ127" s="944"/>
      <c r="GTR127" s="944"/>
      <c r="GTS127" s="944"/>
      <c r="GTT127" s="944"/>
      <c r="GTU127" s="944"/>
      <c r="GTV127" s="944"/>
      <c r="GTW127" s="944"/>
      <c r="GTX127" s="944"/>
      <c r="GTY127" s="944"/>
      <c r="GTZ127" s="944"/>
      <c r="GUA127" s="944"/>
      <c r="GUB127" s="944"/>
      <c r="GUC127" s="944"/>
      <c r="GUD127" s="944"/>
      <c r="GUE127" s="944"/>
      <c r="GUF127" s="944"/>
      <c r="GUG127" s="944"/>
      <c r="GUH127" s="944"/>
      <c r="GUI127" s="944"/>
      <c r="GUJ127" s="944"/>
      <c r="GUK127" s="944"/>
      <c r="GUL127" s="944"/>
      <c r="GUM127" s="944"/>
      <c r="GUN127" s="944"/>
      <c r="GUO127" s="944"/>
      <c r="GUP127" s="944"/>
      <c r="GUQ127" s="944"/>
      <c r="GUR127" s="944"/>
      <c r="GUS127" s="944"/>
      <c r="GUT127" s="944"/>
      <c r="GUU127" s="944"/>
      <c r="GUV127" s="944"/>
      <c r="GUW127" s="944"/>
      <c r="GUX127" s="944"/>
      <c r="GUY127" s="944"/>
      <c r="GUZ127" s="944"/>
      <c r="GVA127" s="944"/>
      <c r="GVB127" s="944"/>
      <c r="GVC127" s="944"/>
      <c r="GVD127" s="944"/>
      <c r="GVE127" s="944"/>
      <c r="GVF127" s="944"/>
      <c r="GVG127" s="944"/>
      <c r="GVH127" s="944"/>
      <c r="GVI127" s="944"/>
      <c r="GVJ127" s="944"/>
      <c r="GVK127" s="944"/>
      <c r="GVL127" s="944"/>
      <c r="GVM127" s="944"/>
      <c r="GVN127" s="944"/>
      <c r="GVO127" s="944"/>
      <c r="GVP127" s="944"/>
      <c r="GVQ127" s="944"/>
      <c r="GVR127" s="944"/>
      <c r="GVS127" s="944"/>
      <c r="GVT127" s="944"/>
      <c r="GVU127" s="944"/>
      <c r="GVV127" s="944"/>
      <c r="GVW127" s="944"/>
      <c r="GVX127" s="944"/>
      <c r="GVY127" s="944"/>
      <c r="GVZ127" s="944"/>
      <c r="GWA127" s="944"/>
      <c r="GWB127" s="944"/>
      <c r="GWC127" s="944"/>
      <c r="GWD127" s="944"/>
      <c r="GWE127" s="944"/>
      <c r="GWF127" s="944"/>
      <c r="GWG127" s="944"/>
      <c r="GWH127" s="944"/>
      <c r="GWI127" s="944"/>
      <c r="GWJ127" s="944"/>
      <c r="GWK127" s="944"/>
      <c r="GWL127" s="944"/>
      <c r="GWM127" s="944"/>
      <c r="GWN127" s="944"/>
      <c r="GWO127" s="944"/>
      <c r="GWP127" s="944"/>
      <c r="GWQ127" s="944"/>
      <c r="GWR127" s="944"/>
      <c r="GWS127" s="944"/>
      <c r="GWT127" s="944"/>
      <c r="GWU127" s="944"/>
      <c r="GWV127" s="944"/>
      <c r="GWW127" s="944"/>
      <c r="GWX127" s="944"/>
      <c r="GWY127" s="944"/>
      <c r="GWZ127" s="944"/>
      <c r="GXA127" s="944"/>
      <c r="GXB127" s="944"/>
      <c r="GXC127" s="944"/>
      <c r="GXD127" s="944"/>
      <c r="GXE127" s="944"/>
      <c r="GXF127" s="944"/>
      <c r="GXG127" s="944"/>
      <c r="GXH127" s="944"/>
      <c r="GXI127" s="944"/>
      <c r="GXJ127" s="944"/>
      <c r="GXK127" s="944"/>
      <c r="GXL127" s="944"/>
      <c r="GXM127" s="944"/>
      <c r="GXN127" s="944"/>
      <c r="GXO127" s="944"/>
      <c r="GXP127" s="944"/>
      <c r="GXQ127" s="944"/>
      <c r="GXR127" s="944"/>
      <c r="GXS127" s="944"/>
      <c r="GXT127" s="944"/>
      <c r="GXU127" s="944"/>
      <c r="GXV127" s="944"/>
      <c r="GXW127" s="944"/>
      <c r="GXX127" s="944"/>
      <c r="GXY127" s="944"/>
      <c r="GXZ127" s="944"/>
      <c r="GYA127" s="944"/>
      <c r="GYB127" s="944"/>
      <c r="GYC127" s="944"/>
      <c r="GYD127" s="944"/>
      <c r="GYE127" s="944"/>
      <c r="GYF127" s="944"/>
      <c r="GYG127" s="944"/>
      <c r="GYH127" s="944"/>
      <c r="GYI127" s="944"/>
      <c r="GYJ127" s="944"/>
      <c r="GYK127" s="944"/>
      <c r="GYL127" s="944"/>
      <c r="GYM127" s="944"/>
      <c r="GYN127" s="944"/>
      <c r="GYO127" s="944"/>
      <c r="GYP127" s="944"/>
      <c r="GYQ127" s="944"/>
      <c r="GYR127" s="944"/>
      <c r="GYS127" s="944"/>
      <c r="GYT127" s="944"/>
      <c r="GYU127" s="944"/>
      <c r="GYV127" s="944"/>
      <c r="GYW127" s="944"/>
      <c r="GYX127" s="944"/>
      <c r="GYY127" s="944"/>
      <c r="GYZ127" s="944"/>
      <c r="GZA127" s="944"/>
      <c r="GZB127" s="944"/>
      <c r="GZC127" s="944"/>
      <c r="GZD127" s="944"/>
      <c r="GZE127" s="944"/>
      <c r="GZF127" s="944"/>
      <c r="GZG127" s="944"/>
      <c r="GZH127" s="944"/>
      <c r="GZI127" s="944"/>
      <c r="GZJ127" s="944"/>
      <c r="GZK127" s="944"/>
      <c r="GZL127" s="944"/>
      <c r="GZM127" s="944"/>
      <c r="GZN127" s="944"/>
      <c r="GZO127" s="944"/>
      <c r="GZP127" s="944"/>
      <c r="GZQ127" s="944"/>
      <c r="GZR127" s="944"/>
      <c r="GZS127" s="944"/>
      <c r="GZT127" s="944"/>
      <c r="GZU127" s="944"/>
      <c r="GZV127" s="944"/>
      <c r="GZW127" s="944"/>
      <c r="GZX127" s="944"/>
      <c r="GZY127" s="944"/>
      <c r="GZZ127" s="944"/>
      <c r="HAA127" s="944"/>
      <c r="HAB127" s="944"/>
      <c r="HAC127" s="944"/>
      <c r="HAD127" s="944"/>
      <c r="HAE127" s="944"/>
      <c r="HAF127" s="944"/>
      <c r="HAG127" s="944"/>
      <c r="HAH127" s="944"/>
      <c r="HAI127" s="944"/>
      <c r="HAJ127" s="944"/>
      <c r="HAK127" s="944"/>
      <c r="HAL127" s="944"/>
      <c r="HAM127" s="944"/>
      <c r="HAN127" s="944"/>
      <c r="HAO127" s="944"/>
      <c r="HAP127" s="944"/>
      <c r="HAQ127" s="944"/>
      <c r="HAR127" s="944"/>
      <c r="HAS127" s="944"/>
      <c r="HAT127" s="944"/>
      <c r="HAU127" s="944"/>
      <c r="HAV127" s="944"/>
      <c r="HAW127" s="944"/>
      <c r="HAX127" s="944"/>
      <c r="HAY127" s="944"/>
      <c r="HAZ127" s="944"/>
      <c r="HBA127" s="944"/>
      <c r="HBB127" s="944"/>
      <c r="HBC127" s="944"/>
      <c r="HBD127" s="944"/>
    </row>
    <row r="128" spans="1:5464" x14ac:dyDescent="0.2">
      <c r="A128" s="2787"/>
      <c r="B128" s="506" t="s">
        <v>453</v>
      </c>
      <c r="C128" s="951">
        <f>SUM(D128+E128)</f>
        <v>0</v>
      </c>
      <c r="D128" s="436">
        <f t="shared" si="20"/>
        <v>0</v>
      </c>
      <c r="E128" s="353">
        <f t="shared" si="20"/>
        <v>0</v>
      </c>
      <c r="F128" s="252"/>
      <c r="G128" s="299"/>
      <c r="H128" s="201"/>
      <c r="I128" s="299"/>
      <c r="J128" s="201"/>
      <c r="K128" s="299"/>
      <c r="L128" s="252"/>
      <c r="M128" s="299"/>
      <c r="N128" s="201"/>
      <c r="O128" s="253"/>
      <c r="P128" s="190"/>
      <c r="Q128" s="812"/>
      <c r="R128" s="812"/>
      <c r="S128" s="812"/>
      <c r="T128" s="812"/>
      <c r="U128" s="812"/>
      <c r="V128" s="812"/>
      <c r="W128" s="812"/>
      <c r="X128" s="812"/>
      <c r="Y128" s="812"/>
      <c r="Z128" s="812"/>
      <c r="AA128" s="812"/>
      <c r="AB128" s="812"/>
      <c r="AC128" s="812"/>
      <c r="AD128" s="812"/>
      <c r="AE128" s="812"/>
      <c r="AF128" s="808"/>
      <c r="AG128" s="808"/>
      <c r="AH128" s="808"/>
      <c r="AI128" s="943"/>
      <c r="AJ128" s="797"/>
      <c r="AK128" s="797"/>
      <c r="AL128" s="797"/>
      <c r="AM128" s="797"/>
      <c r="AN128" s="797"/>
      <c r="AO128" s="797"/>
      <c r="AP128" s="797"/>
      <c r="AQ128" s="797"/>
      <c r="AR128" s="797"/>
      <c r="AS128" s="797"/>
      <c r="AT128" s="797"/>
      <c r="AU128" s="797"/>
      <c r="CG128" s="289"/>
      <c r="CH128" s="289"/>
      <c r="CI128" s="289"/>
      <c r="CJ128" s="289"/>
      <c r="CK128" s="289"/>
      <c r="CL128" s="289"/>
      <c r="CM128" s="289"/>
      <c r="CN128" s="289"/>
    </row>
    <row r="129" spans="1:92" x14ac:dyDescent="0.2">
      <c r="A129" s="2787"/>
      <c r="B129" s="200" t="s">
        <v>454</v>
      </c>
      <c r="C129" s="515">
        <f>SUM(D129+E129)</f>
        <v>0</v>
      </c>
      <c r="D129" s="515">
        <f t="shared" si="20"/>
        <v>0</v>
      </c>
      <c r="E129" s="398">
        <f t="shared" si="20"/>
        <v>0</v>
      </c>
      <c r="F129" s="201"/>
      <c r="G129" s="301"/>
      <c r="H129" s="201"/>
      <c r="I129" s="301"/>
      <c r="J129" s="201"/>
      <c r="K129" s="301"/>
      <c r="L129" s="201"/>
      <c r="M129" s="301"/>
      <c r="N129" s="267"/>
      <c r="O129" s="236"/>
      <c r="P129" s="190"/>
      <c r="Q129" s="280"/>
      <c r="R129" s="280"/>
      <c r="S129" s="280"/>
      <c r="T129" s="280"/>
      <c r="U129" s="280"/>
      <c r="V129" s="280"/>
      <c r="W129" s="280"/>
      <c r="X129" s="280"/>
      <c r="Y129" s="812"/>
      <c r="Z129" s="812"/>
      <c r="AA129" s="812"/>
      <c r="AB129" s="812"/>
      <c r="AC129" s="812"/>
      <c r="AD129" s="812"/>
      <c r="AE129" s="812"/>
      <c r="AF129" s="812"/>
      <c r="AG129" s="812"/>
      <c r="AH129" s="812"/>
      <c r="AI129" s="812"/>
      <c r="AJ129" s="812"/>
      <c r="AK129" s="812"/>
      <c r="AL129" s="812"/>
      <c r="AM129" s="812"/>
      <c r="AN129" s="808"/>
      <c r="AO129" s="931"/>
      <c r="AP129" s="808"/>
      <c r="AQ129" s="808"/>
      <c r="AR129" s="819"/>
      <c r="AS129" s="797"/>
      <c r="AT129" s="797"/>
      <c r="AU129" s="797"/>
      <c r="AV129" s="797"/>
      <c r="AW129" s="797"/>
      <c r="AX129" s="797"/>
      <c r="AY129" s="797"/>
      <c r="AZ129" s="797"/>
      <c r="BA129" s="797"/>
      <c r="BB129" s="797"/>
      <c r="BC129" s="797"/>
      <c r="CG129" s="289"/>
      <c r="CH129" s="289"/>
      <c r="CI129" s="289"/>
      <c r="CJ129" s="289"/>
      <c r="CK129" s="289"/>
      <c r="CL129" s="289"/>
      <c r="CM129" s="289"/>
      <c r="CN129" s="289"/>
    </row>
    <row r="130" spans="1:92" x14ac:dyDescent="0.2">
      <c r="A130" s="2789"/>
      <c r="B130" s="168" t="s">
        <v>473</v>
      </c>
      <c r="C130" s="516">
        <f>SUM(D130+E130)</f>
        <v>0</v>
      </c>
      <c r="D130" s="516">
        <f t="shared" si="20"/>
        <v>0</v>
      </c>
      <c r="E130" s="358">
        <f t="shared" si="20"/>
        <v>0</v>
      </c>
      <c r="F130" s="242"/>
      <c r="G130" s="247"/>
      <c r="H130" s="242"/>
      <c r="I130" s="247"/>
      <c r="J130" s="242"/>
      <c r="K130" s="247"/>
      <c r="L130" s="242"/>
      <c r="M130" s="247"/>
      <c r="N130" s="170"/>
      <c r="O130" s="169"/>
      <c r="P130" s="190"/>
      <c r="Q130" s="280"/>
      <c r="R130" s="280"/>
      <c r="S130" s="280"/>
      <c r="T130" s="280"/>
      <c r="U130" s="280"/>
      <c r="V130" s="280"/>
      <c r="W130" s="280"/>
      <c r="X130" s="280"/>
      <c r="Y130" s="877"/>
      <c r="Z130" s="874"/>
      <c r="AA130" s="854"/>
      <c r="AB130" s="952"/>
      <c r="AC130" s="874"/>
      <c r="AD130" s="854"/>
      <c r="AE130" s="952"/>
      <c r="AF130" s="952"/>
      <c r="AG130" s="952"/>
      <c r="AH130" s="812"/>
      <c r="AI130" s="854"/>
      <c r="AJ130" s="898"/>
      <c r="AK130" s="898"/>
      <c r="AL130" s="898"/>
      <c r="AM130" s="812"/>
      <c r="AN130" s="953"/>
      <c r="AO130" s="931"/>
      <c r="AP130" s="808"/>
      <c r="AQ130" s="808"/>
      <c r="CG130" s="289"/>
      <c r="CH130" s="289"/>
      <c r="CI130" s="289"/>
      <c r="CJ130" s="289"/>
      <c r="CK130" s="289"/>
      <c r="CL130" s="289"/>
      <c r="CM130" s="289"/>
      <c r="CN130" s="289"/>
    </row>
    <row r="131" spans="1:92" x14ac:dyDescent="0.2">
      <c r="A131" s="280" t="s">
        <v>2227</v>
      </c>
      <c r="B131" s="280"/>
      <c r="C131" s="280"/>
      <c r="D131" s="280"/>
      <c r="E131" s="280"/>
      <c r="F131" s="280"/>
      <c r="G131" s="280"/>
      <c r="H131" s="280"/>
      <c r="I131" s="280"/>
      <c r="CG131" s="289"/>
      <c r="CH131" s="289"/>
      <c r="CI131" s="289"/>
      <c r="CJ131" s="289"/>
      <c r="CK131" s="289"/>
      <c r="CL131" s="289"/>
      <c r="CM131" s="289"/>
      <c r="CN131" s="289"/>
    </row>
    <row r="132" spans="1:92" x14ac:dyDescent="0.2">
      <c r="A132" s="280" t="s">
        <v>2226</v>
      </c>
      <c r="B132" s="280"/>
      <c r="C132" s="280"/>
      <c r="D132" s="280"/>
      <c r="E132" s="280"/>
      <c r="F132" s="280"/>
      <c r="G132" s="280"/>
      <c r="H132" s="278"/>
      <c r="I132" s="280"/>
      <c r="CG132" s="289"/>
      <c r="CH132" s="289"/>
      <c r="CI132" s="289"/>
      <c r="CJ132" s="289"/>
      <c r="CK132" s="289"/>
      <c r="CL132" s="289"/>
      <c r="CM132" s="289"/>
      <c r="CN132" s="289"/>
    </row>
    <row r="133" spans="1:92" x14ac:dyDescent="0.2">
      <c r="A133" s="851" t="s">
        <v>1478</v>
      </c>
      <c r="B133" s="851"/>
      <c r="C133" s="851"/>
      <c r="D133" s="851"/>
      <c r="E133" s="851"/>
      <c r="F133" s="845"/>
      <c r="G133" s="845"/>
      <c r="H133" s="954"/>
      <c r="I133" s="591"/>
      <c r="J133" s="591"/>
      <c r="K133" s="955"/>
      <c r="L133" s="439"/>
      <c r="M133" s="955"/>
      <c r="N133" s="955"/>
      <c r="O133" s="956"/>
      <c r="P133" s="956"/>
      <c r="Q133" s="591"/>
      <c r="R133" s="591"/>
      <c r="S133" s="591"/>
      <c r="T133" s="591"/>
      <c r="U133" s="591"/>
      <c r="V133" s="489"/>
      <c r="W133" s="591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2"/>
      <c r="AK133" s="102"/>
      <c r="AL133" s="957"/>
      <c r="AM133" s="958"/>
      <c r="AN133" s="958"/>
      <c r="AO133" s="959"/>
      <c r="AP133" s="958"/>
      <c r="AQ133" s="959"/>
      <c r="AR133" s="959"/>
      <c r="AS133" s="960"/>
      <c r="AT133" s="889"/>
      <c r="AU133" s="808"/>
      <c r="CG133" s="289"/>
      <c r="CH133" s="289"/>
      <c r="CI133" s="289"/>
      <c r="CJ133" s="289"/>
      <c r="CK133" s="289"/>
      <c r="CL133" s="289"/>
      <c r="CM133" s="289"/>
      <c r="CN133" s="289"/>
    </row>
    <row r="134" spans="1:92" ht="14.25" customHeight="1" x14ac:dyDescent="0.2">
      <c r="A134" s="2920" t="s">
        <v>474</v>
      </c>
      <c r="B134" s="2920"/>
      <c r="C134" s="2920"/>
      <c r="D134" s="2920" t="s">
        <v>47</v>
      </c>
      <c r="E134" s="2920"/>
      <c r="F134" s="2920"/>
      <c r="G134" s="2920" t="s">
        <v>475</v>
      </c>
      <c r="H134" s="2920"/>
      <c r="I134" s="2920" t="s">
        <v>476</v>
      </c>
      <c r="J134" s="2920"/>
      <c r="K134" s="2920" t="s">
        <v>477</v>
      </c>
      <c r="L134" s="2920"/>
      <c r="M134" s="2920" t="s">
        <v>444</v>
      </c>
      <c r="N134" s="2920"/>
      <c r="O134" s="2735" t="s">
        <v>13</v>
      </c>
      <c r="P134" s="2737"/>
      <c r="Q134" s="2775" t="s">
        <v>189</v>
      </c>
      <c r="R134" s="2775"/>
      <c r="S134" s="2775" t="s">
        <v>190</v>
      </c>
      <c r="T134" s="2775"/>
      <c r="U134" s="2775" t="s">
        <v>191</v>
      </c>
      <c r="V134" s="2775"/>
      <c r="W134" s="2775" t="s">
        <v>192</v>
      </c>
      <c r="X134" s="2775"/>
      <c r="Y134" s="2775" t="s">
        <v>193</v>
      </c>
      <c r="Z134" s="2775"/>
      <c r="AA134" s="2775" t="s">
        <v>194</v>
      </c>
      <c r="AB134" s="2775"/>
      <c r="AC134" s="2775" t="s">
        <v>195</v>
      </c>
      <c r="AD134" s="2775"/>
      <c r="AE134" s="2775" t="s">
        <v>196</v>
      </c>
      <c r="AF134" s="2775"/>
      <c r="AG134" s="2775" t="s">
        <v>197</v>
      </c>
      <c r="AH134" s="2775"/>
      <c r="AI134" s="2775" t="s">
        <v>198</v>
      </c>
      <c r="AJ134" s="2775"/>
      <c r="AK134" s="2775" t="s">
        <v>199</v>
      </c>
      <c r="AL134" s="2775"/>
      <c r="AM134" s="2775" t="s">
        <v>200</v>
      </c>
      <c r="AN134" s="2745"/>
      <c r="AO134" s="3037" t="s">
        <v>542</v>
      </c>
      <c r="AP134" s="3013" t="s">
        <v>1656</v>
      </c>
      <c r="AQ134" s="3039" t="s">
        <v>7</v>
      </c>
      <c r="AR134" s="3040"/>
      <c r="AS134" s="812"/>
      <c r="AT134" s="812"/>
      <c r="CG134" s="289"/>
      <c r="CH134" s="289"/>
      <c r="CI134" s="289"/>
      <c r="CJ134" s="289"/>
      <c r="CK134" s="289"/>
      <c r="CL134" s="289"/>
      <c r="CM134" s="289"/>
      <c r="CN134" s="289"/>
    </row>
    <row r="135" spans="1:92" ht="21" customHeight="1" x14ac:dyDescent="0.2">
      <c r="A135" s="2920"/>
      <c r="B135" s="2920"/>
      <c r="C135" s="2920"/>
      <c r="D135" s="183" t="s">
        <v>231</v>
      </c>
      <c r="E135" s="183" t="s">
        <v>27</v>
      </c>
      <c r="F135" s="183" t="s">
        <v>28</v>
      </c>
      <c r="G135" s="183" t="s">
        <v>27</v>
      </c>
      <c r="H135" s="183" t="s">
        <v>28</v>
      </c>
      <c r="I135" s="183" t="s">
        <v>27</v>
      </c>
      <c r="J135" s="183" t="s">
        <v>28</v>
      </c>
      <c r="K135" s="183" t="s">
        <v>27</v>
      </c>
      <c r="L135" s="183" t="s">
        <v>28</v>
      </c>
      <c r="M135" s="183" t="s">
        <v>27</v>
      </c>
      <c r="N135" s="183" t="s">
        <v>28</v>
      </c>
      <c r="O135" s="183" t="s">
        <v>27</v>
      </c>
      <c r="P135" s="183" t="s">
        <v>28</v>
      </c>
      <c r="Q135" s="183" t="s">
        <v>27</v>
      </c>
      <c r="R135" s="183" t="s">
        <v>28</v>
      </c>
      <c r="S135" s="183" t="s">
        <v>27</v>
      </c>
      <c r="T135" s="183" t="s">
        <v>28</v>
      </c>
      <c r="U135" s="183" t="s">
        <v>27</v>
      </c>
      <c r="V135" s="183" t="s">
        <v>28</v>
      </c>
      <c r="W135" s="183" t="s">
        <v>27</v>
      </c>
      <c r="X135" s="183" t="s">
        <v>28</v>
      </c>
      <c r="Y135" s="183" t="s">
        <v>27</v>
      </c>
      <c r="Z135" s="183" t="s">
        <v>28</v>
      </c>
      <c r="AA135" s="183" t="s">
        <v>27</v>
      </c>
      <c r="AB135" s="183" t="s">
        <v>28</v>
      </c>
      <c r="AC135" s="183" t="s">
        <v>27</v>
      </c>
      <c r="AD135" s="183" t="s">
        <v>28</v>
      </c>
      <c r="AE135" s="183" t="s">
        <v>27</v>
      </c>
      <c r="AF135" s="183" t="s">
        <v>28</v>
      </c>
      <c r="AG135" s="183" t="s">
        <v>27</v>
      </c>
      <c r="AH135" s="183" t="s">
        <v>28</v>
      </c>
      <c r="AI135" s="183" t="s">
        <v>27</v>
      </c>
      <c r="AJ135" s="183" t="s">
        <v>28</v>
      </c>
      <c r="AK135" s="183" t="s">
        <v>27</v>
      </c>
      <c r="AL135" s="183" t="s">
        <v>28</v>
      </c>
      <c r="AM135" s="183" t="s">
        <v>27</v>
      </c>
      <c r="AN135" s="961" t="s">
        <v>28</v>
      </c>
      <c r="AO135" s="3038"/>
      <c r="AP135" s="3014"/>
      <c r="AQ135" s="962" t="s">
        <v>27</v>
      </c>
      <c r="AR135" s="962" t="s">
        <v>28</v>
      </c>
      <c r="AS135" s="812"/>
      <c r="AT135" s="812"/>
      <c r="CG135" s="289"/>
      <c r="CH135" s="289"/>
      <c r="CI135" s="289"/>
      <c r="CJ135" s="289"/>
      <c r="CK135" s="289"/>
      <c r="CL135" s="289"/>
      <c r="CM135" s="289"/>
      <c r="CN135" s="289"/>
    </row>
    <row r="136" spans="1:92" x14ac:dyDescent="0.2">
      <c r="A136" s="963" t="s">
        <v>479</v>
      </c>
      <c r="B136" s="964"/>
      <c r="C136" s="555"/>
      <c r="D136" s="965">
        <f>SUM(E136+F136)</f>
        <v>0</v>
      </c>
      <c r="E136" s="965">
        <f>SUM(G136+I136+K136+M136+O136+Q136+S136+U136+W136+Y136+AA136+AC136+AE136+AG136+AI136+AK136+AM136)</f>
        <v>0</v>
      </c>
      <c r="F136" s="965">
        <f>SUM(H136+J136+L136+N136+P136+R136+T136+V136+X136+Z136+AB136+AD136+AF136+AH136+AJ136+AL136+AN136)</f>
        <v>0</v>
      </c>
      <c r="G136" s="859"/>
      <c r="H136" s="859"/>
      <c r="I136" s="859"/>
      <c r="J136" s="859"/>
      <c r="K136" s="859"/>
      <c r="L136" s="859"/>
      <c r="M136" s="859"/>
      <c r="N136" s="859"/>
      <c r="O136" s="859"/>
      <c r="P136" s="859"/>
      <c r="Q136" s="859"/>
      <c r="R136" s="859"/>
      <c r="S136" s="859"/>
      <c r="T136" s="859"/>
      <c r="U136" s="859"/>
      <c r="V136" s="859"/>
      <c r="W136" s="859"/>
      <c r="X136" s="859"/>
      <c r="Y136" s="859"/>
      <c r="Z136" s="859"/>
      <c r="AA136" s="859"/>
      <c r="AB136" s="859"/>
      <c r="AC136" s="859"/>
      <c r="AD136" s="859"/>
      <c r="AE136" s="859"/>
      <c r="AF136" s="859"/>
      <c r="AG136" s="859"/>
      <c r="AH136" s="859"/>
      <c r="AI136" s="859"/>
      <c r="AJ136" s="859"/>
      <c r="AK136" s="859"/>
      <c r="AL136" s="859"/>
      <c r="AM136" s="859"/>
      <c r="AN136" s="858"/>
      <c r="AO136" s="966"/>
      <c r="AP136" s="859"/>
      <c r="AQ136" s="859"/>
      <c r="AR136" s="859"/>
      <c r="AS136" s="197" t="s">
        <v>1514</v>
      </c>
      <c r="AT136" s="812"/>
      <c r="AU136" s="812"/>
      <c r="CG136" s="289">
        <v>0</v>
      </c>
      <c r="CH136" s="289">
        <v>0</v>
      </c>
      <c r="CI136" s="289">
        <v>0</v>
      </c>
      <c r="CJ136" s="289"/>
      <c r="CK136" s="289"/>
      <c r="CL136" s="289"/>
      <c r="CM136" s="289"/>
      <c r="CN136" s="289"/>
    </row>
    <row r="137" spans="1:92" x14ac:dyDescent="0.2">
      <c r="A137" s="3041" t="s">
        <v>480</v>
      </c>
      <c r="B137" s="3042"/>
      <c r="C137" s="3043"/>
      <c r="D137" s="2842"/>
      <c r="E137" s="2840"/>
      <c r="F137" s="2840"/>
      <c r="G137" s="2840"/>
      <c r="H137" s="2840"/>
      <c r="I137" s="2840"/>
      <c r="J137" s="2840"/>
      <c r="K137" s="2840"/>
      <c r="L137" s="2840"/>
      <c r="M137" s="2840"/>
      <c r="N137" s="2840"/>
      <c r="O137" s="2840"/>
      <c r="P137" s="2840"/>
      <c r="Q137" s="2840"/>
      <c r="R137" s="2840"/>
      <c r="S137" s="2840"/>
      <c r="T137" s="2840"/>
      <c r="U137" s="2840"/>
      <c r="V137" s="2840"/>
      <c r="W137" s="2840"/>
      <c r="X137" s="2840"/>
      <c r="Y137" s="2840"/>
      <c r="Z137" s="2840"/>
      <c r="AA137" s="2840"/>
      <c r="AB137" s="2840"/>
      <c r="AC137" s="2840"/>
      <c r="AD137" s="2840"/>
      <c r="AE137" s="2840"/>
      <c r="AF137" s="2840"/>
      <c r="AG137" s="2840"/>
      <c r="AH137" s="2840"/>
      <c r="AI137" s="2840"/>
      <c r="AJ137" s="2840"/>
      <c r="AK137" s="2840"/>
      <c r="AL137" s="2840"/>
      <c r="AM137" s="2840"/>
      <c r="AN137" s="2840"/>
      <c r="AO137" s="2840"/>
      <c r="AP137" s="2840"/>
      <c r="AQ137" s="2840"/>
      <c r="AR137" s="2841"/>
      <c r="AS137" s="197"/>
      <c r="AT137" s="812"/>
      <c r="AU137" s="812"/>
      <c r="CG137" s="289"/>
      <c r="CH137" s="289"/>
      <c r="CI137" s="289"/>
      <c r="CJ137" s="289"/>
      <c r="CK137" s="289"/>
      <c r="CL137" s="289"/>
      <c r="CM137" s="289"/>
      <c r="CN137" s="289"/>
    </row>
    <row r="138" spans="1:92" x14ac:dyDescent="0.2">
      <c r="A138" s="2833" t="s">
        <v>481</v>
      </c>
      <c r="B138" s="3033" t="s">
        <v>482</v>
      </c>
      <c r="C138" s="2967"/>
      <c r="D138" s="967">
        <f t="shared" ref="D138:D144" si="21">SUM(E138+F138)</f>
        <v>0</v>
      </c>
      <c r="E138" s="967">
        <f t="shared" ref="E138:F144" si="22">SUM(G138+I138+K138+M138+O138+Q138+S138+U138+W138+Y138+AA138+AC138+AE138+AG138+AI138+AK138+AM138)</f>
        <v>0</v>
      </c>
      <c r="F138" s="967">
        <f t="shared" si="22"/>
        <v>0</v>
      </c>
      <c r="G138" s="125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  <c r="S138" s="125"/>
      <c r="T138" s="125"/>
      <c r="U138" s="125"/>
      <c r="V138" s="125"/>
      <c r="W138" s="125"/>
      <c r="X138" s="125"/>
      <c r="Y138" s="125"/>
      <c r="Z138" s="125"/>
      <c r="AA138" s="125"/>
      <c r="AB138" s="125"/>
      <c r="AC138" s="125"/>
      <c r="AD138" s="125"/>
      <c r="AE138" s="125"/>
      <c r="AF138" s="125"/>
      <c r="AG138" s="125"/>
      <c r="AH138" s="125"/>
      <c r="AI138" s="125"/>
      <c r="AJ138" s="125"/>
      <c r="AK138" s="125"/>
      <c r="AL138" s="125"/>
      <c r="AM138" s="125"/>
      <c r="AN138" s="401"/>
      <c r="AO138" s="909"/>
      <c r="AP138" s="125"/>
      <c r="AQ138" s="125"/>
      <c r="AR138" s="125"/>
      <c r="AS138" s="197" t="s">
        <v>1514</v>
      </c>
      <c r="AT138" s="812"/>
      <c r="AU138" s="812"/>
      <c r="CG138" s="289">
        <v>0</v>
      </c>
      <c r="CH138" s="289">
        <v>0</v>
      </c>
      <c r="CI138" s="289">
        <v>0</v>
      </c>
      <c r="CJ138" s="289"/>
      <c r="CK138" s="289"/>
      <c r="CL138" s="289"/>
      <c r="CM138" s="289"/>
      <c r="CN138" s="289"/>
    </row>
    <row r="139" spans="1:92" x14ac:dyDescent="0.2">
      <c r="A139" s="2794"/>
      <c r="B139" s="3032" t="s">
        <v>1427</v>
      </c>
      <c r="C139" s="2964"/>
      <c r="D139" s="968">
        <f t="shared" si="21"/>
        <v>0</v>
      </c>
      <c r="E139" s="968">
        <f t="shared" si="22"/>
        <v>0</v>
      </c>
      <c r="F139" s="968">
        <f t="shared" si="22"/>
        <v>0</v>
      </c>
      <c r="G139" s="891"/>
      <c r="H139" s="891"/>
      <c r="I139" s="891"/>
      <c r="J139" s="891"/>
      <c r="K139" s="891"/>
      <c r="L139" s="891"/>
      <c r="M139" s="891"/>
      <c r="N139" s="891"/>
      <c r="O139" s="891"/>
      <c r="P139" s="891"/>
      <c r="Q139" s="891"/>
      <c r="R139" s="891"/>
      <c r="S139" s="891"/>
      <c r="T139" s="891"/>
      <c r="U139" s="891"/>
      <c r="V139" s="891"/>
      <c r="W139" s="891"/>
      <c r="X139" s="891"/>
      <c r="Y139" s="891"/>
      <c r="Z139" s="891"/>
      <c r="AA139" s="891"/>
      <c r="AB139" s="891"/>
      <c r="AC139" s="891"/>
      <c r="AD139" s="891"/>
      <c r="AE139" s="891"/>
      <c r="AF139" s="891"/>
      <c r="AG139" s="891"/>
      <c r="AH139" s="891"/>
      <c r="AI139" s="891"/>
      <c r="AJ139" s="891"/>
      <c r="AK139" s="891"/>
      <c r="AL139" s="891"/>
      <c r="AM139" s="891"/>
      <c r="AN139" s="461"/>
      <c r="AO139" s="969"/>
      <c r="AP139" s="891"/>
      <c r="AQ139" s="891"/>
      <c r="AR139" s="891"/>
      <c r="AS139" s="197" t="s">
        <v>1514</v>
      </c>
      <c r="AT139" s="812"/>
      <c r="AU139" s="812"/>
      <c r="CG139" s="289">
        <v>0</v>
      </c>
      <c r="CH139" s="289">
        <v>0</v>
      </c>
      <c r="CI139" s="289">
        <v>0</v>
      </c>
      <c r="CJ139" s="289"/>
      <c r="CK139" s="289"/>
      <c r="CL139" s="289"/>
      <c r="CM139" s="289"/>
      <c r="CN139" s="289"/>
    </row>
    <row r="140" spans="1:92" x14ac:dyDescent="0.2">
      <c r="A140" s="2970" t="s">
        <v>483</v>
      </c>
      <c r="B140" s="2970"/>
      <c r="C140" s="2971"/>
      <c r="D140" s="970">
        <f t="shared" si="21"/>
        <v>0</v>
      </c>
      <c r="E140" s="970">
        <f t="shared" si="22"/>
        <v>0</v>
      </c>
      <c r="F140" s="970">
        <f t="shared" si="22"/>
        <v>0</v>
      </c>
      <c r="G140" s="154"/>
      <c r="H140" s="154"/>
      <c r="I140" s="154"/>
      <c r="J140" s="154"/>
      <c r="K140" s="154"/>
      <c r="L140" s="154"/>
      <c r="M140" s="400"/>
      <c r="N140" s="136"/>
      <c r="O140" s="154"/>
      <c r="P140" s="154"/>
      <c r="Q140" s="154"/>
      <c r="R140" s="154"/>
      <c r="S140" s="154"/>
      <c r="T140" s="154"/>
      <c r="U140" s="154"/>
      <c r="V140" s="154"/>
      <c r="W140" s="154"/>
      <c r="X140" s="154"/>
      <c r="Y140" s="154"/>
      <c r="Z140" s="154"/>
      <c r="AA140" s="154"/>
      <c r="AB140" s="154"/>
      <c r="AC140" s="154"/>
      <c r="AD140" s="154"/>
      <c r="AE140" s="154"/>
      <c r="AF140" s="154"/>
      <c r="AG140" s="154"/>
      <c r="AH140" s="154"/>
      <c r="AI140" s="154"/>
      <c r="AJ140" s="154"/>
      <c r="AK140" s="154"/>
      <c r="AL140" s="154"/>
      <c r="AM140" s="154"/>
      <c r="AN140" s="407"/>
      <c r="AO140" s="969"/>
      <c r="AP140" s="891"/>
      <c r="AQ140" s="476"/>
      <c r="AR140" s="476"/>
      <c r="AS140" s="197" t="s">
        <v>1514</v>
      </c>
      <c r="AT140" s="812"/>
      <c r="AU140" s="812"/>
      <c r="CG140" s="289">
        <v>0</v>
      </c>
      <c r="CH140" s="289">
        <v>0</v>
      </c>
      <c r="CI140" s="289">
        <v>0</v>
      </c>
      <c r="CJ140" s="289"/>
      <c r="CK140" s="289"/>
      <c r="CL140" s="289"/>
      <c r="CM140" s="289"/>
      <c r="CN140" s="289"/>
    </row>
    <row r="141" spans="1:92" x14ac:dyDescent="0.2">
      <c r="A141" s="2996" t="s">
        <v>484</v>
      </c>
      <c r="B141" s="2997"/>
      <c r="C141" s="2998"/>
      <c r="D141" s="274">
        <f t="shared" si="21"/>
        <v>0</v>
      </c>
      <c r="E141" s="274">
        <f t="shared" si="22"/>
        <v>0</v>
      </c>
      <c r="F141" s="274">
        <f t="shared" si="22"/>
        <v>0</v>
      </c>
      <c r="G141" s="476"/>
      <c r="H141" s="476"/>
      <c r="I141" s="476"/>
      <c r="J141" s="476"/>
      <c r="K141" s="476"/>
      <c r="L141" s="476"/>
      <c r="M141" s="476"/>
      <c r="N141" s="476"/>
      <c r="O141" s="476"/>
      <c r="P141" s="476"/>
      <c r="Q141" s="476"/>
      <c r="R141" s="476"/>
      <c r="S141" s="476"/>
      <c r="T141" s="476"/>
      <c r="U141" s="476"/>
      <c r="V141" s="476"/>
      <c r="W141" s="476"/>
      <c r="X141" s="476"/>
      <c r="Y141" s="476"/>
      <c r="Z141" s="476"/>
      <c r="AA141" s="476"/>
      <c r="AB141" s="476"/>
      <c r="AC141" s="476"/>
      <c r="AD141" s="476"/>
      <c r="AE141" s="476"/>
      <c r="AF141" s="476"/>
      <c r="AG141" s="476"/>
      <c r="AH141" s="476"/>
      <c r="AI141" s="476"/>
      <c r="AJ141" s="476"/>
      <c r="AK141" s="476"/>
      <c r="AL141" s="476"/>
      <c r="AM141" s="476"/>
      <c r="AN141" s="386"/>
      <c r="AO141" s="966"/>
      <c r="AP141" s="476"/>
      <c r="AQ141" s="891"/>
      <c r="AR141" s="476"/>
      <c r="AS141" s="197" t="s">
        <v>1514</v>
      </c>
      <c r="AT141" s="812"/>
      <c r="AU141" s="812"/>
      <c r="CG141" s="289">
        <v>0</v>
      </c>
      <c r="CH141" s="289">
        <v>0</v>
      </c>
      <c r="CI141" s="289">
        <v>0</v>
      </c>
      <c r="CJ141" s="289"/>
      <c r="CK141" s="289"/>
      <c r="CL141" s="289"/>
      <c r="CM141" s="289"/>
      <c r="CN141" s="289"/>
    </row>
    <row r="142" spans="1:92" ht="14.25" customHeight="1" x14ac:dyDescent="0.2">
      <c r="A142" s="2928" t="s">
        <v>485</v>
      </c>
      <c r="B142" s="3034" t="s">
        <v>486</v>
      </c>
      <c r="C142" s="3035"/>
      <c r="D142" s="971">
        <f t="shared" si="21"/>
        <v>0</v>
      </c>
      <c r="E142" s="971">
        <f t="shared" si="22"/>
        <v>0</v>
      </c>
      <c r="F142" s="971">
        <f t="shared" si="22"/>
        <v>0</v>
      </c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392"/>
      <c r="AO142" s="919"/>
      <c r="AP142" s="143"/>
      <c r="AQ142" s="143"/>
      <c r="AR142" s="859"/>
      <c r="AS142" s="197" t="s">
        <v>1514</v>
      </c>
      <c r="AT142" s="812"/>
      <c r="AU142" s="812"/>
      <c r="CG142" s="289">
        <v>0</v>
      </c>
      <c r="CH142" s="289">
        <v>0</v>
      </c>
      <c r="CI142" s="289">
        <v>0</v>
      </c>
      <c r="CJ142" s="289"/>
      <c r="CK142" s="289"/>
      <c r="CL142" s="289"/>
      <c r="CM142" s="289"/>
      <c r="CN142" s="289"/>
    </row>
    <row r="143" spans="1:92" x14ac:dyDescent="0.2">
      <c r="A143" s="3020"/>
      <c r="B143" s="2961" t="s">
        <v>487</v>
      </c>
      <c r="C143" s="2962"/>
      <c r="D143" s="972">
        <f t="shared" si="21"/>
        <v>0</v>
      </c>
      <c r="E143" s="972">
        <f t="shared" si="22"/>
        <v>0</v>
      </c>
      <c r="F143" s="972">
        <f t="shared" si="22"/>
        <v>0</v>
      </c>
      <c r="G143" s="237"/>
      <c r="H143" s="237"/>
      <c r="I143" s="237"/>
      <c r="J143" s="237"/>
      <c r="K143" s="237"/>
      <c r="L143" s="237"/>
      <c r="M143" s="237"/>
      <c r="N143" s="237"/>
      <c r="O143" s="237"/>
      <c r="P143" s="237"/>
      <c r="Q143" s="237"/>
      <c r="R143" s="237"/>
      <c r="S143" s="237"/>
      <c r="T143" s="237"/>
      <c r="U143" s="237"/>
      <c r="V143" s="237"/>
      <c r="W143" s="237"/>
      <c r="X143" s="237"/>
      <c r="Y143" s="237"/>
      <c r="Z143" s="237"/>
      <c r="AA143" s="237"/>
      <c r="AB143" s="237"/>
      <c r="AC143" s="237"/>
      <c r="AD143" s="237"/>
      <c r="AE143" s="237"/>
      <c r="AF143" s="237"/>
      <c r="AG143" s="237"/>
      <c r="AH143" s="237"/>
      <c r="AI143" s="237"/>
      <c r="AJ143" s="237"/>
      <c r="AK143" s="237"/>
      <c r="AL143" s="237"/>
      <c r="AM143" s="237"/>
      <c r="AN143" s="395"/>
      <c r="AO143" s="912"/>
      <c r="AP143" s="237"/>
      <c r="AQ143" s="237"/>
      <c r="AR143" s="154"/>
      <c r="AS143" s="197" t="s">
        <v>1514</v>
      </c>
      <c r="AT143" s="812"/>
      <c r="AU143" s="812"/>
      <c r="CG143" s="289">
        <v>0</v>
      </c>
      <c r="CH143" s="289">
        <v>0</v>
      </c>
      <c r="CI143" s="289">
        <v>0</v>
      </c>
      <c r="CJ143" s="289"/>
      <c r="CK143" s="289"/>
      <c r="CL143" s="289"/>
      <c r="CM143" s="289"/>
      <c r="CN143" s="289"/>
    </row>
    <row r="144" spans="1:92" x14ac:dyDescent="0.2">
      <c r="A144" s="3020"/>
      <c r="B144" s="2961" t="s">
        <v>488</v>
      </c>
      <c r="C144" s="2962"/>
      <c r="D144" s="972">
        <f t="shared" si="21"/>
        <v>0</v>
      </c>
      <c r="E144" s="970">
        <f t="shared" si="22"/>
        <v>0</v>
      </c>
      <c r="F144" s="972">
        <f t="shared" si="22"/>
        <v>0</v>
      </c>
      <c r="G144" s="237"/>
      <c r="H144" s="237"/>
      <c r="I144" s="237"/>
      <c r="J144" s="237"/>
      <c r="K144" s="237"/>
      <c r="L144" s="237"/>
      <c r="M144" s="237"/>
      <c r="N144" s="237"/>
      <c r="O144" s="237"/>
      <c r="P144" s="237"/>
      <c r="Q144" s="237"/>
      <c r="R144" s="237"/>
      <c r="S144" s="237"/>
      <c r="T144" s="237"/>
      <c r="U144" s="237"/>
      <c r="V144" s="237"/>
      <c r="W144" s="237"/>
      <c r="X144" s="237"/>
      <c r="Y144" s="237"/>
      <c r="Z144" s="237"/>
      <c r="AA144" s="237"/>
      <c r="AB144" s="237"/>
      <c r="AC144" s="237"/>
      <c r="AD144" s="237"/>
      <c r="AE144" s="237"/>
      <c r="AF144" s="237"/>
      <c r="AG144" s="237"/>
      <c r="AH144" s="237"/>
      <c r="AI144" s="237"/>
      <c r="AJ144" s="237"/>
      <c r="AK144" s="237"/>
      <c r="AL144" s="237"/>
      <c r="AM144" s="237"/>
      <c r="AN144" s="395"/>
      <c r="AO144" s="912"/>
      <c r="AP144" s="237"/>
      <c r="AQ144" s="237"/>
      <c r="AR144" s="237"/>
      <c r="AS144" s="197" t="s">
        <v>1514</v>
      </c>
      <c r="AT144" s="812"/>
      <c r="AU144" s="812"/>
      <c r="CG144" s="289">
        <v>0</v>
      </c>
      <c r="CH144" s="289">
        <v>0</v>
      </c>
      <c r="CI144" s="289">
        <v>0</v>
      </c>
      <c r="CJ144" s="289"/>
      <c r="CK144" s="289"/>
      <c r="CL144" s="289"/>
      <c r="CM144" s="289"/>
      <c r="CN144" s="289"/>
    </row>
    <row r="145" spans="1:92" ht="15" customHeight="1" x14ac:dyDescent="0.2">
      <c r="A145" s="3020"/>
      <c r="B145" s="3002" t="s">
        <v>1470</v>
      </c>
      <c r="C145" s="2793"/>
      <c r="D145" s="973"/>
      <c r="E145" s="152"/>
      <c r="F145" s="972">
        <f>SUM(L145+N145+P145+R145+T145+V145+X145+Z145+AB145+AD145+AF145+AH145+AJ145+AL145+AN145)</f>
        <v>0</v>
      </c>
      <c r="G145" s="860"/>
      <c r="H145" s="860"/>
      <c r="I145" s="860"/>
      <c r="J145" s="860"/>
      <c r="K145" s="860"/>
      <c r="L145" s="237"/>
      <c r="M145" s="860"/>
      <c r="N145" s="237"/>
      <c r="O145" s="860"/>
      <c r="P145" s="237"/>
      <c r="Q145" s="860"/>
      <c r="R145" s="237"/>
      <c r="S145" s="860"/>
      <c r="T145" s="237"/>
      <c r="U145" s="860"/>
      <c r="V145" s="237"/>
      <c r="W145" s="860"/>
      <c r="X145" s="237"/>
      <c r="Y145" s="860"/>
      <c r="Z145" s="237"/>
      <c r="AA145" s="860"/>
      <c r="AB145" s="237"/>
      <c r="AC145" s="860"/>
      <c r="AD145" s="237"/>
      <c r="AE145" s="860"/>
      <c r="AF145" s="237"/>
      <c r="AG145" s="860"/>
      <c r="AH145" s="237"/>
      <c r="AI145" s="860"/>
      <c r="AJ145" s="237"/>
      <c r="AK145" s="860"/>
      <c r="AL145" s="237"/>
      <c r="AM145" s="860"/>
      <c r="AN145" s="395"/>
      <c r="AO145" s="912"/>
      <c r="AP145" s="237"/>
      <c r="AQ145" s="860"/>
      <c r="AR145" s="237"/>
      <c r="AS145" s="197" t="s">
        <v>1514</v>
      </c>
      <c r="AT145" s="812"/>
      <c r="AU145" s="812"/>
      <c r="CG145" s="289">
        <v>0</v>
      </c>
      <c r="CH145" s="289">
        <v>0</v>
      </c>
      <c r="CI145" s="289">
        <v>0</v>
      </c>
      <c r="CJ145" s="289"/>
      <c r="CK145" s="289"/>
      <c r="CL145" s="289"/>
      <c r="CM145" s="289"/>
      <c r="CN145" s="289"/>
    </row>
    <row r="146" spans="1:92" x14ac:dyDescent="0.2">
      <c r="A146" s="3020"/>
      <c r="B146" s="2961" t="s">
        <v>489</v>
      </c>
      <c r="C146" s="2962"/>
      <c r="D146" s="972">
        <f t="shared" ref="D146:D166" si="23">SUM(E146+F146)</f>
        <v>0</v>
      </c>
      <c r="E146" s="971">
        <f t="shared" ref="E146:F152" si="24">SUM(G146+I146+K146+M146+O146+Q146+S146+U146+W146+Y146+AA146+AC146+AE146+AG146+AI146+AK146+AM146)</f>
        <v>0</v>
      </c>
      <c r="F146" s="972">
        <f t="shared" si="24"/>
        <v>0</v>
      </c>
      <c r="G146" s="237"/>
      <c r="H146" s="237"/>
      <c r="I146" s="237"/>
      <c r="J146" s="237"/>
      <c r="K146" s="237"/>
      <c r="L146" s="237"/>
      <c r="M146" s="237"/>
      <c r="N146" s="237"/>
      <c r="O146" s="237"/>
      <c r="P146" s="237"/>
      <c r="Q146" s="237"/>
      <c r="R146" s="237"/>
      <c r="S146" s="237"/>
      <c r="T146" s="237"/>
      <c r="U146" s="237"/>
      <c r="V146" s="237"/>
      <c r="W146" s="237"/>
      <c r="X146" s="237"/>
      <c r="Y146" s="237"/>
      <c r="Z146" s="237"/>
      <c r="AA146" s="237"/>
      <c r="AB146" s="237"/>
      <c r="AC146" s="237"/>
      <c r="AD146" s="237"/>
      <c r="AE146" s="237"/>
      <c r="AF146" s="237"/>
      <c r="AG146" s="237"/>
      <c r="AH146" s="237"/>
      <c r="AI146" s="237"/>
      <c r="AJ146" s="237"/>
      <c r="AK146" s="237"/>
      <c r="AL146" s="237"/>
      <c r="AM146" s="237"/>
      <c r="AN146" s="395"/>
      <c r="AO146" s="912"/>
      <c r="AP146" s="237"/>
      <c r="AQ146" s="237"/>
      <c r="AR146" s="237"/>
      <c r="AS146" s="197" t="s">
        <v>1514</v>
      </c>
      <c r="AT146" s="812"/>
      <c r="AU146" s="812"/>
      <c r="CG146" s="289">
        <v>0</v>
      </c>
      <c r="CH146" s="289">
        <v>0</v>
      </c>
      <c r="CI146" s="289">
        <v>0</v>
      </c>
      <c r="CJ146" s="289"/>
      <c r="CK146" s="289"/>
      <c r="CL146" s="289"/>
      <c r="CM146" s="289"/>
      <c r="CN146" s="289"/>
    </row>
    <row r="147" spans="1:92" x14ac:dyDescent="0.2">
      <c r="A147" s="3020"/>
      <c r="B147" s="3026" t="s">
        <v>490</v>
      </c>
      <c r="C147" s="3027"/>
      <c r="D147" s="972">
        <f t="shared" si="23"/>
        <v>0</v>
      </c>
      <c r="E147" s="972">
        <f t="shared" si="24"/>
        <v>0</v>
      </c>
      <c r="F147" s="972">
        <f t="shared" si="24"/>
        <v>0</v>
      </c>
      <c r="G147" s="237"/>
      <c r="H147" s="237"/>
      <c r="I147" s="237"/>
      <c r="J147" s="237"/>
      <c r="K147" s="237"/>
      <c r="L147" s="237"/>
      <c r="M147" s="237"/>
      <c r="N147" s="237"/>
      <c r="O147" s="237"/>
      <c r="P147" s="237"/>
      <c r="Q147" s="237"/>
      <c r="R147" s="237"/>
      <c r="S147" s="237"/>
      <c r="T147" s="237"/>
      <c r="U147" s="237"/>
      <c r="V147" s="237"/>
      <c r="W147" s="237"/>
      <c r="X147" s="237"/>
      <c r="Y147" s="237"/>
      <c r="Z147" s="237"/>
      <c r="AA147" s="237"/>
      <c r="AB147" s="237"/>
      <c r="AC147" s="237"/>
      <c r="AD147" s="237"/>
      <c r="AE147" s="237"/>
      <c r="AF147" s="237"/>
      <c r="AG147" s="237"/>
      <c r="AH147" s="237"/>
      <c r="AI147" s="237"/>
      <c r="AJ147" s="237"/>
      <c r="AK147" s="237"/>
      <c r="AL147" s="237"/>
      <c r="AM147" s="237"/>
      <c r="AN147" s="395"/>
      <c r="AO147" s="912"/>
      <c r="AP147" s="237"/>
      <c r="AQ147" s="237"/>
      <c r="AR147" s="859"/>
      <c r="AS147" s="197" t="s">
        <v>1514</v>
      </c>
      <c r="AT147" s="812"/>
      <c r="AU147" s="812"/>
      <c r="CG147" s="289">
        <v>0</v>
      </c>
      <c r="CH147" s="289">
        <v>0</v>
      </c>
      <c r="CI147" s="289">
        <v>0</v>
      </c>
      <c r="CJ147" s="289"/>
      <c r="CK147" s="289"/>
      <c r="CL147" s="289"/>
      <c r="CM147" s="289"/>
      <c r="CN147" s="289"/>
    </row>
    <row r="148" spans="1:92" x14ac:dyDescent="0.2">
      <c r="A148" s="3020"/>
      <c r="B148" s="3028" t="s">
        <v>491</v>
      </c>
      <c r="C148" s="3029"/>
      <c r="D148" s="972">
        <f t="shared" si="23"/>
        <v>0</v>
      </c>
      <c r="E148" s="972">
        <f t="shared" si="24"/>
        <v>0</v>
      </c>
      <c r="F148" s="972">
        <f t="shared" si="24"/>
        <v>0</v>
      </c>
      <c r="G148" s="237"/>
      <c r="H148" s="237"/>
      <c r="I148" s="237"/>
      <c r="J148" s="237"/>
      <c r="K148" s="237"/>
      <c r="L148" s="237"/>
      <c r="M148" s="237"/>
      <c r="N148" s="237"/>
      <c r="O148" s="237"/>
      <c r="P148" s="237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237"/>
      <c r="AB148" s="237"/>
      <c r="AC148" s="237"/>
      <c r="AD148" s="237"/>
      <c r="AE148" s="237"/>
      <c r="AF148" s="237"/>
      <c r="AG148" s="237"/>
      <c r="AH148" s="237"/>
      <c r="AI148" s="237"/>
      <c r="AJ148" s="237"/>
      <c r="AK148" s="237"/>
      <c r="AL148" s="237"/>
      <c r="AM148" s="237"/>
      <c r="AN148" s="395"/>
      <c r="AO148" s="912"/>
      <c r="AP148" s="237"/>
      <c r="AQ148" s="237"/>
      <c r="AR148" s="154"/>
      <c r="AS148" s="197" t="s">
        <v>1514</v>
      </c>
      <c r="AT148" s="812"/>
      <c r="AU148" s="812"/>
      <c r="CG148" s="289">
        <v>0</v>
      </c>
      <c r="CH148" s="289">
        <v>0</v>
      </c>
      <c r="CI148" s="289">
        <v>0</v>
      </c>
      <c r="CJ148" s="289"/>
      <c r="CK148" s="289"/>
      <c r="CL148" s="289"/>
      <c r="CM148" s="289"/>
      <c r="CN148" s="289"/>
    </row>
    <row r="149" spans="1:92" x14ac:dyDescent="0.2">
      <c r="A149" s="2929"/>
      <c r="B149" s="3030" t="s">
        <v>492</v>
      </c>
      <c r="C149" s="3031"/>
      <c r="D149" s="970">
        <f t="shared" si="23"/>
        <v>0</v>
      </c>
      <c r="E149" s="970">
        <f t="shared" si="24"/>
        <v>0</v>
      </c>
      <c r="F149" s="970">
        <f t="shared" si="24"/>
        <v>0</v>
      </c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  <c r="Z149" s="154"/>
      <c r="AA149" s="154"/>
      <c r="AB149" s="154"/>
      <c r="AC149" s="154"/>
      <c r="AD149" s="154"/>
      <c r="AE149" s="154"/>
      <c r="AF149" s="154"/>
      <c r="AG149" s="154"/>
      <c r="AH149" s="154"/>
      <c r="AI149" s="154"/>
      <c r="AJ149" s="154"/>
      <c r="AK149" s="154"/>
      <c r="AL149" s="154"/>
      <c r="AM149" s="154"/>
      <c r="AN149" s="407"/>
      <c r="AO149" s="915"/>
      <c r="AP149" s="154"/>
      <c r="AQ149" s="154"/>
      <c r="AR149" s="136"/>
      <c r="AS149" s="197" t="s">
        <v>1514</v>
      </c>
      <c r="AT149" s="812"/>
      <c r="AU149" s="812"/>
      <c r="CG149" s="289">
        <v>0</v>
      </c>
      <c r="CH149" s="289">
        <v>0</v>
      </c>
      <c r="CI149" s="289">
        <v>0</v>
      </c>
      <c r="CJ149" s="289"/>
      <c r="CK149" s="289"/>
      <c r="CL149" s="289"/>
      <c r="CM149" s="289"/>
      <c r="CN149" s="289"/>
    </row>
    <row r="150" spans="1:92" ht="17.25" customHeight="1" x14ac:dyDescent="0.2">
      <c r="A150" s="2928" t="s">
        <v>493</v>
      </c>
      <c r="B150" s="2960" t="s">
        <v>494</v>
      </c>
      <c r="C150" s="2834"/>
      <c r="D150" s="967">
        <f t="shared" si="23"/>
        <v>0</v>
      </c>
      <c r="E150" s="967">
        <f t="shared" si="24"/>
        <v>0</v>
      </c>
      <c r="F150" s="967">
        <f t="shared" si="24"/>
        <v>0</v>
      </c>
      <c r="G150" s="125"/>
      <c r="H150" s="125"/>
      <c r="I150" s="125"/>
      <c r="J150" s="125"/>
      <c r="K150" s="125"/>
      <c r="L150" s="125"/>
      <c r="M150" s="125"/>
      <c r="N150" s="125"/>
      <c r="O150" s="125"/>
      <c r="P150" s="125"/>
      <c r="Q150" s="125"/>
      <c r="R150" s="125"/>
      <c r="S150" s="125"/>
      <c r="T150" s="125"/>
      <c r="U150" s="125"/>
      <c r="V150" s="125"/>
      <c r="W150" s="125"/>
      <c r="X150" s="125"/>
      <c r="Y150" s="125"/>
      <c r="Z150" s="125"/>
      <c r="AA150" s="125"/>
      <c r="AB150" s="125"/>
      <c r="AC150" s="125"/>
      <c r="AD150" s="125"/>
      <c r="AE150" s="125"/>
      <c r="AF150" s="125"/>
      <c r="AG150" s="125"/>
      <c r="AH150" s="125"/>
      <c r="AI150" s="125"/>
      <c r="AJ150" s="125"/>
      <c r="AK150" s="125"/>
      <c r="AL150" s="125"/>
      <c r="AM150" s="125"/>
      <c r="AN150" s="401"/>
      <c r="AO150" s="909"/>
      <c r="AP150" s="125"/>
      <c r="AQ150" s="125"/>
      <c r="AR150" s="155"/>
      <c r="AS150" s="197" t="s">
        <v>1514</v>
      </c>
      <c r="AT150" s="812"/>
      <c r="AU150" s="812"/>
      <c r="CG150" s="289">
        <v>0</v>
      </c>
      <c r="CH150" s="289">
        <v>0</v>
      </c>
      <c r="CI150" s="289">
        <v>0</v>
      </c>
      <c r="CJ150" s="289"/>
      <c r="CK150" s="289"/>
      <c r="CL150" s="289"/>
      <c r="CM150" s="289"/>
      <c r="CN150" s="289"/>
    </row>
    <row r="151" spans="1:92" ht="24" customHeight="1" x14ac:dyDescent="0.2">
      <c r="A151" s="3020"/>
      <c r="B151" s="2961" t="s">
        <v>495</v>
      </c>
      <c r="C151" s="2962"/>
      <c r="D151" s="972">
        <f t="shared" si="23"/>
        <v>0</v>
      </c>
      <c r="E151" s="972">
        <f t="shared" si="24"/>
        <v>0</v>
      </c>
      <c r="F151" s="972">
        <f t="shared" si="24"/>
        <v>0</v>
      </c>
      <c r="G151" s="237"/>
      <c r="H151" s="237"/>
      <c r="I151" s="237"/>
      <c r="J151" s="237"/>
      <c r="K151" s="237"/>
      <c r="L151" s="237"/>
      <c r="M151" s="237"/>
      <c r="N151" s="237"/>
      <c r="O151" s="237"/>
      <c r="P151" s="237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237"/>
      <c r="AB151" s="237"/>
      <c r="AC151" s="237"/>
      <c r="AD151" s="237"/>
      <c r="AE151" s="237"/>
      <c r="AF151" s="237"/>
      <c r="AG151" s="237"/>
      <c r="AH151" s="237"/>
      <c r="AI151" s="237"/>
      <c r="AJ151" s="237"/>
      <c r="AK151" s="237"/>
      <c r="AL151" s="237"/>
      <c r="AM151" s="237"/>
      <c r="AN151" s="395"/>
      <c r="AO151" s="912"/>
      <c r="AP151" s="237"/>
      <c r="AQ151" s="237"/>
      <c r="AR151" s="154"/>
      <c r="AS151" s="197" t="s">
        <v>1514</v>
      </c>
      <c r="AT151" s="812"/>
      <c r="AU151" s="812"/>
      <c r="CG151" s="289">
        <v>0</v>
      </c>
      <c r="CH151" s="289">
        <v>0</v>
      </c>
      <c r="CI151" s="289">
        <v>0</v>
      </c>
      <c r="CJ151" s="289"/>
      <c r="CK151" s="289"/>
      <c r="CL151" s="289"/>
      <c r="CM151" s="289"/>
      <c r="CN151" s="289"/>
    </row>
    <row r="152" spans="1:92" ht="15" customHeight="1" x14ac:dyDescent="0.2">
      <c r="A152" s="2929"/>
      <c r="B152" s="3032" t="s">
        <v>496</v>
      </c>
      <c r="C152" s="2964"/>
      <c r="D152" s="974">
        <f t="shared" si="23"/>
        <v>0</v>
      </c>
      <c r="E152" s="974">
        <f t="shared" si="24"/>
        <v>0</v>
      </c>
      <c r="F152" s="974">
        <f t="shared" si="24"/>
        <v>0</v>
      </c>
      <c r="G152" s="136"/>
      <c r="H152" s="136"/>
      <c r="I152" s="136"/>
      <c r="J152" s="136"/>
      <c r="K152" s="136"/>
      <c r="L152" s="13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6"/>
      <c r="AD152" s="136"/>
      <c r="AE152" s="136"/>
      <c r="AF152" s="136"/>
      <c r="AG152" s="136"/>
      <c r="AH152" s="136"/>
      <c r="AI152" s="136"/>
      <c r="AJ152" s="136"/>
      <c r="AK152" s="136"/>
      <c r="AL152" s="136"/>
      <c r="AM152" s="136"/>
      <c r="AN152" s="400"/>
      <c r="AO152" s="975"/>
      <c r="AP152" s="136"/>
      <c r="AQ152" s="136"/>
      <c r="AR152" s="136"/>
      <c r="AS152" s="197" t="s">
        <v>1514</v>
      </c>
      <c r="AT152" s="812"/>
      <c r="AU152" s="812"/>
      <c r="CG152" s="289">
        <v>0</v>
      </c>
      <c r="CH152" s="289">
        <v>0</v>
      </c>
      <c r="CI152" s="289">
        <v>0</v>
      </c>
      <c r="CJ152" s="289"/>
      <c r="CK152" s="289"/>
      <c r="CL152" s="289"/>
      <c r="CM152" s="289"/>
      <c r="CN152" s="289"/>
    </row>
    <row r="153" spans="1:92" x14ac:dyDescent="0.2">
      <c r="A153" s="2928" t="s">
        <v>497</v>
      </c>
      <c r="B153" s="3033" t="s">
        <v>498</v>
      </c>
      <c r="C153" s="2967"/>
      <c r="D153" s="967">
        <f t="shared" si="23"/>
        <v>0</v>
      </c>
      <c r="E153" s="967">
        <f t="shared" ref="E153:F156" si="25">SUM(G153+I153+K153+M153+O153)</f>
        <v>0</v>
      </c>
      <c r="F153" s="967">
        <f t="shared" si="25"/>
        <v>0</v>
      </c>
      <c r="G153" s="125"/>
      <c r="H153" s="125"/>
      <c r="I153" s="125"/>
      <c r="J153" s="125"/>
      <c r="K153" s="125"/>
      <c r="L153" s="125"/>
      <c r="M153" s="125"/>
      <c r="N153" s="125"/>
      <c r="O153" s="125"/>
      <c r="P153" s="125"/>
      <c r="Q153" s="126"/>
      <c r="R153" s="126"/>
      <c r="S153" s="126"/>
      <c r="T153" s="126"/>
      <c r="U153" s="126"/>
      <c r="V153" s="126"/>
      <c r="W153" s="126"/>
      <c r="X153" s="126"/>
      <c r="Y153" s="126"/>
      <c r="Z153" s="126"/>
      <c r="AA153" s="126"/>
      <c r="AB153" s="126"/>
      <c r="AC153" s="126"/>
      <c r="AD153" s="126"/>
      <c r="AE153" s="126"/>
      <c r="AF153" s="126"/>
      <c r="AG153" s="126"/>
      <c r="AH153" s="126"/>
      <c r="AI153" s="126"/>
      <c r="AJ153" s="126"/>
      <c r="AK153" s="126"/>
      <c r="AL153" s="126"/>
      <c r="AM153" s="126"/>
      <c r="AN153" s="976"/>
      <c r="AO153" s="909"/>
      <c r="AP153" s="126"/>
      <c r="AQ153" s="125"/>
      <c r="AR153" s="155"/>
      <c r="AS153" s="197" t="s">
        <v>1514</v>
      </c>
      <c r="AT153" s="812"/>
      <c r="AU153" s="812"/>
      <c r="CG153" s="289">
        <v>0</v>
      </c>
      <c r="CH153" s="289"/>
      <c r="CI153" s="289">
        <v>0</v>
      </c>
      <c r="CJ153" s="289"/>
      <c r="CK153" s="289"/>
      <c r="CL153" s="289"/>
      <c r="CM153" s="289"/>
      <c r="CN153" s="289"/>
    </row>
    <row r="154" spans="1:92" ht="17.25" customHeight="1" x14ac:dyDescent="0.2">
      <c r="A154" s="3020"/>
      <c r="B154" s="2961" t="s">
        <v>499</v>
      </c>
      <c r="C154" s="2962"/>
      <c r="D154" s="972">
        <f t="shared" si="23"/>
        <v>0</v>
      </c>
      <c r="E154" s="972">
        <f t="shared" si="25"/>
        <v>0</v>
      </c>
      <c r="F154" s="972">
        <f t="shared" si="25"/>
        <v>0</v>
      </c>
      <c r="G154" s="237"/>
      <c r="H154" s="237"/>
      <c r="I154" s="237"/>
      <c r="J154" s="237"/>
      <c r="K154" s="237"/>
      <c r="L154" s="237"/>
      <c r="M154" s="237"/>
      <c r="N154" s="237"/>
      <c r="O154" s="237"/>
      <c r="P154" s="237"/>
      <c r="Q154" s="211"/>
      <c r="R154" s="211"/>
      <c r="S154" s="211"/>
      <c r="T154" s="211"/>
      <c r="U154" s="211"/>
      <c r="V154" s="211"/>
      <c r="W154" s="211"/>
      <c r="X154" s="211"/>
      <c r="Y154" s="211"/>
      <c r="Z154" s="211"/>
      <c r="AA154" s="211"/>
      <c r="AB154" s="211"/>
      <c r="AC154" s="211"/>
      <c r="AD154" s="211"/>
      <c r="AE154" s="211"/>
      <c r="AF154" s="211"/>
      <c r="AG154" s="211"/>
      <c r="AH154" s="211"/>
      <c r="AI154" s="211"/>
      <c r="AJ154" s="211"/>
      <c r="AK154" s="211"/>
      <c r="AL154" s="211"/>
      <c r="AM154" s="211"/>
      <c r="AN154" s="977"/>
      <c r="AO154" s="912"/>
      <c r="AP154" s="152"/>
      <c r="AQ154" s="237"/>
      <c r="AR154" s="154"/>
      <c r="AS154" s="197" t="s">
        <v>1514</v>
      </c>
      <c r="AT154" s="812"/>
      <c r="AU154" s="812"/>
      <c r="CG154" s="289">
        <v>0</v>
      </c>
      <c r="CH154" s="289"/>
      <c r="CI154" s="289">
        <v>0</v>
      </c>
      <c r="CJ154" s="289"/>
      <c r="CK154" s="289"/>
      <c r="CL154" s="289"/>
      <c r="CM154" s="289"/>
      <c r="CN154" s="289"/>
    </row>
    <row r="155" spans="1:92" ht="19.5" customHeight="1" x14ac:dyDescent="0.2">
      <c r="A155" s="3020"/>
      <c r="B155" s="2961" t="s">
        <v>500</v>
      </c>
      <c r="C155" s="2962"/>
      <c r="D155" s="972">
        <f t="shared" si="23"/>
        <v>0</v>
      </c>
      <c r="E155" s="972">
        <f t="shared" si="25"/>
        <v>0</v>
      </c>
      <c r="F155" s="972">
        <f t="shared" si="25"/>
        <v>0</v>
      </c>
      <c r="G155" s="237"/>
      <c r="H155" s="237"/>
      <c r="I155" s="237"/>
      <c r="J155" s="237"/>
      <c r="K155" s="237"/>
      <c r="L155" s="237"/>
      <c r="M155" s="237"/>
      <c r="N155" s="237"/>
      <c r="O155" s="237"/>
      <c r="P155" s="237"/>
      <c r="Q155" s="211"/>
      <c r="R155" s="211"/>
      <c r="S155" s="211"/>
      <c r="T155" s="211"/>
      <c r="U155" s="211"/>
      <c r="V155" s="211"/>
      <c r="W155" s="211"/>
      <c r="X155" s="211"/>
      <c r="Y155" s="211"/>
      <c r="Z155" s="211"/>
      <c r="AA155" s="211"/>
      <c r="AB155" s="211"/>
      <c r="AC155" s="211"/>
      <c r="AD155" s="211"/>
      <c r="AE155" s="211"/>
      <c r="AF155" s="211"/>
      <c r="AG155" s="211"/>
      <c r="AH155" s="211"/>
      <c r="AI155" s="211"/>
      <c r="AJ155" s="211"/>
      <c r="AK155" s="211"/>
      <c r="AL155" s="211"/>
      <c r="AM155" s="211"/>
      <c r="AN155" s="977"/>
      <c r="AO155" s="912"/>
      <c r="AP155" s="610"/>
      <c r="AQ155" s="237"/>
      <c r="AR155" s="154"/>
      <c r="AS155" s="197" t="s">
        <v>1514</v>
      </c>
      <c r="AT155" s="812"/>
      <c r="AU155" s="812"/>
      <c r="CG155" s="289">
        <v>0</v>
      </c>
      <c r="CH155" s="289"/>
      <c r="CI155" s="289">
        <v>0</v>
      </c>
      <c r="CJ155" s="289"/>
      <c r="CK155" s="289"/>
      <c r="CL155" s="289"/>
      <c r="CM155" s="289"/>
      <c r="CN155" s="289"/>
    </row>
    <row r="156" spans="1:92" ht="32.25" customHeight="1" x14ac:dyDescent="0.2">
      <c r="A156" s="2929"/>
      <c r="B156" s="3036" t="s">
        <v>501</v>
      </c>
      <c r="C156" s="2971"/>
      <c r="D156" s="970">
        <f t="shared" si="23"/>
        <v>0</v>
      </c>
      <c r="E156" s="970">
        <f t="shared" si="25"/>
        <v>0</v>
      </c>
      <c r="F156" s="970">
        <f t="shared" si="25"/>
        <v>0</v>
      </c>
      <c r="G156" s="154"/>
      <c r="H156" s="154"/>
      <c r="I156" s="154"/>
      <c r="J156" s="154"/>
      <c r="K156" s="154"/>
      <c r="L156" s="154"/>
      <c r="M156" s="154"/>
      <c r="N156" s="154"/>
      <c r="O156" s="154"/>
      <c r="P156" s="154"/>
      <c r="Q156" s="978"/>
      <c r="R156" s="978"/>
      <c r="S156" s="978"/>
      <c r="T156" s="978"/>
      <c r="U156" s="978"/>
      <c r="V156" s="978"/>
      <c r="W156" s="978"/>
      <c r="X156" s="978"/>
      <c r="Y156" s="978"/>
      <c r="Z156" s="978"/>
      <c r="AA156" s="978"/>
      <c r="AB156" s="978"/>
      <c r="AC156" s="978"/>
      <c r="AD156" s="978"/>
      <c r="AE156" s="978"/>
      <c r="AF156" s="978"/>
      <c r="AG156" s="978"/>
      <c r="AH156" s="978"/>
      <c r="AI156" s="978"/>
      <c r="AJ156" s="978"/>
      <c r="AK156" s="978"/>
      <c r="AL156" s="978"/>
      <c r="AM156" s="978"/>
      <c r="AN156" s="978"/>
      <c r="AO156" s="915"/>
      <c r="AP156" s="137"/>
      <c r="AQ156" s="154"/>
      <c r="AR156" s="136"/>
      <c r="AS156" s="197" t="s">
        <v>1514</v>
      </c>
      <c r="AT156" s="812"/>
      <c r="AU156" s="812"/>
      <c r="CG156" s="289">
        <v>0</v>
      </c>
      <c r="CH156" s="289"/>
      <c r="CI156" s="289">
        <v>0</v>
      </c>
      <c r="CJ156" s="289"/>
      <c r="CK156" s="289"/>
      <c r="CL156" s="289"/>
      <c r="CM156" s="289"/>
      <c r="CN156" s="289"/>
    </row>
    <row r="157" spans="1:92" x14ac:dyDescent="0.2">
      <c r="A157" s="2993" t="s">
        <v>502</v>
      </c>
      <c r="B157" s="2993"/>
      <c r="C157" s="2994"/>
      <c r="D157" s="979">
        <f t="shared" si="23"/>
        <v>0</v>
      </c>
      <c r="E157" s="979">
        <f t="shared" ref="E157:E166" si="26">SUM(G157+I157+K157+M157+O157+Q157+S157+U157+W157+Y157+AA157+AC157+AE157+AG157+AI157+AK157+AM157)</f>
        <v>0</v>
      </c>
      <c r="F157" s="979">
        <f t="shared" ref="F157:F166" si="27">SUM(H157+J157+L157+N157+P157+R157+T157+V157+X157+Z157+AB157+AD157+AF157+AH157+AJ157+AL157+AN157)</f>
        <v>0</v>
      </c>
      <c r="G157" s="155"/>
      <c r="H157" s="155"/>
      <c r="I157" s="155"/>
      <c r="J157" s="155"/>
      <c r="K157" s="155"/>
      <c r="L157" s="155"/>
      <c r="M157" s="155"/>
      <c r="N157" s="155"/>
      <c r="O157" s="155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F157" s="155"/>
      <c r="AG157" s="155"/>
      <c r="AH157" s="155"/>
      <c r="AI157" s="155"/>
      <c r="AJ157" s="155"/>
      <c r="AK157" s="155"/>
      <c r="AL157" s="155"/>
      <c r="AM157" s="155"/>
      <c r="AN157" s="980"/>
      <c r="AO157" s="981"/>
      <c r="AP157" s="155"/>
      <c r="AQ157" s="155"/>
      <c r="AR157" s="125"/>
      <c r="AS157" s="197" t="s">
        <v>1514</v>
      </c>
      <c r="AT157" s="812"/>
      <c r="AU157" s="812"/>
      <c r="CG157" s="289">
        <v>0</v>
      </c>
      <c r="CH157" s="289">
        <v>0</v>
      </c>
      <c r="CI157" s="289">
        <v>0</v>
      </c>
      <c r="CJ157" s="289"/>
      <c r="CK157" s="289"/>
      <c r="CL157" s="289"/>
      <c r="CM157" s="289"/>
      <c r="CN157" s="289"/>
    </row>
    <row r="158" spans="1:92" ht="15" customHeight="1" x14ac:dyDescent="0.2">
      <c r="A158" s="2928" t="s">
        <v>503</v>
      </c>
      <c r="B158" s="2960" t="s">
        <v>504</v>
      </c>
      <c r="C158" s="2834"/>
      <c r="D158" s="967">
        <f t="shared" si="23"/>
        <v>0</v>
      </c>
      <c r="E158" s="967">
        <f t="shared" si="26"/>
        <v>0</v>
      </c>
      <c r="F158" s="967">
        <f t="shared" si="27"/>
        <v>0</v>
      </c>
      <c r="G158" s="125"/>
      <c r="H158" s="125"/>
      <c r="I158" s="125"/>
      <c r="J158" s="125"/>
      <c r="K158" s="125"/>
      <c r="L158" s="125"/>
      <c r="M158" s="125"/>
      <c r="N158" s="125"/>
      <c r="O158" s="125"/>
      <c r="P158" s="125"/>
      <c r="Q158" s="125"/>
      <c r="R158" s="125"/>
      <c r="S158" s="125"/>
      <c r="T158" s="125"/>
      <c r="U158" s="125"/>
      <c r="V158" s="125"/>
      <c r="W158" s="125"/>
      <c r="X158" s="125"/>
      <c r="Y158" s="125"/>
      <c r="Z158" s="125"/>
      <c r="AA158" s="125"/>
      <c r="AB158" s="125"/>
      <c r="AC158" s="125"/>
      <c r="AD158" s="125"/>
      <c r="AE158" s="125"/>
      <c r="AF158" s="125"/>
      <c r="AG158" s="125"/>
      <c r="AH158" s="125"/>
      <c r="AI158" s="125"/>
      <c r="AJ158" s="125"/>
      <c r="AK158" s="125"/>
      <c r="AL158" s="125"/>
      <c r="AM158" s="125"/>
      <c r="AN158" s="401"/>
      <c r="AO158" s="982"/>
      <c r="AP158" s="126"/>
      <c r="AQ158" s="125"/>
      <c r="AR158" s="155"/>
      <c r="AS158" s="197" t="s">
        <v>1514</v>
      </c>
      <c r="AT158" s="812"/>
      <c r="AU158" s="812"/>
      <c r="CG158" s="289"/>
      <c r="CH158" s="289"/>
      <c r="CI158" s="289">
        <v>0</v>
      </c>
      <c r="CJ158" s="289"/>
      <c r="CK158" s="289"/>
      <c r="CL158" s="289"/>
      <c r="CM158" s="289"/>
      <c r="CN158" s="289"/>
    </row>
    <row r="159" spans="1:92" ht="15" customHeight="1" x14ac:dyDescent="0.2">
      <c r="A159" s="3020"/>
      <c r="B159" s="3002" t="s">
        <v>505</v>
      </c>
      <c r="C159" s="2793"/>
      <c r="D159" s="972">
        <f t="shared" si="23"/>
        <v>0</v>
      </c>
      <c r="E159" s="972">
        <f t="shared" si="26"/>
        <v>0</v>
      </c>
      <c r="F159" s="972">
        <f t="shared" si="27"/>
        <v>0</v>
      </c>
      <c r="G159" s="237"/>
      <c r="H159" s="237"/>
      <c r="I159" s="237"/>
      <c r="J159" s="237"/>
      <c r="K159" s="237"/>
      <c r="L159" s="237"/>
      <c r="M159" s="237"/>
      <c r="N159" s="237"/>
      <c r="O159" s="237"/>
      <c r="P159" s="237"/>
      <c r="Q159" s="237"/>
      <c r="R159" s="237"/>
      <c r="S159" s="237"/>
      <c r="T159" s="237"/>
      <c r="U159" s="237"/>
      <c r="V159" s="237"/>
      <c r="W159" s="237"/>
      <c r="X159" s="237"/>
      <c r="Y159" s="237"/>
      <c r="Z159" s="237"/>
      <c r="AA159" s="237"/>
      <c r="AB159" s="237"/>
      <c r="AC159" s="237"/>
      <c r="AD159" s="237"/>
      <c r="AE159" s="237"/>
      <c r="AF159" s="237"/>
      <c r="AG159" s="237"/>
      <c r="AH159" s="237"/>
      <c r="AI159" s="237"/>
      <c r="AJ159" s="237"/>
      <c r="AK159" s="237"/>
      <c r="AL159" s="237"/>
      <c r="AM159" s="237"/>
      <c r="AN159" s="395"/>
      <c r="AO159" s="610"/>
      <c r="AP159" s="152"/>
      <c r="AQ159" s="237"/>
      <c r="AR159" s="154"/>
      <c r="AS159" s="197" t="s">
        <v>1514</v>
      </c>
      <c r="AT159" s="812"/>
      <c r="AU159" s="812"/>
      <c r="CG159" s="289"/>
      <c r="CH159" s="289"/>
      <c r="CI159" s="289">
        <v>0</v>
      </c>
      <c r="CJ159" s="289"/>
      <c r="CK159" s="289"/>
      <c r="CL159" s="289"/>
      <c r="CM159" s="289"/>
      <c r="CN159" s="289"/>
    </row>
    <row r="160" spans="1:92" ht="15" customHeight="1" x14ac:dyDescent="0.2">
      <c r="A160" s="2929"/>
      <c r="B160" s="3025" t="s">
        <v>506</v>
      </c>
      <c r="C160" s="2795"/>
      <c r="D160" s="974">
        <f t="shared" si="23"/>
        <v>0</v>
      </c>
      <c r="E160" s="974">
        <f t="shared" si="26"/>
        <v>0</v>
      </c>
      <c r="F160" s="974">
        <f t="shared" si="27"/>
        <v>0</v>
      </c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6"/>
      <c r="AD160" s="136"/>
      <c r="AE160" s="136"/>
      <c r="AF160" s="136"/>
      <c r="AG160" s="136"/>
      <c r="AH160" s="136"/>
      <c r="AI160" s="136"/>
      <c r="AJ160" s="136"/>
      <c r="AK160" s="136"/>
      <c r="AL160" s="136"/>
      <c r="AM160" s="136"/>
      <c r="AN160" s="400"/>
      <c r="AO160" s="137"/>
      <c r="AP160" s="137"/>
      <c r="AQ160" s="136"/>
      <c r="AR160" s="136"/>
      <c r="AS160" s="197" t="s">
        <v>1514</v>
      </c>
      <c r="AT160" s="812"/>
      <c r="AU160" s="812"/>
      <c r="CG160" s="289"/>
      <c r="CH160" s="289"/>
      <c r="CI160" s="289">
        <v>0</v>
      </c>
      <c r="CJ160" s="289"/>
      <c r="CK160" s="289"/>
      <c r="CL160" s="289"/>
      <c r="CM160" s="289"/>
      <c r="CN160" s="289"/>
    </row>
    <row r="161" spans="1:92" x14ac:dyDescent="0.2">
      <c r="A161" s="3021" t="s">
        <v>507</v>
      </c>
      <c r="B161" s="3022"/>
      <c r="C161" s="3023"/>
      <c r="D161" s="971">
        <f t="shared" si="23"/>
        <v>0</v>
      </c>
      <c r="E161" s="971">
        <f t="shared" si="26"/>
        <v>0</v>
      </c>
      <c r="F161" s="971">
        <f t="shared" si="27"/>
        <v>0</v>
      </c>
      <c r="G161" s="143"/>
      <c r="H161" s="143"/>
      <c r="I161" s="143"/>
      <c r="J161" s="143"/>
      <c r="K161" s="143"/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392"/>
      <c r="AO161" s="919"/>
      <c r="AP161" s="143"/>
      <c r="AQ161" s="143"/>
      <c r="AR161" s="143"/>
      <c r="AS161" s="197" t="s">
        <v>1514</v>
      </c>
      <c r="AT161" s="812"/>
      <c r="AU161" s="812"/>
      <c r="CG161" s="289">
        <v>0</v>
      </c>
      <c r="CH161" s="289">
        <v>0</v>
      </c>
      <c r="CI161" s="289">
        <v>0</v>
      </c>
      <c r="CJ161" s="289"/>
      <c r="CK161" s="289"/>
      <c r="CL161" s="289"/>
      <c r="CM161" s="289"/>
      <c r="CN161" s="289"/>
    </row>
    <row r="162" spans="1:92" x14ac:dyDescent="0.2">
      <c r="A162" s="2778" t="s">
        <v>508</v>
      </c>
      <c r="B162" s="3024"/>
      <c r="C162" s="2779"/>
      <c r="D162" s="972">
        <f t="shared" si="23"/>
        <v>0</v>
      </c>
      <c r="E162" s="972">
        <f t="shared" si="26"/>
        <v>0</v>
      </c>
      <c r="F162" s="972">
        <f t="shared" si="27"/>
        <v>0</v>
      </c>
      <c r="G162" s="237"/>
      <c r="H162" s="237"/>
      <c r="I162" s="237"/>
      <c r="J162" s="237"/>
      <c r="K162" s="237"/>
      <c r="L162" s="237"/>
      <c r="M162" s="237"/>
      <c r="N162" s="237"/>
      <c r="O162" s="237"/>
      <c r="P162" s="237"/>
      <c r="Q162" s="237"/>
      <c r="R162" s="237"/>
      <c r="S162" s="237"/>
      <c r="T162" s="237"/>
      <c r="U162" s="237"/>
      <c r="V162" s="237"/>
      <c r="W162" s="237"/>
      <c r="X162" s="237"/>
      <c r="Y162" s="237"/>
      <c r="Z162" s="237"/>
      <c r="AA162" s="237"/>
      <c r="AB162" s="237"/>
      <c r="AC162" s="237"/>
      <c r="AD162" s="237"/>
      <c r="AE162" s="237"/>
      <c r="AF162" s="237"/>
      <c r="AG162" s="237"/>
      <c r="AH162" s="237"/>
      <c r="AI162" s="237"/>
      <c r="AJ162" s="237"/>
      <c r="AK162" s="237"/>
      <c r="AL162" s="237"/>
      <c r="AM162" s="237"/>
      <c r="AN162" s="395"/>
      <c r="AO162" s="912"/>
      <c r="AP162" s="237"/>
      <c r="AQ162" s="237"/>
      <c r="AR162" s="859"/>
      <c r="AS162" s="197" t="s">
        <v>1514</v>
      </c>
      <c r="AT162" s="812"/>
      <c r="AU162" s="812"/>
      <c r="CG162" s="289">
        <v>0</v>
      </c>
      <c r="CH162" s="289">
        <v>0</v>
      </c>
      <c r="CI162" s="289">
        <v>0</v>
      </c>
      <c r="CJ162" s="289"/>
      <c r="CK162" s="289"/>
      <c r="CL162" s="289"/>
      <c r="CM162" s="289"/>
      <c r="CN162" s="289"/>
    </row>
    <row r="163" spans="1:92" x14ac:dyDescent="0.2">
      <c r="A163" s="2778" t="s">
        <v>509</v>
      </c>
      <c r="B163" s="3024"/>
      <c r="C163" s="2779"/>
      <c r="D163" s="972">
        <f t="shared" si="23"/>
        <v>0</v>
      </c>
      <c r="E163" s="972">
        <f t="shared" si="26"/>
        <v>0</v>
      </c>
      <c r="F163" s="972">
        <f t="shared" si="27"/>
        <v>0</v>
      </c>
      <c r="G163" s="237"/>
      <c r="H163" s="237"/>
      <c r="I163" s="237"/>
      <c r="J163" s="237"/>
      <c r="K163" s="237"/>
      <c r="L163" s="237"/>
      <c r="M163" s="237"/>
      <c r="N163" s="237"/>
      <c r="O163" s="237"/>
      <c r="P163" s="237"/>
      <c r="Q163" s="237"/>
      <c r="R163" s="237"/>
      <c r="S163" s="237"/>
      <c r="T163" s="237"/>
      <c r="U163" s="237"/>
      <c r="V163" s="237"/>
      <c r="W163" s="237"/>
      <c r="X163" s="237"/>
      <c r="Y163" s="237"/>
      <c r="Z163" s="237"/>
      <c r="AA163" s="237"/>
      <c r="AB163" s="237"/>
      <c r="AC163" s="237"/>
      <c r="AD163" s="237"/>
      <c r="AE163" s="237"/>
      <c r="AF163" s="237"/>
      <c r="AG163" s="237"/>
      <c r="AH163" s="237"/>
      <c r="AI163" s="237"/>
      <c r="AJ163" s="237"/>
      <c r="AK163" s="237"/>
      <c r="AL163" s="237"/>
      <c r="AM163" s="237"/>
      <c r="AN163" s="395"/>
      <c r="AO163" s="912"/>
      <c r="AP163" s="237"/>
      <c r="AQ163" s="237"/>
      <c r="AR163" s="154"/>
      <c r="AS163" s="197" t="s">
        <v>1514</v>
      </c>
      <c r="AT163" s="812"/>
      <c r="AU163" s="812"/>
      <c r="CG163" s="289">
        <v>0</v>
      </c>
      <c r="CH163" s="289">
        <v>0</v>
      </c>
      <c r="CI163" s="289">
        <v>0</v>
      </c>
      <c r="CJ163" s="289"/>
      <c r="CK163" s="289"/>
      <c r="CL163" s="289"/>
      <c r="CM163" s="289"/>
      <c r="CN163" s="289"/>
    </row>
    <row r="164" spans="1:92" x14ac:dyDescent="0.2">
      <c r="A164" s="2778" t="s">
        <v>510</v>
      </c>
      <c r="B164" s="3024"/>
      <c r="C164" s="2779"/>
      <c r="D164" s="972">
        <f t="shared" si="23"/>
        <v>0</v>
      </c>
      <c r="E164" s="972">
        <f t="shared" si="26"/>
        <v>0</v>
      </c>
      <c r="F164" s="972">
        <f t="shared" si="27"/>
        <v>0</v>
      </c>
      <c r="G164" s="237"/>
      <c r="H164" s="237"/>
      <c r="I164" s="237"/>
      <c r="J164" s="237"/>
      <c r="K164" s="237"/>
      <c r="L164" s="237"/>
      <c r="M164" s="237"/>
      <c r="N164" s="237"/>
      <c r="O164" s="237"/>
      <c r="P164" s="237"/>
      <c r="Q164" s="237"/>
      <c r="R164" s="237"/>
      <c r="S164" s="237"/>
      <c r="T164" s="237"/>
      <c r="U164" s="237"/>
      <c r="V164" s="237"/>
      <c r="W164" s="237"/>
      <c r="X164" s="237"/>
      <c r="Y164" s="237"/>
      <c r="Z164" s="237"/>
      <c r="AA164" s="237"/>
      <c r="AB164" s="237"/>
      <c r="AC164" s="237"/>
      <c r="AD164" s="237"/>
      <c r="AE164" s="237"/>
      <c r="AF164" s="237"/>
      <c r="AG164" s="237"/>
      <c r="AH164" s="237"/>
      <c r="AI164" s="237"/>
      <c r="AJ164" s="237"/>
      <c r="AK164" s="237"/>
      <c r="AL164" s="237"/>
      <c r="AM164" s="237"/>
      <c r="AN164" s="395"/>
      <c r="AO164" s="912"/>
      <c r="AP164" s="237"/>
      <c r="AQ164" s="237"/>
      <c r="AR164" s="154"/>
      <c r="AS164" s="197" t="s">
        <v>1514</v>
      </c>
      <c r="AT164" s="812"/>
      <c r="AU164" s="812"/>
      <c r="CG164" s="289">
        <v>0</v>
      </c>
      <c r="CH164" s="289">
        <v>0</v>
      </c>
      <c r="CI164" s="289">
        <v>0</v>
      </c>
      <c r="CJ164" s="289"/>
      <c r="CK164" s="289"/>
      <c r="CL164" s="289"/>
      <c r="CM164" s="289"/>
      <c r="CN164" s="289"/>
    </row>
    <row r="165" spans="1:92" x14ac:dyDescent="0.2">
      <c r="A165" s="3015" t="s">
        <v>511</v>
      </c>
      <c r="B165" s="3016"/>
      <c r="C165" s="3017"/>
      <c r="D165" s="970">
        <f t="shared" si="23"/>
        <v>0</v>
      </c>
      <c r="E165" s="970">
        <f t="shared" si="26"/>
        <v>0</v>
      </c>
      <c r="F165" s="970">
        <f t="shared" si="27"/>
        <v>0</v>
      </c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154"/>
      <c r="AA165" s="154"/>
      <c r="AB165" s="154"/>
      <c r="AC165" s="154"/>
      <c r="AD165" s="154"/>
      <c r="AE165" s="154"/>
      <c r="AF165" s="154"/>
      <c r="AG165" s="154"/>
      <c r="AH165" s="154"/>
      <c r="AI165" s="154"/>
      <c r="AJ165" s="154"/>
      <c r="AK165" s="154"/>
      <c r="AL165" s="154"/>
      <c r="AM165" s="154"/>
      <c r="AN165" s="407"/>
      <c r="AO165" s="915"/>
      <c r="AP165" s="154"/>
      <c r="AQ165" s="154"/>
      <c r="AR165" s="154"/>
      <c r="AS165" s="197" t="s">
        <v>1514</v>
      </c>
      <c r="AT165" s="812"/>
      <c r="AU165" s="812"/>
      <c r="CG165" s="289">
        <v>0</v>
      </c>
      <c r="CH165" s="289">
        <v>0</v>
      </c>
      <c r="CI165" s="289">
        <v>0</v>
      </c>
      <c r="CJ165" s="289"/>
      <c r="CK165" s="289"/>
      <c r="CL165" s="289"/>
      <c r="CM165" s="289"/>
      <c r="CN165" s="289"/>
    </row>
    <row r="166" spans="1:92" x14ac:dyDescent="0.2">
      <c r="A166" s="2794" t="s">
        <v>119</v>
      </c>
      <c r="B166" s="2958"/>
      <c r="C166" s="2795"/>
      <c r="D166" s="561">
        <f t="shared" si="23"/>
        <v>0</v>
      </c>
      <c r="E166" s="561">
        <f t="shared" si="26"/>
        <v>0</v>
      </c>
      <c r="F166" s="561">
        <f t="shared" si="27"/>
        <v>0</v>
      </c>
      <c r="G166" s="136"/>
      <c r="H166" s="136"/>
      <c r="I166" s="136"/>
      <c r="J166" s="136"/>
      <c r="K166" s="136"/>
      <c r="L166" s="136"/>
      <c r="M166" s="136"/>
      <c r="N166" s="136"/>
      <c r="O166" s="136"/>
      <c r="P166" s="136"/>
      <c r="Q166" s="136"/>
      <c r="R166" s="136"/>
      <c r="S166" s="136"/>
      <c r="T166" s="136"/>
      <c r="U166" s="136"/>
      <c r="V166" s="136"/>
      <c r="W166" s="136"/>
      <c r="X166" s="136"/>
      <c r="Y166" s="136"/>
      <c r="Z166" s="136"/>
      <c r="AA166" s="136"/>
      <c r="AB166" s="136"/>
      <c r="AC166" s="136"/>
      <c r="AD166" s="136"/>
      <c r="AE166" s="136"/>
      <c r="AF166" s="136"/>
      <c r="AG166" s="136"/>
      <c r="AH166" s="136"/>
      <c r="AI166" s="136"/>
      <c r="AJ166" s="136"/>
      <c r="AK166" s="136"/>
      <c r="AL166" s="136"/>
      <c r="AM166" s="136"/>
      <c r="AN166" s="400"/>
      <c r="AO166" s="983"/>
      <c r="AP166" s="984"/>
      <c r="AQ166" s="136"/>
      <c r="AR166" s="136"/>
      <c r="AS166" s="197" t="s">
        <v>1514</v>
      </c>
      <c r="AT166" s="812"/>
      <c r="AU166" s="812"/>
      <c r="CG166" s="289"/>
      <c r="CH166" s="289"/>
      <c r="CI166" s="289">
        <v>0</v>
      </c>
      <c r="CJ166" s="289"/>
      <c r="CK166" s="289"/>
      <c r="CL166" s="289"/>
      <c r="CM166" s="289"/>
      <c r="CN166" s="289"/>
    </row>
    <row r="167" spans="1:92" x14ac:dyDescent="0.2">
      <c r="A167" s="851" t="s">
        <v>1479</v>
      </c>
      <c r="B167" s="851"/>
      <c r="C167" s="851"/>
      <c r="D167" s="851"/>
      <c r="E167" s="851"/>
      <c r="F167" s="845"/>
      <c r="G167" s="845"/>
      <c r="H167" s="868"/>
      <c r="I167" s="591"/>
      <c r="J167" s="591"/>
      <c r="K167" s="591"/>
      <c r="L167" s="591"/>
      <c r="M167" s="591"/>
      <c r="N167" s="591"/>
      <c r="O167" s="292"/>
      <c r="P167" s="292"/>
      <c r="Q167" s="591"/>
      <c r="R167" s="591"/>
      <c r="S167" s="292"/>
      <c r="T167" s="292"/>
      <c r="U167" s="591"/>
      <c r="V167" s="591"/>
      <c r="W167" s="591"/>
      <c r="X167" s="102"/>
      <c r="Y167" s="102"/>
      <c r="Z167" s="102"/>
      <c r="AA167" s="102"/>
      <c r="AB167" s="102"/>
      <c r="AC167" s="102"/>
      <c r="AD167" s="102"/>
      <c r="AE167" s="102"/>
      <c r="AF167" s="102"/>
      <c r="AG167" s="102"/>
      <c r="AH167" s="102"/>
      <c r="AI167" s="102"/>
      <c r="AJ167" s="102"/>
      <c r="AK167" s="102"/>
      <c r="AL167" s="102"/>
      <c r="AM167" s="102"/>
      <c r="AN167" s="102"/>
      <c r="AO167" s="102"/>
      <c r="AP167" s="102"/>
      <c r="AQ167" s="102"/>
      <c r="AR167" s="102"/>
      <c r="AS167" s="102"/>
      <c r="AT167" s="102"/>
      <c r="AU167" s="102"/>
      <c r="AV167" s="176"/>
      <c r="CG167" s="289"/>
      <c r="CH167" s="289"/>
      <c r="CI167" s="289"/>
      <c r="CJ167" s="289"/>
      <c r="CK167" s="289"/>
      <c r="CL167" s="289"/>
      <c r="CM167" s="289"/>
      <c r="CN167" s="289"/>
    </row>
    <row r="168" spans="1:92" ht="14.25" customHeight="1" x14ac:dyDescent="0.2">
      <c r="A168" s="3018" t="s">
        <v>512</v>
      </c>
      <c r="B168" s="3018"/>
      <c r="C168" s="3018"/>
      <c r="D168" s="2920" t="s">
        <v>47</v>
      </c>
      <c r="E168" s="2920"/>
      <c r="F168" s="2920"/>
      <c r="G168" s="2920" t="s">
        <v>475</v>
      </c>
      <c r="H168" s="2920"/>
      <c r="I168" s="2920" t="s">
        <v>476</v>
      </c>
      <c r="J168" s="2920"/>
      <c r="K168" s="2920" t="s">
        <v>477</v>
      </c>
      <c r="L168" s="2920"/>
      <c r="M168" s="2920" t="s">
        <v>444</v>
      </c>
      <c r="N168" s="2920"/>
      <c r="O168" s="2735" t="s">
        <v>13</v>
      </c>
      <c r="P168" s="2737"/>
      <c r="Q168" s="2775" t="s">
        <v>189</v>
      </c>
      <c r="R168" s="2775"/>
      <c r="S168" s="2775" t="s">
        <v>190</v>
      </c>
      <c r="T168" s="2775"/>
      <c r="U168" s="2775" t="s">
        <v>191</v>
      </c>
      <c r="V168" s="2775"/>
      <c r="W168" s="2775" t="s">
        <v>192</v>
      </c>
      <c r="X168" s="2775"/>
      <c r="Y168" s="2775" t="s">
        <v>193</v>
      </c>
      <c r="Z168" s="2775"/>
      <c r="AA168" s="2775" t="s">
        <v>194</v>
      </c>
      <c r="AB168" s="2775"/>
      <c r="AC168" s="2775" t="s">
        <v>195</v>
      </c>
      <c r="AD168" s="2775"/>
      <c r="AE168" s="2775" t="s">
        <v>196</v>
      </c>
      <c r="AF168" s="2775"/>
      <c r="AG168" s="2775" t="s">
        <v>197</v>
      </c>
      <c r="AH168" s="2775"/>
      <c r="AI168" s="2775" t="s">
        <v>198</v>
      </c>
      <c r="AJ168" s="2775"/>
      <c r="AK168" s="2775" t="s">
        <v>199</v>
      </c>
      <c r="AL168" s="2775"/>
      <c r="AM168" s="2775" t="s">
        <v>200</v>
      </c>
      <c r="AN168" s="2745"/>
      <c r="AO168" s="3008" t="s">
        <v>451</v>
      </c>
      <c r="AP168" s="3009"/>
      <c r="AQ168" s="3010"/>
      <c r="AR168" s="3011" t="s">
        <v>542</v>
      </c>
      <c r="AS168" s="3013" t="s">
        <v>1657</v>
      </c>
      <c r="AT168" s="3003" t="s">
        <v>7</v>
      </c>
      <c r="AU168" s="3003"/>
      <c r="AV168" s="304"/>
      <c r="CG168" s="289"/>
      <c r="CH168" s="289"/>
      <c r="CI168" s="289"/>
      <c r="CJ168" s="289"/>
      <c r="CK168" s="289"/>
      <c r="CL168" s="289"/>
      <c r="CM168" s="289"/>
      <c r="CN168" s="289"/>
    </row>
    <row r="169" spans="1:92" ht="20.25" customHeight="1" x14ac:dyDescent="0.2">
      <c r="A169" s="3019"/>
      <c r="B169" s="3019"/>
      <c r="C169" s="3019"/>
      <c r="D169" s="824" t="s">
        <v>231</v>
      </c>
      <c r="E169" s="183" t="s">
        <v>27</v>
      </c>
      <c r="F169" s="183" t="s">
        <v>28</v>
      </c>
      <c r="G169" s="183" t="s">
        <v>27</v>
      </c>
      <c r="H169" s="183" t="s">
        <v>28</v>
      </c>
      <c r="I169" s="183" t="s">
        <v>27</v>
      </c>
      <c r="J169" s="183" t="s">
        <v>28</v>
      </c>
      <c r="K169" s="183" t="s">
        <v>27</v>
      </c>
      <c r="L169" s="183" t="s">
        <v>28</v>
      </c>
      <c r="M169" s="183" t="s">
        <v>27</v>
      </c>
      <c r="N169" s="183" t="s">
        <v>28</v>
      </c>
      <c r="O169" s="183" t="s">
        <v>27</v>
      </c>
      <c r="P169" s="183" t="s">
        <v>28</v>
      </c>
      <c r="Q169" s="183" t="s">
        <v>27</v>
      </c>
      <c r="R169" s="183" t="s">
        <v>28</v>
      </c>
      <c r="S169" s="183" t="s">
        <v>27</v>
      </c>
      <c r="T169" s="183" t="s">
        <v>28</v>
      </c>
      <c r="U169" s="183" t="s">
        <v>27</v>
      </c>
      <c r="V169" s="183" t="s">
        <v>28</v>
      </c>
      <c r="W169" s="183" t="s">
        <v>27</v>
      </c>
      <c r="X169" s="183" t="s">
        <v>28</v>
      </c>
      <c r="Y169" s="183" t="s">
        <v>27</v>
      </c>
      <c r="Z169" s="183" t="s">
        <v>28</v>
      </c>
      <c r="AA169" s="183" t="s">
        <v>27</v>
      </c>
      <c r="AB169" s="183" t="s">
        <v>28</v>
      </c>
      <c r="AC169" s="183" t="s">
        <v>27</v>
      </c>
      <c r="AD169" s="183" t="s">
        <v>28</v>
      </c>
      <c r="AE169" s="183" t="s">
        <v>27</v>
      </c>
      <c r="AF169" s="183" t="s">
        <v>28</v>
      </c>
      <c r="AG169" s="183" t="s">
        <v>27</v>
      </c>
      <c r="AH169" s="183" t="s">
        <v>28</v>
      </c>
      <c r="AI169" s="183" t="s">
        <v>27</v>
      </c>
      <c r="AJ169" s="183" t="s">
        <v>28</v>
      </c>
      <c r="AK169" s="183" t="s">
        <v>27</v>
      </c>
      <c r="AL169" s="183" t="s">
        <v>28</v>
      </c>
      <c r="AM169" s="183" t="s">
        <v>27</v>
      </c>
      <c r="AN169" s="961" t="s">
        <v>28</v>
      </c>
      <c r="AO169" s="985" t="s">
        <v>1030</v>
      </c>
      <c r="AP169" s="986" t="s">
        <v>1031</v>
      </c>
      <c r="AQ169" s="987" t="s">
        <v>1653</v>
      </c>
      <c r="AR169" s="3012"/>
      <c r="AS169" s="3014"/>
      <c r="AT169" s="962" t="s">
        <v>27</v>
      </c>
      <c r="AU169" s="962" t="s">
        <v>28</v>
      </c>
      <c r="AV169" s="290"/>
      <c r="CG169" s="289"/>
      <c r="CH169" s="289"/>
      <c r="CI169" s="289"/>
      <c r="CJ169" s="289"/>
      <c r="CK169" s="289"/>
      <c r="CL169" s="289"/>
      <c r="CM169" s="289"/>
      <c r="CN169" s="289"/>
    </row>
    <row r="170" spans="1:92" x14ac:dyDescent="0.2">
      <c r="A170" s="3004" t="s">
        <v>513</v>
      </c>
      <c r="B170" s="3004"/>
      <c r="C170" s="3004"/>
      <c r="D170" s="965">
        <f>SUM(E170+F170)</f>
        <v>0</v>
      </c>
      <c r="E170" s="965">
        <f>SUM(G170+I170+K170+M170+O170+Q170+S170+U170+W170+Y170+AA170+AC170+AE170+AG170+AI170+AK170+AM170)</f>
        <v>0</v>
      </c>
      <c r="F170" s="965">
        <f>SUM(H170+J170+L170+N170+P170+R170+T170+V170+X170+Z170+AB170+AD170+AF170+AH170+AJ170+AL170+AN170)</f>
        <v>0</v>
      </c>
      <c r="G170" s="476"/>
      <c r="H170" s="476"/>
      <c r="I170" s="476"/>
      <c r="J170" s="476"/>
      <c r="K170" s="476"/>
      <c r="L170" s="476"/>
      <c r="M170" s="476"/>
      <c r="N170" s="476"/>
      <c r="O170" s="476"/>
      <c r="P170" s="476"/>
      <c r="Q170" s="476"/>
      <c r="R170" s="476"/>
      <c r="S170" s="476"/>
      <c r="T170" s="476"/>
      <c r="U170" s="476"/>
      <c r="V170" s="476"/>
      <c r="W170" s="476"/>
      <c r="X170" s="476"/>
      <c r="Y170" s="476"/>
      <c r="Z170" s="476"/>
      <c r="AA170" s="476"/>
      <c r="AB170" s="476"/>
      <c r="AC170" s="476"/>
      <c r="AD170" s="476"/>
      <c r="AE170" s="476"/>
      <c r="AF170" s="476"/>
      <c r="AG170" s="476"/>
      <c r="AH170" s="476"/>
      <c r="AI170" s="476"/>
      <c r="AJ170" s="476"/>
      <c r="AK170" s="476"/>
      <c r="AL170" s="476"/>
      <c r="AM170" s="476"/>
      <c r="AN170" s="386"/>
      <c r="AO170" s="969"/>
      <c r="AP170" s="891"/>
      <c r="AQ170" s="988"/>
      <c r="AR170" s="432"/>
      <c r="AS170" s="476"/>
      <c r="AT170" s="476"/>
      <c r="AU170" s="476"/>
      <c r="AV170" s="197" t="s">
        <v>1514</v>
      </c>
      <c r="CG170" s="289">
        <v>0</v>
      </c>
      <c r="CH170" s="289">
        <v>0</v>
      </c>
      <c r="CI170" s="289">
        <v>0</v>
      </c>
      <c r="CJ170" s="289"/>
      <c r="CK170" s="289"/>
      <c r="CL170" s="289"/>
      <c r="CM170" s="289"/>
      <c r="CN170" s="289"/>
    </row>
    <row r="171" spans="1:92" x14ac:dyDescent="0.2">
      <c r="A171" s="3005" t="s">
        <v>480</v>
      </c>
      <c r="B171" s="3006"/>
      <c r="C171" s="3006"/>
      <c r="D171" s="989"/>
      <c r="E171" s="626"/>
      <c r="F171" s="626"/>
      <c r="G171" s="626"/>
      <c r="H171" s="626"/>
      <c r="I171" s="626"/>
      <c r="J171" s="626"/>
      <c r="K171" s="626"/>
      <c r="L171" s="626"/>
      <c r="M171" s="626"/>
      <c r="N171" s="626"/>
      <c r="O171" s="626"/>
      <c r="P171" s="626"/>
      <c r="Q171" s="626"/>
      <c r="R171" s="626"/>
      <c r="S171" s="626"/>
      <c r="T171" s="626"/>
      <c r="U171" s="626"/>
      <c r="V171" s="626"/>
      <c r="W171" s="626"/>
      <c r="X171" s="626"/>
      <c r="Y171" s="626"/>
      <c r="Z171" s="626"/>
      <c r="AA171" s="626"/>
      <c r="AB171" s="626"/>
      <c r="AC171" s="626"/>
      <c r="AD171" s="626"/>
      <c r="AE171" s="626"/>
      <c r="AF171" s="626"/>
      <c r="AG171" s="626"/>
      <c r="AH171" s="626"/>
      <c r="AI171" s="626"/>
      <c r="AJ171" s="626"/>
      <c r="AK171" s="626"/>
      <c r="AL171" s="626"/>
      <c r="AM171" s="626"/>
      <c r="AN171" s="626"/>
      <c r="AO171" s="990"/>
      <c r="AP171" s="991"/>
      <c r="AQ171" s="992"/>
      <c r="AR171" s="626"/>
      <c r="AS171" s="626"/>
      <c r="AT171" s="626"/>
      <c r="AU171" s="993"/>
      <c r="AV171" s="197"/>
      <c r="CG171" s="289"/>
      <c r="CH171" s="289"/>
      <c r="CI171" s="289"/>
      <c r="CJ171" s="289"/>
      <c r="CK171" s="289"/>
      <c r="CL171" s="289"/>
      <c r="CM171" s="289"/>
      <c r="CN171" s="289"/>
    </row>
    <row r="172" spans="1:92" x14ac:dyDescent="0.2">
      <c r="A172" s="2766" t="s">
        <v>514</v>
      </c>
      <c r="B172" s="2966" t="s">
        <v>1643</v>
      </c>
      <c r="C172" s="2967"/>
      <c r="D172" s="967">
        <f t="shared" ref="D172:D178" si="28">SUM(E172+F172)</f>
        <v>0</v>
      </c>
      <c r="E172" s="967">
        <f t="shared" ref="E172:F178" si="29">SUM(G172+I172+K172+M172+O172+Q172+S172+U172+W172+Y172+AA172+AC172+AE172+AG172+AI172+AK172+AM172)</f>
        <v>0</v>
      </c>
      <c r="F172" s="967">
        <f t="shared" si="29"/>
        <v>0</v>
      </c>
      <c r="G172" s="125"/>
      <c r="H172" s="125"/>
      <c r="I172" s="125"/>
      <c r="J172" s="125"/>
      <c r="K172" s="125"/>
      <c r="L172" s="125"/>
      <c r="M172" s="125"/>
      <c r="N172" s="125"/>
      <c r="O172" s="125"/>
      <c r="P172" s="125"/>
      <c r="Q172" s="125"/>
      <c r="R172" s="125"/>
      <c r="S172" s="125"/>
      <c r="T172" s="125"/>
      <c r="U172" s="125"/>
      <c r="V172" s="125"/>
      <c r="W172" s="125"/>
      <c r="X172" s="125"/>
      <c r="Y172" s="125"/>
      <c r="Z172" s="125"/>
      <c r="AA172" s="125"/>
      <c r="AB172" s="125"/>
      <c r="AC172" s="125"/>
      <c r="AD172" s="125"/>
      <c r="AE172" s="125"/>
      <c r="AF172" s="125"/>
      <c r="AG172" s="125"/>
      <c r="AH172" s="125"/>
      <c r="AI172" s="125"/>
      <c r="AJ172" s="125"/>
      <c r="AK172" s="125"/>
      <c r="AL172" s="125"/>
      <c r="AM172" s="125"/>
      <c r="AN172" s="401"/>
      <c r="AO172" s="909"/>
      <c r="AP172" s="125"/>
      <c r="AQ172" s="994"/>
      <c r="AR172" s="909"/>
      <c r="AS172" s="125"/>
      <c r="AT172" s="125"/>
      <c r="AU172" s="125"/>
      <c r="AV172" s="197" t="s">
        <v>1514</v>
      </c>
      <c r="CG172" s="289">
        <v>0</v>
      </c>
      <c r="CH172" s="289">
        <v>0</v>
      </c>
      <c r="CI172" s="289">
        <v>0</v>
      </c>
      <c r="CJ172" s="289"/>
      <c r="CK172" s="289"/>
      <c r="CL172" s="289"/>
      <c r="CM172" s="289"/>
      <c r="CN172" s="289"/>
    </row>
    <row r="173" spans="1:92" x14ac:dyDescent="0.2">
      <c r="A173" s="3007"/>
      <c r="B173" s="2963" t="s">
        <v>1427</v>
      </c>
      <c r="C173" s="2964"/>
      <c r="D173" s="974">
        <f t="shared" si="28"/>
        <v>0</v>
      </c>
      <c r="E173" s="974">
        <f t="shared" si="29"/>
        <v>0</v>
      </c>
      <c r="F173" s="974">
        <f t="shared" si="29"/>
        <v>0</v>
      </c>
      <c r="G173" s="136"/>
      <c r="H173" s="136"/>
      <c r="I173" s="136"/>
      <c r="J173" s="136"/>
      <c r="K173" s="136"/>
      <c r="L173" s="136"/>
      <c r="M173" s="136"/>
      <c r="N173" s="136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  <c r="Y173" s="136"/>
      <c r="Z173" s="136"/>
      <c r="AA173" s="136"/>
      <c r="AB173" s="136"/>
      <c r="AC173" s="136"/>
      <c r="AD173" s="136"/>
      <c r="AE173" s="136"/>
      <c r="AF173" s="136"/>
      <c r="AG173" s="136"/>
      <c r="AH173" s="136"/>
      <c r="AI173" s="136"/>
      <c r="AJ173" s="136"/>
      <c r="AK173" s="154"/>
      <c r="AL173" s="154"/>
      <c r="AM173" s="136"/>
      <c r="AN173" s="400"/>
      <c r="AO173" s="975"/>
      <c r="AP173" s="136"/>
      <c r="AQ173" s="988"/>
      <c r="AR173" s="975"/>
      <c r="AS173" s="136"/>
      <c r="AT173" s="136"/>
      <c r="AU173" s="136"/>
      <c r="AV173" s="197" t="s">
        <v>1514</v>
      </c>
      <c r="CG173" s="289">
        <v>0</v>
      </c>
      <c r="CH173" s="289">
        <v>0</v>
      </c>
      <c r="CI173" s="289">
        <v>0</v>
      </c>
      <c r="CJ173" s="289"/>
      <c r="CK173" s="289"/>
      <c r="CL173" s="289"/>
      <c r="CM173" s="289"/>
      <c r="CN173" s="289"/>
    </row>
    <row r="174" spans="1:92" x14ac:dyDescent="0.2">
      <c r="A174" s="2970" t="s">
        <v>483</v>
      </c>
      <c r="B174" s="2970"/>
      <c r="C174" s="2971"/>
      <c r="D174" s="970">
        <f t="shared" si="28"/>
        <v>0</v>
      </c>
      <c r="E174" s="970">
        <f t="shared" si="29"/>
        <v>0</v>
      </c>
      <c r="F174" s="970">
        <f t="shared" si="29"/>
        <v>0</v>
      </c>
      <c r="G174" s="154"/>
      <c r="H174" s="154"/>
      <c r="I174" s="154"/>
      <c r="J174" s="154"/>
      <c r="K174" s="154"/>
      <c r="L174" s="154"/>
      <c r="M174" s="154"/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4"/>
      <c r="Z174" s="154"/>
      <c r="AA174" s="154"/>
      <c r="AB174" s="154"/>
      <c r="AC174" s="154"/>
      <c r="AD174" s="154"/>
      <c r="AE174" s="154"/>
      <c r="AF174" s="154"/>
      <c r="AG174" s="154"/>
      <c r="AH174" s="154"/>
      <c r="AI174" s="154"/>
      <c r="AJ174" s="154"/>
      <c r="AK174" s="476"/>
      <c r="AL174" s="476"/>
      <c r="AM174" s="154"/>
      <c r="AN174" s="407"/>
      <c r="AO174" s="915"/>
      <c r="AP174" s="154"/>
      <c r="AQ174" s="988"/>
      <c r="AR174" s="429"/>
      <c r="AS174" s="154"/>
      <c r="AT174" s="154"/>
      <c r="AU174" s="154"/>
      <c r="AV174" s="197" t="s">
        <v>1514</v>
      </c>
      <c r="CG174" s="289">
        <v>0</v>
      </c>
      <c r="CH174" s="289">
        <v>0</v>
      </c>
      <c r="CI174" s="289">
        <v>0</v>
      </c>
      <c r="CJ174" s="289"/>
      <c r="CK174" s="289"/>
      <c r="CL174" s="289"/>
      <c r="CM174" s="289"/>
      <c r="CN174" s="289"/>
    </row>
    <row r="175" spans="1:92" x14ac:dyDescent="0.2">
      <c r="A175" s="2996" t="s">
        <v>484</v>
      </c>
      <c r="B175" s="2997"/>
      <c r="C175" s="2998"/>
      <c r="D175" s="274">
        <f t="shared" si="28"/>
        <v>0</v>
      </c>
      <c r="E175" s="274">
        <f t="shared" si="29"/>
        <v>0</v>
      </c>
      <c r="F175" s="274">
        <f t="shared" si="29"/>
        <v>0</v>
      </c>
      <c r="G175" s="476"/>
      <c r="H175" s="476"/>
      <c r="I175" s="476"/>
      <c r="J175" s="476"/>
      <c r="K175" s="476"/>
      <c r="L175" s="476"/>
      <c r="M175" s="476"/>
      <c r="N175" s="476"/>
      <c r="O175" s="476"/>
      <c r="P175" s="476"/>
      <c r="Q175" s="476"/>
      <c r="R175" s="476"/>
      <c r="S175" s="476"/>
      <c r="T175" s="476"/>
      <c r="U175" s="476"/>
      <c r="V175" s="476"/>
      <c r="W175" s="476"/>
      <c r="X175" s="476"/>
      <c r="Y175" s="476"/>
      <c r="Z175" s="476"/>
      <c r="AA175" s="476"/>
      <c r="AB175" s="476"/>
      <c r="AC175" s="476"/>
      <c r="AD175" s="476"/>
      <c r="AE175" s="476"/>
      <c r="AF175" s="476"/>
      <c r="AG175" s="476"/>
      <c r="AH175" s="476"/>
      <c r="AI175" s="476"/>
      <c r="AJ175" s="476"/>
      <c r="AK175" s="476"/>
      <c r="AL175" s="476"/>
      <c r="AM175" s="476"/>
      <c r="AN175" s="386"/>
      <c r="AO175" s="966"/>
      <c r="AP175" s="476"/>
      <c r="AQ175" s="995"/>
      <c r="AR175" s="432"/>
      <c r="AS175" s="476"/>
      <c r="AT175" s="476"/>
      <c r="AU175" s="476"/>
      <c r="AV175" s="197" t="s">
        <v>1514</v>
      </c>
      <c r="CG175" s="289">
        <v>0</v>
      </c>
      <c r="CH175" s="289">
        <v>0</v>
      </c>
      <c r="CI175" s="289">
        <v>0</v>
      </c>
      <c r="CJ175" s="289"/>
      <c r="CK175" s="289"/>
      <c r="CL175" s="289"/>
      <c r="CM175" s="289"/>
      <c r="CN175" s="289"/>
    </row>
    <row r="176" spans="1:92" ht="14.25" customHeight="1" x14ac:dyDescent="0.2">
      <c r="A176" s="2732" t="s">
        <v>485</v>
      </c>
      <c r="B176" s="2797" t="s">
        <v>486</v>
      </c>
      <c r="C176" s="2999"/>
      <c r="D176" s="971">
        <f t="shared" si="28"/>
        <v>0</v>
      </c>
      <c r="E176" s="971">
        <f t="shared" si="29"/>
        <v>0</v>
      </c>
      <c r="F176" s="971">
        <f t="shared" si="29"/>
        <v>0</v>
      </c>
      <c r="G176" s="143"/>
      <c r="H176" s="143"/>
      <c r="I176" s="143"/>
      <c r="J176" s="143"/>
      <c r="K176" s="143"/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392"/>
      <c r="AO176" s="919"/>
      <c r="AP176" s="143"/>
      <c r="AQ176" s="996"/>
      <c r="AR176" s="299"/>
      <c r="AS176" s="143"/>
      <c r="AT176" s="143"/>
      <c r="AU176" s="143"/>
      <c r="AV176" s="197" t="s">
        <v>1514</v>
      </c>
      <c r="CG176" s="289">
        <v>0</v>
      </c>
      <c r="CH176" s="289">
        <v>0</v>
      </c>
      <c r="CI176" s="289">
        <v>0</v>
      </c>
      <c r="CJ176" s="289"/>
      <c r="CK176" s="289"/>
      <c r="CL176" s="289"/>
      <c r="CM176" s="289"/>
      <c r="CN176" s="289"/>
    </row>
    <row r="177" spans="1:92" x14ac:dyDescent="0.2">
      <c r="A177" s="2734"/>
      <c r="B177" s="2754" t="s">
        <v>487</v>
      </c>
      <c r="C177" s="3000"/>
      <c r="D177" s="972">
        <f t="shared" si="28"/>
        <v>0</v>
      </c>
      <c r="E177" s="972">
        <f t="shared" si="29"/>
        <v>0</v>
      </c>
      <c r="F177" s="972">
        <f t="shared" si="29"/>
        <v>0</v>
      </c>
      <c r="G177" s="237"/>
      <c r="H177" s="237"/>
      <c r="I177" s="237"/>
      <c r="J177" s="237"/>
      <c r="K177" s="237"/>
      <c r="L177" s="237"/>
      <c r="M177" s="237"/>
      <c r="N177" s="237"/>
      <c r="O177" s="237"/>
      <c r="P177" s="237"/>
      <c r="Q177" s="237"/>
      <c r="R177" s="237"/>
      <c r="S177" s="237"/>
      <c r="T177" s="237"/>
      <c r="U177" s="237"/>
      <c r="V177" s="237"/>
      <c r="W177" s="237"/>
      <c r="X177" s="237"/>
      <c r="Y177" s="237"/>
      <c r="Z177" s="237"/>
      <c r="AA177" s="237"/>
      <c r="AB177" s="237"/>
      <c r="AC177" s="237"/>
      <c r="AD177" s="237"/>
      <c r="AE177" s="237"/>
      <c r="AF177" s="237"/>
      <c r="AG177" s="237"/>
      <c r="AH177" s="237"/>
      <c r="AI177" s="237"/>
      <c r="AJ177" s="237"/>
      <c r="AK177" s="237"/>
      <c r="AL177" s="237"/>
      <c r="AM177" s="237"/>
      <c r="AN177" s="395"/>
      <c r="AO177" s="919"/>
      <c r="AP177" s="143"/>
      <c r="AQ177" s="996"/>
      <c r="AR177" s="301"/>
      <c r="AS177" s="237"/>
      <c r="AT177" s="237"/>
      <c r="AU177" s="237"/>
      <c r="AV177" s="197" t="s">
        <v>1514</v>
      </c>
      <c r="CG177" s="289">
        <v>0</v>
      </c>
      <c r="CH177" s="289">
        <v>0</v>
      </c>
      <c r="CI177" s="289">
        <v>0</v>
      </c>
      <c r="CJ177" s="289"/>
      <c r="CK177" s="289"/>
      <c r="CL177" s="289"/>
      <c r="CM177" s="289"/>
      <c r="CN177" s="289"/>
    </row>
    <row r="178" spans="1:92" x14ac:dyDescent="0.2">
      <c r="A178" s="2734"/>
      <c r="B178" s="2754" t="s">
        <v>488</v>
      </c>
      <c r="C178" s="2754"/>
      <c r="D178" s="972">
        <f t="shared" si="28"/>
        <v>0</v>
      </c>
      <c r="E178" s="972">
        <f t="shared" si="29"/>
        <v>0</v>
      </c>
      <c r="F178" s="972">
        <f t="shared" si="29"/>
        <v>0</v>
      </c>
      <c r="G178" s="237"/>
      <c r="H178" s="237"/>
      <c r="I178" s="237"/>
      <c r="J178" s="237"/>
      <c r="K178" s="237"/>
      <c r="L178" s="237"/>
      <c r="M178" s="237"/>
      <c r="N178" s="237"/>
      <c r="O178" s="237"/>
      <c r="P178" s="237"/>
      <c r="Q178" s="237"/>
      <c r="R178" s="237"/>
      <c r="S178" s="237"/>
      <c r="T178" s="237"/>
      <c r="U178" s="237"/>
      <c r="V178" s="237"/>
      <c r="W178" s="237"/>
      <c r="X178" s="237"/>
      <c r="Y178" s="237"/>
      <c r="Z178" s="237"/>
      <c r="AA178" s="237"/>
      <c r="AB178" s="237"/>
      <c r="AC178" s="237"/>
      <c r="AD178" s="237"/>
      <c r="AE178" s="237"/>
      <c r="AF178" s="237"/>
      <c r="AG178" s="237"/>
      <c r="AH178" s="237"/>
      <c r="AI178" s="237"/>
      <c r="AJ178" s="237"/>
      <c r="AK178" s="237"/>
      <c r="AL178" s="237"/>
      <c r="AM178" s="237"/>
      <c r="AN178" s="395"/>
      <c r="AO178" s="919"/>
      <c r="AP178" s="143"/>
      <c r="AQ178" s="996"/>
      <c r="AR178" s="301"/>
      <c r="AS178" s="237"/>
      <c r="AT178" s="237"/>
      <c r="AU178" s="237"/>
      <c r="AV178" s="197" t="s">
        <v>1514</v>
      </c>
      <c r="CG178" s="289"/>
      <c r="CH178" s="289">
        <v>0</v>
      </c>
      <c r="CI178" s="289">
        <v>0</v>
      </c>
      <c r="CJ178" s="289"/>
      <c r="CK178" s="289"/>
      <c r="CL178" s="289"/>
      <c r="CM178" s="289"/>
      <c r="CN178" s="289"/>
    </row>
    <row r="179" spans="1:92" ht="15" customHeight="1" x14ac:dyDescent="0.2">
      <c r="A179" s="2734"/>
      <c r="B179" s="3002" t="s">
        <v>1470</v>
      </c>
      <c r="C179" s="2793"/>
      <c r="D179" s="973"/>
      <c r="E179" s="211"/>
      <c r="F179" s="972">
        <f>SUM(L179+N179+P179+R179+T179+V179+X179+Z179+AB179+AD179+AF179+AH179+AJ179+AL179+AN179)</f>
        <v>0</v>
      </c>
      <c r="G179" s="211"/>
      <c r="H179" s="211"/>
      <c r="I179" s="211"/>
      <c r="J179" s="211"/>
      <c r="K179" s="211"/>
      <c r="L179" s="237"/>
      <c r="M179" s="211"/>
      <c r="N179" s="237"/>
      <c r="O179" s="211"/>
      <c r="P179" s="237"/>
      <c r="Q179" s="211"/>
      <c r="R179" s="237"/>
      <c r="S179" s="211"/>
      <c r="T179" s="237"/>
      <c r="U179" s="211"/>
      <c r="V179" s="237"/>
      <c r="W179" s="211"/>
      <c r="X179" s="237"/>
      <c r="Y179" s="211"/>
      <c r="Z179" s="237"/>
      <c r="AA179" s="211"/>
      <c r="AB179" s="237"/>
      <c r="AC179" s="211"/>
      <c r="AD179" s="237"/>
      <c r="AE179" s="211"/>
      <c r="AF179" s="237"/>
      <c r="AG179" s="211"/>
      <c r="AH179" s="237"/>
      <c r="AI179" s="211"/>
      <c r="AJ179" s="237"/>
      <c r="AK179" s="211"/>
      <c r="AL179" s="237"/>
      <c r="AM179" s="211"/>
      <c r="AN179" s="395"/>
      <c r="AO179" s="919"/>
      <c r="AP179" s="143"/>
      <c r="AQ179" s="996"/>
      <c r="AR179" s="301"/>
      <c r="AS179" s="237"/>
      <c r="AT179" s="211"/>
      <c r="AU179" s="237"/>
      <c r="AV179" s="197" t="s">
        <v>1514</v>
      </c>
      <c r="CG179" s="289">
        <v>0</v>
      </c>
      <c r="CH179" s="289">
        <v>0</v>
      </c>
      <c r="CI179" s="289">
        <v>0</v>
      </c>
      <c r="CJ179" s="289"/>
      <c r="CK179" s="289"/>
      <c r="CL179" s="289"/>
      <c r="CM179" s="289"/>
      <c r="CN179" s="289"/>
    </row>
    <row r="180" spans="1:92" x14ac:dyDescent="0.2">
      <c r="A180" s="2734"/>
      <c r="B180" s="2754" t="s">
        <v>489</v>
      </c>
      <c r="C180" s="2754"/>
      <c r="D180" s="972">
        <f t="shared" ref="D180:D200" si="30">SUM(E180+F180)</f>
        <v>0</v>
      </c>
      <c r="E180" s="972">
        <f t="shared" ref="E180:F186" si="31">SUM(G180+I180+K180+M180+O180+Q180+S180+U180+W180+Y180+AA180+AC180+AE180+AG180+AI180+AK180+AM180)</f>
        <v>0</v>
      </c>
      <c r="F180" s="972">
        <f t="shared" si="31"/>
        <v>0</v>
      </c>
      <c r="G180" s="237"/>
      <c r="H180" s="237"/>
      <c r="I180" s="237"/>
      <c r="J180" s="237"/>
      <c r="K180" s="237"/>
      <c r="L180" s="237"/>
      <c r="M180" s="237"/>
      <c r="N180" s="237"/>
      <c r="O180" s="237"/>
      <c r="P180" s="237"/>
      <c r="Q180" s="237"/>
      <c r="R180" s="237"/>
      <c r="S180" s="237"/>
      <c r="T180" s="237"/>
      <c r="U180" s="237"/>
      <c r="V180" s="237"/>
      <c r="W180" s="237"/>
      <c r="X180" s="237"/>
      <c r="Y180" s="237"/>
      <c r="Z180" s="237"/>
      <c r="AA180" s="237"/>
      <c r="AB180" s="237"/>
      <c r="AC180" s="237"/>
      <c r="AD180" s="237"/>
      <c r="AE180" s="237"/>
      <c r="AF180" s="237"/>
      <c r="AG180" s="237"/>
      <c r="AH180" s="237"/>
      <c r="AI180" s="237"/>
      <c r="AJ180" s="237"/>
      <c r="AK180" s="237"/>
      <c r="AL180" s="237"/>
      <c r="AM180" s="237"/>
      <c r="AN180" s="395"/>
      <c r="AO180" s="919"/>
      <c r="AP180" s="143"/>
      <c r="AQ180" s="996"/>
      <c r="AR180" s="301"/>
      <c r="AS180" s="237"/>
      <c r="AT180" s="237"/>
      <c r="AU180" s="237"/>
      <c r="AV180" s="197" t="s">
        <v>1514</v>
      </c>
      <c r="CG180" s="289">
        <v>0</v>
      </c>
      <c r="CH180" s="289">
        <v>0</v>
      </c>
      <c r="CI180" s="289">
        <v>0</v>
      </c>
      <c r="CJ180" s="289"/>
      <c r="CK180" s="289"/>
      <c r="CL180" s="289"/>
      <c r="CM180" s="289"/>
      <c r="CN180" s="289"/>
    </row>
    <row r="181" spans="1:92" x14ac:dyDescent="0.2">
      <c r="A181" s="2734"/>
      <c r="B181" s="3001" t="s">
        <v>490</v>
      </c>
      <c r="C181" s="3001"/>
      <c r="D181" s="972">
        <f t="shared" si="30"/>
        <v>0</v>
      </c>
      <c r="E181" s="972">
        <f t="shared" si="31"/>
        <v>0</v>
      </c>
      <c r="F181" s="972">
        <f t="shared" si="31"/>
        <v>0</v>
      </c>
      <c r="G181" s="237"/>
      <c r="H181" s="237"/>
      <c r="I181" s="237"/>
      <c r="J181" s="237"/>
      <c r="K181" s="237"/>
      <c r="L181" s="237"/>
      <c r="M181" s="237"/>
      <c r="N181" s="237"/>
      <c r="O181" s="237"/>
      <c r="P181" s="237"/>
      <c r="Q181" s="237"/>
      <c r="R181" s="237"/>
      <c r="S181" s="237"/>
      <c r="T181" s="237"/>
      <c r="U181" s="237"/>
      <c r="V181" s="237"/>
      <c r="W181" s="237"/>
      <c r="X181" s="237"/>
      <c r="Y181" s="237"/>
      <c r="Z181" s="237"/>
      <c r="AA181" s="237"/>
      <c r="AB181" s="237"/>
      <c r="AC181" s="237"/>
      <c r="AD181" s="237"/>
      <c r="AE181" s="237"/>
      <c r="AF181" s="237"/>
      <c r="AG181" s="237"/>
      <c r="AH181" s="237"/>
      <c r="AI181" s="237"/>
      <c r="AJ181" s="237"/>
      <c r="AK181" s="237"/>
      <c r="AL181" s="237"/>
      <c r="AM181" s="237"/>
      <c r="AN181" s="395"/>
      <c r="AO181" s="919"/>
      <c r="AP181" s="143"/>
      <c r="AQ181" s="996"/>
      <c r="AR181" s="301"/>
      <c r="AS181" s="237"/>
      <c r="AT181" s="237"/>
      <c r="AU181" s="237"/>
      <c r="AV181" s="197" t="s">
        <v>1514</v>
      </c>
      <c r="CG181" s="289">
        <v>0</v>
      </c>
      <c r="CH181" s="289">
        <v>0</v>
      </c>
      <c r="CI181" s="289">
        <v>0</v>
      </c>
      <c r="CJ181" s="289"/>
      <c r="CK181" s="289"/>
      <c r="CL181" s="289"/>
      <c r="CM181" s="289"/>
      <c r="CN181" s="289"/>
    </row>
    <row r="182" spans="1:92" x14ac:dyDescent="0.2">
      <c r="A182" s="2734"/>
      <c r="B182" s="3001" t="s">
        <v>491</v>
      </c>
      <c r="C182" s="3001"/>
      <c r="D182" s="972">
        <f t="shared" si="30"/>
        <v>0</v>
      </c>
      <c r="E182" s="972">
        <f t="shared" si="31"/>
        <v>0</v>
      </c>
      <c r="F182" s="972">
        <f t="shared" si="31"/>
        <v>0</v>
      </c>
      <c r="G182" s="237"/>
      <c r="H182" s="237"/>
      <c r="I182" s="237"/>
      <c r="J182" s="237"/>
      <c r="K182" s="237"/>
      <c r="L182" s="237"/>
      <c r="M182" s="237"/>
      <c r="N182" s="237"/>
      <c r="O182" s="237"/>
      <c r="P182" s="237"/>
      <c r="Q182" s="237"/>
      <c r="R182" s="237"/>
      <c r="S182" s="237"/>
      <c r="T182" s="237"/>
      <c r="U182" s="237"/>
      <c r="V182" s="237"/>
      <c r="W182" s="237"/>
      <c r="X182" s="237"/>
      <c r="Y182" s="237"/>
      <c r="Z182" s="237"/>
      <c r="AA182" s="237"/>
      <c r="AB182" s="237"/>
      <c r="AC182" s="237"/>
      <c r="AD182" s="237"/>
      <c r="AE182" s="237"/>
      <c r="AF182" s="237"/>
      <c r="AG182" s="237"/>
      <c r="AH182" s="237"/>
      <c r="AI182" s="237"/>
      <c r="AJ182" s="237"/>
      <c r="AK182" s="237"/>
      <c r="AL182" s="237"/>
      <c r="AM182" s="237"/>
      <c r="AN182" s="395"/>
      <c r="AO182" s="919"/>
      <c r="AP182" s="143"/>
      <c r="AQ182" s="996"/>
      <c r="AR182" s="301"/>
      <c r="AS182" s="237"/>
      <c r="AT182" s="237"/>
      <c r="AU182" s="237"/>
      <c r="AV182" s="197" t="s">
        <v>1514</v>
      </c>
      <c r="CG182" s="289">
        <v>0</v>
      </c>
      <c r="CH182" s="289">
        <v>0</v>
      </c>
      <c r="CI182" s="289">
        <v>0</v>
      </c>
      <c r="CJ182" s="289"/>
      <c r="CK182" s="289"/>
      <c r="CL182" s="289"/>
      <c r="CM182" s="289"/>
      <c r="CN182" s="289"/>
    </row>
    <row r="183" spans="1:92" x14ac:dyDescent="0.2">
      <c r="A183" s="2733"/>
      <c r="B183" s="2959" t="s">
        <v>492</v>
      </c>
      <c r="C183" s="2959"/>
      <c r="D183" s="970">
        <f t="shared" si="30"/>
        <v>0</v>
      </c>
      <c r="E183" s="970">
        <f t="shared" si="31"/>
        <v>0</v>
      </c>
      <c r="F183" s="970">
        <f t="shared" si="31"/>
        <v>0</v>
      </c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/>
      <c r="R183" s="154"/>
      <c r="S183" s="154"/>
      <c r="T183" s="154"/>
      <c r="U183" s="154"/>
      <c r="V183" s="154"/>
      <c r="W183" s="154"/>
      <c r="X183" s="154"/>
      <c r="Y183" s="154"/>
      <c r="Z183" s="154"/>
      <c r="AA183" s="154"/>
      <c r="AB183" s="154"/>
      <c r="AC183" s="154"/>
      <c r="AD183" s="154"/>
      <c r="AE183" s="154"/>
      <c r="AF183" s="154"/>
      <c r="AG183" s="154"/>
      <c r="AH183" s="154"/>
      <c r="AI183" s="154"/>
      <c r="AJ183" s="154"/>
      <c r="AK183" s="154"/>
      <c r="AL183" s="154"/>
      <c r="AM183" s="154"/>
      <c r="AN183" s="407"/>
      <c r="AO183" s="975"/>
      <c r="AP183" s="136"/>
      <c r="AQ183" s="988"/>
      <c r="AR183" s="429"/>
      <c r="AS183" s="154"/>
      <c r="AT183" s="154"/>
      <c r="AU183" s="154"/>
      <c r="AV183" s="197" t="s">
        <v>1514</v>
      </c>
      <c r="CG183" s="289">
        <v>0</v>
      </c>
      <c r="CH183" s="289">
        <v>0</v>
      </c>
      <c r="CI183" s="289">
        <v>0</v>
      </c>
      <c r="CJ183" s="289"/>
      <c r="CK183" s="289"/>
      <c r="CL183" s="289"/>
      <c r="CM183" s="289"/>
      <c r="CN183" s="289"/>
    </row>
    <row r="184" spans="1:92" ht="21" customHeight="1" x14ac:dyDescent="0.2">
      <c r="A184" s="2825" t="s">
        <v>493</v>
      </c>
      <c r="B184" s="2960" t="s">
        <v>494</v>
      </c>
      <c r="C184" s="2834"/>
      <c r="D184" s="967">
        <f t="shared" si="30"/>
        <v>0</v>
      </c>
      <c r="E184" s="967">
        <f t="shared" si="31"/>
        <v>0</v>
      </c>
      <c r="F184" s="967">
        <f t="shared" si="31"/>
        <v>0</v>
      </c>
      <c r="G184" s="125"/>
      <c r="H184" s="125"/>
      <c r="I184" s="125"/>
      <c r="J184" s="125"/>
      <c r="K184" s="125"/>
      <c r="L184" s="125"/>
      <c r="M184" s="125"/>
      <c r="N184" s="125"/>
      <c r="O184" s="125"/>
      <c r="P184" s="125"/>
      <c r="Q184" s="125"/>
      <c r="R184" s="125"/>
      <c r="S184" s="125"/>
      <c r="T184" s="125"/>
      <c r="U184" s="125"/>
      <c r="V184" s="125"/>
      <c r="W184" s="125"/>
      <c r="X184" s="125"/>
      <c r="Y184" s="125"/>
      <c r="Z184" s="125"/>
      <c r="AA184" s="125"/>
      <c r="AB184" s="125"/>
      <c r="AC184" s="125"/>
      <c r="AD184" s="125"/>
      <c r="AE184" s="125"/>
      <c r="AF184" s="125"/>
      <c r="AG184" s="125"/>
      <c r="AH184" s="125"/>
      <c r="AI184" s="125"/>
      <c r="AJ184" s="125"/>
      <c r="AK184" s="155"/>
      <c r="AL184" s="155"/>
      <c r="AM184" s="125"/>
      <c r="AN184" s="401"/>
      <c r="AO184" s="919"/>
      <c r="AP184" s="143"/>
      <c r="AQ184" s="996"/>
      <c r="AR184" s="244"/>
      <c r="AS184" s="125"/>
      <c r="AT184" s="125"/>
      <c r="AU184" s="125"/>
      <c r="AV184" s="197" t="s">
        <v>1514</v>
      </c>
      <c r="CG184" s="289">
        <v>0</v>
      </c>
      <c r="CH184" s="289">
        <v>0</v>
      </c>
      <c r="CI184" s="289">
        <v>0</v>
      </c>
      <c r="CJ184" s="289"/>
      <c r="CK184" s="289"/>
      <c r="CL184" s="289"/>
      <c r="CM184" s="289"/>
      <c r="CN184" s="289"/>
    </row>
    <row r="185" spans="1:92" ht="23.25" customHeight="1" x14ac:dyDescent="0.2">
      <c r="A185" s="2827"/>
      <c r="B185" s="2961" t="s">
        <v>495</v>
      </c>
      <c r="C185" s="2962"/>
      <c r="D185" s="972">
        <f t="shared" si="30"/>
        <v>0</v>
      </c>
      <c r="E185" s="972">
        <f t="shared" si="31"/>
        <v>0</v>
      </c>
      <c r="F185" s="972">
        <f t="shared" si="31"/>
        <v>0</v>
      </c>
      <c r="G185" s="237"/>
      <c r="H185" s="237"/>
      <c r="I185" s="237"/>
      <c r="J185" s="237"/>
      <c r="K185" s="237"/>
      <c r="L185" s="237"/>
      <c r="M185" s="237"/>
      <c r="N185" s="237"/>
      <c r="O185" s="237"/>
      <c r="P185" s="237"/>
      <c r="Q185" s="237"/>
      <c r="R185" s="237"/>
      <c r="S185" s="237"/>
      <c r="T185" s="237"/>
      <c r="U185" s="237"/>
      <c r="V185" s="237"/>
      <c r="W185" s="237"/>
      <c r="X185" s="237"/>
      <c r="Y185" s="237"/>
      <c r="Z185" s="237"/>
      <c r="AA185" s="237"/>
      <c r="AB185" s="237"/>
      <c r="AC185" s="237"/>
      <c r="AD185" s="237"/>
      <c r="AE185" s="237"/>
      <c r="AF185" s="237"/>
      <c r="AG185" s="237"/>
      <c r="AH185" s="237"/>
      <c r="AI185" s="237"/>
      <c r="AJ185" s="237"/>
      <c r="AK185" s="154"/>
      <c r="AL185" s="154"/>
      <c r="AM185" s="237"/>
      <c r="AN185" s="395"/>
      <c r="AO185" s="919"/>
      <c r="AP185" s="143"/>
      <c r="AQ185" s="996"/>
      <c r="AR185" s="301"/>
      <c r="AS185" s="237"/>
      <c r="AT185" s="237"/>
      <c r="AU185" s="237"/>
      <c r="AV185" s="197" t="s">
        <v>1514</v>
      </c>
      <c r="CG185" s="289">
        <v>0</v>
      </c>
      <c r="CH185" s="289">
        <v>0</v>
      </c>
      <c r="CI185" s="289">
        <v>0</v>
      </c>
      <c r="CJ185" s="289"/>
      <c r="CK185" s="289"/>
      <c r="CL185" s="289"/>
      <c r="CM185" s="289"/>
      <c r="CN185" s="289"/>
    </row>
    <row r="186" spans="1:92" ht="17.25" customHeight="1" x14ac:dyDescent="0.2">
      <c r="A186" s="2828"/>
      <c r="B186" s="2963" t="s">
        <v>496</v>
      </c>
      <c r="C186" s="2964"/>
      <c r="D186" s="974">
        <f t="shared" si="30"/>
        <v>0</v>
      </c>
      <c r="E186" s="974">
        <f t="shared" si="31"/>
        <v>0</v>
      </c>
      <c r="F186" s="974">
        <f t="shared" si="31"/>
        <v>0</v>
      </c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  <c r="AA186" s="136"/>
      <c r="AB186" s="136"/>
      <c r="AC186" s="136"/>
      <c r="AD186" s="136"/>
      <c r="AE186" s="136"/>
      <c r="AF186" s="136"/>
      <c r="AG186" s="136"/>
      <c r="AH186" s="136"/>
      <c r="AI186" s="136"/>
      <c r="AJ186" s="136"/>
      <c r="AK186" s="136"/>
      <c r="AL186" s="136"/>
      <c r="AM186" s="136"/>
      <c r="AN186" s="400"/>
      <c r="AO186" s="975"/>
      <c r="AP186" s="136"/>
      <c r="AQ186" s="988"/>
      <c r="AR186" s="247"/>
      <c r="AS186" s="136"/>
      <c r="AT186" s="136"/>
      <c r="AU186" s="136"/>
      <c r="AV186" s="197" t="s">
        <v>1514</v>
      </c>
      <c r="CG186" s="289">
        <v>0</v>
      </c>
      <c r="CH186" s="289">
        <v>0</v>
      </c>
      <c r="CI186" s="289">
        <v>0</v>
      </c>
      <c r="CJ186" s="289"/>
      <c r="CK186" s="289"/>
      <c r="CL186" s="289"/>
      <c r="CM186" s="289"/>
      <c r="CN186" s="289"/>
    </row>
    <row r="187" spans="1:92" ht="15.75" customHeight="1" x14ac:dyDescent="0.2">
      <c r="A187" s="2825" t="s">
        <v>497</v>
      </c>
      <c r="B187" s="2966" t="s">
        <v>498</v>
      </c>
      <c r="C187" s="2967"/>
      <c r="D187" s="967">
        <f t="shared" si="30"/>
        <v>0</v>
      </c>
      <c r="E187" s="967">
        <f t="shared" ref="E187:F190" si="32">SUM(G187+I187+K187+M187+O187)</f>
        <v>0</v>
      </c>
      <c r="F187" s="967">
        <f t="shared" si="32"/>
        <v>0</v>
      </c>
      <c r="G187" s="125"/>
      <c r="H187" s="125"/>
      <c r="I187" s="125"/>
      <c r="J187" s="125"/>
      <c r="K187" s="125"/>
      <c r="L187" s="125"/>
      <c r="M187" s="125"/>
      <c r="N187" s="125"/>
      <c r="O187" s="125"/>
      <c r="P187" s="125"/>
      <c r="Q187" s="211"/>
      <c r="R187" s="211"/>
      <c r="S187" s="211"/>
      <c r="T187" s="211"/>
      <c r="U187" s="211"/>
      <c r="V187" s="211"/>
      <c r="W187" s="211"/>
      <c r="X187" s="211"/>
      <c r="Y187" s="211"/>
      <c r="Z187" s="211"/>
      <c r="AA187" s="211"/>
      <c r="AB187" s="211"/>
      <c r="AC187" s="211"/>
      <c r="AD187" s="211"/>
      <c r="AE187" s="211"/>
      <c r="AF187" s="211"/>
      <c r="AG187" s="211"/>
      <c r="AH187" s="211"/>
      <c r="AI187" s="211"/>
      <c r="AJ187" s="211"/>
      <c r="AK187" s="144"/>
      <c r="AL187" s="144"/>
      <c r="AM187" s="211"/>
      <c r="AN187" s="258"/>
      <c r="AO187" s="919"/>
      <c r="AP187" s="143"/>
      <c r="AQ187" s="996"/>
      <c r="AR187" s="299"/>
      <c r="AS187" s="126"/>
      <c r="AT187" s="125"/>
      <c r="AU187" s="125"/>
      <c r="AV187" s="197" t="s">
        <v>1514</v>
      </c>
      <c r="CG187" s="289">
        <v>0</v>
      </c>
      <c r="CH187" s="289"/>
      <c r="CI187" s="289">
        <v>0</v>
      </c>
      <c r="CJ187" s="289"/>
      <c r="CK187" s="289"/>
      <c r="CL187" s="289"/>
      <c r="CM187" s="289"/>
      <c r="CN187" s="289"/>
    </row>
    <row r="188" spans="1:92" ht="20.25" customHeight="1" x14ac:dyDescent="0.2">
      <c r="A188" s="2827"/>
      <c r="B188" s="2957" t="s">
        <v>499</v>
      </c>
      <c r="C188" s="2962"/>
      <c r="D188" s="972">
        <f t="shared" si="30"/>
        <v>0</v>
      </c>
      <c r="E188" s="972">
        <f t="shared" si="32"/>
        <v>0</v>
      </c>
      <c r="F188" s="972">
        <f t="shared" si="32"/>
        <v>0</v>
      </c>
      <c r="G188" s="237"/>
      <c r="H188" s="237"/>
      <c r="I188" s="237"/>
      <c r="J188" s="237"/>
      <c r="K188" s="237"/>
      <c r="L188" s="237"/>
      <c r="M188" s="237"/>
      <c r="N188" s="237"/>
      <c r="O188" s="237"/>
      <c r="P188" s="237"/>
      <c r="Q188" s="211"/>
      <c r="R188" s="211"/>
      <c r="S188" s="211"/>
      <c r="T188" s="211"/>
      <c r="U188" s="211"/>
      <c r="V188" s="211"/>
      <c r="W188" s="211"/>
      <c r="X188" s="211"/>
      <c r="Y188" s="211"/>
      <c r="Z188" s="211"/>
      <c r="AA188" s="211"/>
      <c r="AB188" s="211"/>
      <c r="AC188" s="211"/>
      <c r="AD188" s="211"/>
      <c r="AE188" s="211"/>
      <c r="AF188" s="211"/>
      <c r="AG188" s="211"/>
      <c r="AH188" s="211"/>
      <c r="AI188" s="211"/>
      <c r="AJ188" s="211"/>
      <c r="AK188" s="211"/>
      <c r="AL188" s="211"/>
      <c r="AM188" s="211"/>
      <c r="AN188" s="258"/>
      <c r="AO188" s="919"/>
      <c r="AP188" s="143"/>
      <c r="AQ188" s="996"/>
      <c r="AR188" s="301"/>
      <c r="AS188" s="211"/>
      <c r="AT188" s="237"/>
      <c r="AU188" s="237"/>
      <c r="AV188" s="197" t="s">
        <v>1514</v>
      </c>
      <c r="CG188" s="289">
        <v>0</v>
      </c>
      <c r="CH188" s="289"/>
      <c r="CI188" s="289">
        <v>0</v>
      </c>
      <c r="CJ188" s="289"/>
      <c r="CK188" s="289"/>
      <c r="CL188" s="289"/>
      <c r="CM188" s="289"/>
      <c r="CN188" s="289"/>
    </row>
    <row r="189" spans="1:92" ht="22.5" customHeight="1" x14ac:dyDescent="0.2">
      <c r="A189" s="2827"/>
      <c r="B189" s="2957" t="s">
        <v>500</v>
      </c>
      <c r="C189" s="2962"/>
      <c r="D189" s="972">
        <f t="shared" si="30"/>
        <v>0</v>
      </c>
      <c r="E189" s="972">
        <f t="shared" si="32"/>
        <v>0</v>
      </c>
      <c r="F189" s="972">
        <f t="shared" si="32"/>
        <v>0</v>
      </c>
      <c r="G189" s="237"/>
      <c r="H189" s="237"/>
      <c r="I189" s="237"/>
      <c r="J189" s="237"/>
      <c r="K189" s="237"/>
      <c r="L189" s="237"/>
      <c r="M189" s="237"/>
      <c r="N189" s="237"/>
      <c r="O189" s="237"/>
      <c r="P189" s="237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  <c r="AA189" s="211"/>
      <c r="AB189" s="211"/>
      <c r="AC189" s="211"/>
      <c r="AD189" s="211"/>
      <c r="AE189" s="211"/>
      <c r="AF189" s="211"/>
      <c r="AG189" s="211"/>
      <c r="AH189" s="211"/>
      <c r="AI189" s="211"/>
      <c r="AJ189" s="211"/>
      <c r="AK189" s="211"/>
      <c r="AL189" s="211"/>
      <c r="AM189" s="211"/>
      <c r="AN189" s="258"/>
      <c r="AO189" s="919"/>
      <c r="AP189" s="143"/>
      <c r="AQ189" s="996"/>
      <c r="AR189" s="301"/>
      <c r="AS189" s="211"/>
      <c r="AT189" s="237"/>
      <c r="AU189" s="237"/>
      <c r="AV189" s="197" t="s">
        <v>1514</v>
      </c>
      <c r="CG189" s="289">
        <v>0</v>
      </c>
      <c r="CH189" s="289"/>
      <c r="CI189" s="289">
        <v>0</v>
      </c>
      <c r="CJ189" s="289"/>
      <c r="CK189" s="289"/>
      <c r="CL189" s="289"/>
      <c r="CM189" s="289"/>
      <c r="CN189" s="289"/>
    </row>
    <row r="190" spans="1:92" ht="32.25" customHeight="1" x14ac:dyDescent="0.2">
      <c r="A190" s="2965"/>
      <c r="B190" s="2970" t="s">
        <v>501</v>
      </c>
      <c r="C190" s="2971"/>
      <c r="D190" s="970">
        <f t="shared" si="30"/>
        <v>0</v>
      </c>
      <c r="E190" s="970">
        <f t="shared" si="32"/>
        <v>0</v>
      </c>
      <c r="F190" s="970">
        <f t="shared" si="32"/>
        <v>0</v>
      </c>
      <c r="G190" s="154"/>
      <c r="H190" s="154"/>
      <c r="I190" s="154"/>
      <c r="J190" s="154"/>
      <c r="K190" s="154"/>
      <c r="L190" s="154"/>
      <c r="M190" s="154"/>
      <c r="N190" s="154"/>
      <c r="O190" s="154"/>
      <c r="P190" s="154"/>
      <c r="Q190" s="610"/>
      <c r="R190" s="610"/>
      <c r="S190" s="610"/>
      <c r="T190" s="610"/>
      <c r="U190" s="610"/>
      <c r="V190" s="610"/>
      <c r="W190" s="610"/>
      <c r="X190" s="610"/>
      <c r="Y190" s="610"/>
      <c r="Z190" s="610"/>
      <c r="AA190" s="610"/>
      <c r="AB190" s="610"/>
      <c r="AC190" s="610"/>
      <c r="AD190" s="610"/>
      <c r="AE190" s="610"/>
      <c r="AF190" s="610"/>
      <c r="AG190" s="610"/>
      <c r="AH190" s="610"/>
      <c r="AI190" s="610"/>
      <c r="AJ190" s="610"/>
      <c r="AK190" s="610"/>
      <c r="AL190" s="610"/>
      <c r="AM190" s="610"/>
      <c r="AN190" s="617"/>
      <c r="AO190" s="975"/>
      <c r="AP190" s="136"/>
      <c r="AQ190" s="988"/>
      <c r="AR190" s="429"/>
      <c r="AS190" s="610"/>
      <c r="AT190" s="154"/>
      <c r="AU190" s="154"/>
      <c r="AV190" s="197" t="s">
        <v>1514</v>
      </c>
      <c r="CG190" s="289">
        <v>0</v>
      </c>
      <c r="CH190" s="289"/>
      <c r="CI190" s="289">
        <v>0</v>
      </c>
      <c r="CJ190" s="289"/>
      <c r="CK190" s="289"/>
      <c r="CL190" s="289"/>
      <c r="CM190" s="289"/>
      <c r="CN190" s="289"/>
    </row>
    <row r="191" spans="1:92" x14ac:dyDescent="0.2">
      <c r="A191" s="2993" t="s">
        <v>502</v>
      </c>
      <c r="B191" s="2993"/>
      <c r="C191" s="2994"/>
      <c r="D191" s="979">
        <f t="shared" si="30"/>
        <v>0</v>
      </c>
      <c r="E191" s="979">
        <f t="shared" ref="E191:E200" si="33">SUM(G191+I191+K191+M191+O191+Q191+S191+U191+W191+Y191+AA191+AC191+AE191+AG191+AI191+AK191+AM191)</f>
        <v>0</v>
      </c>
      <c r="F191" s="979">
        <f t="shared" ref="F191:F200" si="34">SUM(H191+J191+L191+N191+P191+R191+T191+V191+X191+Z191+AB191+AD191+AF191+AH191+AJ191+AL191+AN191)</f>
        <v>0</v>
      </c>
      <c r="G191" s="155"/>
      <c r="H191" s="155"/>
      <c r="I191" s="155"/>
      <c r="J191" s="155"/>
      <c r="K191" s="155"/>
      <c r="L191" s="155"/>
      <c r="M191" s="155"/>
      <c r="N191" s="155"/>
      <c r="O191" s="155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F191" s="155"/>
      <c r="AG191" s="155"/>
      <c r="AH191" s="155"/>
      <c r="AI191" s="155"/>
      <c r="AJ191" s="155"/>
      <c r="AK191" s="155"/>
      <c r="AL191" s="155"/>
      <c r="AM191" s="155"/>
      <c r="AN191" s="980"/>
      <c r="AO191" s="981"/>
      <c r="AP191" s="155"/>
      <c r="AQ191" s="995"/>
      <c r="AR191" s="432"/>
      <c r="AS191" s="476"/>
      <c r="AT191" s="155"/>
      <c r="AU191" s="155"/>
      <c r="AV191" s="197" t="s">
        <v>1514</v>
      </c>
      <c r="CG191" s="289">
        <v>0</v>
      </c>
      <c r="CH191" s="289">
        <v>0</v>
      </c>
      <c r="CI191" s="289">
        <v>0</v>
      </c>
      <c r="CJ191" s="289"/>
      <c r="CK191" s="289"/>
      <c r="CL191" s="289"/>
      <c r="CM191" s="289"/>
      <c r="CN191" s="289"/>
    </row>
    <row r="192" spans="1:92" x14ac:dyDescent="0.2">
      <c r="A192" s="2732" t="s">
        <v>503</v>
      </c>
      <c r="B192" s="2833" t="s">
        <v>504</v>
      </c>
      <c r="C192" s="2834"/>
      <c r="D192" s="967">
        <f t="shared" si="30"/>
        <v>0</v>
      </c>
      <c r="E192" s="967">
        <f t="shared" si="33"/>
        <v>0</v>
      </c>
      <c r="F192" s="967">
        <f t="shared" si="34"/>
        <v>0</v>
      </c>
      <c r="G192" s="125"/>
      <c r="H192" s="125"/>
      <c r="I192" s="125"/>
      <c r="J192" s="125"/>
      <c r="K192" s="125"/>
      <c r="L192" s="125"/>
      <c r="M192" s="125"/>
      <c r="N192" s="125"/>
      <c r="O192" s="125"/>
      <c r="P192" s="125"/>
      <c r="Q192" s="125"/>
      <c r="R192" s="125"/>
      <c r="S192" s="125"/>
      <c r="T192" s="125"/>
      <c r="U192" s="125"/>
      <c r="V192" s="125"/>
      <c r="W192" s="125"/>
      <c r="X192" s="125"/>
      <c r="Y192" s="125"/>
      <c r="Z192" s="125"/>
      <c r="AA192" s="125"/>
      <c r="AB192" s="125"/>
      <c r="AC192" s="125"/>
      <c r="AD192" s="125"/>
      <c r="AE192" s="125"/>
      <c r="AF192" s="125"/>
      <c r="AG192" s="125"/>
      <c r="AH192" s="125"/>
      <c r="AI192" s="125"/>
      <c r="AJ192" s="125"/>
      <c r="AK192" s="125"/>
      <c r="AL192" s="125"/>
      <c r="AM192" s="125"/>
      <c r="AN192" s="401"/>
      <c r="AO192" s="909"/>
      <c r="AP192" s="125"/>
      <c r="AQ192" s="996"/>
      <c r="AR192" s="144"/>
      <c r="AS192" s="144"/>
      <c r="AT192" s="125"/>
      <c r="AU192" s="125"/>
      <c r="AV192" s="197" t="s">
        <v>1514</v>
      </c>
      <c r="CG192" s="289"/>
      <c r="CH192" s="289"/>
      <c r="CI192" s="289">
        <v>0</v>
      </c>
      <c r="CJ192" s="289"/>
      <c r="CK192" s="289"/>
      <c r="CL192" s="289"/>
      <c r="CM192" s="289"/>
      <c r="CN192" s="289"/>
    </row>
    <row r="193" spans="1:92" x14ac:dyDescent="0.2">
      <c r="A193" s="2734"/>
      <c r="B193" s="2792" t="s">
        <v>505</v>
      </c>
      <c r="C193" s="2793"/>
      <c r="D193" s="971">
        <f t="shared" si="30"/>
        <v>0</v>
      </c>
      <c r="E193" s="971">
        <f t="shared" si="33"/>
        <v>0</v>
      </c>
      <c r="F193" s="971">
        <f t="shared" si="34"/>
        <v>0</v>
      </c>
      <c r="G193" s="143"/>
      <c r="H193" s="143"/>
      <c r="I193" s="143"/>
      <c r="J193" s="143"/>
      <c r="K193" s="143"/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392"/>
      <c r="AO193" s="919"/>
      <c r="AP193" s="143"/>
      <c r="AQ193" s="996"/>
      <c r="AR193" s="211"/>
      <c r="AS193" s="211"/>
      <c r="AT193" s="143"/>
      <c r="AU193" s="143"/>
      <c r="AV193" s="197" t="s">
        <v>1514</v>
      </c>
      <c r="CG193" s="289"/>
      <c r="CH193" s="289"/>
      <c r="CI193" s="289">
        <v>0</v>
      </c>
      <c r="CJ193" s="289"/>
      <c r="CK193" s="289"/>
      <c r="CL193" s="289"/>
      <c r="CM193" s="289"/>
      <c r="CN193" s="289"/>
    </row>
    <row r="194" spans="1:92" x14ac:dyDescent="0.2">
      <c r="A194" s="2733"/>
      <c r="B194" s="2794" t="s">
        <v>506</v>
      </c>
      <c r="C194" s="2795"/>
      <c r="D194" s="968">
        <f t="shared" si="30"/>
        <v>0</v>
      </c>
      <c r="E194" s="968">
        <f t="shared" si="33"/>
        <v>0</v>
      </c>
      <c r="F194" s="968">
        <f t="shared" si="34"/>
        <v>0</v>
      </c>
      <c r="G194" s="891"/>
      <c r="H194" s="891"/>
      <c r="I194" s="891"/>
      <c r="J194" s="891"/>
      <c r="K194" s="891"/>
      <c r="L194" s="891"/>
      <c r="M194" s="891"/>
      <c r="N194" s="891"/>
      <c r="O194" s="891"/>
      <c r="P194" s="891"/>
      <c r="Q194" s="891"/>
      <c r="R194" s="891"/>
      <c r="S194" s="891"/>
      <c r="T194" s="891"/>
      <c r="U194" s="891"/>
      <c r="V194" s="891"/>
      <c r="W194" s="891"/>
      <c r="X194" s="891"/>
      <c r="Y194" s="891"/>
      <c r="Z194" s="891"/>
      <c r="AA194" s="891"/>
      <c r="AB194" s="891"/>
      <c r="AC194" s="891"/>
      <c r="AD194" s="891"/>
      <c r="AE194" s="891"/>
      <c r="AF194" s="891"/>
      <c r="AG194" s="891"/>
      <c r="AH194" s="891"/>
      <c r="AI194" s="891"/>
      <c r="AJ194" s="891"/>
      <c r="AK194" s="891"/>
      <c r="AL194" s="891"/>
      <c r="AM194" s="891"/>
      <c r="AN194" s="461"/>
      <c r="AO194" s="969"/>
      <c r="AP194" s="891"/>
      <c r="AQ194" s="997"/>
      <c r="AR194" s="998"/>
      <c r="AS194" s="137"/>
      <c r="AT194" s="891"/>
      <c r="AU194" s="891"/>
      <c r="AV194" s="197" t="s">
        <v>1514</v>
      </c>
      <c r="CG194" s="289"/>
      <c r="CH194" s="289"/>
      <c r="CI194" s="289">
        <v>0</v>
      </c>
      <c r="CJ194" s="289"/>
      <c r="CK194" s="289"/>
      <c r="CL194" s="289"/>
      <c r="CM194" s="289"/>
      <c r="CN194" s="289"/>
    </row>
    <row r="195" spans="1:92" x14ac:dyDescent="0.2">
      <c r="A195" s="2995" t="s">
        <v>507</v>
      </c>
      <c r="B195" s="2995"/>
      <c r="C195" s="2995"/>
      <c r="D195" s="971">
        <f t="shared" si="30"/>
        <v>0</v>
      </c>
      <c r="E195" s="971">
        <f t="shared" si="33"/>
        <v>0</v>
      </c>
      <c r="F195" s="971">
        <f t="shared" si="34"/>
        <v>0</v>
      </c>
      <c r="G195" s="143"/>
      <c r="H195" s="143"/>
      <c r="I195" s="143"/>
      <c r="J195" s="143"/>
      <c r="K195" s="143"/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392"/>
      <c r="AO195" s="919"/>
      <c r="AP195" s="143"/>
      <c r="AQ195" s="996"/>
      <c r="AR195" s="299"/>
      <c r="AS195" s="143"/>
      <c r="AT195" s="143"/>
      <c r="AU195" s="143"/>
      <c r="AV195" s="197" t="s">
        <v>1514</v>
      </c>
      <c r="CG195" s="289">
        <v>0</v>
      </c>
      <c r="CH195" s="289">
        <v>0</v>
      </c>
      <c r="CI195" s="289">
        <v>0</v>
      </c>
      <c r="CJ195" s="289"/>
      <c r="CK195" s="289"/>
      <c r="CL195" s="289"/>
      <c r="CM195" s="289"/>
      <c r="CN195" s="289"/>
    </row>
    <row r="196" spans="1:92" x14ac:dyDescent="0.2">
      <c r="A196" s="2957" t="s">
        <v>508</v>
      </c>
      <c r="B196" s="2957"/>
      <c r="C196" s="2957"/>
      <c r="D196" s="972">
        <f t="shared" si="30"/>
        <v>0</v>
      </c>
      <c r="E196" s="972">
        <f t="shared" si="33"/>
        <v>0</v>
      </c>
      <c r="F196" s="972">
        <f t="shared" si="34"/>
        <v>0</v>
      </c>
      <c r="G196" s="237"/>
      <c r="H196" s="237"/>
      <c r="I196" s="237"/>
      <c r="J196" s="237"/>
      <c r="K196" s="237"/>
      <c r="L196" s="237"/>
      <c r="M196" s="237"/>
      <c r="N196" s="237"/>
      <c r="O196" s="237"/>
      <c r="P196" s="237"/>
      <c r="Q196" s="237"/>
      <c r="R196" s="237"/>
      <c r="S196" s="237"/>
      <c r="T196" s="237"/>
      <c r="U196" s="237"/>
      <c r="V196" s="237"/>
      <c r="W196" s="237"/>
      <c r="X196" s="237"/>
      <c r="Y196" s="237"/>
      <c r="Z196" s="237"/>
      <c r="AA196" s="237"/>
      <c r="AB196" s="237"/>
      <c r="AC196" s="237"/>
      <c r="AD196" s="237"/>
      <c r="AE196" s="237"/>
      <c r="AF196" s="237"/>
      <c r="AG196" s="237"/>
      <c r="AH196" s="237"/>
      <c r="AI196" s="237"/>
      <c r="AJ196" s="237"/>
      <c r="AK196" s="237"/>
      <c r="AL196" s="237"/>
      <c r="AM196" s="237"/>
      <c r="AN196" s="395"/>
      <c r="AO196" s="919"/>
      <c r="AP196" s="143"/>
      <c r="AQ196" s="996"/>
      <c r="AR196" s="301"/>
      <c r="AS196" s="237"/>
      <c r="AT196" s="237"/>
      <c r="AU196" s="237"/>
      <c r="AV196" s="197" t="s">
        <v>1514</v>
      </c>
      <c r="CG196" s="289">
        <v>0</v>
      </c>
      <c r="CH196" s="289">
        <v>0</v>
      </c>
      <c r="CI196" s="289">
        <v>0</v>
      </c>
      <c r="CJ196" s="289"/>
      <c r="CK196" s="289"/>
      <c r="CL196" s="289"/>
      <c r="CM196" s="289"/>
      <c r="CN196" s="289"/>
    </row>
    <row r="197" spans="1:92" x14ac:dyDescent="0.2">
      <c r="A197" s="2957" t="s">
        <v>509</v>
      </c>
      <c r="B197" s="2957"/>
      <c r="C197" s="2957"/>
      <c r="D197" s="972">
        <f t="shared" si="30"/>
        <v>0</v>
      </c>
      <c r="E197" s="972">
        <f t="shared" si="33"/>
        <v>0</v>
      </c>
      <c r="F197" s="972">
        <f t="shared" si="34"/>
        <v>0</v>
      </c>
      <c r="G197" s="237"/>
      <c r="H197" s="237"/>
      <c r="I197" s="237"/>
      <c r="J197" s="237"/>
      <c r="K197" s="237"/>
      <c r="L197" s="237"/>
      <c r="M197" s="237"/>
      <c r="N197" s="237"/>
      <c r="O197" s="237"/>
      <c r="P197" s="237"/>
      <c r="Q197" s="237"/>
      <c r="R197" s="237"/>
      <c r="S197" s="237"/>
      <c r="T197" s="237"/>
      <c r="U197" s="237"/>
      <c r="V197" s="237"/>
      <c r="W197" s="237"/>
      <c r="X197" s="237"/>
      <c r="Y197" s="237"/>
      <c r="Z197" s="237"/>
      <c r="AA197" s="237"/>
      <c r="AB197" s="237"/>
      <c r="AC197" s="237"/>
      <c r="AD197" s="237"/>
      <c r="AE197" s="237"/>
      <c r="AF197" s="237"/>
      <c r="AG197" s="237"/>
      <c r="AH197" s="237"/>
      <c r="AI197" s="237"/>
      <c r="AJ197" s="237"/>
      <c r="AK197" s="237"/>
      <c r="AL197" s="237"/>
      <c r="AM197" s="237"/>
      <c r="AN197" s="395"/>
      <c r="AO197" s="919"/>
      <c r="AP197" s="143"/>
      <c r="AQ197" s="996"/>
      <c r="AR197" s="301"/>
      <c r="AS197" s="237"/>
      <c r="AT197" s="237"/>
      <c r="AU197" s="237"/>
      <c r="AV197" s="197" t="s">
        <v>1514</v>
      </c>
      <c r="CG197" s="289">
        <v>0</v>
      </c>
      <c r="CH197" s="289">
        <v>0</v>
      </c>
      <c r="CI197" s="289">
        <v>0</v>
      </c>
      <c r="CJ197" s="289"/>
      <c r="CK197" s="289"/>
      <c r="CL197" s="289"/>
      <c r="CM197" s="289"/>
      <c r="CN197" s="289"/>
    </row>
    <row r="198" spans="1:92" x14ac:dyDescent="0.2">
      <c r="A198" s="2957" t="s">
        <v>510</v>
      </c>
      <c r="B198" s="2957"/>
      <c r="C198" s="2957"/>
      <c r="D198" s="972">
        <f t="shared" si="30"/>
        <v>0</v>
      </c>
      <c r="E198" s="972">
        <f t="shared" si="33"/>
        <v>0</v>
      </c>
      <c r="F198" s="972">
        <f t="shared" si="34"/>
        <v>0</v>
      </c>
      <c r="G198" s="237"/>
      <c r="H198" s="237"/>
      <c r="I198" s="237"/>
      <c r="J198" s="237"/>
      <c r="K198" s="237"/>
      <c r="L198" s="237"/>
      <c r="M198" s="237"/>
      <c r="N198" s="237"/>
      <c r="O198" s="237"/>
      <c r="P198" s="237"/>
      <c r="Q198" s="237"/>
      <c r="R198" s="237"/>
      <c r="S198" s="237"/>
      <c r="T198" s="237"/>
      <c r="U198" s="237"/>
      <c r="V198" s="237"/>
      <c r="W198" s="237"/>
      <c r="X198" s="237"/>
      <c r="Y198" s="237"/>
      <c r="Z198" s="237"/>
      <c r="AA198" s="237"/>
      <c r="AB198" s="237"/>
      <c r="AC198" s="237"/>
      <c r="AD198" s="237"/>
      <c r="AE198" s="237"/>
      <c r="AF198" s="237"/>
      <c r="AG198" s="237"/>
      <c r="AH198" s="237"/>
      <c r="AI198" s="237"/>
      <c r="AJ198" s="237"/>
      <c r="AK198" s="237"/>
      <c r="AL198" s="237"/>
      <c r="AM198" s="237"/>
      <c r="AN198" s="395"/>
      <c r="AO198" s="919"/>
      <c r="AP198" s="143"/>
      <c r="AQ198" s="996"/>
      <c r="AR198" s="301"/>
      <c r="AS198" s="237"/>
      <c r="AT198" s="237"/>
      <c r="AU198" s="237"/>
      <c r="AV198" s="197" t="s">
        <v>1514</v>
      </c>
      <c r="CG198" s="289">
        <v>0</v>
      </c>
      <c r="CH198" s="289">
        <v>0</v>
      </c>
      <c r="CI198" s="289">
        <v>0</v>
      </c>
      <c r="CJ198" s="289"/>
      <c r="CK198" s="289"/>
      <c r="CL198" s="289"/>
      <c r="CM198" s="289"/>
      <c r="CN198" s="289"/>
    </row>
    <row r="199" spans="1:92" x14ac:dyDescent="0.2">
      <c r="A199" s="2792" t="s">
        <v>511</v>
      </c>
      <c r="B199" s="2802"/>
      <c r="C199" s="2793"/>
      <c r="D199" s="972">
        <f t="shared" si="30"/>
        <v>0</v>
      </c>
      <c r="E199" s="972">
        <f t="shared" si="33"/>
        <v>0</v>
      </c>
      <c r="F199" s="972">
        <f t="shared" si="34"/>
        <v>0</v>
      </c>
      <c r="G199" s="154"/>
      <c r="H199" s="154"/>
      <c r="I199" s="154"/>
      <c r="J199" s="154"/>
      <c r="K199" s="154"/>
      <c r="L199" s="154"/>
      <c r="M199" s="154"/>
      <c r="N199" s="154"/>
      <c r="O199" s="154"/>
      <c r="P199" s="154"/>
      <c r="Q199" s="154"/>
      <c r="R199" s="154"/>
      <c r="S199" s="154"/>
      <c r="T199" s="154"/>
      <c r="U199" s="154"/>
      <c r="V199" s="154"/>
      <c r="W199" s="154"/>
      <c r="X199" s="154"/>
      <c r="Y199" s="154"/>
      <c r="Z199" s="154"/>
      <c r="AA199" s="154"/>
      <c r="AB199" s="154"/>
      <c r="AC199" s="154"/>
      <c r="AD199" s="154"/>
      <c r="AE199" s="154"/>
      <c r="AF199" s="154"/>
      <c r="AG199" s="154"/>
      <c r="AH199" s="154"/>
      <c r="AI199" s="154"/>
      <c r="AJ199" s="154"/>
      <c r="AK199" s="154"/>
      <c r="AL199" s="154"/>
      <c r="AM199" s="154"/>
      <c r="AN199" s="407"/>
      <c r="AO199" s="919"/>
      <c r="AP199" s="143"/>
      <c r="AQ199" s="996"/>
      <c r="AR199" s="429"/>
      <c r="AS199" s="154"/>
      <c r="AT199" s="154"/>
      <c r="AU199" s="154"/>
      <c r="AV199" s="197" t="s">
        <v>1514</v>
      </c>
      <c r="CG199" s="289">
        <v>0</v>
      </c>
      <c r="CH199" s="289">
        <v>0</v>
      </c>
      <c r="CI199" s="289">
        <v>0</v>
      </c>
      <c r="CJ199" s="289"/>
      <c r="CK199" s="289"/>
      <c r="CL199" s="289"/>
      <c r="CM199" s="289"/>
      <c r="CN199" s="289"/>
    </row>
    <row r="200" spans="1:92" x14ac:dyDescent="0.2">
      <c r="A200" s="2794" t="s">
        <v>119</v>
      </c>
      <c r="B200" s="2958"/>
      <c r="C200" s="2795"/>
      <c r="D200" s="561">
        <f t="shared" si="30"/>
        <v>0</v>
      </c>
      <c r="E200" s="561">
        <f t="shared" si="33"/>
        <v>0</v>
      </c>
      <c r="F200" s="561">
        <f t="shared" si="34"/>
        <v>0</v>
      </c>
      <c r="G200" s="136"/>
      <c r="H200" s="136"/>
      <c r="I200" s="136"/>
      <c r="J200" s="136"/>
      <c r="K200" s="136"/>
      <c r="L200" s="136"/>
      <c r="M200" s="136"/>
      <c r="N200" s="136"/>
      <c r="O200" s="136"/>
      <c r="P200" s="136"/>
      <c r="Q200" s="136"/>
      <c r="R200" s="136"/>
      <c r="S200" s="136"/>
      <c r="T200" s="136"/>
      <c r="U200" s="136"/>
      <c r="V200" s="136"/>
      <c r="W200" s="136"/>
      <c r="X200" s="136"/>
      <c r="Y200" s="136"/>
      <c r="Z200" s="136"/>
      <c r="AA200" s="136"/>
      <c r="AB200" s="136"/>
      <c r="AC200" s="136"/>
      <c r="AD200" s="136"/>
      <c r="AE200" s="136"/>
      <c r="AF200" s="136"/>
      <c r="AG200" s="136"/>
      <c r="AH200" s="136"/>
      <c r="AI200" s="136"/>
      <c r="AJ200" s="136"/>
      <c r="AK200" s="136"/>
      <c r="AL200" s="136"/>
      <c r="AM200" s="136"/>
      <c r="AN200" s="400"/>
      <c r="AO200" s="969"/>
      <c r="AP200" s="891"/>
      <c r="AQ200" s="997"/>
      <c r="AR200" s="999"/>
      <c r="AS200" s="984"/>
      <c r="AT200" s="136"/>
      <c r="AU200" s="136"/>
      <c r="AV200" s="197" t="s">
        <v>1514</v>
      </c>
      <c r="CG200" s="289">
        <v>0</v>
      </c>
      <c r="CH200" s="289">
        <v>0</v>
      </c>
      <c r="CI200" s="289">
        <v>0</v>
      </c>
      <c r="CJ200" s="289"/>
      <c r="CK200" s="289"/>
      <c r="CL200" s="289"/>
      <c r="CM200" s="289"/>
      <c r="CN200" s="289"/>
    </row>
    <row r="201" spans="1:92" x14ac:dyDescent="0.2">
      <c r="A201" s="734" t="s">
        <v>1480</v>
      </c>
      <c r="B201" s="1000"/>
      <c r="C201" s="1001"/>
      <c r="D201" s="1002"/>
      <c r="E201" s="1002"/>
      <c r="F201" s="1002"/>
      <c r="G201" s="1003"/>
      <c r="H201" s="1003"/>
      <c r="I201" s="1003"/>
      <c r="J201" s="1003"/>
      <c r="K201" s="1003"/>
      <c r="L201" s="1003"/>
      <c r="M201" s="1003"/>
      <c r="N201" s="1003"/>
      <c r="O201" s="1003"/>
      <c r="P201" s="1003"/>
      <c r="Q201" s="1003"/>
      <c r="R201" s="1003"/>
      <c r="S201" s="1003"/>
      <c r="T201" s="591"/>
      <c r="U201" s="591"/>
      <c r="V201" s="591"/>
      <c r="W201" s="591"/>
      <c r="X201" s="102"/>
      <c r="Y201" s="102"/>
      <c r="Z201" s="102"/>
      <c r="AA201" s="102"/>
      <c r="AB201" s="102"/>
      <c r="AC201" s="102"/>
      <c r="AD201" s="102"/>
      <c r="AE201" s="102"/>
      <c r="AF201" s="102"/>
      <c r="AG201" s="102"/>
      <c r="AH201" s="102"/>
      <c r="AI201" s="102"/>
      <c r="AJ201" s="102"/>
      <c r="AK201" s="102"/>
      <c r="AL201" s="102"/>
      <c r="AM201" s="102"/>
      <c r="AN201" s="102"/>
      <c r="AO201" s="102"/>
      <c r="AP201" s="102"/>
      <c r="AQ201" s="102"/>
      <c r="AR201" s="102"/>
      <c r="AS201" s="102"/>
      <c r="AT201" s="102"/>
      <c r="AU201" s="102"/>
      <c r="AV201" s="102"/>
      <c r="CG201" s="289"/>
      <c r="CH201" s="289"/>
      <c r="CI201" s="289"/>
      <c r="CJ201" s="289"/>
      <c r="CK201" s="289"/>
      <c r="CL201" s="289"/>
      <c r="CM201" s="289"/>
      <c r="CN201" s="289"/>
    </row>
    <row r="202" spans="1:92" ht="14.25" customHeight="1" x14ac:dyDescent="0.2">
      <c r="A202" s="2767" t="s">
        <v>144</v>
      </c>
      <c r="B202" s="2768"/>
      <c r="C202" s="2992" t="s">
        <v>47</v>
      </c>
      <c r="D202" s="2992"/>
      <c r="E202" s="2992"/>
      <c r="F202" s="2735" t="s">
        <v>304</v>
      </c>
      <c r="G202" s="2737"/>
      <c r="H202" s="2735" t="s">
        <v>515</v>
      </c>
      <c r="I202" s="2737"/>
      <c r="J202" s="2735" t="s">
        <v>516</v>
      </c>
      <c r="K202" s="2737"/>
      <c r="L202" s="2735" t="s">
        <v>517</v>
      </c>
      <c r="M202" s="2737"/>
      <c r="N202" s="2735" t="s">
        <v>518</v>
      </c>
      <c r="O202" s="2737"/>
      <c r="P202" s="2735" t="s">
        <v>519</v>
      </c>
      <c r="Q202" s="2737"/>
      <c r="R202" s="2735" t="s">
        <v>520</v>
      </c>
      <c r="S202" s="2737"/>
      <c r="T202" s="2735" t="s">
        <v>521</v>
      </c>
      <c r="U202" s="2737"/>
      <c r="V202" s="2735" t="s">
        <v>522</v>
      </c>
      <c r="W202" s="2737"/>
      <c r="X202" s="2735" t="s">
        <v>523</v>
      </c>
      <c r="Y202" s="2737"/>
      <c r="Z202" s="2735" t="s">
        <v>524</v>
      </c>
      <c r="AA202" s="2737"/>
      <c r="AB202" s="2735" t="s">
        <v>525</v>
      </c>
      <c r="AC202" s="2737"/>
      <c r="AD202" s="2735" t="s">
        <v>526</v>
      </c>
      <c r="AE202" s="2737"/>
      <c r="AF202" s="2735" t="s">
        <v>527</v>
      </c>
      <c r="AG202" s="2737"/>
      <c r="AH202" s="2735" t="s">
        <v>528</v>
      </c>
      <c r="AI202" s="2737"/>
      <c r="AJ202" s="2735" t="s">
        <v>529</v>
      </c>
      <c r="AK202" s="2737"/>
      <c r="AL202" s="433"/>
      <c r="AM202" s="433"/>
      <c r="AN202" s="433"/>
      <c r="AO202" s="695"/>
      <c r="AP202" s="433"/>
      <c r="AQ202" s="433"/>
      <c r="AR202" s="433"/>
      <c r="AS202" s="433"/>
      <c r="AT202" s="433"/>
      <c r="CG202" s="289"/>
      <c r="CH202" s="289"/>
      <c r="CI202" s="289"/>
      <c r="CJ202" s="289"/>
      <c r="CK202" s="289"/>
      <c r="CL202" s="289"/>
      <c r="CM202" s="289"/>
      <c r="CN202" s="289"/>
    </row>
    <row r="203" spans="1:92" x14ac:dyDescent="0.2">
      <c r="A203" s="2769"/>
      <c r="B203" s="2770"/>
      <c r="C203" s="115" t="s">
        <v>231</v>
      </c>
      <c r="D203" s="115" t="s">
        <v>27</v>
      </c>
      <c r="E203" s="824" t="s">
        <v>28</v>
      </c>
      <c r="F203" s="184" t="s">
        <v>27</v>
      </c>
      <c r="G203" s="184" t="s">
        <v>28</v>
      </c>
      <c r="H203" s="184" t="s">
        <v>27</v>
      </c>
      <c r="I203" s="184" t="s">
        <v>28</v>
      </c>
      <c r="J203" s="184" t="s">
        <v>27</v>
      </c>
      <c r="K203" s="184" t="s">
        <v>28</v>
      </c>
      <c r="L203" s="184" t="s">
        <v>27</v>
      </c>
      <c r="M203" s="184" t="s">
        <v>28</v>
      </c>
      <c r="N203" s="184" t="s">
        <v>27</v>
      </c>
      <c r="O203" s="184" t="s">
        <v>28</v>
      </c>
      <c r="P203" s="184" t="s">
        <v>27</v>
      </c>
      <c r="Q203" s="184" t="s">
        <v>28</v>
      </c>
      <c r="R203" s="184" t="s">
        <v>27</v>
      </c>
      <c r="S203" s="184" t="s">
        <v>28</v>
      </c>
      <c r="T203" s="184" t="s">
        <v>27</v>
      </c>
      <c r="U203" s="184" t="s">
        <v>28</v>
      </c>
      <c r="V203" s="184" t="s">
        <v>27</v>
      </c>
      <c r="W203" s="184" t="s">
        <v>28</v>
      </c>
      <c r="X203" s="184" t="s">
        <v>27</v>
      </c>
      <c r="Y203" s="184" t="s">
        <v>28</v>
      </c>
      <c r="Z203" s="184" t="s">
        <v>27</v>
      </c>
      <c r="AA203" s="184" t="s">
        <v>28</v>
      </c>
      <c r="AB203" s="184" t="s">
        <v>27</v>
      </c>
      <c r="AC203" s="184" t="s">
        <v>28</v>
      </c>
      <c r="AD203" s="184" t="s">
        <v>27</v>
      </c>
      <c r="AE203" s="184" t="s">
        <v>28</v>
      </c>
      <c r="AF203" s="184" t="s">
        <v>27</v>
      </c>
      <c r="AG203" s="184" t="s">
        <v>28</v>
      </c>
      <c r="AH203" s="184" t="s">
        <v>27</v>
      </c>
      <c r="AI203" s="184" t="s">
        <v>28</v>
      </c>
      <c r="AJ203" s="184" t="s">
        <v>27</v>
      </c>
      <c r="AK203" s="184" t="s">
        <v>28</v>
      </c>
      <c r="AL203" s="591"/>
      <c r="AM203" s="433"/>
      <c r="AN203" s="433"/>
      <c r="AO203" s="695"/>
      <c r="AP203" s="433"/>
      <c r="AQ203" s="433"/>
      <c r="AR203" s="433"/>
      <c r="AS203" s="433"/>
      <c r="AT203" s="433"/>
      <c r="CG203" s="289"/>
      <c r="CH203" s="289"/>
      <c r="CI203" s="289"/>
      <c r="CJ203" s="289"/>
      <c r="CK203" s="289"/>
      <c r="CL203" s="289"/>
      <c r="CM203" s="289"/>
      <c r="CN203" s="289"/>
    </row>
    <row r="204" spans="1:92" x14ac:dyDescent="0.2">
      <c r="A204" s="2740" t="s">
        <v>530</v>
      </c>
      <c r="B204" s="274" t="s">
        <v>470</v>
      </c>
      <c r="C204" s="168">
        <f>SUM(D204+E204)</f>
        <v>0</v>
      </c>
      <c r="D204" s="168">
        <f>SUM(F204+H204+J204+L204+N204+P204+R204+T204+V204+X204+Z204+AB204+AD204+AF204+AH204+AJ204)</f>
        <v>0</v>
      </c>
      <c r="E204" s="168">
        <f>SUM(G204+I204+K204+M204+O204+Q204+S204+U204+W204+Y204+AA204+AC204+AE204+AG204+AI204+AK204)</f>
        <v>0</v>
      </c>
      <c r="F204" s="136"/>
      <c r="G204" s="136"/>
      <c r="H204" s="136"/>
      <c r="I204" s="136"/>
      <c r="J204" s="136"/>
      <c r="K204" s="136"/>
      <c r="L204" s="136"/>
      <c r="M204" s="136"/>
      <c r="N204" s="136"/>
      <c r="O204" s="136"/>
      <c r="P204" s="136"/>
      <c r="Q204" s="136"/>
      <c r="R204" s="136"/>
      <c r="S204" s="136"/>
      <c r="T204" s="136"/>
      <c r="U204" s="136"/>
      <c r="V204" s="136"/>
      <c r="W204" s="136"/>
      <c r="X204" s="136"/>
      <c r="Y204" s="136"/>
      <c r="Z204" s="136"/>
      <c r="AA204" s="136"/>
      <c r="AB204" s="136"/>
      <c r="AC204" s="136"/>
      <c r="AD204" s="136"/>
      <c r="AE204" s="136"/>
      <c r="AF204" s="136"/>
      <c r="AG204" s="136"/>
      <c r="AH204" s="136"/>
      <c r="AI204" s="136"/>
      <c r="AJ204" s="136"/>
      <c r="AK204" s="136"/>
      <c r="AL204" s="433"/>
      <c r="AM204" s="433"/>
      <c r="AN204" s="433"/>
      <c r="AO204" s="695"/>
      <c r="AP204" s="433"/>
      <c r="AQ204" s="433"/>
      <c r="AR204" s="433"/>
      <c r="AS204" s="280"/>
      <c r="AT204" s="280"/>
      <c r="CG204" s="289"/>
      <c r="CH204" s="289"/>
      <c r="CI204" s="289"/>
      <c r="CJ204" s="289"/>
      <c r="CK204" s="289"/>
      <c r="CL204" s="289"/>
      <c r="CM204" s="289"/>
      <c r="CN204" s="289"/>
    </row>
    <row r="205" spans="1:92" x14ac:dyDescent="0.2">
      <c r="A205" s="2741"/>
      <c r="B205" s="274" t="s">
        <v>451</v>
      </c>
      <c r="C205" s="168">
        <f>SUM(D205+E205)</f>
        <v>0</v>
      </c>
      <c r="D205" s="168">
        <f>SUM(F205+H205+J205+L205+N205+P205+R205+T205+V205+X205+Z205+AB205+AD205+AF205+AH205+AJ205)</f>
        <v>0</v>
      </c>
      <c r="E205" s="168">
        <f>SUM(G205+I205+K205+M205+O205+Q205+S205+U205+W205+Y205+AA205+AC205+AE205+AG205+AI205+AK205)</f>
        <v>0</v>
      </c>
      <c r="F205" s="136"/>
      <c r="G205" s="136"/>
      <c r="H205" s="136"/>
      <c r="I205" s="136"/>
      <c r="J205" s="136"/>
      <c r="K205" s="136"/>
      <c r="L205" s="136"/>
      <c r="M205" s="136"/>
      <c r="N205" s="136"/>
      <c r="O205" s="136"/>
      <c r="P205" s="136"/>
      <c r="Q205" s="136"/>
      <c r="R205" s="136"/>
      <c r="S205" s="136"/>
      <c r="T205" s="136"/>
      <c r="U205" s="136"/>
      <c r="V205" s="136"/>
      <c r="W205" s="136"/>
      <c r="X205" s="136"/>
      <c r="Y205" s="136"/>
      <c r="Z205" s="136"/>
      <c r="AA205" s="136"/>
      <c r="AB205" s="136"/>
      <c r="AC205" s="136"/>
      <c r="AD205" s="136"/>
      <c r="AE205" s="136"/>
      <c r="AF205" s="136"/>
      <c r="AG205" s="136"/>
      <c r="AH205" s="136"/>
      <c r="AI205" s="136"/>
      <c r="AJ205" s="136"/>
      <c r="AK205" s="136"/>
      <c r="AL205" s="433"/>
      <c r="AM205" s="433"/>
      <c r="AN205" s="433"/>
      <c r="AO205" s="695"/>
      <c r="AP205" s="433"/>
      <c r="AQ205" s="433"/>
      <c r="AR205" s="433"/>
      <c r="AS205" s="280"/>
      <c r="AT205" s="280"/>
      <c r="CG205" s="289"/>
      <c r="CH205" s="289"/>
      <c r="CI205" s="289"/>
      <c r="CJ205" s="289"/>
      <c r="CK205" s="289"/>
      <c r="CL205" s="289"/>
      <c r="CM205" s="289"/>
      <c r="CN205" s="289"/>
    </row>
    <row r="206" spans="1:92" ht="15" x14ac:dyDescent="0.2">
      <c r="A206" s="734" t="s">
        <v>1481</v>
      </c>
      <c r="B206" s="102"/>
      <c r="C206" s="102"/>
      <c r="D206" s="102"/>
      <c r="E206" s="102"/>
      <c r="F206" s="102"/>
      <c r="G206" s="102"/>
      <c r="H206" s="102"/>
      <c r="I206" s="102"/>
      <c r="J206" s="102"/>
      <c r="K206" s="102"/>
      <c r="L206" s="102"/>
      <c r="M206" s="105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  <c r="AA206" s="102"/>
      <c r="AB206" s="102"/>
      <c r="AC206" s="102"/>
      <c r="AD206" s="102"/>
      <c r="AE206" s="102"/>
      <c r="AF206" s="102"/>
      <c r="AG206" s="102"/>
      <c r="AH206" s="102"/>
      <c r="AI206" s="102"/>
      <c r="AJ206" s="102"/>
      <c r="AK206" s="102"/>
      <c r="AL206" s="102"/>
      <c r="AM206" s="102"/>
      <c r="AN206" s="102"/>
      <c r="AO206" s="102"/>
      <c r="AP206" s="102"/>
      <c r="AQ206" s="102"/>
      <c r="AR206" s="102"/>
      <c r="AS206" s="102"/>
      <c r="AT206" s="102"/>
      <c r="AU206" s="102"/>
      <c r="AV206" s="102"/>
      <c r="CG206" s="289"/>
      <c r="CH206" s="289"/>
      <c r="CI206" s="289"/>
      <c r="CJ206" s="289"/>
      <c r="CK206" s="289"/>
      <c r="CL206" s="289"/>
      <c r="CM206" s="289"/>
      <c r="CN206" s="289"/>
    </row>
    <row r="207" spans="1:92" ht="14.25" customHeight="1" x14ac:dyDescent="0.2">
      <c r="A207" s="2952" t="s">
        <v>531</v>
      </c>
      <c r="B207" s="2988" t="s">
        <v>532</v>
      </c>
      <c r="C207" s="2760" t="s">
        <v>4</v>
      </c>
      <c r="D207" s="2761"/>
      <c r="E207" s="2762"/>
      <c r="F207" s="2955" t="s">
        <v>533</v>
      </c>
      <c r="G207" s="2991"/>
      <c r="H207" s="2991"/>
      <c r="I207" s="2991"/>
      <c r="J207" s="2991"/>
      <c r="K207" s="2991"/>
      <c r="L207" s="2991"/>
      <c r="M207" s="2991"/>
      <c r="N207" s="2991"/>
      <c r="O207" s="2991"/>
      <c r="P207" s="2991"/>
      <c r="Q207" s="2991"/>
      <c r="R207" s="2991"/>
      <c r="S207" s="2991"/>
      <c r="T207" s="2991"/>
      <c r="U207" s="2991"/>
      <c r="V207" s="2991"/>
      <c r="W207" s="2991"/>
      <c r="X207" s="2991"/>
      <c r="Y207" s="2991"/>
      <c r="Z207" s="2991"/>
      <c r="AA207" s="2991"/>
      <c r="AB207" s="2991"/>
      <c r="AC207" s="2991"/>
      <c r="AD207" s="2991"/>
      <c r="AE207" s="2991"/>
      <c r="AF207" s="2991"/>
      <c r="AG207" s="2991"/>
      <c r="AH207" s="2991"/>
      <c r="AI207" s="2991"/>
      <c r="AJ207" s="2991"/>
      <c r="AK207" s="2956"/>
      <c r="AL207" s="2732" t="s">
        <v>2168</v>
      </c>
      <c r="AM207" s="280"/>
      <c r="AN207" s="280"/>
      <c r="AO207" s="280"/>
      <c r="AP207" s="280"/>
      <c r="AQ207" s="280"/>
      <c r="AR207" s="280"/>
      <c r="AS207" s="280"/>
      <c r="AT207" s="280"/>
      <c r="CG207" s="289"/>
      <c r="CH207" s="289"/>
      <c r="CI207" s="289"/>
      <c r="CJ207" s="289"/>
      <c r="CK207" s="289"/>
      <c r="CL207" s="289"/>
      <c r="CM207" s="289"/>
      <c r="CN207" s="289"/>
    </row>
    <row r="208" spans="1:92" x14ac:dyDescent="0.2">
      <c r="A208" s="2953"/>
      <c r="B208" s="2989"/>
      <c r="C208" s="2936"/>
      <c r="D208" s="2937"/>
      <c r="E208" s="2938"/>
      <c r="F208" s="2955" t="s">
        <v>476</v>
      </c>
      <c r="G208" s="2956"/>
      <c r="H208" s="2955" t="s">
        <v>477</v>
      </c>
      <c r="I208" s="2956"/>
      <c r="J208" s="2955" t="s">
        <v>444</v>
      </c>
      <c r="K208" s="2956"/>
      <c r="L208" s="2955" t="s">
        <v>13</v>
      </c>
      <c r="M208" s="2956"/>
      <c r="N208" s="2735" t="s">
        <v>14</v>
      </c>
      <c r="O208" s="2737"/>
      <c r="P208" s="2735" t="s">
        <v>15</v>
      </c>
      <c r="Q208" s="2737"/>
      <c r="R208" s="2735" t="s">
        <v>16</v>
      </c>
      <c r="S208" s="2737"/>
      <c r="T208" s="2735" t="s">
        <v>17</v>
      </c>
      <c r="U208" s="2737"/>
      <c r="V208" s="2735" t="s">
        <v>18</v>
      </c>
      <c r="W208" s="2737"/>
      <c r="X208" s="2735" t="s">
        <v>19</v>
      </c>
      <c r="Y208" s="2737"/>
      <c r="Z208" s="2735" t="s">
        <v>20</v>
      </c>
      <c r="AA208" s="2737"/>
      <c r="AB208" s="2735" t="s">
        <v>21</v>
      </c>
      <c r="AC208" s="2737"/>
      <c r="AD208" s="2735" t="s">
        <v>22</v>
      </c>
      <c r="AE208" s="2737"/>
      <c r="AF208" s="2735" t="s">
        <v>23</v>
      </c>
      <c r="AG208" s="2737"/>
      <c r="AH208" s="2735" t="s">
        <v>24</v>
      </c>
      <c r="AI208" s="2737"/>
      <c r="AJ208" s="2745" t="s">
        <v>25</v>
      </c>
      <c r="AK208" s="2747"/>
      <c r="AL208" s="2734"/>
      <c r="AM208" s="280"/>
      <c r="AN208" s="280"/>
      <c r="AO208" s="280"/>
      <c r="AP208" s="280"/>
      <c r="AQ208" s="280"/>
      <c r="AR208" s="280"/>
      <c r="AS208" s="280"/>
      <c r="AT208" s="280"/>
      <c r="CG208" s="289"/>
      <c r="CH208" s="289"/>
      <c r="CI208" s="289"/>
      <c r="CJ208" s="289"/>
      <c r="CK208" s="289"/>
      <c r="CL208" s="289"/>
      <c r="CM208" s="289"/>
      <c r="CN208" s="289"/>
    </row>
    <row r="209" spans="1:92" x14ac:dyDescent="0.2">
      <c r="A209" s="2954"/>
      <c r="B209" s="2990"/>
      <c r="C209" s="1004" t="s">
        <v>231</v>
      </c>
      <c r="D209" s="1004" t="s">
        <v>27</v>
      </c>
      <c r="E209" s="1005" t="s">
        <v>28</v>
      </c>
      <c r="F209" s="1006" t="s">
        <v>27</v>
      </c>
      <c r="G209" s="1006" t="s">
        <v>28</v>
      </c>
      <c r="H209" s="1006" t="s">
        <v>27</v>
      </c>
      <c r="I209" s="1006" t="s">
        <v>28</v>
      </c>
      <c r="J209" s="1006" t="s">
        <v>27</v>
      </c>
      <c r="K209" s="1006" t="s">
        <v>28</v>
      </c>
      <c r="L209" s="1006" t="s">
        <v>27</v>
      </c>
      <c r="M209" s="1006" t="s">
        <v>28</v>
      </c>
      <c r="N209" s="1006" t="s">
        <v>27</v>
      </c>
      <c r="O209" s="1006" t="s">
        <v>28</v>
      </c>
      <c r="P209" s="1006" t="s">
        <v>27</v>
      </c>
      <c r="Q209" s="1006" t="s">
        <v>28</v>
      </c>
      <c r="R209" s="1006" t="s">
        <v>27</v>
      </c>
      <c r="S209" s="1006" t="s">
        <v>28</v>
      </c>
      <c r="T209" s="1006" t="s">
        <v>27</v>
      </c>
      <c r="U209" s="1006" t="s">
        <v>28</v>
      </c>
      <c r="V209" s="1006" t="s">
        <v>27</v>
      </c>
      <c r="W209" s="1006" t="s">
        <v>28</v>
      </c>
      <c r="X209" s="1006" t="s">
        <v>27</v>
      </c>
      <c r="Y209" s="1006" t="s">
        <v>28</v>
      </c>
      <c r="Z209" s="1006" t="s">
        <v>27</v>
      </c>
      <c r="AA209" s="1006" t="s">
        <v>28</v>
      </c>
      <c r="AB209" s="1006" t="s">
        <v>27</v>
      </c>
      <c r="AC209" s="1006" t="s">
        <v>28</v>
      </c>
      <c r="AD209" s="1006" t="s">
        <v>27</v>
      </c>
      <c r="AE209" s="1006" t="s">
        <v>28</v>
      </c>
      <c r="AF209" s="1006" t="s">
        <v>27</v>
      </c>
      <c r="AG209" s="1006" t="s">
        <v>28</v>
      </c>
      <c r="AH209" s="1006" t="s">
        <v>27</v>
      </c>
      <c r="AI209" s="1006" t="s">
        <v>28</v>
      </c>
      <c r="AJ209" s="1006" t="s">
        <v>27</v>
      </c>
      <c r="AK209" s="1006" t="s">
        <v>28</v>
      </c>
      <c r="AL209" s="2733"/>
      <c r="AM209" s="280"/>
      <c r="AN209" s="280"/>
      <c r="AO209" s="280"/>
      <c r="AP209" s="280"/>
      <c r="AQ209" s="280"/>
      <c r="AR209" s="280"/>
      <c r="AS209" s="280"/>
      <c r="AT209" s="280"/>
      <c r="CG209" s="289"/>
      <c r="CH209" s="289"/>
      <c r="CI209" s="289"/>
      <c r="CJ209" s="289"/>
      <c r="CK209" s="289"/>
      <c r="CL209" s="289"/>
      <c r="CM209" s="289"/>
      <c r="CN209" s="289"/>
    </row>
    <row r="210" spans="1:92" x14ac:dyDescent="0.2">
      <c r="A210" s="2978" t="s">
        <v>534</v>
      </c>
      <c r="B210" s="1007" t="s">
        <v>121</v>
      </c>
      <c r="C210" s="384">
        <f>SUM(D210+E210)</f>
        <v>0</v>
      </c>
      <c r="D210" s="384">
        <f t="shared" ref="D210:E213" si="35">SUM(F210+H210+J210+L210+N210+P210+R210+T210+V210+X210+Z210+AB210+AD210+AF210+AH210+AJ210)</f>
        <v>0</v>
      </c>
      <c r="E210" s="513">
        <f t="shared" si="35"/>
        <v>0</v>
      </c>
      <c r="F210" s="125"/>
      <c r="G210" s="125"/>
      <c r="H210" s="125"/>
      <c r="I210" s="125"/>
      <c r="J210" s="125"/>
      <c r="K210" s="125"/>
      <c r="L210" s="125"/>
      <c r="M210" s="125"/>
      <c r="N210" s="125"/>
      <c r="O210" s="125"/>
      <c r="P210" s="125"/>
      <c r="Q210" s="125"/>
      <c r="R210" s="125"/>
      <c r="S210" s="125"/>
      <c r="T210" s="125"/>
      <c r="U210" s="125"/>
      <c r="V210" s="125"/>
      <c r="W210" s="125"/>
      <c r="X210" s="125"/>
      <c r="Y210" s="125"/>
      <c r="Z210" s="125"/>
      <c r="AA210" s="125"/>
      <c r="AB210" s="125"/>
      <c r="AC210" s="125"/>
      <c r="AD210" s="125"/>
      <c r="AE210" s="125"/>
      <c r="AF210" s="125"/>
      <c r="AG210" s="125"/>
      <c r="AH210" s="125"/>
      <c r="AI210" s="125"/>
      <c r="AJ210" s="125"/>
      <c r="AK210" s="125"/>
      <c r="AL210" s="125"/>
      <c r="AM210" s="387" t="s">
        <v>263</v>
      </c>
      <c r="AN210" s="199"/>
      <c r="AO210" s="655"/>
      <c r="AP210" s="655"/>
      <c r="AQ210" s="655"/>
      <c r="AR210" s="655"/>
      <c r="AS210" s="655"/>
      <c r="AT210" s="655"/>
      <c r="CG210" s="289">
        <v>0</v>
      </c>
      <c r="CH210" s="289">
        <v>0</v>
      </c>
      <c r="CI210" s="289"/>
      <c r="CJ210" s="289"/>
      <c r="CK210" s="289"/>
      <c r="CL210" s="289"/>
      <c r="CM210" s="289"/>
      <c r="CN210" s="289"/>
    </row>
    <row r="211" spans="1:92" x14ac:dyDescent="0.2">
      <c r="A211" s="2969"/>
      <c r="B211" s="1008" t="s">
        <v>451</v>
      </c>
      <c r="C211" s="356">
        <f>SUM(D211+E211)</f>
        <v>0</v>
      </c>
      <c r="D211" s="356">
        <f t="shared" si="35"/>
        <v>0</v>
      </c>
      <c r="E211" s="516">
        <f t="shared" si="35"/>
        <v>0</v>
      </c>
      <c r="F211" s="136"/>
      <c r="G211" s="136"/>
      <c r="H211" s="136"/>
      <c r="I211" s="136"/>
      <c r="J211" s="136"/>
      <c r="K211" s="136"/>
      <c r="L211" s="136"/>
      <c r="M211" s="136"/>
      <c r="N211" s="136"/>
      <c r="O211" s="136"/>
      <c r="P211" s="136"/>
      <c r="Q211" s="136"/>
      <c r="R211" s="136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136"/>
      <c r="AD211" s="136"/>
      <c r="AE211" s="136"/>
      <c r="AF211" s="136"/>
      <c r="AG211" s="136"/>
      <c r="AH211" s="136"/>
      <c r="AI211" s="136"/>
      <c r="AJ211" s="136"/>
      <c r="AK211" s="136"/>
      <c r="AL211" s="136"/>
      <c r="AM211" s="387" t="s">
        <v>263</v>
      </c>
      <c r="AN211" s="199"/>
      <c r="AO211" s="655"/>
      <c r="AP211" s="655"/>
      <c r="AQ211" s="655"/>
      <c r="AR211" s="655"/>
      <c r="AS211" s="655"/>
      <c r="AT211" s="655"/>
      <c r="CG211" s="289">
        <v>0</v>
      </c>
      <c r="CH211" s="289">
        <v>0</v>
      </c>
      <c r="CI211" s="289"/>
      <c r="CJ211" s="289"/>
      <c r="CK211" s="289"/>
      <c r="CL211" s="289"/>
      <c r="CM211" s="289"/>
      <c r="CN211" s="289"/>
    </row>
    <row r="212" spans="1:92" x14ac:dyDescent="0.2">
      <c r="A212" s="2968" t="s">
        <v>535</v>
      </c>
      <c r="B212" s="1009" t="s">
        <v>121</v>
      </c>
      <c r="C212" s="443">
        <f>SUM(D212+E212)</f>
        <v>0</v>
      </c>
      <c r="D212" s="443">
        <f t="shared" si="35"/>
        <v>0</v>
      </c>
      <c r="E212" s="436">
        <f t="shared" si="35"/>
        <v>0</v>
      </c>
      <c r="F212" s="143"/>
      <c r="G212" s="143"/>
      <c r="H212" s="143"/>
      <c r="I212" s="143"/>
      <c r="J212" s="143"/>
      <c r="K212" s="143"/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387" t="s">
        <v>263</v>
      </c>
      <c r="AN212" s="199"/>
      <c r="AO212" s="655"/>
      <c r="AP212" s="655"/>
      <c r="AQ212" s="655"/>
      <c r="AR212" s="655"/>
      <c r="AS212" s="655"/>
      <c r="AT212" s="655"/>
      <c r="CG212" s="289">
        <v>0</v>
      </c>
      <c r="CH212" s="289">
        <v>0</v>
      </c>
      <c r="CI212" s="289"/>
      <c r="CJ212" s="289"/>
      <c r="CK212" s="289"/>
      <c r="CL212" s="289"/>
      <c r="CM212" s="289"/>
      <c r="CN212" s="289"/>
    </row>
    <row r="213" spans="1:92" x14ac:dyDescent="0.2">
      <c r="A213" s="2969"/>
      <c r="B213" s="1008" t="s">
        <v>451</v>
      </c>
      <c r="C213" s="356">
        <f>SUM(D213+E213)</f>
        <v>0</v>
      </c>
      <c r="D213" s="356">
        <f t="shared" si="35"/>
        <v>0</v>
      </c>
      <c r="E213" s="516">
        <f t="shared" si="35"/>
        <v>0</v>
      </c>
      <c r="F213" s="136"/>
      <c r="G213" s="136"/>
      <c r="H213" s="136"/>
      <c r="I213" s="136"/>
      <c r="J213" s="136"/>
      <c r="K213" s="136"/>
      <c r="L213" s="136"/>
      <c r="M213" s="136"/>
      <c r="N213" s="136"/>
      <c r="O213" s="136"/>
      <c r="P213" s="13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136"/>
      <c r="AD213" s="136"/>
      <c r="AE213" s="136"/>
      <c r="AF213" s="136"/>
      <c r="AG213" s="136"/>
      <c r="AH213" s="136"/>
      <c r="AI213" s="136"/>
      <c r="AJ213" s="136"/>
      <c r="AK213" s="136"/>
      <c r="AL213" s="136"/>
      <c r="AM213" s="387" t="s">
        <v>263</v>
      </c>
      <c r="AN213" s="199"/>
      <c r="AO213" s="655"/>
      <c r="AP213" s="655"/>
      <c r="AQ213" s="655"/>
      <c r="AR213" s="655"/>
      <c r="AS213" s="655"/>
      <c r="AT213" s="655"/>
      <c r="CG213" s="289">
        <v>0</v>
      </c>
      <c r="CH213" s="289">
        <v>0</v>
      </c>
      <c r="CI213" s="289"/>
      <c r="CJ213" s="289"/>
      <c r="CK213" s="289"/>
      <c r="CL213" s="289"/>
      <c r="CM213" s="289"/>
      <c r="CN213" s="289"/>
    </row>
    <row r="214" spans="1:92" ht="26.25" customHeight="1" x14ac:dyDescent="0.45">
      <c r="A214" s="851" t="s">
        <v>1482</v>
      </c>
      <c r="B214" s="845"/>
      <c r="C214" s="845"/>
      <c r="D214" s="845"/>
      <c r="E214" s="845"/>
      <c r="F214" s="845"/>
      <c r="G214" s="845"/>
      <c r="H214" s="102"/>
      <c r="I214" s="102"/>
      <c r="J214" s="102"/>
      <c r="K214" s="102"/>
      <c r="L214" s="102"/>
      <c r="M214" s="105"/>
      <c r="N214" s="854"/>
      <c r="O214" s="102"/>
      <c r="P214" s="102"/>
      <c r="Q214" s="102"/>
      <c r="R214" s="1010"/>
      <c r="S214" s="102"/>
      <c r="T214" s="102"/>
      <c r="U214" s="102"/>
      <c r="V214" s="102"/>
      <c r="W214" s="102"/>
      <c r="X214" s="102"/>
      <c r="Y214" s="102"/>
      <c r="Z214" s="102"/>
      <c r="AA214" s="102"/>
      <c r="AB214" s="102"/>
      <c r="AC214" s="102"/>
      <c r="AD214" s="102"/>
      <c r="AE214" s="102"/>
      <c r="AF214" s="102"/>
      <c r="AG214" s="102"/>
      <c r="AH214" s="102"/>
      <c r="AI214" s="102"/>
      <c r="AJ214" s="102"/>
      <c r="AK214" s="102"/>
      <c r="AL214" s="102"/>
      <c r="AM214" s="102"/>
      <c r="AN214" s="102"/>
      <c r="AO214" s="102"/>
      <c r="AP214" s="102"/>
      <c r="AQ214" s="102"/>
      <c r="AR214" s="102"/>
      <c r="AS214" s="102"/>
      <c r="AT214" s="102"/>
      <c r="AU214" s="102"/>
      <c r="AV214" s="102"/>
      <c r="CG214" s="289"/>
      <c r="CH214" s="289"/>
      <c r="CI214" s="289"/>
      <c r="CJ214" s="289"/>
      <c r="CK214" s="289"/>
      <c r="CL214" s="289"/>
      <c r="CM214" s="289"/>
      <c r="CN214" s="289"/>
    </row>
    <row r="215" spans="1:92" x14ac:dyDescent="0.2">
      <c r="A215" s="2767" t="s">
        <v>536</v>
      </c>
      <c r="B215" s="2768"/>
      <c r="C215" s="2920" t="s">
        <v>183</v>
      </c>
      <c r="D215" s="2920"/>
      <c r="E215" s="2920"/>
      <c r="F215" s="2735" t="s">
        <v>537</v>
      </c>
      <c r="G215" s="2736"/>
      <c r="H215" s="2736"/>
      <c r="I215" s="2736"/>
      <c r="J215" s="2736"/>
      <c r="K215" s="2736"/>
      <c r="L215" s="2736"/>
      <c r="M215" s="2736"/>
      <c r="N215" s="2736"/>
      <c r="O215" s="2736"/>
      <c r="P215" s="2736"/>
      <c r="Q215" s="2736"/>
      <c r="R215" s="2736"/>
      <c r="S215" s="2736"/>
      <c r="T215" s="2736"/>
      <c r="U215" s="2736"/>
      <c r="V215" s="2736"/>
      <c r="W215" s="2736"/>
      <c r="X215" s="2736"/>
      <c r="Y215" s="2736"/>
      <c r="Z215" s="2736"/>
      <c r="AA215" s="2736"/>
      <c r="AB215" s="2736"/>
      <c r="AC215" s="2736"/>
      <c r="AD215" s="2736"/>
      <c r="AE215" s="2736"/>
      <c r="AF215" s="2736"/>
      <c r="AG215" s="2736"/>
      <c r="AH215" s="2736"/>
      <c r="AI215" s="2736"/>
      <c r="AJ215" s="2736"/>
      <c r="AK215" s="2736"/>
      <c r="AL215" s="2736"/>
      <c r="AM215" s="2737"/>
      <c r="AN215" s="2756" t="s">
        <v>451</v>
      </c>
      <c r="AO215" s="2757"/>
      <c r="AP215" s="2758"/>
      <c r="AQ215" s="2738" t="s">
        <v>538</v>
      </c>
      <c r="AR215" s="2732" t="s">
        <v>71</v>
      </c>
      <c r="AS215" s="2732" t="s">
        <v>26</v>
      </c>
      <c r="AT215" s="881"/>
      <c r="AU215" s="812"/>
      <c r="AV215" s="812"/>
      <c r="CG215" s="289"/>
      <c r="CH215" s="289"/>
      <c r="CI215" s="289"/>
      <c r="CJ215" s="289"/>
      <c r="CK215" s="289"/>
      <c r="CL215" s="289"/>
      <c r="CM215" s="289"/>
      <c r="CN215" s="289"/>
    </row>
    <row r="216" spans="1:92" ht="14.25" customHeight="1" x14ac:dyDescent="0.2">
      <c r="A216" s="2773"/>
      <c r="B216" s="2774"/>
      <c r="C216" s="2920"/>
      <c r="D216" s="2920"/>
      <c r="E216" s="2920"/>
      <c r="F216" s="2745" t="s">
        <v>539</v>
      </c>
      <c r="G216" s="2746"/>
      <c r="H216" s="2745" t="s">
        <v>476</v>
      </c>
      <c r="I216" s="2746"/>
      <c r="J216" s="2745" t="s">
        <v>477</v>
      </c>
      <c r="K216" s="2746"/>
      <c r="L216" s="2745" t="s">
        <v>444</v>
      </c>
      <c r="M216" s="2746"/>
      <c r="N216" s="2745" t="s">
        <v>13</v>
      </c>
      <c r="O216" s="2746"/>
      <c r="P216" s="2745" t="s">
        <v>189</v>
      </c>
      <c r="Q216" s="2747"/>
      <c r="R216" s="2745" t="s">
        <v>190</v>
      </c>
      <c r="S216" s="2747"/>
      <c r="T216" s="2745" t="s">
        <v>191</v>
      </c>
      <c r="U216" s="2747"/>
      <c r="V216" s="2745" t="s">
        <v>192</v>
      </c>
      <c r="W216" s="2747"/>
      <c r="X216" s="2745" t="s">
        <v>193</v>
      </c>
      <c r="Y216" s="2747"/>
      <c r="Z216" s="2745" t="s">
        <v>194</v>
      </c>
      <c r="AA216" s="2747"/>
      <c r="AB216" s="2745" t="s">
        <v>195</v>
      </c>
      <c r="AC216" s="2747"/>
      <c r="AD216" s="2745" t="s">
        <v>196</v>
      </c>
      <c r="AE216" s="2747"/>
      <c r="AF216" s="2745" t="s">
        <v>197</v>
      </c>
      <c r="AG216" s="2747"/>
      <c r="AH216" s="2745" t="s">
        <v>198</v>
      </c>
      <c r="AI216" s="2747"/>
      <c r="AJ216" s="2745" t="s">
        <v>199</v>
      </c>
      <c r="AK216" s="2747"/>
      <c r="AL216" s="2745" t="s">
        <v>200</v>
      </c>
      <c r="AM216" s="2746"/>
      <c r="AN216" s="2738" t="s">
        <v>262</v>
      </c>
      <c r="AO216" s="2738" t="s">
        <v>1658</v>
      </c>
      <c r="AP216" s="2738" t="s">
        <v>1659</v>
      </c>
      <c r="AQ216" s="2742"/>
      <c r="AR216" s="2734"/>
      <c r="AS216" s="2734"/>
      <c r="AT216" s="854"/>
      <c r="AU216" s="812"/>
      <c r="AV216" s="812"/>
      <c r="CG216" s="289"/>
      <c r="CH216" s="289"/>
      <c r="CI216" s="289"/>
      <c r="CJ216" s="289"/>
      <c r="CK216" s="289"/>
      <c r="CL216" s="289"/>
      <c r="CM216" s="289"/>
      <c r="CN216" s="289"/>
    </row>
    <row r="217" spans="1:92" x14ac:dyDescent="0.2">
      <c r="A217" s="2769"/>
      <c r="B217" s="2770"/>
      <c r="C217" s="115" t="s">
        <v>231</v>
      </c>
      <c r="D217" s="115" t="s">
        <v>27</v>
      </c>
      <c r="E217" s="295" t="s">
        <v>28</v>
      </c>
      <c r="F217" s="468" t="s">
        <v>540</v>
      </c>
      <c r="G217" s="570" t="s">
        <v>28</v>
      </c>
      <c r="H217" s="468" t="s">
        <v>540</v>
      </c>
      <c r="I217" s="570" t="s">
        <v>28</v>
      </c>
      <c r="J217" s="468" t="s">
        <v>540</v>
      </c>
      <c r="K217" s="570" t="s">
        <v>28</v>
      </c>
      <c r="L217" s="468" t="s">
        <v>540</v>
      </c>
      <c r="M217" s="570" t="s">
        <v>28</v>
      </c>
      <c r="N217" s="468" t="s">
        <v>540</v>
      </c>
      <c r="O217" s="570" t="s">
        <v>28</v>
      </c>
      <c r="P217" s="468" t="s">
        <v>540</v>
      </c>
      <c r="Q217" s="570" t="s">
        <v>28</v>
      </c>
      <c r="R217" s="468" t="s">
        <v>540</v>
      </c>
      <c r="S217" s="570" t="s">
        <v>28</v>
      </c>
      <c r="T217" s="468" t="s">
        <v>540</v>
      </c>
      <c r="U217" s="570" t="s">
        <v>28</v>
      </c>
      <c r="V217" s="468" t="s">
        <v>540</v>
      </c>
      <c r="W217" s="570" t="s">
        <v>28</v>
      </c>
      <c r="X217" s="468" t="s">
        <v>540</v>
      </c>
      <c r="Y217" s="570" t="s">
        <v>28</v>
      </c>
      <c r="Z217" s="468" t="s">
        <v>540</v>
      </c>
      <c r="AA217" s="570" t="s">
        <v>28</v>
      </c>
      <c r="AB217" s="468" t="s">
        <v>540</v>
      </c>
      <c r="AC217" s="570" t="s">
        <v>28</v>
      </c>
      <c r="AD217" s="468" t="s">
        <v>540</v>
      </c>
      <c r="AE217" s="570" t="s">
        <v>28</v>
      </c>
      <c r="AF217" s="468" t="s">
        <v>540</v>
      </c>
      <c r="AG217" s="570" t="s">
        <v>28</v>
      </c>
      <c r="AH217" s="468" t="s">
        <v>540</v>
      </c>
      <c r="AI217" s="570" t="s">
        <v>28</v>
      </c>
      <c r="AJ217" s="468" t="s">
        <v>540</v>
      </c>
      <c r="AK217" s="570" t="s">
        <v>28</v>
      </c>
      <c r="AL217" s="468" t="s">
        <v>540</v>
      </c>
      <c r="AM217" s="570" t="s">
        <v>28</v>
      </c>
      <c r="AN217" s="2938"/>
      <c r="AO217" s="2739"/>
      <c r="AP217" s="2739"/>
      <c r="AQ217" s="2739"/>
      <c r="AR217" s="2733"/>
      <c r="AS217" s="2733"/>
      <c r="AT217" s="1011"/>
      <c r="AU217" s="812"/>
      <c r="AV217" s="812"/>
      <c r="CG217" s="289"/>
      <c r="CH217" s="289"/>
      <c r="CI217" s="289"/>
      <c r="CJ217" s="289"/>
      <c r="CK217" s="289"/>
      <c r="CL217" s="289"/>
      <c r="CM217" s="289"/>
      <c r="CN217" s="289"/>
    </row>
    <row r="218" spans="1:92" x14ac:dyDescent="0.2">
      <c r="A218" s="2782" t="s">
        <v>541</v>
      </c>
      <c r="B218" s="2783"/>
      <c r="C218" s="1012">
        <f>SUM(D218+E218)</f>
        <v>0</v>
      </c>
      <c r="D218" s="1012">
        <f>SUM(F218+H218+J218+L218+N218+P218+R218+T218+V218+X218+Z218+AB218+AD218+AF218+AH218+AJ218+AL218)</f>
        <v>0</v>
      </c>
      <c r="E218" s="1013">
        <f>SUM(G218+I218+K218+M218+O218+Q218+S218+U218+W218+Y218+AA218+AC218+AE218+AG218+AI218+AK218+AM218)</f>
        <v>0</v>
      </c>
      <c r="F218" s="1014">
        <f>SUM(F228:F236)</f>
        <v>0</v>
      </c>
      <c r="G218" s="1015">
        <f>SUM(G220:G236)</f>
        <v>0</v>
      </c>
      <c r="H218" s="1014">
        <f>SUM(H228:H236)</f>
        <v>0</v>
      </c>
      <c r="I218" s="1015">
        <f>SUM(I220:I236)</f>
        <v>0</v>
      </c>
      <c r="J218" s="1014">
        <f>SUM(J228:J236)</f>
        <v>0</v>
      </c>
      <c r="K218" s="1015">
        <f>SUM(K219:K236)</f>
        <v>0</v>
      </c>
      <c r="L218" s="1014">
        <f>SUM(L228:L236)</f>
        <v>0</v>
      </c>
      <c r="M218" s="1015">
        <f>SUM(M219:M236)</f>
        <v>0</v>
      </c>
      <c r="N218" s="1014">
        <f>SUM(N228:N236)</f>
        <v>0</v>
      </c>
      <c r="O218" s="1015">
        <f>SUM(O219:O236)</f>
        <v>0</v>
      </c>
      <c r="P218" s="1014">
        <f>SUM(P228:P236)</f>
        <v>0</v>
      </c>
      <c r="Q218" s="1015">
        <f>SUM(Q219:Q236)</f>
        <v>0</v>
      </c>
      <c r="R218" s="1014">
        <f>SUM(R228:R236)</f>
        <v>0</v>
      </c>
      <c r="S218" s="1015">
        <f>SUM(S219:S236)</f>
        <v>0</v>
      </c>
      <c r="T218" s="1014">
        <f>SUM(T228:T236)</f>
        <v>0</v>
      </c>
      <c r="U218" s="1015">
        <f>SUM(U219:U236)</f>
        <v>0</v>
      </c>
      <c r="V218" s="1014">
        <f>SUM(V228:V236)</f>
        <v>0</v>
      </c>
      <c r="W218" s="1015">
        <f>SUM(W219:W236)</f>
        <v>0</v>
      </c>
      <c r="X218" s="1014">
        <f>SUM(X228:X236)</f>
        <v>0</v>
      </c>
      <c r="Y218" s="1015">
        <f>SUM(Y219:Y236)</f>
        <v>0</v>
      </c>
      <c r="Z218" s="1014">
        <f>SUM(Z228:Z236)</f>
        <v>0</v>
      </c>
      <c r="AA218" s="1015">
        <f>SUM(AA219:AA236)</f>
        <v>0</v>
      </c>
      <c r="AB218" s="1014">
        <f t="shared" ref="AB218:AM218" si="36">SUM(AB228:AB236)</f>
        <v>0</v>
      </c>
      <c r="AC218" s="1015">
        <f t="shared" si="36"/>
        <v>0</v>
      </c>
      <c r="AD218" s="1014">
        <f t="shared" si="36"/>
        <v>0</v>
      </c>
      <c r="AE218" s="1015">
        <f t="shared" si="36"/>
        <v>0</v>
      </c>
      <c r="AF218" s="1014">
        <f t="shared" si="36"/>
        <v>0</v>
      </c>
      <c r="AG218" s="1015">
        <f t="shared" si="36"/>
        <v>0</v>
      </c>
      <c r="AH218" s="1014">
        <f t="shared" si="36"/>
        <v>0</v>
      </c>
      <c r="AI218" s="1015">
        <f t="shared" si="36"/>
        <v>0</v>
      </c>
      <c r="AJ218" s="1014">
        <f t="shared" si="36"/>
        <v>0</v>
      </c>
      <c r="AK218" s="1015">
        <f t="shared" si="36"/>
        <v>0</v>
      </c>
      <c r="AL218" s="1014">
        <f t="shared" si="36"/>
        <v>0</v>
      </c>
      <c r="AM218" s="1015">
        <f t="shared" si="36"/>
        <v>0</v>
      </c>
      <c r="AN218" s="1016">
        <f t="shared" ref="AN218:AS218" si="37">SUM(AN219:AN236)</f>
        <v>0</v>
      </c>
      <c r="AO218" s="1017">
        <f t="shared" si="37"/>
        <v>0</v>
      </c>
      <c r="AP218" s="1017">
        <f t="shared" si="37"/>
        <v>0</v>
      </c>
      <c r="AQ218" s="1017">
        <f t="shared" si="37"/>
        <v>0</v>
      </c>
      <c r="AR218" s="1012">
        <f t="shared" si="37"/>
        <v>0</v>
      </c>
      <c r="AS218" s="1016">
        <f t="shared" si="37"/>
        <v>0</v>
      </c>
      <c r="AT218" s="1018"/>
      <c r="AU218" s="812"/>
      <c r="AV218" s="812"/>
      <c r="CG218" s="289"/>
      <c r="CH218" s="289"/>
      <c r="CI218" s="289"/>
      <c r="CJ218" s="289"/>
      <c r="CK218" s="289"/>
      <c r="CL218" s="289"/>
      <c r="CM218" s="289"/>
      <c r="CN218" s="289"/>
    </row>
    <row r="219" spans="1:92" x14ac:dyDescent="0.2">
      <c r="A219" s="2975" t="s">
        <v>542</v>
      </c>
      <c r="B219" s="1019" t="s">
        <v>423</v>
      </c>
      <c r="C219" s="1020">
        <f t="shared" ref="C219:C227" si="38">E219</f>
        <v>0</v>
      </c>
      <c r="D219" s="1021"/>
      <c r="E219" s="1022">
        <f>SUM(K219+M219+O219+Q219+S219+U219+W219+Y219+AA219)</f>
        <v>0</v>
      </c>
      <c r="F219" s="142"/>
      <c r="G219" s="142"/>
      <c r="H219" s="142"/>
      <c r="I219" s="142"/>
      <c r="J219" s="142"/>
      <c r="K219" s="253"/>
      <c r="L219" s="142"/>
      <c r="M219" s="253"/>
      <c r="N219" s="142"/>
      <c r="O219" s="253"/>
      <c r="P219" s="142"/>
      <c r="Q219" s="253"/>
      <c r="R219" s="142"/>
      <c r="S219" s="253"/>
      <c r="T219" s="142"/>
      <c r="U219" s="253"/>
      <c r="V219" s="142"/>
      <c r="W219" s="253"/>
      <c r="X219" s="142"/>
      <c r="Y219" s="253"/>
      <c r="Z219" s="142"/>
      <c r="AA219" s="253"/>
      <c r="AB219" s="142"/>
      <c r="AC219" s="142"/>
      <c r="AD219" s="142"/>
      <c r="AE219" s="142"/>
      <c r="AF219" s="142"/>
      <c r="AG219" s="142"/>
      <c r="AH219" s="142"/>
      <c r="AI219" s="142"/>
      <c r="AJ219" s="142"/>
      <c r="AK219" s="142"/>
      <c r="AL219" s="142"/>
      <c r="AM219" s="142"/>
      <c r="AN219" s="125"/>
      <c r="AO219" s="143"/>
      <c r="AP219" s="143"/>
      <c r="AQ219" s="143"/>
      <c r="AR219" s="143"/>
      <c r="AS219" s="143"/>
      <c r="AT219" s="886" t="s">
        <v>1514</v>
      </c>
      <c r="AU219" s="812"/>
      <c r="AV219" s="812"/>
      <c r="CG219" s="289">
        <v>0</v>
      </c>
      <c r="CH219" s="289"/>
      <c r="CI219" s="289"/>
      <c r="CJ219" s="289">
        <v>0</v>
      </c>
      <c r="CK219" s="289"/>
      <c r="CL219" s="289"/>
      <c r="CM219" s="289"/>
      <c r="CN219" s="289"/>
    </row>
    <row r="220" spans="1:92" x14ac:dyDescent="0.2">
      <c r="A220" s="2975"/>
      <c r="B220" s="157" t="s">
        <v>543</v>
      </c>
      <c r="C220" s="506">
        <f t="shared" si="38"/>
        <v>0</v>
      </c>
      <c r="D220" s="1021"/>
      <c r="E220" s="1022">
        <f t="shared" ref="E220:E227" si="39">SUM(G220+I220+K220+M220+O220+Q220+S220+U220+W220+Y220+AA220)</f>
        <v>0</v>
      </c>
      <c r="F220" s="142"/>
      <c r="G220" s="253"/>
      <c r="H220" s="142"/>
      <c r="I220" s="253"/>
      <c r="J220" s="142"/>
      <c r="K220" s="253"/>
      <c r="L220" s="142"/>
      <c r="M220" s="253"/>
      <c r="N220" s="142"/>
      <c r="O220" s="253"/>
      <c r="P220" s="142"/>
      <c r="Q220" s="253"/>
      <c r="R220" s="142"/>
      <c r="S220" s="253"/>
      <c r="T220" s="142"/>
      <c r="U220" s="253"/>
      <c r="V220" s="142"/>
      <c r="W220" s="253"/>
      <c r="X220" s="142"/>
      <c r="Y220" s="253"/>
      <c r="Z220" s="142"/>
      <c r="AA220" s="253"/>
      <c r="AB220" s="142"/>
      <c r="AC220" s="142"/>
      <c r="AD220" s="142"/>
      <c r="AE220" s="142"/>
      <c r="AF220" s="142"/>
      <c r="AG220" s="142"/>
      <c r="AH220" s="142"/>
      <c r="AI220" s="142"/>
      <c r="AJ220" s="142"/>
      <c r="AK220" s="142"/>
      <c r="AL220" s="142"/>
      <c r="AM220" s="142"/>
      <c r="AN220" s="143"/>
      <c r="AO220" s="143"/>
      <c r="AP220" s="143"/>
      <c r="AQ220" s="143"/>
      <c r="AR220" s="143"/>
      <c r="AS220" s="143"/>
      <c r="AT220" s="887" t="s">
        <v>1514</v>
      </c>
      <c r="AU220" s="812"/>
      <c r="AV220" s="812"/>
      <c r="CG220" s="289">
        <v>0</v>
      </c>
      <c r="CH220" s="289"/>
      <c r="CI220" s="289"/>
      <c r="CJ220" s="289">
        <v>0</v>
      </c>
      <c r="CK220" s="289"/>
      <c r="CL220" s="289"/>
      <c r="CM220" s="289"/>
      <c r="CN220" s="289"/>
    </row>
    <row r="221" spans="1:92" x14ac:dyDescent="0.2">
      <c r="A221" s="2975"/>
      <c r="B221" s="266" t="s">
        <v>544</v>
      </c>
      <c r="C221" s="200">
        <f t="shared" si="38"/>
        <v>0</v>
      </c>
      <c r="D221" s="1021"/>
      <c r="E221" s="1023">
        <f t="shared" si="39"/>
        <v>0</v>
      </c>
      <c r="F221" s="142"/>
      <c r="G221" s="236"/>
      <c r="H221" s="142"/>
      <c r="I221" s="236"/>
      <c r="J221" s="142"/>
      <c r="K221" s="236"/>
      <c r="L221" s="142"/>
      <c r="M221" s="236"/>
      <c r="N221" s="142"/>
      <c r="O221" s="236"/>
      <c r="P221" s="142"/>
      <c r="Q221" s="236"/>
      <c r="R221" s="142"/>
      <c r="S221" s="236"/>
      <c r="T221" s="142"/>
      <c r="U221" s="236"/>
      <c r="V221" s="142"/>
      <c r="W221" s="236"/>
      <c r="X221" s="142"/>
      <c r="Y221" s="236"/>
      <c r="Z221" s="142"/>
      <c r="AA221" s="236"/>
      <c r="AB221" s="142"/>
      <c r="AC221" s="142"/>
      <c r="AD221" s="142"/>
      <c r="AE221" s="142"/>
      <c r="AF221" s="142"/>
      <c r="AG221" s="142"/>
      <c r="AH221" s="142"/>
      <c r="AI221" s="142"/>
      <c r="AJ221" s="142"/>
      <c r="AK221" s="142"/>
      <c r="AL221" s="142"/>
      <c r="AM221" s="142"/>
      <c r="AN221" s="237"/>
      <c r="AO221" s="237"/>
      <c r="AP221" s="237"/>
      <c r="AQ221" s="237"/>
      <c r="AR221" s="237"/>
      <c r="AS221" s="237"/>
      <c r="AT221" s="887" t="s">
        <v>1514</v>
      </c>
      <c r="AU221" s="812"/>
      <c r="AV221" s="812"/>
      <c r="CG221" s="289">
        <v>0</v>
      </c>
      <c r="CH221" s="289"/>
      <c r="CI221" s="289"/>
      <c r="CJ221" s="289">
        <v>0</v>
      </c>
      <c r="CK221" s="289"/>
      <c r="CL221" s="289"/>
      <c r="CM221" s="289"/>
      <c r="CN221" s="289"/>
    </row>
    <row r="222" spans="1:92" x14ac:dyDescent="0.2">
      <c r="A222" s="2975"/>
      <c r="B222" s="266" t="s">
        <v>545</v>
      </c>
      <c r="C222" s="200">
        <f t="shared" si="38"/>
        <v>0</v>
      </c>
      <c r="D222" s="1021"/>
      <c r="E222" s="1023">
        <f t="shared" si="39"/>
        <v>0</v>
      </c>
      <c r="F222" s="142"/>
      <c r="G222" s="236"/>
      <c r="H222" s="142"/>
      <c r="I222" s="236"/>
      <c r="J222" s="142"/>
      <c r="K222" s="236"/>
      <c r="L222" s="142"/>
      <c r="M222" s="236"/>
      <c r="N222" s="142"/>
      <c r="O222" s="236"/>
      <c r="P222" s="142"/>
      <c r="Q222" s="236"/>
      <c r="R222" s="142"/>
      <c r="S222" s="236"/>
      <c r="T222" s="142"/>
      <c r="U222" s="236"/>
      <c r="V222" s="142"/>
      <c r="W222" s="236"/>
      <c r="X222" s="142"/>
      <c r="Y222" s="236"/>
      <c r="Z222" s="142"/>
      <c r="AA222" s="236"/>
      <c r="AB222" s="142"/>
      <c r="AC222" s="142"/>
      <c r="AD222" s="142"/>
      <c r="AE222" s="142"/>
      <c r="AF222" s="142"/>
      <c r="AG222" s="142"/>
      <c r="AH222" s="142"/>
      <c r="AI222" s="142"/>
      <c r="AJ222" s="142"/>
      <c r="AK222" s="142"/>
      <c r="AL222" s="142"/>
      <c r="AM222" s="142"/>
      <c r="AN222" s="237"/>
      <c r="AO222" s="237"/>
      <c r="AP222" s="237"/>
      <c r="AQ222" s="237"/>
      <c r="AR222" s="237"/>
      <c r="AS222" s="237"/>
      <c r="AT222" s="887" t="s">
        <v>1514</v>
      </c>
      <c r="AU222" s="812"/>
      <c r="AV222" s="812"/>
      <c r="CG222" s="289">
        <v>0</v>
      </c>
      <c r="CH222" s="289"/>
      <c r="CI222" s="289"/>
      <c r="CJ222" s="289">
        <v>0</v>
      </c>
      <c r="CK222" s="289"/>
      <c r="CL222" s="289"/>
      <c r="CM222" s="289"/>
      <c r="CN222" s="289"/>
    </row>
    <row r="223" spans="1:92" x14ac:dyDescent="0.2">
      <c r="A223" s="2975"/>
      <c r="B223" s="266" t="s">
        <v>546</v>
      </c>
      <c r="C223" s="200">
        <f t="shared" si="38"/>
        <v>0</v>
      </c>
      <c r="D223" s="1021"/>
      <c r="E223" s="1023">
        <f t="shared" si="39"/>
        <v>0</v>
      </c>
      <c r="F223" s="142"/>
      <c r="G223" s="236"/>
      <c r="H223" s="142"/>
      <c r="I223" s="236"/>
      <c r="J223" s="142"/>
      <c r="K223" s="236"/>
      <c r="L223" s="142"/>
      <c r="M223" s="236"/>
      <c r="N223" s="142"/>
      <c r="O223" s="236"/>
      <c r="P223" s="142"/>
      <c r="Q223" s="236"/>
      <c r="R223" s="142"/>
      <c r="S223" s="236"/>
      <c r="T223" s="142"/>
      <c r="U223" s="236"/>
      <c r="V223" s="142"/>
      <c r="W223" s="236"/>
      <c r="X223" s="142"/>
      <c r="Y223" s="236"/>
      <c r="Z223" s="142"/>
      <c r="AA223" s="236"/>
      <c r="AB223" s="142"/>
      <c r="AC223" s="142"/>
      <c r="AD223" s="142"/>
      <c r="AE223" s="142"/>
      <c r="AF223" s="142"/>
      <c r="AG223" s="142"/>
      <c r="AH223" s="142"/>
      <c r="AI223" s="142"/>
      <c r="AJ223" s="142"/>
      <c r="AK223" s="142"/>
      <c r="AL223" s="142"/>
      <c r="AM223" s="142"/>
      <c r="AN223" s="237"/>
      <c r="AO223" s="237"/>
      <c r="AP223" s="237"/>
      <c r="AQ223" s="237"/>
      <c r="AR223" s="237"/>
      <c r="AS223" s="237"/>
      <c r="AT223" s="887" t="s">
        <v>1514</v>
      </c>
      <c r="AU223" s="812"/>
      <c r="AV223" s="812"/>
      <c r="CG223" s="289">
        <v>0</v>
      </c>
      <c r="CH223" s="289"/>
      <c r="CI223" s="289"/>
      <c r="CJ223" s="289">
        <v>0</v>
      </c>
      <c r="CK223" s="289"/>
      <c r="CL223" s="289"/>
      <c r="CM223" s="289"/>
      <c r="CN223" s="289"/>
    </row>
    <row r="224" spans="1:92" x14ac:dyDescent="0.2">
      <c r="A224" s="2975"/>
      <c r="B224" s="266" t="s">
        <v>547</v>
      </c>
      <c r="C224" s="200">
        <f t="shared" si="38"/>
        <v>0</v>
      </c>
      <c r="D224" s="1021"/>
      <c r="E224" s="1023">
        <f t="shared" si="39"/>
        <v>0</v>
      </c>
      <c r="F224" s="142"/>
      <c r="G224" s="236"/>
      <c r="H224" s="142"/>
      <c r="I224" s="236"/>
      <c r="J224" s="142"/>
      <c r="K224" s="236"/>
      <c r="L224" s="142"/>
      <c r="M224" s="236"/>
      <c r="N224" s="142"/>
      <c r="O224" s="236"/>
      <c r="P224" s="142"/>
      <c r="Q224" s="236"/>
      <c r="R224" s="142"/>
      <c r="S224" s="236"/>
      <c r="T224" s="142"/>
      <c r="U224" s="236"/>
      <c r="V224" s="142"/>
      <c r="W224" s="236"/>
      <c r="X224" s="142"/>
      <c r="Y224" s="236"/>
      <c r="Z224" s="142"/>
      <c r="AA224" s="236"/>
      <c r="AB224" s="142"/>
      <c r="AC224" s="142"/>
      <c r="AD224" s="142"/>
      <c r="AE224" s="142"/>
      <c r="AF224" s="142"/>
      <c r="AG224" s="142"/>
      <c r="AH224" s="142"/>
      <c r="AI224" s="142"/>
      <c r="AJ224" s="142"/>
      <c r="AK224" s="142"/>
      <c r="AL224" s="142"/>
      <c r="AM224" s="142"/>
      <c r="AN224" s="237"/>
      <c r="AO224" s="237"/>
      <c r="AP224" s="237"/>
      <c r="AQ224" s="237"/>
      <c r="AR224" s="237"/>
      <c r="AS224" s="237"/>
      <c r="AT224" s="887" t="s">
        <v>1514</v>
      </c>
      <c r="AU224" s="812"/>
      <c r="AV224" s="812"/>
      <c r="CG224" s="289">
        <v>0</v>
      </c>
      <c r="CH224" s="289"/>
      <c r="CI224" s="289"/>
      <c r="CJ224" s="289">
        <v>0</v>
      </c>
      <c r="CK224" s="289"/>
      <c r="CL224" s="289"/>
      <c r="CM224" s="289"/>
      <c r="CN224" s="289"/>
    </row>
    <row r="225" spans="1:92" x14ac:dyDescent="0.2">
      <c r="A225" s="2975"/>
      <c r="B225" s="266" t="s">
        <v>548</v>
      </c>
      <c r="C225" s="200">
        <f t="shared" si="38"/>
        <v>0</v>
      </c>
      <c r="D225" s="1021"/>
      <c r="E225" s="1023">
        <f t="shared" si="39"/>
        <v>0</v>
      </c>
      <c r="F225" s="142"/>
      <c r="G225" s="236"/>
      <c r="H225" s="142"/>
      <c r="I225" s="236"/>
      <c r="J225" s="142"/>
      <c r="K225" s="236"/>
      <c r="L225" s="142"/>
      <c r="M225" s="236"/>
      <c r="N225" s="142"/>
      <c r="O225" s="236"/>
      <c r="P225" s="142"/>
      <c r="Q225" s="236"/>
      <c r="R225" s="142"/>
      <c r="S225" s="236"/>
      <c r="T225" s="142"/>
      <c r="U225" s="236"/>
      <c r="V225" s="142"/>
      <c r="W225" s="236"/>
      <c r="X225" s="142"/>
      <c r="Y225" s="236"/>
      <c r="Z225" s="142"/>
      <c r="AA225" s="236"/>
      <c r="AB225" s="142"/>
      <c r="AC225" s="142"/>
      <c r="AD225" s="142"/>
      <c r="AE225" s="142"/>
      <c r="AF225" s="142"/>
      <c r="AG225" s="142"/>
      <c r="AH225" s="142"/>
      <c r="AI225" s="142"/>
      <c r="AJ225" s="142"/>
      <c r="AK225" s="142"/>
      <c r="AL225" s="142"/>
      <c r="AM225" s="142"/>
      <c r="AN225" s="237"/>
      <c r="AO225" s="237"/>
      <c r="AP225" s="237"/>
      <c r="AQ225" s="237"/>
      <c r="AR225" s="237"/>
      <c r="AS225" s="237"/>
      <c r="AT225" s="885" t="s">
        <v>1514</v>
      </c>
      <c r="AU225" s="812"/>
      <c r="AV225" s="812"/>
      <c r="CG225" s="289">
        <v>0</v>
      </c>
      <c r="CH225" s="289"/>
      <c r="CI225" s="289"/>
      <c r="CJ225" s="289">
        <v>0</v>
      </c>
      <c r="CK225" s="289"/>
      <c r="CL225" s="289"/>
      <c r="CM225" s="289"/>
      <c r="CN225" s="289"/>
    </row>
    <row r="226" spans="1:92" x14ac:dyDescent="0.2">
      <c r="A226" s="2975"/>
      <c r="B226" s="266" t="s">
        <v>549</v>
      </c>
      <c r="C226" s="200">
        <f t="shared" si="38"/>
        <v>0</v>
      </c>
      <c r="D226" s="1021"/>
      <c r="E226" s="1023">
        <f t="shared" si="39"/>
        <v>0</v>
      </c>
      <c r="F226" s="142"/>
      <c r="G226" s="236"/>
      <c r="H226" s="142"/>
      <c r="I226" s="236"/>
      <c r="J226" s="142"/>
      <c r="K226" s="236"/>
      <c r="L226" s="142"/>
      <c r="M226" s="236"/>
      <c r="N226" s="142"/>
      <c r="O226" s="236"/>
      <c r="P226" s="142"/>
      <c r="Q226" s="236"/>
      <c r="R226" s="142"/>
      <c r="S226" s="236"/>
      <c r="T226" s="142"/>
      <c r="U226" s="236"/>
      <c r="V226" s="142"/>
      <c r="W226" s="236"/>
      <c r="X226" s="142"/>
      <c r="Y226" s="236"/>
      <c r="Z226" s="142"/>
      <c r="AA226" s="236"/>
      <c r="AB226" s="142"/>
      <c r="AC226" s="142"/>
      <c r="AD226" s="142"/>
      <c r="AE226" s="142"/>
      <c r="AF226" s="142"/>
      <c r="AG226" s="142"/>
      <c r="AH226" s="142"/>
      <c r="AI226" s="142"/>
      <c r="AJ226" s="142"/>
      <c r="AK226" s="142"/>
      <c r="AL226" s="142"/>
      <c r="AM226" s="142"/>
      <c r="AN226" s="237"/>
      <c r="AO226" s="237"/>
      <c r="AP226" s="237"/>
      <c r="AQ226" s="237"/>
      <c r="AR226" s="237"/>
      <c r="AS226" s="237"/>
      <c r="AT226" s="887" t="s">
        <v>1514</v>
      </c>
      <c r="AU226" s="812"/>
      <c r="AV226" s="812"/>
      <c r="CG226" s="289">
        <v>0</v>
      </c>
      <c r="CH226" s="289"/>
      <c r="CI226" s="289"/>
      <c r="CJ226" s="289">
        <v>0</v>
      </c>
      <c r="CK226" s="289"/>
      <c r="CL226" s="289"/>
      <c r="CM226" s="289"/>
      <c r="CN226" s="289"/>
    </row>
    <row r="227" spans="1:92" x14ac:dyDescent="0.2">
      <c r="A227" s="2975"/>
      <c r="B227" s="564" t="s">
        <v>550</v>
      </c>
      <c r="C227" s="168">
        <f t="shared" si="38"/>
        <v>0</v>
      </c>
      <c r="D227" s="1024"/>
      <c r="E227" s="1025">
        <f t="shared" si="39"/>
        <v>0</v>
      </c>
      <c r="F227" s="134"/>
      <c r="G227" s="169"/>
      <c r="H227" s="134"/>
      <c r="I227" s="169"/>
      <c r="J227" s="134"/>
      <c r="K227" s="169"/>
      <c r="L227" s="134"/>
      <c r="M227" s="169"/>
      <c r="N227" s="134"/>
      <c r="O227" s="169"/>
      <c r="P227" s="134"/>
      <c r="Q227" s="169"/>
      <c r="R227" s="134"/>
      <c r="S227" s="169"/>
      <c r="T227" s="134"/>
      <c r="U227" s="169"/>
      <c r="V227" s="134"/>
      <c r="W227" s="169"/>
      <c r="X227" s="134"/>
      <c r="Y227" s="169"/>
      <c r="Z227" s="134"/>
      <c r="AA227" s="169"/>
      <c r="AB227" s="134"/>
      <c r="AC227" s="134"/>
      <c r="AD227" s="134"/>
      <c r="AE227" s="134"/>
      <c r="AF227" s="134"/>
      <c r="AG227" s="134"/>
      <c r="AH227" s="134"/>
      <c r="AI227" s="134"/>
      <c r="AJ227" s="134"/>
      <c r="AK227" s="134"/>
      <c r="AL227" s="134"/>
      <c r="AM227" s="134"/>
      <c r="AN227" s="136"/>
      <c r="AO227" s="136"/>
      <c r="AP227" s="136"/>
      <c r="AQ227" s="136"/>
      <c r="AR227" s="136"/>
      <c r="AS227" s="136"/>
      <c r="AT227" s="885" t="s">
        <v>1514</v>
      </c>
      <c r="AU227" s="812"/>
      <c r="AV227" s="812"/>
      <c r="CG227" s="289">
        <v>0</v>
      </c>
      <c r="CH227" s="289"/>
      <c r="CI227" s="289"/>
      <c r="CJ227" s="289">
        <v>0</v>
      </c>
      <c r="CK227" s="289"/>
      <c r="CL227" s="289"/>
      <c r="CM227" s="289"/>
      <c r="CN227" s="289"/>
    </row>
    <row r="228" spans="1:92" x14ac:dyDescent="0.2">
      <c r="A228" s="2948" t="s">
        <v>551</v>
      </c>
      <c r="B228" s="1019" t="s">
        <v>423</v>
      </c>
      <c r="C228" s="1020">
        <f t="shared" ref="C228:C236" si="40">SUM(D228+E228)</f>
        <v>0</v>
      </c>
      <c r="D228" s="1020">
        <f t="shared" ref="D228:D236" si="41">SUM(F228+H228+J228+L228+N228+P228+R228+T228+V228+X228+Z228+AB228+AD228+AF228+AH228+AJ228+AL228)</f>
        <v>0</v>
      </c>
      <c r="E228" s="1022">
        <f t="shared" ref="E228:E236" si="42">SUM(G228+I228+K228+M228+O228+Q228+S228+U228+W228+Y228+AA228+AC228+AE228+AG228+AI228+AK228+AM228)</f>
        <v>0</v>
      </c>
      <c r="F228" s="1026"/>
      <c r="G228" s="1027"/>
      <c r="H228" s="1028"/>
      <c r="I228" s="1027"/>
      <c r="J228" s="1028"/>
      <c r="K228" s="253"/>
      <c r="L228" s="1026"/>
      <c r="M228" s="1027"/>
      <c r="N228" s="1028"/>
      <c r="O228" s="1029"/>
      <c r="P228" s="1030"/>
      <c r="Q228" s="1027"/>
      <c r="R228" s="1028"/>
      <c r="S228" s="1029"/>
      <c r="T228" s="1030"/>
      <c r="U228" s="1027"/>
      <c r="V228" s="1028"/>
      <c r="W228" s="1029"/>
      <c r="X228" s="1030"/>
      <c r="Y228" s="1027"/>
      <c r="Z228" s="1028"/>
      <c r="AA228" s="1029"/>
      <c r="AB228" s="1030"/>
      <c r="AC228" s="1027"/>
      <c r="AD228" s="1028"/>
      <c r="AE228" s="1029"/>
      <c r="AF228" s="1030"/>
      <c r="AG228" s="1027"/>
      <c r="AH228" s="1028"/>
      <c r="AI228" s="1029"/>
      <c r="AJ228" s="1030"/>
      <c r="AK228" s="1027"/>
      <c r="AL228" s="1028"/>
      <c r="AM228" s="1029"/>
      <c r="AN228" s="125"/>
      <c r="AO228" s="143"/>
      <c r="AP228" s="143"/>
      <c r="AQ228" s="143"/>
      <c r="AR228" s="143"/>
      <c r="AS228" s="143"/>
      <c r="AT228" s="887" t="s">
        <v>1514</v>
      </c>
      <c r="AU228" s="812"/>
      <c r="AV228" s="812"/>
      <c r="CG228" s="289">
        <v>0</v>
      </c>
      <c r="CH228" s="289"/>
      <c r="CI228" s="289"/>
      <c r="CJ228" s="289">
        <v>0</v>
      </c>
      <c r="CK228" s="289"/>
      <c r="CL228" s="289"/>
      <c r="CM228" s="289"/>
      <c r="CN228" s="289"/>
    </row>
    <row r="229" spans="1:92" x14ac:dyDescent="0.2">
      <c r="A229" s="2949"/>
      <c r="B229" s="157" t="s">
        <v>543</v>
      </c>
      <c r="C229" s="506">
        <f t="shared" si="40"/>
        <v>0</v>
      </c>
      <c r="D229" s="506">
        <f t="shared" si="41"/>
        <v>0</v>
      </c>
      <c r="E229" s="1022">
        <f t="shared" si="42"/>
        <v>0</v>
      </c>
      <c r="F229" s="252"/>
      <c r="G229" s="253"/>
      <c r="H229" s="252"/>
      <c r="I229" s="253"/>
      <c r="J229" s="252"/>
      <c r="K229" s="253"/>
      <c r="L229" s="252"/>
      <c r="M229" s="253"/>
      <c r="N229" s="167"/>
      <c r="O229" s="445"/>
      <c r="P229" s="252"/>
      <c r="Q229" s="253"/>
      <c r="R229" s="167"/>
      <c r="S229" s="445"/>
      <c r="T229" s="252"/>
      <c r="U229" s="253"/>
      <c r="V229" s="167"/>
      <c r="W229" s="445"/>
      <c r="X229" s="252"/>
      <c r="Y229" s="253"/>
      <c r="Z229" s="167"/>
      <c r="AA229" s="445"/>
      <c r="AB229" s="252"/>
      <c r="AC229" s="253"/>
      <c r="AD229" s="167"/>
      <c r="AE229" s="445"/>
      <c r="AF229" s="252"/>
      <c r="AG229" s="253"/>
      <c r="AH229" s="167"/>
      <c r="AI229" s="445"/>
      <c r="AJ229" s="252"/>
      <c r="AK229" s="253"/>
      <c r="AL229" s="167"/>
      <c r="AM229" s="445"/>
      <c r="AN229" s="143"/>
      <c r="AO229" s="143"/>
      <c r="AP229" s="143"/>
      <c r="AQ229" s="143"/>
      <c r="AR229" s="143"/>
      <c r="AS229" s="143"/>
      <c r="AT229" s="887" t="s">
        <v>1514</v>
      </c>
      <c r="AU229" s="812"/>
      <c r="AV229" s="812"/>
      <c r="CG229" s="289">
        <v>0</v>
      </c>
      <c r="CH229" s="289"/>
      <c r="CI229" s="289"/>
      <c r="CJ229" s="289">
        <v>0</v>
      </c>
      <c r="CK229" s="289"/>
      <c r="CL229" s="289"/>
      <c r="CM229" s="289"/>
      <c r="CN229" s="289"/>
    </row>
    <row r="230" spans="1:92" x14ac:dyDescent="0.2">
      <c r="A230" s="2949"/>
      <c r="B230" s="266" t="s">
        <v>544</v>
      </c>
      <c r="C230" s="200">
        <f t="shared" si="40"/>
        <v>0</v>
      </c>
      <c r="D230" s="200">
        <f t="shared" si="41"/>
        <v>0</v>
      </c>
      <c r="E230" s="1023">
        <f t="shared" si="42"/>
        <v>0</v>
      </c>
      <c r="F230" s="201"/>
      <c r="G230" s="236"/>
      <c r="H230" s="201"/>
      <c r="I230" s="236"/>
      <c r="J230" s="201"/>
      <c r="K230" s="236"/>
      <c r="L230" s="201"/>
      <c r="M230" s="236"/>
      <c r="N230" s="201"/>
      <c r="O230" s="447"/>
      <c r="P230" s="201"/>
      <c r="Q230" s="236"/>
      <c r="R230" s="267"/>
      <c r="S230" s="447"/>
      <c r="T230" s="201"/>
      <c r="U230" s="236"/>
      <c r="V230" s="267"/>
      <c r="W230" s="447"/>
      <c r="X230" s="201"/>
      <c r="Y230" s="236"/>
      <c r="Z230" s="267"/>
      <c r="AA230" s="447"/>
      <c r="AB230" s="201"/>
      <c r="AC230" s="236"/>
      <c r="AD230" s="267"/>
      <c r="AE230" s="447"/>
      <c r="AF230" s="201"/>
      <c r="AG230" s="236"/>
      <c r="AH230" s="267"/>
      <c r="AI230" s="447"/>
      <c r="AJ230" s="201"/>
      <c r="AK230" s="236"/>
      <c r="AL230" s="267"/>
      <c r="AM230" s="447"/>
      <c r="AN230" s="237"/>
      <c r="AO230" s="237"/>
      <c r="AP230" s="237"/>
      <c r="AQ230" s="237"/>
      <c r="AR230" s="237"/>
      <c r="AS230" s="237"/>
      <c r="AT230" s="887" t="s">
        <v>1514</v>
      </c>
      <c r="AU230" s="812"/>
      <c r="AV230" s="812"/>
      <c r="CG230" s="289">
        <v>0</v>
      </c>
      <c r="CH230" s="289"/>
      <c r="CI230" s="289"/>
      <c r="CJ230" s="289">
        <v>0</v>
      </c>
      <c r="CK230" s="289"/>
      <c r="CL230" s="289"/>
      <c r="CM230" s="289"/>
      <c r="CN230" s="289"/>
    </row>
    <row r="231" spans="1:92" x14ac:dyDescent="0.2">
      <c r="A231" s="2949"/>
      <c r="B231" s="266" t="s">
        <v>545</v>
      </c>
      <c r="C231" s="200">
        <f t="shared" si="40"/>
        <v>0</v>
      </c>
      <c r="D231" s="200">
        <f t="shared" si="41"/>
        <v>0</v>
      </c>
      <c r="E231" s="1023">
        <f t="shared" si="42"/>
        <v>0</v>
      </c>
      <c r="F231" s="201"/>
      <c r="G231" s="236"/>
      <c r="H231" s="201"/>
      <c r="I231" s="236"/>
      <c r="J231" s="201"/>
      <c r="K231" s="236"/>
      <c r="L231" s="201"/>
      <c r="M231" s="236"/>
      <c r="N231" s="201"/>
      <c r="O231" s="447"/>
      <c r="P231" s="201"/>
      <c r="Q231" s="236"/>
      <c r="R231" s="267"/>
      <c r="S231" s="447"/>
      <c r="T231" s="201"/>
      <c r="U231" s="236"/>
      <c r="V231" s="267"/>
      <c r="W231" s="447"/>
      <c r="X231" s="201"/>
      <c r="Y231" s="236"/>
      <c r="Z231" s="267"/>
      <c r="AA231" s="447"/>
      <c r="AB231" s="201"/>
      <c r="AC231" s="236"/>
      <c r="AD231" s="267"/>
      <c r="AE231" s="447"/>
      <c r="AF231" s="201"/>
      <c r="AG231" s="236"/>
      <c r="AH231" s="267"/>
      <c r="AI231" s="447"/>
      <c r="AJ231" s="201"/>
      <c r="AK231" s="236"/>
      <c r="AL231" s="267"/>
      <c r="AM231" s="447"/>
      <c r="AN231" s="237"/>
      <c r="AO231" s="237"/>
      <c r="AP231" s="237"/>
      <c r="AQ231" s="237"/>
      <c r="AR231" s="237"/>
      <c r="AS231" s="237"/>
      <c r="AT231" s="887" t="s">
        <v>1514</v>
      </c>
      <c r="AU231" s="812"/>
      <c r="AV231" s="812"/>
      <c r="CG231" s="289">
        <v>0</v>
      </c>
      <c r="CH231" s="289"/>
      <c r="CI231" s="289"/>
      <c r="CJ231" s="289">
        <v>0</v>
      </c>
      <c r="CK231" s="289"/>
      <c r="CL231" s="289"/>
      <c r="CM231" s="289"/>
      <c r="CN231" s="289"/>
    </row>
    <row r="232" spans="1:92" x14ac:dyDescent="0.2">
      <c r="A232" s="2949"/>
      <c r="B232" s="266" t="s">
        <v>546</v>
      </c>
      <c r="C232" s="200">
        <f t="shared" si="40"/>
        <v>0</v>
      </c>
      <c r="D232" s="200">
        <f t="shared" si="41"/>
        <v>0</v>
      </c>
      <c r="E232" s="1023">
        <f t="shared" si="42"/>
        <v>0</v>
      </c>
      <c r="F232" s="201"/>
      <c r="G232" s="236"/>
      <c r="H232" s="201"/>
      <c r="I232" s="236"/>
      <c r="J232" s="201"/>
      <c r="K232" s="236"/>
      <c r="L232" s="201"/>
      <c r="M232" s="236"/>
      <c r="N232" s="201"/>
      <c r="O232" s="447"/>
      <c r="P232" s="201"/>
      <c r="Q232" s="236"/>
      <c r="R232" s="267"/>
      <c r="S232" s="447"/>
      <c r="T232" s="201"/>
      <c r="U232" s="236"/>
      <c r="V232" s="267"/>
      <c r="W232" s="447"/>
      <c r="X232" s="201"/>
      <c r="Y232" s="236"/>
      <c r="Z232" s="267"/>
      <c r="AA232" s="447"/>
      <c r="AB232" s="201"/>
      <c r="AC232" s="236"/>
      <c r="AD232" s="267"/>
      <c r="AE232" s="447"/>
      <c r="AF232" s="201"/>
      <c r="AG232" s="236"/>
      <c r="AH232" s="267"/>
      <c r="AI232" s="447"/>
      <c r="AJ232" s="201"/>
      <c r="AK232" s="236"/>
      <c r="AL232" s="267"/>
      <c r="AM232" s="447"/>
      <c r="AN232" s="237"/>
      <c r="AO232" s="237"/>
      <c r="AP232" s="237"/>
      <c r="AQ232" s="237"/>
      <c r="AR232" s="237"/>
      <c r="AS232" s="237"/>
      <c r="AT232" s="885" t="s">
        <v>1514</v>
      </c>
      <c r="AU232" s="812"/>
      <c r="AV232" s="812"/>
      <c r="CG232" s="289">
        <v>0</v>
      </c>
      <c r="CH232" s="289"/>
      <c r="CI232" s="289"/>
      <c r="CJ232" s="289">
        <v>0</v>
      </c>
      <c r="CK232" s="289"/>
      <c r="CL232" s="289"/>
      <c r="CM232" s="289"/>
      <c r="CN232" s="289"/>
    </row>
    <row r="233" spans="1:92" x14ac:dyDescent="0.2">
      <c r="A233" s="2949"/>
      <c r="B233" s="266" t="s">
        <v>547</v>
      </c>
      <c r="C233" s="200">
        <f t="shared" si="40"/>
        <v>0</v>
      </c>
      <c r="D233" s="200">
        <f t="shared" si="41"/>
        <v>0</v>
      </c>
      <c r="E233" s="1023">
        <f t="shared" si="42"/>
        <v>0</v>
      </c>
      <c r="F233" s="201"/>
      <c r="G233" s="236"/>
      <c r="H233" s="201"/>
      <c r="I233" s="236"/>
      <c r="J233" s="201"/>
      <c r="K233" s="236"/>
      <c r="L233" s="201"/>
      <c r="M233" s="236"/>
      <c r="N233" s="201"/>
      <c r="O233" s="447"/>
      <c r="P233" s="201"/>
      <c r="Q233" s="236"/>
      <c r="R233" s="267"/>
      <c r="S233" s="447"/>
      <c r="T233" s="201"/>
      <c r="U233" s="236"/>
      <c r="V233" s="267"/>
      <c r="W233" s="447"/>
      <c r="X233" s="201"/>
      <c r="Y233" s="236"/>
      <c r="Z233" s="267"/>
      <c r="AA233" s="447"/>
      <c r="AB233" s="201"/>
      <c r="AC233" s="236"/>
      <c r="AD233" s="267"/>
      <c r="AE233" s="447"/>
      <c r="AF233" s="201"/>
      <c r="AG233" s="236"/>
      <c r="AH233" s="267"/>
      <c r="AI233" s="447"/>
      <c r="AJ233" s="201"/>
      <c r="AK233" s="236"/>
      <c r="AL233" s="267"/>
      <c r="AM233" s="447"/>
      <c r="AN233" s="237"/>
      <c r="AO233" s="237"/>
      <c r="AP233" s="237"/>
      <c r="AQ233" s="237"/>
      <c r="AR233" s="237"/>
      <c r="AS233" s="237"/>
      <c r="AT233" s="887" t="s">
        <v>1514</v>
      </c>
      <c r="AU233" s="812"/>
      <c r="AV233" s="812"/>
      <c r="CG233" s="289">
        <v>0</v>
      </c>
      <c r="CH233" s="289"/>
      <c r="CI233" s="289"/>
      <c r="CJ233" s="289">
        <v>0</v>
      </c>
      <c r="CK233" s="289"/>
      <c r="CL233" s="289"/>
      <c r="CM233" s="289"/>
      <c r="CN233" s="289"/>
    </row>
    <row r="234" spans="1:92" x14ac:dyDescent="0.2">
      <c r="A234" s="2949"/>
      <c r="B234" s="266" t="s">
        <v>548</v>
      </c>
      <c r="C234" s="200">
        <f t="shared" si="40"/>
        <v>0</v>
      </c>
      <c r="D234" s="200">
        <f t="shared" si="41"/>
        <v>0</v>
      </c>
      <c r="E234" s="1023">
        <f t="shared" si="42"/>
        <v>0</v>
      </c>
      <c r="F234" s="201"/>
      <c r="G234" s="236"/>
      <c r="H234" s="201"/>
      <c r="I234" s="236"/>
      <c r="J234" s="201"/>
      <c r="K234" s="236"/>
      <c r="L234" s="201"/>
      <c r="M234" s="236"/>
      <c r="N234" s="201"/>
      <c r="O234" s="447"/>
      <c r="P234" s="201"/>
      <c r="Q234" s="236"/>
      <c r="R234" s="267"/>
      <c r="S234" s="447"/>
      <c r="T234" s="201"/>
      <c r="U234" s="236"/>
      <c r="V234" s="267"/>
      <c r="W234" s="447"/>
      <c r="X234" s="201"/>
      <c r="Y234" s="236"/>
      <c r="Z234" s="267"/>
      <c r="AA234" s="447"/>
      <c r="AB234" s="201"/>
      <c r="AC234" s="236"/>
      <c r="AD234" s="267"/>
      <c r="AE234" s="447"/>
      <c r="AF234" s="201"/>
      <c r="AG234" s="236"/>
      <c r="AH234" s="267"/>
      <c r="AI234" s="447"/>
      <c r="AJ234" s="201"/>
      <c r="AK234" s="236"/>
      <c r="AL234" s="267"/>
      <c r="AM234" s="447"/>
      <c r="AN234" s="237"/>
      <c r="AO234" s="237"/>
      <c r="AP234" s="237"/>
      <c r="AQ234" s="237"/>
      <c r="AR234" s="237"/>
      <c r="AS234" s="237"/>
      <c r="AT234" s="887" t="s">
        <v>1514</v>
      </c>
      <c r="AU234" s="812"/>
      <c r="AV234" s="812"/>
      <c r="CG234" s="289">
        <v>0</v>
      </c>
      <c r="CH234" s="289"/>
      <c r="CI234" s="289"/>
      <c r="CJ234" s="289">
        <v>0</v>
      </c>
      <c r="CK234" s="289"/>
      <c r="CL234" s="289"/>
      <c r="CM234" s="289"/>
      <c r="CN234" s="289"/>
    </row>
    <row r="235" spans="1:92" x14ac:dyDescent="0.2">
      <c r="A235" s="2949"/>
      <c r="B235" s="266" t="s">
        <v>549</v>
      </c>
      <c r="C235" s="200">
        <f t="shared" si="40"/>
        <v>0</v>
      </c>
      <c r="D235" s="200">
        <f t="shared" si="41"/>
        <v>0</v>
      </c>
      <c r="E235" s="1023">
        <f t="shared" si="42"/>
        <v>0</v>
      </c>
      <c r="F235" s="201"/>
      <c r="G235" s="236"/>
      <c r="H235" s="201"/>
      <c r="I235" s="236"/>
      <c r="J235" s="201"/>
      <c r="K235" s="236"/>
      <c r="L235" s="201"/>
      <c r="M235" s="236"/>
      <c r="N235" s="201"/>
      <c r="O235" s="447"/>
      <c r="P235" s="201"/>
      <c r="Q235" s="236"/>
      <c r="R235" s="267"/>
      <c r="S235" s="447"/>
      <c r="T235" s="201"/>
      <c r="U235" s="236"/>
      <c r="V235" s="267"/>
      <c r="W235" s="447"/>
      <c r="X235" s="201"/>
      <c r="Y235" s="236"/>
      <c r="Z235" s="267"/>
      <c r="AA235" s="447"/>
      <c r="AB235" s="201"/>
      <c r="AC235" s="236"/>
      <c r="AD235" s="267"/>
      <c r="AE235" s="447"/>
      <c r="AF235" s="201"/>
      <c r="AG235" s="236"/>
      <c r="AH235" s="267"/>
      <c r="AI235" s="447"/>
      <c r="AJ235" s="201"/>
      <c r="AK235" s="236"/>
      <c r="AL235" s="267"/>
      <c r="AM235" s="447"/>
      <c r="AN235" s="237"/>
      <c r="AO235" s="237"/>
      <c r="AP235" s="237"/>
      <c r="AQ235" s="237"/>
      <c r="AR235" s="237"/>
      <c r="AS235" s="237"/>
      <c r="AT235" s="887" t="s">
        <v>1514</v>
      </c>
      <c r="AU235" s="812"/>
      <c r="AV235" s="812"/>
      <c r="CG235" s="289">
        <v>0</v>
      </c>
      <c r="CH235" s="289"/>
      <c r="CI235" s="289"/>
      <c r="CJ235" s="289">
        <v>0</v>
      </c>
      <c r="CK235" s="289"/>
      <c r="CL235" s="289"/>
      <c r="CM235" s="289"/>
      <c r="CN235" s="289"/>
    </row>
    <row r="236" spans="1:92" x14ac:dyDescent="0.2">
      <c r="A236" s="2950"/>
      <c r="B236" s="564" t="s">
        <v>550</v>
      </c>
      <c r="C236" s="168">
        <f t="shared" si="40"/>
        <v>0</v>
      </c>
      <c r="D236" s="168">
        <f t="shared" si="41"/>
        <v>0</v>
      </c>
      <c r="E236" s="1025">
        <f t="shared" si="42"/>
        <v>0</v>
      </c>
      <c r="F236" s="242"/>
      <c r="G236" s="169"/>
      <c r="H236" s="242"/>
      <c r="I236" s="169"/>
      <c r="J236" s="242"/>
      <c r="K236" s="169"/>
      <c r="L236" s="242"/>
      <c r="M236" s="169"/>
      <c r="N236" s="242"/>
      <c r="O236" s="536"/>
      <c r="P236" s="242"/>
      <c r="Q236" s="169"/>
      <c r="R236" s="170"/>
      <c r="S236" s="536"/>
      <c r="T236" s="242"/>
      <c r="U236" s="169"/>
      <c r="V236" s="170"/>
      <c r="W236" s="536"/>
      <c r="X236" s="242"/>
      <c r="Y236" s="169"/>
      <c r="Z236" s="170"/>
      <c r="AA236" s="536"/>
      <c r="AB236" s="242"/>
      <c r="AC236" s="169"/>
      <c r="AD236" s="170"/>
      <c r="AE236" s="536"/>
      <c r="AF236" s="242"/>
      <c r="AG236" s="169"/>
      <c r="AH236" s="170"/>
      <c r="AI236" s="536"/>
      <c r="AJ236" s="242"/>
      <c r="AK236" s="169"/>
      <c r="AL236" s="170"/>
      <c r="AM236" s="536"/>
      <c r="AN236" s="136"/>
      <c r="AO236" s="136"/>
      <c r="AP236" s="136"/>
      <c r="AQ236" s="136"/>
      <c r="AR236" s="136"/>
      <c r="AS236" s="136"/>
      <c r="AT236" s="885" t="s">
        <v>1514</v>
      </c>
      <c r="AU236" s="812"/>
      <c r="AV236" s="812"/>
      <c r="CG236" s="289">
        <v>0</v>
      </c>
      <c r="CH236" s="289"/>
      <c r="CI236" s="289"/>
      <c r="CJ236" s="289">
        <v>0</v>
      </c>
      <c r="CK236" s="289"/>
      <c r="CL236" s="289"/>
      <c r="CM236" s="289"/>
      <c r="CN236" s="289"/>
    </row>
    <row r="237" spans="1:92" ht="24.75" customHeight="1" x14ac:dyDescent="0.4">
      <c r="A237" s="1031" t="s">
        <v>1483</v>
      </c>
      <c r="B237" s="1000"/>
      <c r="C237" s="1001"/>
      <c r="D237" s="1002"/>
      <c r="E237" s="1002"/>
      <c r="F237" s="1002"/>
      <c r="G237" s="1032"/>
      <c r="H237" s="1032"/>
      <c r="I237" s="1032"/>
      <c r="J237" s="1032"/>
      <c r="K237" s="1032"/>
      <c r="L237" s="1033"/>
      <c r="M237" s="1032"/>
      <c r="N237" s="1032"/>
      <c r="O237" s="1032"/>
      <c r="P237" s="1032"/>
      <c r="Q237" s="1032"/>
      <c r="R237" s="1032"/>
      <c r="S237" s="1032"/>
      <c r="T237" s="695"/>
      <c r="U237" s="433"/>
      <c r="V237" s="433"/>
      <c r="W237" s="433"/>
      <c r="X237" s="102"/>
      <c r="Y237" s="102"/>
      <c r="Z237" s="102"/>
      <c r="AA237" s="102"/>
      <c r="AB237" s="102"/>
      <c r="AC237" s="102"/>
      <c r="AD237" s="102"/>
      <c r="AE237" s="102"/>
      <c r="AF237" s="102"/>
      <c r="AG237" s="102"/>
      <c r="AH237" s="102"/>
      <c r="AI237" s="102"/>
      <c r="AJ237" s="102"/>
      <c r="AK237" s="102"/>
      <c r="AL237" s="102"/>
      <c r="AM237" s="102"/>
      <c r="AN237" s="102"/>
      <c r="AO237" s="102"/>
      <c r="AP237" s="102"/>
      <c r="AQ237" s="102"/>
      <c r="AR237" s="102"/>
      <c r="AS237" s="102"/>
      <c r="AT237" s="102"/>
      <c r="AU237" s="102"/>
      <c r="AV237" s="102"/>
      <c r="CG237" s="289"/>
      <c r="CH237" s="289"/>
      <c r="CI237" s="289"/>
      <c r="CJ237" s="289"/>
      <c r="CK237" s="289"/>
      <c r="CL237" s="289"/>
      <c r="CM237" s="289"/>
      <c r="CN237" s="289"/>
    </row>
    <row r="238" spans="1:92" ht="14.25" customHeight="1" x14ac:dyDescent="0.2">
      <c r="A238" s="2767" t="s">
        <v>144</v>
      </c>
      <c r="B238" s="2768"/>
      <c r="C238" s="2784" t="s">
        <v>183</v>
      </c>
      <c r="D238" s="2951"/>
      <c r="E238" s="2785"/>
      <c r="F238" s="2735" t="s">
        <v>552</v>
      </c>
      <c r="G238" s="2736"/>
      <c r="H238" s="2736"/>
      <c r="I238" s="2736"/>
      <c r="J238" s="2736"/>
      <c r="K238" s="2736"/>
      <c r="L238" s="2736"/>
      <c r="M238" s="2736"/>
      <c r="N238" s="2736"/>
      <c r="O238" s="2736"/>
      <c r="P238" s="2736"/>
      <c r="Q238" s="2736"/>
      <c r="R238" s="2736"/>
      <c r="S238" s="2736"/>
      <c r="T238" s="2736"/>
      <c r="U238" s="2736"/>
      <c r="V238" s="2736"/>
      <c r="W238" s="2736"/>
      <c r="X238" s="2736"/>
      <c r="Y238" s="2736"/>
      <c r="Z238" s="2736"/>
      <c r="AA238" s="2736"/>
      <c r="AB238" s="2736"/>
      <c r="AC238" s="2736"/>
      <c r="AD238" s="2736"/>
      <c r="AE238" s="2736"/>
      <c r="AF238" s="2736"/>
      <c r="AG238" s="2736"/>
      <c r="AH238" s="2736"/>
      <c r="AI238" s="2736"/>
      <c r="AJ238" s="2736"/>
      <c r="AK238" s="2736"/>
      <c r="AL238" s="2736"/>
      <c r="AM238" s="2736"/>
      <c r="AN238" s="2736"/>
      <c r="AO238" s="2946"/>
      <c r="AP238" s="2983" t="s">
        <v>542</v>
      </c>
      <c r="AQ238" s="2732" t="s">
        <v>538</v>
      </c>
      <c r="AR238" s="2732" t="s">
        <v>71</v>
      </c>
      <c r="AS238" s="2732" t="s">
        <v>26</v>
      </c>
      <c r="AT238" s="953"/>
      <c r="AU238" s="808"/>
      <c r="AV238" s="808"/>
      <c r="CG238" s="289"/>
      <c r="CH238" s="289"/>
      <c r="CI238" s="289"/>
      <c r="CJ238" s="289"/>
      <c r="CK238" s="289"/>
      <c r="CL238" s="289"/>
      <c r="CM238" s="289"/>
      <c r="CN238" s="289"/>
    </row>
    <row r="239" spans="1:92" x14ac:dyDescent="0.2">
      <c r="A239" s="2773"/>
      <c r="B239" s="2774"/>
      <c r="C239" s="2788"/>
      <c r="D239" s="2822"/>
      <c r="E239" s="2789"/>
      <c r="F239" s="2745" t="s">
        <v>553</v>
      </c>
      <c r="G239" s="2746"/>
      <c r="H239" s="2745" t="s">
        <v>554</v>
      </c>
      <c r="I239" s="2746"/>
      <c r="J239" s="2745" t="s">
        <v>555</v>
      </c>
      <c r="K239" s="2746"/>
      <c r="L239" s="2745" t="s">
        <v>477</v>
      </c>
      <c r="M239" s="2746"/>
      <c r="N239" s="2745" t="s">
        <v>444</v>
      </c>
      <c r="O239" s="2746"/>
      <c r="P239" s="2745" t="s">
        <v>13</v>
      </c>
      <c r="Q239" s="2746"/>
      <c r="R239" s="2745" t="s">
        <v>189</v>
      </c>
      <c r="S239" s="2747"/>
      <c r="T239" s="2745" t="s">
        <v>190</v>
      </c>
      <c r="U239" s="2747"/>
      <c r="V239" s="2745" t="s">
        <v>191</v>
      </c>
      <c r="W239" s="2747"/>
      <c r="X239" s="2745" t="s">
        <v>192</v>
      </c>
      <c r="Y239" s="2747"/>
      <c r="Z239" s="2745" t="s">
        <v>193</v>
      </c>
      <c r="AA239" s="2747"/>
      <c r="AB239" s="2745" t="s">
        <v>194</v>
      </c>
      <c r="AC239" s="2747"/>
      <c r="AD239" s="2745" t="s">
        <v>195</v>
      </c>
      <c r="AE239" s="2747"/>
      <c r="AF239" s="2745" t="s">
        <v>196</v>
      </c>
      <c r="AG239" s="2747"/>
      <c r="AH239" s="2745" t="s">
        <v>197</v>
      </c>
      <c r="AI239" s="2747"/>
      <c r="AJ239" s="2745" t="s">
        <v>198</v>
      </c>
      <c r="AK239" s="2747"/>
      <c r="AL239" s="2745" t="s">
        <v>199</v>
      </c>
      <c r="AM239" s="2747"/>
      <c r="AN239" s="2745" t="s">
        <v>200</v>
      </c>
      <c r="AO239" s="2746"/>
      <c r="AP239" s="2984"/>
      <c r="AQ239" s="2734"/>
      <c r="AR239" s="2986"/>
      <c r="AS239" s="2986"/>
      <c r="AT239" s="1034"/>
      <c r="AU239" s="808"/>
      <c r="AV239" s="808"/>
      <c r="CG239" s="289"/>
      <c r="CH239" s="289"/>
      <c r="CI239" s="289"/>
      <c r="CJ239" s="289"/>
      <c r="CK239" s="289"/>
      <c r="CL239" s="289"/>
      <c r="CM239" s="289"/>
      <c r="CN239" s="289"/>
    </row>
    <row r="240" spans="1:92" x14ac:dyDescent="0.2">
      <c r="A240" s="2769"/>
      <c r="B240" s="2770"/>
      <c r="C240" s="115" t="s">
        <v>231</v>
      </c>
      <c r="D240" s="115" t="s">
        <v>27</v>
      </c>
      <c r="E240" s="184" t="s">
        <v>28</v>
      </c>
      <c r="F240" s="468" t="s">
        <v>540</v>
      </c>
      <c r="G240" s="570" t="s">
        <v>28</v>
      </c>
      <c r="H240" s="468" t="s">
        <v>540</v>
      </c>
      <c r="I240" s="570" t="s">
        <v>28</v>
      </c>
      <c r="J240" s="468" t="s">
        <v>540</v>
      </c>
      <c r="K240" s="570" t="s">
        <v>28</v>
      </c>
      <c r="L240" s="468" t="s">
        <v>540</v>
      </c>
      <c r="M240" s="570" t="s">
        <v>28</v>
      </c>
      <c r="N240" s="468" t="s">
        <v>540</v>
      </c>
      <c r="O240" s="570" t="s">
        <v>28</v>
      </c>
      <c r="P240" s="468" t="s">
        <v>540</v>
      </c>
      <c r="Q240" s="570" t="s">
        <v>28</v>
      </c>
      <c r="R240" s="468" t="s">
        <v>540</v>
      </c>
      <c r="S240" s="570" t="s">
        <v>28</v>
      </c>
      <c r="T240" s="468" t="s">
        <v>540</v>
      </c>
      <c r="U240" s="570" t="s">
        <v>28</v>
      </c>
      <c r="V240" s="468" t="s">
        <v>540</v>
      </c>
      <c r="W240" s="570" t="s">
        <v>28</v>
      </c>
      <c r="X240" s="468" t="s">
        <v>540</v>
      </c>
      <c r="Y240" s="570" t="s">
        <v>28</v>
      </c>
      <c r="Z240" s="468" t="s">
        <v>540</v>
      </c>
      <c r="AA240" s="570" t="s">
        <v>28</v>
      </c>
      <c r="AB240" s="468" t="s">
        <v>540</v>
      </c>
      <c r="AC240" s="570" t="s">
        <v>28</v>
      </c>
      <c r="AD240" s="468" t="s">
        <v>540</v>
      </c>
      <c r="AE240" s="570" t="s">
        <v>28</v>
      </c>
      <c r="AF240" s="468" t="s">
        <v>540</v>
      </c>
      <c r="AG240" s="570" t="s">
        <v>28</v>
      </c>
      <c r="AH240" s="468" t="s">
        <v>540</v>
      </c>
      <c r="AI240" s="570" t="s">
        <v>28</v>
      </c>
      <c r="AJ240" s="468" t="s">
        <v>540</v>
      </c>
      <c r="AK240" s="570" t="s">
        <v>28</v>
      </c>
      <c r="AL240" s="468" t="s">
        <v>540</v>
      </c>
      <c r="AM240" s="570" t="s">
        <v>28</v>
      </c>
      <c r="AN240" s="468" t="s">
        <v>540</v>
      </c>
      <c r="AO240" s="1035" t="s">
        <v>28</v>
      </c>
      <c r="AP240" s="2985"/>
      <c r="AQ240" s="2733"/>
      <c r="AR240" s="2987"/>
      <c r="AS240" s="2987"/>
      <c r="AT240" s="1034"/>
      <c r="AU240" s="808"/>
      <c r="AV240" s="812"/>
      <c r="CG240" s="289"/>
      <c r="CH240" s="289"/>
      <c r="CI240" s="289"/>
      <c r="CJ240" s="289"/>
      <c r="CK240" s="289"/>
      <c r="CL240" s="289"/>
      <c r="CM240" s="289"/>
      <c r="CN240" s="289"/>
    </row>
    <row r="241" spans="1:92" x14ac:dyDescent="0.2">
      <c r="A241" s="2973" t="s">
        <v>479</v>
      </c>
      <c r="B241" s="2973"/>
      <c r="C241" s="165">
        <f t="shared" ref="C241:C247" si="43">SUM(D241+E241)</f>
        <v>0</v>
      </c>
      <c r="D241" s="165">
        <f t="shared" ref="D241:E243" si="44">SUM(F241+H241+J241+L241+N241+P241+R241+T241+V241+X241+Z241+AB241+AD241+AF241+AH241+AJ241+AL241+AN241)</f>
        <v>0</v>
      </c>
      <c r="E241" s="165">
        <f t="shared" si="44"/>
        <v>0</v>
      </c>
      <c r="F241" s="193"/>
      <c r="G241" s="193"/>
      <c r="H241" s="193"/>
      <c r="I241" s="193"/>
      <c r="J241" s="401"/>
      <c r="K241" s="125"/>
      <c r="L241" s="193"/>
      <c r="M241" s="193"/>
      <c r="N241" s="193"/>
      <c r="O241" s="193"/>
      <c r="P241" s="125"/>
      <c r="Q241" s="264"/>
      <c r="R241" s="193"/>
      <c r="S241" s="193"/>
      <c r="T241" s="193"/>
      <c r="U241" s="193"/>
      <c r="V241" s="193"/>
      <c r="W241" s="193"/>
      <c r="X241" s="193"/>
      <c r="Y241" s="193"/>
      <c r="Z241" s="193"/>
      <c r="AA241" s="193"/>
      <c r="AB241" s="193"/>
      <c r="AC241" s="193"/>
      <c r="AD241" s="193"/>
      <c r="AE241" s="193"/>
      <c r="AF241" s="193"/>
      <c r="AG241" s="193"/>
      <c r="AH241" s="193"/>
      <c r="AI241" s="193"/>
      <c r="AJ241" s="193"/>
      <c r="AK241" s="193"/>
      <c r="AL241" s="193"/>
      <c r="AM241" s="193"/>
      <c r="AN241" s="193"/>
      <c r="AO241" s="401"/>
      <c r="AP241" s="909"/>
      <c r="AQ241" s="125"/>
      <c r="AR241" s="125"/>
      <c r="AS241" s="125"/>
      <c r="AT241" s="887" t="s">
        <v>1514</v>
      </c>
      <c r="AU241" s="812"/>
      <c r="AV241" s="812"/>
      <c r="CG241" s="289">
        <v>0</v>
      </c>
      <c r="CH241" s="289">
        <v>0</v>
      </c>
      <c r="CI241" s="289">
        <v>0</v>
      </c>
      <c r="CJ241" s="289"/>
      <c r="CK241" s="289"/>
      <c r="CL241" s="289"/>
      <c r="CM241" s="289"/>
      <c r="CN241" s="289"/>
    </row>
    <row r="242" spans="1:92" ht="15" thickBot="1" x14ac:dyDescent="0.25">
      <c r="A242" s="2974" t="s">
        <v>556</v>
      </c>
      <c r="B242" s="2974"/>
      <c r="C242" s="159">
        <f t="shared" si="43"/>
        <v>0</v>
      </c>
      <c r="D242" s="159">
        <f t="shared" si="44"/>
        <v>0</v>
      </c>
      <c r="E242" s="159">
        <f t="shared" si="44"/>
        <v>0</v>
      </c>
      <c r="F242" s="1036"/>
      <c r="G242" s="1036"/>
      <c r="H242" s="1036"/>
      <c r="I242" s="1036"/>
      <c r="J242" s="980"/>
      <c r="K242" s="155"/>
      <c r="L242" s="1036"/>
      <c r="M242" s="1036"/>
      <c r="N242" s="1036"/>
      <c r="O242" s="1036"/>
      <c r="P242" s="155"/>
      <c r="Q242" s="1037"/>
      <c r="R242" s="1036"/>
      <c r="S242" s="1036"/>
      <c r="T242" s="1036"/>
      <c r="U242" s="1036"/>
      <c r="V242" s="1036"/>
      <c r="W242" s="1036"/>
      <c r="X242" s="1036"/>
      <c r="Y242" s="1036"/>
      <c r="Z242" s="1036"/>
      <c r="AA242" s="1036"/>
      <c r="AB242" s="1036"/>
      <c r="AC242" s="1036"/>
      <c r="AD242" s="1036"/>
      <c r="AE242" s="1036"/>
      <c r="AF242" s="1036"/>
      <c r="AG242" s="1036"/>
      <c r="AH242" s="1036"/>
      <c r="AI242" s="1036"/>
      <c r="AJ242" s="1036"/>
      <c r="AK242" s="1036"/>
      <c r="AL242" s="1036"/>
      <c r="AM242" s="1036"/>
      <c r="AN242" s="1036"/>
      <c r="AO242" s="980"/>
      <c r="AP242" s="981"/>
      <c r="AQ242" s="155"/>
      <c r="AR242" s="155"/>
      <c r="AS242" s="155"/>
      <c r="AT242" s="885" t="s">
        <v>1514</v>
      </c>
      <c r="AU242" s="812"/>
      <c r="AV242" s="812"/>
      <c r="CG242" s="289">
        <v>0</v>
      </c>
      <c r="CH242" s="289">
        <v>0</v>
      </c>
      <c r="CI242" s="289">
        <v>0</v>
      </c>
      <c r="CJ242" s="289"/>
      <c r="CK242" s="289"/>
      <c r="CL242" s="289"/>
      <c r="CM242" s="289"/>
      <c r="CN242" s="289"/>
    </row>
    <row r="243" spans="1:92" ht="15" thickTop="1" x14ac:dyDescent="0.2">
      <c r="A243" s="2976" t="s">
        <v>1644</v>
      </c>
      <c r="B243" s="2977"/>
      <c r="C243" s="540">
        <f t="shared" si="43"/>
        <v>0</v>
      </c>
      <c r="D243" s="540">
        <f t="shared" si="44"/>
        <v>0</v>
      </c>
      <c r="E243" s="540">
        <f t="shared" si="44"/>
        <v>0</v>
      </c>
      <c r="F243" s="411"/>
      <c r="G243" s="411"/>
      <c r="H243" s="411"/>
      <c r="I243" s="1038"/>
      <c r="J243" s="1039"/>
      <c r="K243" s="844"/>
      <c r="L243" s="1038"/>
      <c r="M243" s="1038"/>
      <c r="N243" s="1038"/>
      <c r="O243" s="1038"/>
      <c r="P243" s="844"/>
      <c r="Q243" s="1040"/>
      <c r="R243" s="844"/>
      <c r="S243" s="1040"/>
      <c r="T243" s="1038"/>
      <c r="U243" s="1038"/>
      <c r="V243" s="1038"/>
      <c r="W243" s="1038"/>
      <c r="X243" s="1038"/>
      <c r="Y243" s="1038"/>
      <c r="Z243" s="1038"/>
      <c r="AA243" s="1038"/>
      <c r="AB243" s="1038"/>
      <c r="AC243" s="1038"/>
      <c r="AD243" s="1038"/>
      <c r="AE243" s="1038"/>
      <c r="AF243" s="1038"/>
      <c r="AG243" s="1038"/>
      <c r="AH243" s="1038"/>
      <c r="AI243" s="1038"/>
      <c r="AJ243" s="1038"/>
      <c r="AK243" s="1038"/>
      <c r="AL243" s="1038"/>
      <c r="AM243" s="1038"/>
      <c r="AN243" s="1038"/>
      <c r="AO243" s="1039"/>
      <c r="AP243" s="1041"/>
      <c r="AQ243" s="844"/>
      <c r="AR243" s="844"/>
      <c r="AS243" s="844"/>
      <c r="AT243" s="886" t="s">
        <v>1514</v>
      </c>
      <c r="AU243" s="812"/>
      <c r="AV243" s="800"/>
      <c r="CG243" s="289">
        <v>0</v>
      </c>
      <c r="CH243" s="289">
        <v>0</v>
      </c>
      <c r="CI243" s="289">
        <v>0</v>
      </c>
      <c r="CJ243" s="289"/>
      <c r="CK243" s="289"/>
      <c r="CL243" s="289"/>
      <c r="CM243" s="289"/>
      <c r="CN243" s="289"/>
    </row>
    <row r="244" spans="1:92" ht="23.25" customHeight="1" thickBot="1" x14ac:dyDescent="0.25">
      <c r="A244" s="2981" t="s">
        <v>1645</v>
      </c>
      <c r="B244" s="2982"/>
      <c r="C244" s="1042">
        <f t="shared" si="43"/>
        <v>0</v>
      </c>
      <c r="D244" s="1042">
        <f>SUM(F244+H244)</f>
        <v>0</v>
      </c>
      <c r="E244" s="1042">
        <f>SUM(G244+I244)</f>
        <v>0</v>
      </c>
      <c r="F244" s="1043"/>
      <c r="G244" s="1043"/>
      <c r="H244" s="1043"/>
      <c r="I244" s="1044"/>
      <c r="J244" s="1045"/>
      <c r="K244" s="1046"/>
      <c r="L244" s="1047"/>
      <c r="M244" s="1048"/>
      <c r="N244" s="1047"/>
      <c r="O244" s="1048"/>
      <c r="P244" s="1046"/>
      <c r="Q244" s="1048"/>
      <c r="R244" s="1046"/>
      <c r="S244" s="1048"/>
      <c r="T244" s="1047"/>
      <c r="U244" s="1048"/>
      <c r="V244" s="1049"/>
      <c r="W244" s="1050"/>
      <c r="X244" s="1049"/>
      <c r="Y244" s="1050"/>
      <c r="Z244" s="1047"/>
      <c r="AA244" s="1048"/>
      <c r="AB244" s="1047"/>
      <c r="AC244" s="1048"/>
      <c r="AD244" s="1047"/>
      <c r="AE244" s="1048"/>
      <c r="AF244" s="1047"/>
      <c r="AG244" s="1048"/>
      <c r="AH244" s="1047"/>
      <c r="AI244" s="1048"/>
      <c r="AJ244" s="1047"/>
      <c r="AK244" s="1048"/>
      <c r="AL244" s="1047"/>
      <c r="AM244" s="1048"/>
      <c r="AN244" s="1047"/>
      <c r="AO244" s="1051"/>
      <c r="AP244" s="1052"/>
      <c r="AQ244" s="1047"/>
      <c r="AR244" s="1053"/>
      <c r="AS244" s="1053"/>
      <c r="AT244" s="886" t="s">
        <v>1514</v>
      </c>
      <c r="AU244" s="812"/>
      <c r="AV244" s="800"/>
      <c r="CG244" s="289"/>
      <c r="CH244" s="289">
        <v>0</v>
      </c>
      <c r="CI244" s="289"/>
      <c r="CJ244" s="289"/>
      <c r="CK244" s="289"/>
      <c r="CL244" s="289"/>
      <c r="CM244" s="289"/>
      <c r="CN244" s="289"/>
    </row>
    <row r="245" spans="1:92" ht="15" thickTop="1" x14ac:dyDescent="0.2">
      <c r="A245" s="2743" t="s">
        <v>1649</v>
      </c>
      <c r="B245" s="506" t="s">
        <v>1646</v>
      </c>
      <c r="C245" s="506">
        <f t="shared" si="43"/>
        <v>0</v>
      </c>
      <c r="D245" s="506">
        <f t="shared" ref="D245:E247" si="45">SUM(F245+H245+J245+L245+N245+P245+R245+T245+V245+X245+Z245+AB245+AD245+AF245+AH245+AJ245+AL245+AN245)</f>
        <v>0</v>
      </c>
      <c r="E245" s="506">
        <f t="shared" si="45"/>
        <v>0</v>
      </c>
      <c r="F245" s="252"/>
      <c r="G245" s="252"/>
      <c r="H245" s="252"/>
      <c r="I245" s="252"/>
      <c r="J245" s="392"/>
      <c r="K245" s="143"/>
      <c r="L245" s="252"/>
      <c r="M245" s="252"/>
      <c r="N245" s="252"/>
      <c r="O245" s="252"/>
      <c r="P245" s="143"/>
      <c r="Q245" s="167"/>
      <c r="R245" s="252"/>
      <c r="S245" s="252"/>
      <c r="T245" s="252"/>
      <c r="U245" s="252"/>
      <c r="V245" s="252"/>
      <c r="W245" s="252"/>
      <c r="X245" s="252"/>
      <c r="Y245" s="252"/>
      <c r="Z245" s="252"/>
      <c r="AA245" s="252"/>
      <c r="AB245" s="252"/>
      <c r="AC245" s="252"/>
      <c r="AD245" s="891"/>
      <c r="AE245" s="167"/>
      <c r="AF245" s="252"/>
      <c r="AG245" s="252"/>
      <c r="AH245" s="252"/>
      <c r="AI245" s="252"/>
      <c r="AJ245" s="252"/>
      <c r="AK245" s="252"/>
      <c r="AL245" s="252"/>
      <c r="AM245" s="252"/>
      <c r="AN245" s="252"/>
      <c r="AO245" s="392"/>
      <c r="AP245" s="919"/>
      <c r="AQ245" s="143"/>
      <c r="AR245" s="143"/>
      <c r="AS245" s="143"/>
      <c r="AT245" s="886" t="s">
        <v>1514</v>
      </c>
      <c r="AU245" s="812"/>
      <c r="AV245" s="808"/>
      <c r="CG245" s="289">
        <v>0</v>
      </c>
      <c r="CH245" s="289">
        <v>0</v>
      </c>
      <c r="CI245" s="289">
        <v>0</v>
      </c>
      <c r="CJ245" s="289"/>
      <c r="CK245" s="289"/>
      <c r="CL245" s="289"/>
      <c r="CM245" s="289"/>
      <c r="CN245" s="289"/>
    </row>
    <row r="246" spans="1:92" x14ac:dyDescent="0.2">
      <c r="A246" s="2743"/>
      <c r="B246" s="200" t="s">
        <v>1647</v>
      </c>
      <c r="C246" s="200">
        <f t="shared" si="43"/>
        <v>0</v>
      </c>
      <c r="D246" s="200">
        <f t="shared" si="45"/>
        <v>0</v>
      </c>
      <c r="E246" s="200">
        <f t="shared" si="45"/>
        <v>0</v>
      </c>
      <c r="F246" s="193"/>
      <c r="G246" s="193"/>
      <c r="H246" s="193"/>
      <c r="I246" s="193"/>
      <c r="J246" s="401"/>
      <c r="K246" s="125"/>
      <c r="L246" s="193"/>
      <c r="M246" s="193"/>
      <c r="N246" s="193"/>
      <c r="O246" s="193"/>
      <c r="P246" s="125"/>
      <c r="Q246" s="264"/>
      <c r="R246" s="193"/>
      <c r="S246" s="193"/>
      <c r="T246" s="193"/>
      <c r="U246" s="193"/>
      <c r="V246" s="193"/>
      <c r="W246" s="193"/>
      <c r="X246" s="193"/>
      <c r="Y246" s="193"/>
      <c r="Z246" s="193"/>
      <c r="AA246" s="193"/>
      <c r="AB246" s="193"/>
      <c r="AC246" s="193"/>
      <c r="AD246" s="193"/>
      <c r="AE246" s="193"/>
      <c r="AF246" s="193"/>
      <c r="AG246" s="193"/>
      <c r="AH246" s="193"/>
      <c r="AI246" s="193"/>
      <c r="AJ246" s="193"/>
      <c r="AK246" s="193"/>
      <c r="AL246" s="193"/>
      <c r="AM246" s="193"/>
      <c r="AN246" s="193"/>
      <c r="AO246" s="401"/>
      <c r="AP246" s="909"/>
      <c r="AQ246" s="125"/>
      <c r="AR246" s="125"/>
      <c r="AS246" s="125"/>
      <c r="AT246" s="887" t="s">
        <v>1514</v>
      </c>
      <c r="AU246" s="812"/>
      <c r="AV246" s="808"/>
      <c r="CG246" s="289">
        <v>0</v>
      </c>
      <c r="CH246" s="289">
        <v>0</v>
      </c>
      <c r="CI246" s="289">
        <v>0</v>
      </c>
      <c r="CJ246" s="289"/>
      <c r="CK246" s="289"/>
      <c r="CL246" s="289"/>
      <c r="CM246" s="289"/>
      <c r="CN246" s="289"/>
    </row>
    <row r="247" spans="1:92" x14ac:dyDescent="0.2">
      <c r="A247" s="2741"/>
      <c r="B247" s="168" t="s">
        <v>1648</v>
      </c>
      <c r="C247" s="168">
        <f t="shared" si="43"/>
        <v>0</v>
      </c>
      <c r="D247" s="168">
        <f t="shared" si="45"/>
        <v>0</v>
      </c>
      <c r="E247" s="168">
        <f t="shared" si="45"/>
        <v>0</v>
      </c>
      <c r="F247" s="346"/>
      <c r="G247" s="346"/>
      <c r="H247" s="346"/>
      <c r="I247" s="346"/>
      <c r="J247" s="386"/>
      <c r="K247" s="476"/>
      <c r="L247" s="346"/>
      <c r="M247" s="346"/>
      <c r="N247" s="346"/>
      <c r="O247" s="346"/>
      <c r="P247" s="476"/>
      <c r="Q247" s="348"/>
      <c r="R247" s="346"/>
      <c r="S247" s="346"/>
      <c r="T247" s="346"/>
      <c r="U247" s="346"/>
      <c r="V247" s="346"/>
      <c r="W247" s="346"/>
      <c r="X247" s="346"/>
      <c r="Y247" s="346"/>
      <c r="Z247" s="346"/>
      <c r="AA247" s="346"/>
      <c r="AB247" s="346"/>
      <c r="AC247" s="346"/>
      <c r="AD247" s="346"/>
      <c r="AE247" s="346"/>
      <c r="AF247" s="346"/>
      <c r="AG247" s="346"/>
      <c r="AH247" s="346"/>
      <c r="AI247" s="346"/>
      <c r="AJ247" s="346"/>
      <c r="AK247" s="346"/>
      <c r="AL247" s="346"/>
      <c r="AM247" s="346"/>
      <c r="AN247" s="346"/>
      <c r="AO247" s="386"/>
      <c r="AP247" s="966"/>
      <c r="AQ247" s="476"/>
      <c r="AR247" s="476"/>
      <c r="AS247" s="476"/>
      <c r="AT247" s="885" t="s">
        <v>1514</v>
      </c>
      <c r="AU247" s="812"/>
      <c r="AV247" s="808"/>
      <c r="CG247" s="289">
        <v>0</v>
      </c>
      <c r="CH247" s="289">
        <v>0</v>
      </c>
      <c r="CI247" s="289">
        <v>0</v>
      </c>
      <c r="CJ247" s="289"/>
      <c r="CK247" s="289"/>
      <c r="CL247" s="289"/>
      <c r="CM247" s="289"/>
      <c r="CN247" s="289"/>
    </row>
    <row r="248" spans="1:92" x14ac:dyDescent="0.2">
      <c r="A248" s="1031" t="s">
        <v>1484</v>
      </c>
      <c r="B248" s="1000"/>
      <c r="C248" s="1001"/>
      <c r="D248" s="1002"/>
      <c r="E248" s="1002"/>
      <c r="F248" s="1002"/>
      <c r="G248" s="1032"/>
      <c r="H248" s="1032"/>
      <c r="I248" s="1032"/>
      <c r="J248" s="1032"/>
      <c r="K248" s="1032"/>
      <c r="L248" s="1032"/>
      <c r="M248" s="1032"/>
      <c r="N248" s="1032"/>
      <c r="O248" s="1032"/>
      <c r="P248" s="1032"/>
      <c r="Q248" s="1032"/>
      <c r="R248" s="1032"/>
      <c r="S248" s="1032"/>
      <c r="T248" s="695"/>
      <c r="U248" s="433"/>
      <c r="V248" s="433"/>
      <c r="W248" s="433"/>
      <c r="X248" s="102"/>
      <c r="Y248" s="102"/>
      <c r="Z248" s="102"/>
      <c r="AA248" s="102"/>
      <c r="AB248" s="102"/>
      <c r="AC248" s="102"/>
      <c r="AD248" s="102"/>
      <c r="AE248" s="102"/>
      <c r="AF248" s="102"/>
      <c r="AG248" s="102"/>
      <c r="AH248" s="102"/>
      <c r="AI248" s="102"/>
      <c r="AJ248" s="102"/>
      <c r="AK248" s="102"/>
      <c r="AL248" s="102"/>
      <c r="AM248" s="102"/>
      <c r="AN248" s="102"/>
      <c r="AO248" s="102"/>
      <c r="AP248" s="102"/>
      <c r="AQ248" s="102"/>
      <c r="AR248" s="102"/>
      <c r="AS248" s="102"/>
      <c r="AT248" s="102"/>
      <c r="AU248" s="800"/>
      <c r="AV248" s="808"/>
      <c r="CG248" s="289"/>
      <c r="CH248" s="289"/>
      <c r="CI248" s="289"/>
      <c r="CJ248" s="289"/>
      <c r="CK248" s="289"/>
      <c r="CL248" s="289"/>
      <c r="CM248" s="289"/>
      <c r="CN248" s="289"/>
    </row>
    <row r="249" spans="1:92" x14ac:dyDescent="0.2">
      <c r="A249" s="2767" t="s">
        <v>144</v>
      </c>
      <c r="B249" s="2768"/>
      <c r="C249" s="2920" t="s">
        <v>183</v>
      </c>
      <c r="D249" s="2920"/>
      <c r="E249" s="2920"/>
      <c r="F249" s="2735" t="s">
        <v>533</v>
      </c>
      <c r="G249" s="2736"/>
      <c r="H249" s="2736"/>
      <c r="I249" s="2736"/>
      <c r="J249" s="2736"/>
      <c r="K249" s="2736"/>
      <c r="L249" s="2736"/>
      <c r="M249" s="2736"/>
      <c r="N249" s="2736"/>
      <c r="O249" s="2736"/>
      <c r="P249" s="2736"/>
      <c r="Q249" s="2736"/>
      <c r="R249" s="2736"/>
      <c r="S249" s="2736"/>
      <c r="T249" s="2736"/>
      <c r="U249" s="2736"/>
      <c r="V249" s="2736"/>
      <c r="W249" s="2736"/>
      <c r="X249" s="2736"/>
      <c r="Y249" s="2736"/>
      <c r="Z249" s="2736"/>
      <c r="AA249" s="2736"/>
      <c r="AB249" s="2736"/>
      <c r="AC249" s="2736"/>
      <c r="AD249" s="2736"/>
      <c r="AE249" s="2736"/>
      <c r="AF249" s="2736"/>
      <c r="AG249" s="2737"/>
      <c r="AH249" s="2732" t="s">
        <v>538</v>
      </c>
      <c r="AI249" s="2732" t="s">
        <v>7</v>
      </c>
      <c r="AJ249" s="2768" t="s">
        <v>26</v>
      </c>
      <c r="AK249" s="953"/>
      <c r="AL249" s="808"/>
      <c r="AM249" s="812"/>
      <c r="AN249" s="808"/>
      <c r="AO249" s="808"/>
      <c r="AP249" s="808"/>
      <c r="AQ249" s="808"/>
      <c r="AR249" s="808"/>
      <c r="AS249" s="808"/>
      <c r="AT249" s="808"/>
      <c r="AU249" s="904"/>
      <c r="AV249" s="812"/>
      <c r="CG249" s="289"/>
      <c r="CH249" s="289"/>
      <c r="CI249" s="289"/>
      <c r="CJ249" s="289"/>
      <c r="CK249" s="289"/>
      <c r="CL249" s="289"/>
      <c r="CM249" s="289"/>
      <c r="CN249" s="289"/>
    </row>
    <row r="250" spans="1:92" x14ac:dyDescent="0.2">
      <c r="A250" s="2773"/>
      <c r="B250" s="2774"/>
      <c r="C250" s="2920"/>
      <c r="D250" s="2920"/>
      <c r="E250" s="2920"/>
      <c r="F250" s="2745" t="s">
        <v>444</v>
      </c>
      <c r="G250" s="2746"/>
      <c r="H250" s="2745" t="s">
        <v>13</v>
      </c>
      <c r="I250" s="2746"/>
      <c r="J250" s="2745" t="s">
        <v>189</v>
      </c>
      <c r="K250" s="2747"/>
      <c r="L250" s="2745" t="s">
        <v>190</v>
      </c>
      <c r="M250" s="2747"/>
      <c r="N250" s="2745" t="s">
        <v>191</v>
      </c>
      <c r="O250" s="2747"/>
      <c r="P250" s="2745" t="s">
        <v>192</v>
      </c>
      <c r="Q250" s="2747"/>
      <c r="R250" s="2745" t="s">
        <v>193</v>
      </c>
      <c r="S250" s="2747"/>
      <c r="T250" s="2745" t="s">
        <v>194</v>
      </c>
      <c r="U250" s="2747"/>
      <c r="V250" s="2745" t="s">
        <v>195</v>
      </c>
      <c r="W250" s="2747"/>
      <c r="X250" s="2745" t="s">
        <v>196</v>
      </c>
      <c r="Y250" s="2747"/>
      <c r="Z250" s="2745" t="s">
        <v>197</v>
      </c>
      <c r="AA250" s="2747"/>
      <c r="AB250" s="2745" t="s">
        <v>198</v>
      </c>
      <c r="AC250" s="2747"/>
      <c r="AD250" s="2745" t="s">
        <v>199</v>
      </c>
      <c r="AE250" s="2747"/>
      <c r="AF250" s="2745" t="s">
        <v>200</v>
      </c>
      <c r="AG250" s="2747"/>
      <c r="AH250" s="2734"/>
      <c r="AI250" s="2734"/>
      <c r="AJ250" s="2774"/>
      <c r="AK250" s="1034"/>
      <c r="AL250" s="808"/>
      <c r="AM250" s="812"/>
      <c r="AN250" s="808"/>
      <c r="AO250" s="808"/>
      <c r="AP250" s="808"/>
      <c r="AQ250" s="808"/>
      <c r="AR250" s="808"/>
      <c r="AS250" s="808"/>
      <c r="AT250" s="808"/>
      <c r="AU250" s="904"/>
      <c r="AV250" s="648"/>
      <c r="CG250" s="289"/>
      <c r="CH250" s="289"/>
      <c r="CI250" s="289"/>
      <c r="CJ250" s="289"/>
      <c r="CK250" s="289"/>
      <c r="CL250" s="289"/>
      <c r="CM250" s="289"/>
      <c r="CN250" s="289"/>
    </row>
    <row r="251" spans="1:92" x14ac:dyDescent="0.2">
      <c r="A251" s="2769"/>
      <c r="B251" s="2770"/>
      <c r="C251" s="115" t="s">
        <v>231</v>
      </c>
      <c r="D251" s="115" t="s">
        <v>27</v>
      </c>
      <c r="E251" s="184" t="s">
        <v>28</v>
      </c>
      <c r="F251" s="468" t="s">
        <v>540</v>
      </c>
      <c r="G251" s="570" t="s">
        <v>28</v>
      </c>
      <c r="H251" s="468" t="s">
        <v>540</v>
      </c>
      <c r="I251" s="570" t="s">
        <v>28</v>
      </c>
      <c r="J251" s="468" t="s">
        <v>540</v>
      </c>
      <c r="K251" s="570" t="s">
        <v>28</v>
      </c>
      <c r="L251" s="468" t="s">
        <v>540</v>
      </c>
      <c r="M251" s="570" t="s">
        <v>28</v>
      </c>
      <c r="N251" s="468" t="s">
        <v>540</v>
      </c>
      <c r="O251" s="570" t="s">
        <v>28</v>
      </c>
      <c r="P251" s="468" t="s">
        <v>540</v>
      </c>
      <c r="Q251" s="570" t="s">
        <v>28</v>
      </c>
      <c r="R251" s="468" t="s">
        <v>540</v>
      </c>
      <c r="S251" s="570" t="s">
        <v>28</v>
      </c>
      <c r="T251" s="468" t="s">
        <v>540</v>
      </c>
      <c r="U251" s="570" t="s">
        <v>28</v>
      </c>
      <c r="V251" s="468" t="s">
        <v>540</v>
      </c>
      <c r="W251" s="570" t="s">
        <v>28</v>
      </c>
      <c r="X251" s="468" t="s">
        <v>540</v>
      </c>
      <c r="Y251" s="570" t="s">
        <v>28</v>
      </c>
      <c r="Z251" s="468" t="s">
        <v>540</v>
      </c>
      <c r="AA251" s="570" t="s">
        <v>28</v>
      </c>
      <c r="AB251" s="468" t="s">
        <v>540</v>
      </c>
      <c r="AC251" s="570" t="s">
        <v>28</v>
      </c>
      <c r="AD251" s="468" t="s">
        <v>540</v>
      </c>
      <c r="AE251" s="570" t="s">
        <v>28</v>
      </c>
      <c r="AF251" s="468" t="s">
        <v>540</v>
      </c>
      <c r="AG251" s="570" t="s">
        <v>28</v>
      </c>
      <c r="AH251" s="2733"/>
      <c r="AI251" s="2733"/>
      <c r="AJ251" s="2770"/>
      <c r="AK251" s="854"/>
      <c r="AL251" s="812"/>
      <c r="AM251" s="812"/>
      <c r="AN251" s="812"/>
      <c r="AO251" s="812"/>
      <c r="AP251" s="812"/>
      <c r="AQ251" s="812"/>
      <c r="AR251" s="812"/>
      <c r="AS251" s="812"/>
      <c r="AT251" s="812"/>
      <c r="AU251" s="904"/>
      <c r="AV251" s="648"/>
      <c r="CG251" s="289"/>
      <c r="CH251" s="289"/>
      <c r="CI251" s="289"/>
      <c r="CJ251" s="289"/>
      <c r="CK251" s="289"/>
      <c r="CL251" s="289"/>
      <c r="CM251" s="289"/>
      <c r="CN251" s="289"/>
    </row>
    <row r="252" spans="1:92" ht="15" thickBot="1" x14ac:dyDescent="0.25">
      <c r="A252" s="2972" t="s">
        <v>479</v>
      </c>
      <c r="B252" s="2972"/>
      <c r="C252" s="991">
        <f>SUM(D252+E252)</f>
        <v>0</v>
      </c>
      <c r="D252" s="991">
        <f t="shared" ref="D252:E254" si="46">SUM(F252+H252+J252+L252+N252+P252+R252+T252+V252+X252+Z252+AB252+AD252+AF252)</f>
        <v>0</v>
      </c>
      <c r="E252" s="979">
        <f t="shared" si="46"/>
        <v>0</v>
      </c>
      <c r="F252" s="1036"/>
      <c r="G252" s="1036"/>
      <c r="H252" s="1036"/>
      <c r="I252" s="1036"/>
      <c r="J252" s="1036"/>
      <c r="K252" s="1036"/>
      <c r="L252" s="1036"/>
      <c r="M252" s="1036"/>
      <c r="N252" s="1036"/>
      <c r="O252" s="1036"/>
      <c r="P252" s="1036"/>
      <c r="Q252" s="1036"/>
      <c r="R252" s="1036"/>
      <c r="S252" s="1036"/>
      <c r="T252" s="1036"/>
      <c r="U252" s="1036"/>
      <c r="V252" s="1036"/>
      <c r="W252" s="1036"/>
      <c r="X252" s="1036"/>
      <c r="Y252" s="1036"/>
      <c r="Z252" s="1036"/>
      <c r="AA252" s="1036"/>
      <c r="AB252" s="1036"/>
      <c r="AC252" s="1036"/>
      <c r="AD252" s="1036"/>
      <c r="AE252" s="1036"/>
      <c r="AF252" s="1036"/>
      <c r="AG252" s="155"/>
      <c r="AH252" s="155"/>
      <c r="AI252" s="155"/>
      <c r="AJ252" s="1054"/>
      <c r="AK252" s="886" t="s">
        <v>1514</v>
      </c>
      <c r="AL252" s="812"/>
      <c r="AM252" s="812"/>
      <c r="AN252" s="812"/>
      <c r="AO252" s="812"/>
      <c r="AP252" s="812"/>
      <c r="AQ252" s="812"/>
      <c r="AR252" s="1055"/>
      <c r="AS252" s="812"/>
      <c r="AT252" s="812"/>
      <c r="AU252" s="899"/>
      <c r="AV252" s="812"/>
      <c r="CG252" s="289"/>
      <c r="CH252" s="289"/>
      <c r="CI252" s="289"/>
      <c r="CJ252" s="289">
        <v>0</v>
      </c>
      <c r="CK252" s="289"/>
      <c r="CL252" s="289"/>
      <c r="CM252" s="289"/>
      <c r="CN252" s="289"/>
    </row>
    <row r="253" spans="1:92" ht="15.75" thickTop="1" thickBot="1" x14ac:dyDescent="0.25">
      <c r="A253" s="2979" t="s">
        <v>556</v>
      </c>
      <c r="B253" s="2979"/>
      <c r="C253" s="1056">
        <f>SUM(D253+E253)</f>
        <v>0</v>
      </c>
      <c r="D253" s="1056">
        <f t="shared" si="46"/>
        <v>0</v>
      </c>
      <c r="E253" s="1057">
        <f t="shared" si="46"/>
        <v>0</v>
      </c>
      <c r="F253" s="1058"/>
      <c r="G253" s="1058"/>
      <c r="H253" s="1058"/>
      <c r="I253" s="1058"/>
      <c r="J253" s="1058"/>
      <c r="K253" s="1058"/>
      <c r="L253" s="1058"/>
      <c r="M253" s="1058"/>
      <c r="N253" s="1058"/>
      <c r="O253" s="1058"/>
      <c r="P253" s="1058"/>
      <c r="Q253" s="1058"/>
      <c r="R253" s="1058"/>
      <c r="S253" s="1058"/>
      <c r="T253" s="1058"/>
      <c r="U253" s="1058"/>
      <c r="V253" s="1058"/>
      <c r="W253" s="1058"/>
      <c r="X253" s="1058"/>
      <c r="Y253" s="1058"/>
      <c r="Z253" s="1058"/>
      <c r="AA253" s="1058"/>
      <c r="AB253" s="1058"/>
      <c r="AC253" s="1058"/>
      <c r="AD253" s="1058"/>
      <c r="AE253" s="1058"/>
      <c r="AF253" s="1058"/>
      <c r="AG253" s="1059"/>
      <c r="AH253" s="1059"/>
      <c r="AI253" s="1059"/>
      <c r="AJ253" s="1060"/>
      <c r="AK253" s="887" t="s">
        <v>1514</v>
      </c>
      <c r="AL253" s="812"/>
      <c r="AM253" s="812"/>
      <c r="AN253" s="812"/>
      <c r="AO253" s="812"/>
      <c r="AP253" s="812"/>
      <c r="AQ253" s="812"/>
      <c r="AR253" s="1055"/>
      <c r="AS253" s="812"/>
      <c r="AT253" s="812"/>
      <c r="AU253" s="899"/>
      <c r="AV253" s="812"/>
      <c r="CG253" s="289"/>
      <c r="CH253" s="289"/>
      <c r="CI253" s="289"/>
      <c r="CJ253" s="289">
        <v>0</v>
      </c>
      <c r="CK253" s="289"/>
      <c r="CL253" s="289"/>
      <c r="CM253" s="289"/>
      <c r="CN253" s="289"/>
    </row>
    <row r="254" spans="1:92" ht="15" thickTop="1" x14ac:dyDescent="0.2">
      <c r="A254" s="2980" t="s">
        <v>442</v>
      </c>
      <c r="B254" s="2980"/>
      <c r="C254" s="259">
        <f>SUM(D254+E254)</f>
        <v>0</v>
      </c>
      <c r="D254" s="259">
        <f t="shared" si="46"/>
        <v>0</v>
      </c>
      <c r="E254" s="968">
        <f t="shared" si="46"/>
        <v>0</v>
      </c>
      <c r="F254" s="1038"/>
      <c r="G254" s="1038"/>
      <c r="H254" s="1038"/>
      <c r="I254" s="1038"/>
      <c r="J254" s="1038"/>
      <c r="K254" s="1038"/>
      <c r="L254" s="1038"/>
      <c r="M254" s="1038"/>
      <c r="N254" s="1038"/>
      <c r="O254" s="1038"/>
      <c r="P254" s="1038"/>
      <c r="Q254" s="1038"/>
      <c r="R254" s="1038"/>
      <c r="S254" s="1038"/>
      <c r="T254" s="1038"/>
      <c r="U254" s="1038"/>
      <c r="V254" s="1038"/>
      <c r="W254" s="1038"/>
      <c r="X254" s="1038"/>
      <c r="Y254" s="1038"/>
      <c r="Z254" s="1038"/>
      <c r="AA254" s="1038"/>
      <c r="AB254" s="1038"/>
      <c r="AC254" s="1038"/>
      <c r="AD254" s="1038"/>
      <c r="AE254" s="1038"/>
      <c r="AF254" s="1038"/>
      <c r="AG254" s="844"/>
      <c r="AH254" s="844"/>
      <c r="AI254" s="844"/>
      <c r="AJ254" s="1061"/>
      <c r="AK254" s="885" t="s">
        <v>1514</v>
      </c>
      <c r="AL254" s="812"/>
      <c r="AM254" s="800"/>
      <c r="AN254" s="812"/>
      <c r="AO254" s="812"/>
      <c r="AP254" s="812"/>
      <c r="AQ254" s="812"/>
      <c r="AR254" s="1055"/>
      <c r="AS254" s="812"/>
      <c r="AT254" s="812"/>
      <c r="AU254" s="899"/>
      <c r="AV254" s="812"/>
      <c r="CG254" s="289"/>
      <c r="CH254" s="289"/>
      <c r="CI254" s="289"/>
      <c r="CJ254" s="289">
        <v>0</v>
      </c>
      <c r="CK254" s="289"/>
      <c r="CL254" s="289"/>
      <c r="CM254" s="289"/>
      <c r="CN254" s="289"/>
    </row>
    <row r="255" spans="1:92" x14ac:dyDescent="0.2">
      <c r="A255" s="1062" t="s">
        <v>2220</v>
      </c>
      <c r="B255" s="219"/>
      <c r="C255" s="219"/>
      <c r="D255" s="219"/>
      <c r="E255" s="735"/>
      <c r="F255" s="735"/>
      <c r="G255" s="735"/>
      <c r="H255" s="735"/>
      <c r="I255" s="735"/>
      <c r="J255" s="735"/>
      <c r="K255" s="1063"/>
      <c r="L255" s="1064"/>
      <c r="M255" s="1063"/>
      <c r="N255" s="1063"/>
      <c r="O255" s="280"/>
      <c r="P255" s="280"/>
      <c r="Q255" s="280"/>
      <c r="R255" s="280"/>
      <c r="S255" s="280"/>
      <c r="T255" s="280"/>
      <c r="U255" s="280"/>
      <c r="V255" s="280"/>
      <c r="W255" s="280"/>
      <c r="X255" s="280"/>
      <c r="Y255" s="280"/>
      <c r="Z255" s="280"/>
      <c r="AA255" s="280"/>
      <c r="AB255" s="280"/>
      <c r="AC255" s="280"/>
      <c r="AD255" s="280"/>
      <c r="AE255" s="280"/>
      <c r="AF255" s="280"/>
      <c r="AG255" s="280"/>
      <c r="AH255" s="280"/>
      <c r="AI255" s="280"/>
      <c r="AJ255" s="280"/>
      <c r="AK255" s="280"/>
      <c r="AL255" s="102"/>
      <c r="AM255" s="102"/>
      <c r="AN255" s="102"/>
      <c r="AO255" s="102"/>
      <c r="AP255" s="102"/>
      <c r="AQ255" s="102"/>
      <c r="AR255" s="800"/>
      <c r="AS255" s="800"/>
      <c r="AT255" s="800"/>
      <c r="AU255" s="800"/>
      <c r="AV255" s="800"/>
    </row>
    <row r="256" spans="1:92" x14ac:dyDescent="0.2">
      <c r="A256" s="2740" t="s">
        <v>224</v>
      </c>
      <c r="B256" s="2767" t="s">
        <v>557</v>
      </c>
      <c r="C256" s="2752"/>
      <c r="D256" s="2768"/>
      <c r="E256" s="2769" t="s">
        <v>558</v>
      </c>
      <c r="F256" s="2753"/>
      <c r="G256" s="2753"/>
      <c r="H256" s="2753"/>
      <c r="I256" s="2753"/>
      <c r="J256" s="2753"/>
      <c r="K256" s="2753"/>
      <c r="L256" s="2753"/>
      <c r="M256" s="2753"/>
      <c r="N256" s="1065"/>
      <c r="O256" s="280"/>
      <c r="P256" s="280"/>
      <c r="Q256" s="280"/>
      <c r="R256" s="280"/>
      <c r="S256" s="280"/>
      <c r="T256" s="280"/>
      <c r="U256" s="280"/>
      <c r="V256" s="280"/>
      <c r="W256" s="280"/>
      <c r="X256" s="280"/>
      <c r="Y256" s="280"/>
      <c r="Z256" s="280"/>
      <c r="AA256" s="280"/>
      <c r="AB256" s="280"/>
      <c r="AC256" s="280"/>
      <c r="AD256" s="280"/>
      <c r="AE256" s="280"/>
      <c r="AF256" s="280"/>
      <c r="AG256" s="280"/>
      <c r="AH256" s="280"/>
      <c r="AI256" s="280"/>
      <c r="AJ256" s="280"/>
      <c r="AK256" s="280"/>
      <c r="AL256" s="102"/>
      <c r="AM256" s="102"/>
      <c r="AN256" s="102"/>
      <c r="AO256" s="102"/>
      <c r="AP256" s="102"/>
      <c r="AQ256" s="102"/>
      <c r="AR256" s="800"/>
      <c r="AS256" s="800"/>
      <c r="AT256" s="800"/>
      <c r="AU256" s="800"/>
      <c r="AV256" s="800"/>
    </row>
    <row r="257" spans="1:48" x14ac:dyDescent="0.2">
      <c r="A257" s="2743"/>
      <c r="B257" s="2769"/>
      <c r="C257" s="2753"/>
      <c r="D257" s="2770"/>
      <c r="E257" s="2745" t="s">
        <v>475</v>
      </c>
      <c r="F257" s="2747"/>
      <c r="G257" s="2745" t="s">
        <v>476</v>
      </c>
      <c r="H257" s="2747"/>
      <c r="I257" s="2745" t="s">
        <v>477</v>
      </c>
      <c r="J257" s="2747"/>
      <c r="K257" s="2745" t="s">
        <v>444</v>
      </c>
      <c r="L257" s="2747"/>
      <c r="M257" s="2745" t="s">
        <v>13</v>
      </c>
      <c r="N257" s="2747"/>
      <c r="O257" s="280"/>
      <c r="P257" s="280"/>
      <c r="Q257" s="280"/>
      <c r="R257" s="280"/>
      <c r="S257" s="280"/>
      <c r="T257" s="280"/>
      <c r="U257" s="280"/>
      <c r="V257" s="280"/>
      <c r="W257" s="280"/>
      <c r="X257" s="280"/>
      <c r="Y257" s="280"/>
      <c r="Z257" s="280"/>
      <c r="AA257" s="280"/>
      <c r="AB257" s="280"/>
      <c r="AC257" s="280"/>
      <c r="AD257" s="280"/>
      <c r="AE257" s="280"/>
      <c r="AF257" s="280"/>
      <c r="AG257" s="280"/>
      <c r="AH257" s="280"/>
      <c r="AI257" s="280"/>
      <c r="AJ257" s="280"/>
      <c r="AK257" s="280"/>
      <c r="AL257" s="102"/>
      <c r="AM257" s="102"/>
      <c r="AN257" s="102"/>
      <c r="AO257" s="102"/>
      <c r="AP257" s="102"/>
      <c r="AQ257" s="102"/>
      <c r="AR257" s="102"/>
      <c r="AS257" s="102"/>
      <c r="AT257" s="102"/>
      <c r="AU257" s="102"/>
      <c r="AV257" s="102"/>
    </row>
    <row r="258" spans="1:48" x14ac:dyDescent="0.2">
      <c r="A258" s="2741"/>
      <c r="B258" s="183" t="s">
        <v>231</v>
      </c>
      <c r="C258" s="184" t="s">
        <v>27</v>
      </c>
      <c r="D258" s="416" t="s">
        <v>28</v>
      </c>
      <c r="E258" s="468" t="s">
        <v>27</v>
      </c>
      <c r="F258" s="339" t="s">
        <v>28</v>
      </c>
      <c r="G258" s="468" t="s">
        <v>27</v>
      </c>
      <c r="H258" s="339" t="s">
        <v>28</v>
      </c>
      <c r="I258" s="468" t="s">
        <v>27</v>
      </c>
      <c r="J258" s="339" t="s">
        <v>28</v>
      </c>
      <c r="K258" s="468" t="s">
        <v>27</v>
      </c>
      <c r="L258" s="339" t="s">
        <v>28</v>
      </c>
      <c r="M258" s="468" t="s">
        <v>27</v>
      </c>
      <c r="N258" s="339" t="s">
        <v>28</v>
      </c>
      <c r="O258" s="190"/>
      <c r="P258" s="280"/>
      <c r="Q258" s="280"/>
      <c r="R258" s="280"/>
      <c r="S258" s="280"/>
      <c r="T258" s="280"/>
      <c r="U258" s="280"/>
      <c r="V258" s="280"/>
      <c r="W258" s="280"/>
      <c r="X258" s="280"/>
      <c r="Y258" s="280"/>
      <c r="Z258" s="280"/>
      <c r="AA258" s="280"/>
      <c r="AB258" s="280"/>
      <c r="AC258" s="280"/>
      <c r="AD258" s="280"/>
      <c r="AE258" s="280"/>
      <c r="AF258" s="280"/>
      <c r="AG258" s="280"/>
      <c r="AH258" s="102"/>
      <c r="AI258" s="280"/>
      <c r="AJ258" s="280"/>
      <c r="AK258" s="280"/>
      <c r="AL258" s="102"/>
      <c r="AM258" s="102"/>
      <c r="AN258" s="102"/>
      <c r="AO258" s="102"/>
      <c r="AP258" s="102"/>
      <c r="AQ258" s="102"/>
      <c r="AR258" s="102"/>
      <c r="AS258" s="102"/>
      <c r="AT258" s="102"/>
      <c r="AU258" s="102"/>
      <c r="AV258" s="102"/>
    </row>
    <row r="259" spans="1:48" x14ac:dyDescent="0.2">
      <c r="A259" s="694" t="s">
        <v>121</v>
      </c>
      <c r="B259" s="455">
        <f>SUM(C259+D259)</f>
        <v>0</v>
      </c>
      <c r="C259" s="434">
        <f>SUM(E259+G259+I259+K259+M259)</f>
        <v>0</v>
      </c>
      <c r="D259" s="345">
        <f>SUM(F259+H259+J259+L259+N259)</f>
        <v>0</v>
      </c>
      <c r="E259" s="242"/>
      <c r="F259" s="247"/>
      <c r="G259" s="242"/>
      <c r="H259" s="247"/>
      <c r="I259" s="242"/>
      <c r="J259" s="169"/>
      <c r="K259" s="242"/>
      <c r="L259" s="169"/>
      <c r="M259" s="400"/>
      <c r="N259" s="169"/>
      <c r="O259" s="190"/>
      <c r="P259" s="280"/>
      <c r="Q259" s="280"/>
      <c r="R259" s="280"/>
      <c r="S259" s="280"/>
      <c r="T259" s="280"/>
      <c r="U259" s="280"/>
      <c r="V259" s="280"/>
      <c r="W259" s="280"/>
      <c r="X259" s="280"/>
      <c r="Y259" s="280"/>
      <c r="Z259" s="280"/>
      <c r="AA259" s="280"/>
      <c r="AB259" s="280"/>
      <c r="AC259" s="280"/>
      <c r="AD259" s="280"/>
      <c r="AE259" s="280"/>
      <c r="AF259" s="280"/>
      <c r="AG259" s="280"/>
      <c r="AH259" s="280"/>
      <c r="AI259" s="280"/>
      <c r="AJ259" s="280"/>
      <c r="AK259" s="280"/>
      <c r="AL259" s="102"/>
      <c r="AM259" s="854"/>
      <c r="AN259" s="102"/>
      <c r="AO259" s="102"/>
      <c r="AP259" s="102"/>
      <c r="AQ259" s="102"/>
      <c r="AR259" s="102"/>
      <c r="AS259" s="102"/>
      <c r="AT259" s="102"/>
      <c r="AU259" s="102"/>
      <c r="AV259" s="102"/>
    </row>
    <row r="260" spans="1:48" x14ac:dyDescent="0.2">
      <c r="A260" s="694" t="s">
        <v>451</v>
      </c>
      <c r="B260" s="385">
        <f>SUM(C260+D260)</f>
        <v>0</v>
      </c>
      <c r="C260" s="434">
        <f>SUM(E260+G260+I260+K260+M260)</f>
        <v>0</v>
      </c>
      <c r="D260" s="345">
        <f>SUM(F260+H260+J260+L260+N260)</f>
        <v>0</v>
      </c>
      <c r="E260" s="346"/>
      <c r="F260" s="432"/>
      <c r="G260" s="346"/>
      <c r="H260" s="347"/>
      <c r="I260" s="346"/>
      <c r="J260" s="432"/>
      <c r="K260" s="346"/>
      <c r="L260" s="432"/>
      <c r="M260" s="1066"/>
      <c r="N260" s="347"/>
      <c r="O260" s="190"/>
      <c r="P260" s="280"/>
      <c r="Q260" s="280"/>
      <c r="R260" s="280"/>
      <c r="S260" s="280"/>
      <c r="T260" s="280"/>
      <c r="U260" s="280"/>
      <c r="V260" s="280"/>
      <c r="W260" s="280"/>
      <c r="X260" s="280"/>
      <c r="Y260" s="280"/>
      <c r="Z260" s="280"/>
      <c r="AA260" s="280"/>
      <c r="AB260" s="280"/>
      <c r="AC260" s="280"/>
      <c r="AD260" s="280"/>
      <c r="AE260" s="280"/>
      <c r="AF260" s="280"/>
      <c r="AG260" s="280"/>
      <c r="AH260" s="280"/>
      <c r="AI260" s="280"/>
      <c r="AJ260" s="280"/>
      <c r="AK260" s="280"/>
      <c r="AL260" s="102"/>
      <c r="AM260" s="102"/>
      <c r="AN260" s="102"/>
      <c r="AO260" s="102"/>
      <c r="AP260" s="102"/>
      <c r="AQ260" s="102"/>
      <c r="AR260" s="102"/>
      <c r="AS260" s="102"/>
      <c r="AT260" s="102"/>
      <c r="AU260" s="102"/>
      <c r="AV260" s="102"/>
    </row>
    <row r="261" spans="1:48" x14ac:dyDescent="0.2">
      <c r="A261" s="1067"/>
      <c r="B261" s="280"/>
      <c r="C261" s="280"/>
      <c r="D261" s="280"/>
      <c r="E261" s="280"/>
      <c r="F261" s="280"/>
      <c r="G261" s="280"/>
      <c r="H261" s="280"/>
      <c r="I261" s="280"/>
      <c r="J261" s="280"/>
      <c r="K261" s="280"/>
      <c r="L261" s="280"/>
      <c r="M261" s="280"/>
      <c r="N261" s="280"/>
      <c r="O261" s="280"/>
      <c r="P261" s="280"/>
      <c r="Q261" s="280"/>
      <c r="R261" s="280"/>
      <c r="S261" s="280"/>
      <c r="T261" s="280"/>
      <c r="U261" s="280"/>
      <c r="V261" s="280"/>
      <c r="W261" s="280"/>
      <c r="X261" s="280"/>
      <c r="Y261" s="280"/>
      <c r="Z261" s="280"/>
      <c r="AA261" s="280"/>
      <c r="AB261" s="280"/>
      <c r="AC261" s="280"/>
      <c r="AD261" s="280"/>
      <c r="AE261" s="280"/>
      <c r="AF261" s="280"/>
      <c r="AG261" s="280"/>
      <c r="AH261" s="280"/>
      <c r="AI261" s="280"/>
      <c r="AJ261" s="280"/>
      <c r="AK261" s="280"/>
      <c r="AL261" s="102"/>
      <c r="AM261" s="102"/>
      <c r="AN261" s="102"/>
      <c r="AO261" s="102"/>
      <c r="AP261" s="102"/>
      <c r="AQ261" s="102"/>
      <c r="AR261" s="102"/>
      <c r="AS261" s="102"/>
      <c r="AT261" s="102"/>
      <c r="AU261" s="102"/>
      <c r="AV261" s="102"/>
    </row>
    <row r="287" spans="1:2" hidden="1" x14ac:dyDescent="0.2">
      <c r="A287" s="320">
        <f>SUM(C11:C16,C20:C30,C34:C44,B47,C50,C55:C59,C64,C69:C74,C79:C84,C89:C93,C100,C105,C106,C119,C126,C127:C130,D136,D138:D166,D170,D172:D200,C204:C205,C210:C213,C218:C236,C241:C247,C252:C254,B259:B260)</f>
        <v>0</v>
      </c>
      <c r="B287" s="320">
        <f>SUM(CG8:CN254)</f>
        <v>0</v>
      </c>
    </row>
  </sheetData>
  <sheetProtection algorithmName="SHA-512" hashValue="ByXo5/SmO2yyB31abdQc4MBzjfM1f/lrFftybMcSPbNaPIKOPrZ0W2xZw1eIOxUBmkKZGX3vUHvLu8QjXiBBbA==" saltValue="+TNRgmwOMQlPR+hcfZxk8Q==" spinCount="100000" sheet="1" objects="1" scenarios="1"/>
  <mergeCells count="421">
    <mergeCell ref="A57:B57"/>
    <mergeCell ref="A59:B59"/>
    <mergeCell ref="A58:B58"/>
    <mergeCell ref="F61:O61"/>
    <mergeCell ref="F62:G62"/>
    <mergeCell ref="H62:I62"/>
    <mergeCell ref="J62:K62"/>
    <mergeCell ref="T53:T54"/>
    <mergeCell ref="L62:M62"/>
    <mergeCell ref="N62:O62"/>
    <mergeCell ref="C61:E62"/>
    <mergeCell ref="A61:B63"/>
    <mergeCell ref="A80:A84"/>
    <mergeCell ref="F66:AG66"/>
    <mergeCell ref="X67:Y67"/>
    <mergeCell ref="Z67:AA67"/>
    <mergeCell ref="AB67:AC67"/>
    <mergeCell ref="AD67:AE67"/>
    <mergeCell ref="AF67:AG67"/>
    <mergeCell ref="F67:G67"/>
    <mergeCell ref="A70:A74"/>
    <mergeCell ref="H67:I67"/>
    <mergeCell ref="J67:K67"/>
    <mergeCell ref="L67:M67"/>
    <mergeCell ref="N67:O67"/>
    <mergeCell ref="P67:Q67"/>
    <mergeCell ref="R67:S67"/>
    <mergeCell ref="T67:U67"/>
    <mergeCell ref="A66:B68"/>
    <mergeCell ref="C66:E67"/>
    <mergeCell ref="P77:Q77"/>
    <mergeCell ref="R77:S77"/>
    <mergeCell ref="AD77:AE77"/>
    <mergeCell ref="AF77:AG77"/>
    <mergeCell ref="A76:B78"/>
    <mergeCell ref="C76:E77"/>
    <mergeCell ref="A20:B20"/>
    <mergeCell ref="A21:B21"/>
    <mergeCell ref="A22:B22"/>
    <mergeCell ref="A29:B29"/>
    <mergeCell ref="A32:B33"/>
    <mergeCell ref="A56:B56"/>
    <mergeCell ref="A25:B25"/>
    <mergeCell ref="A23:B23"/>
    <mergeCell ref="A26:B26"/>
    <mergeCell ref="A55:B55"/>
    <mergeCell ref="A34:B34"/>
    <mergeCell ref="A35:B35"/>
    <mergeCell ref="A36:B36"/>
    <mergeCell ref="A37:A41"/>
    <mergeCell ref="A42:A43"/>
    <mergeCell ref="A44:B44"/>
    <mergeCell ref="A52:B54"/>
    <mergeCell ref="A6:P6"/>
    <mergeCell ref="A9:B10"/>
    <mergeCell ref="C9:C10"/>
    <mergeCell ref="D9:L9"/>
    <mergeCell ref="M9:M10"/>
    <mergeCell ref="A11:B11"/>
    <mergeCell ref="N9:N10"/>
    <mergeCell ref="O9:O10"/>
    <mergeCell ref="F18:F19"/>
    <mergeCell ref="C18:C19"/>
    <mergeCell ref="D18:D19"/>
    <mergeCell ref="A12:B12"/>
    <mergeCell ref="A13:B13"/>
    <mergeCell ref="A14:B14"/>
    <mergeCell ref="A15:B15"/>
    <mergeCell ref="A16:B16"/>
    <mergeCell ref="A18:B19"/>
    <mergeCell ref="E18:E19"/>
    <mergeCell ref="R52:V52"/>
    <mergeCell ref="N53:O53"/>
    <mergeCell ref="P53:Q53"/>
    <mergeCell ref="U53:V53"/>
    <mergeCell ref="C32:C33"/>
    <mergeCell ref="D32:L32"/>
    <mergeCell ref="J53:K53"/>
    <mergeCell ref="A24:B24"/>
    <mergeCell ref="A27:B27"/>
    <mergeCell ref="F53:G53"/>
    <mergeCell ref="H53:I53"/>
    <mergeCell ref="A28:B28"/>
    <mergeCell ref="A30:B30"/>
    <mergeCell ref="A49:B49"/>
    <mergeCell ref="A50:B50"/>
    <mergeCell ref="F52:Q52"/>
    <mergeCell ref="L53:M53"/>
    <mergeCell ref="C52:E53"/>
    <mergeCell ref="R53:S53"/>
    <mergeCell ref="A64:B64"/>
    <mergeCell ref="V67:W67"/>
    <mergeCell ref="A69:B69"/>
    <mergeCell ref="AH86:AJ86"/>
    <mergeCell ref="V87:W87"/>
    <mergeCell ref="X87:Y87"/>
    <mergeCell ref="Z87:AA87"/>
    <mergeCell ref="AB87:AC87"/>
    <mergeCell ref="AD87:AE87"/>
    <mergeCell ref="AH87:AH88"/>
    <mergeCell ref="AI87:AI88"/>
    <mergeCell ref="AJ87:AJ88"/>
    <mergeCell ref="AH77:AH78"/>
    <mergeCell ref="AI77:AI78"/>
    <mergeCell ref="AJ77:AJ78"/>
    <mergeCell ref="A79:B79"/>
    <mergeCell ref="Z77:AA77"/>
    <mergeCell ref="AB77:AC77"/>
    <mergeCell ref="AH76:AJ76"/>
    <mergeCell ref="F77:G77"/>
    <mergeCell ref="H77:I77"/>
    <mergeCell ref="J77:K77"/>
    <mergeCell ref="L77:M77"/>
    <mergeCell ref="N77:O77"/>
    <mergeCell ref="A89:B89"/>
    <mergeCell ref="A90:B90"/>
    <mergeCell ref="A91:A92"/>
    <mergeCell ref="A93:B93"/>
    <mergeCell ref="A95:B96"/>
    <mergeCell ref="C95:E95"/>
    <mergeCell ref="R87:S87"/>
    <mergeCell ref="T87:U87"/>
    <mergeCell ref="AF87:AG87"/>
    <mergeCell ref="A86:B88"/>
    <mergeCell ref="C86:E87"/>
    <mergeCell ref="F86:AG86"/>
    <mergeCell ref="F87:G87"/>
    <mergeCell ref="H87:I87"/>
    <mergeCell ref="J87:K87"/>
    <mergeCell ref="L87:M87"/>
    <mergeCell ref="N87:O87"/>
    <mergeCell ref="P87:Q87"/>
    <mergeCell ref="F76:AG76"/>
    <mergeCell ref="T77:U77"/>
    <mergeCell ref="V77:W77"/>
    <mergeCell ref="U108:V108"/>
    <mergeCell ref="W108:X108"/>
    <mergeCell ref="L108:M108"/>
    <mergeCell ref="N108:P108"/>
    <mergeCell ref="C108:E108"/>
    <mergeCell ref="F108:G108"/>
    <mergeCell ref="L95:M95"/>
    <mergeCell ref="Y108:Z108"/>
    <mergeCell ref="X77:Y77"/>
    <mergeCell ref="A101:A104"/>
    <mergeCell ref="A105:B105"/>
    <mergeCell ref="A106:B106"/>
    <mergeCell ref="A108:B109"/>
    <mergeCell ref="Q108:R108"/>
    <mergeCell ref="F95:G95"/>
    <mergeCell ref="H95:I95"/>
    <mergeCell ref="H108:I108"/>
    <mergeCell ref="J108:K108"/>
    <mergeCell ref="A97:A99"/>
    <mergeCell ref="A100:B100"/>
    <mergeCell ref="J95:K95"/>
    <mergeCell ref="N121:O121"/>
    <mergeCell ref="A123:A126"/>
    <mergeCell ref="A121:B122"/>
    <mergeCell ref="C121:E121"/>
    <mergeCell ref="F121:G121"/>
    <mergeCell ref="H121:I121"/>
    <mergeCell ref="J121:K121"/>
    <mergeCell ref="L121:M121"/>
    <mergeCell ref="S108:T108"/>
    <mergeCell ref="A118:B118"/>
    <mergeCell ref="A119:B119"/>
    <mergeCell ref="A113:B113"/>
    <mergeCell ref="A114:A117"/>
    <mergeCell ref="A110:A112"/>
    <mergeCell ref="AO134:AO135"/>
    <mergeCell ref="AP134:AP135"/>
    <mergeCell ref="AQ134:AR134"/>
    <mergeCell ref="Q134:R134"/>
    <mergeCell ref="S134:T134"/>
    <mergeCell ref="U134:V134"/>
    <mergeCell ref="W134:X134"/>
    <mergeCell ref="A137:C137"/>
    <mergeCell ref="D137:AR137"/>
    <mergeCell ref="AA134:AB134"/>
    <mergeCell ref="AC134:AD134"/>
    <mergeCell ref="AE134:AF134"/>
    <mergeCell ref="AG134:AH134"/>
    <mergeCell ref="AI134:AJ134"/>
    <mergeCell ref="AK134:AL134"/>
    <mergeCell ref="O134:P134"/>
    <mergeCell ref="Y134:Z134"/>
    <mergeCell ref="A134:C135"/>
    <mergeCell ref="D134:F134"/>
    <mergeCell ref="G134:H134"/>
    <mergeCell ref="I134:J134"/>
    <mergeCell ref="K134:L134"/>
    <mergeCell ref="M134:N134"/>
    <mergeCell ref="B138:C138"/>
    <mergeCell ref="B139:C139"/>
    <mergeCell ref="A140:C140"/>
    <mergeCell ref="A141:C141"/>
    <mergeCell ref="B142:C142"/>
    <mergeCell ref="B143:C143"/>
    <mergeCell ref="B144:C144"/>
    <mergeCell ref="AM134:AN134"/>
    <mergeCell ref="A153:A156"/>
    <mergeCell ref="B153:C153"/>
    <mergeCell ref="B154:C154"/>
    <mergeCell ref="B155:C155"/>
    <mergeCell ref="B156:C156"/>
    <mergeCell ref="B145:C145"/>
    <mergeCell ref="A142:A149"/>
    <mergeCell ref="A138:A139"/>
    <mergeCell ref="A157:C157"/>
    <mergeCell ref="B146:C146"/>
    <mergeCell ref="B147:C147"/>
    <mergeCell ref="B148:C148"/>
    <mergeCell ref="B149:C149"/>
    <mergeCell ref="A150:A152"/>
    <mergeCell ref="B150:C150"/>
    <mergeCell ref="B151:C151"/>
    <mergeCell ref="B152:C152"/>
    <mergeCell ref="A165:C165"/>
    <mergeCell ref="A166:C166"/>
    <mergeCell ref="A168:C169"/>
    <mergeCell ref="D168:F168"/>
    <mergeCell ref="G168:H168"/>
    <mergeCell ref="I168:J168"/>
    <mergeCell ref="A158:A160"/>
    <mergeCell ref="A161:C161"/>
    <mergeCell ref="A162:C162"/>
    <mergeCell ref="A163:C163"/>
    <mergeCell ref="A164:C164"/>
    <mergeCell ref="B158:C158"/>
    <mergeCell ref="B159:C159"/>
    <mergeCell ref="B160:C160"/>
    <mergeCell ref="AT168:AU168"/>
    <mergeCell ref="A170:C170"/>
    <mergeCell ref="A171:C171"/>
    <mergeCell ref="A172:A173"/>
    <mergeCell ref="B172:C172"/>
    <mergeCell ref="B173:C173"/>
    <mergeCell ref="AI168:AJ168"/>
    <mergeCell ref="AK168:AL168"/>
    <mergeCell ref="AM168:AN168"/>
    <mergeCell ref="AO168:AQ168"/>
    <mergeCell ref="AR168:AR169"/>
    <mergeCell ref="AS168:AS169"/>
    <mergeCell ref="W168:X168"/>
    <mergeCell ref="Y168:Z168"/>
    <mergeCell ref="AA168:AB168"/>
    <mergeCell ref="AC168:AD168"/>
    <mergeCell ref="AE168:AF168"/>
    <mergeCell ref="AG168:AH168"/>
    <mergeCell ref="K168:L168"/>
    <mergeCell ref="M168:N168"/>
    <mergeCell ref="O168:P168"/>
    <mergeCell ref="Q168:R168"/>
    <mergeCell ref="S168:T168"/>
    <mergeCell ref="U168:V168"/>
    <mergeCell ref="A175:C175"/>
    <mergeCell ref="B176:C176"/>
    <mergeCell ref="B177:C177"/>
    <mergeCell ref="B178:C178"/>
    <mergeCell ref="B180:C180"/>
    <mergeCell ref="B181:C181"/>
    <mergeCell ref="B182:C182"/>
    <mergeCell ref="B179:C179"/>
    <mergeCell ref="A176:A183"/>
    <mergeCell ref="H202:I202"/>
    <mergeCell ref="J202:K202"/>
    <mergeCell ref="A202:B203"/>
    <mergeCell ref="C202:E202"/>
    <mergeCell ref="A191:C191"/>
    <mergeCell ref="A192:A194"/>
    <mergeCell ref="B192:C192"/>
    <mergeCell ref="B193:C193"/>
    <mergeCell ref="B194:C194"/>
    <mergeCell ref="A195:C195"/>
    <mergeCell ref="A196:C196"/>
    <mergeCell ref="A197:C197"/>
    <mergeCell ref="H208:I208"/>
    <mergeCell ref="J208:K208"/>
    <mergeCell ref="L208:M208"/>
    <mergeCell ref="N208:O208"/>
    <mergeCell ref="X202:Y202"/>
    <mergeCell ref="Z202:AA202"/>
    <mergeCell ref="B207:B209"/>
    <mergeCell ref="C207:E208"/>
    <mergeCell ref="F207:AK207"/>
    <mergeCell ref="P208:Q208"/>
    <mergeCell ref="R208:S208"/>
    <mergeCell ref="T208:U208"/>
    <mergeCell ref="AD208:AE208"/>
    <mergeCell ref="X208:Y208"/>
    <mergeCell ref="AB202:AC202"/>
    <mergeCell ref="AD202:AE202"/>
    <mergeCell ref="V202:W202"/>
    <mergeCell ref="AB208:AC208"/>
    <mergeCell ref="Z208:AA208"/>
    <mergeCell ref="L202:M202"/>
    <mergeCell ref="R202:S202"/>
    <mergeCell ref="T202:U202"/>
    <mergeCell ref="N202:O202"/>
    <mergeCell ref="P202:Q202"/>
    <mergeCell ref="AF202:AG202"/>
    <mergeCell ref="AN215:AP215"/>
    <mergeCell ref="T216:U216"/>
    <mergeCell ref="V216:W216"/>
    <mergeCell ref="AP216:AP217"/>
    <mergeCell ref="AF208:AG208"/>
    <mergeCell ref="AH208:AI208"/>
    <mergeCell ref="AJ208:AK208"/>
    <mergeCell ref="V208:W208"/>
    <mergeCell ref="AH202:AI202"/>
    <mergeCell ref="AJ202:AK202"/>
    <mergeCell ref="AL207:AL209"/>
    <mergeCell ref="AS215:AS217"/>
    <mergeCell ref="F216:G216"/>
    <mergeCell ref="H216:I216"/>
    <mergeCell ref="J216:K216"/>
    <mergeCell ref="L216:M216"/>
    <mergeCell ref="N216:O216"/>
    <mergeCell ref="P216:Q216"/>
    <mergeCell ref="R216:S216"/>
    <mergeCell ref="AF216:AG216"/>
    <mergeCell ref="AQ215:AQ217"/>
    <mergeCell ref="AR215:AR217"/>
    <mergeCell ref="X216:Y216"/>
    <mergeCell ref="Z216:AA216"/>
    <mergeCell ref="AB216:AC216"/>
    <mergeCell ref="AD216:AE216"/>
    <mergeCell ref="AN216:AN217"/>
    <mergeCell ref="AO216:AO217"/>
    <mergeCell ref="AJ216:AK216"/>
    <mergeCell ref="AL216:AM216"/>
    <mergeCell ref="F215:AM215"/>
    <mergeCell ref="AH216:AI216"/>
    <mergeCell ref="AP238:AP240"/>
    <mergeCell ref="T239:U239"/>
    <mergeCell ref="V239:W239"/>
    <mergeCell ref="AQ238:AQ240"/>
    <mergeCell ref="AR238:AR240"/>
    <mergeCell ref="AS238:AS240"/>
    <mergeCell ref="AN239:AO239"/>
    <mergeCell ref="AF239:AG239"/>
    <mergeCell ref="AH239:AI239"/>
    <mergeCell ref="F238:AO238"/>
    <mergeCell ref="AJ239:AK239"/>
    <mergeCell ref="AL239:AM239"/>
    <mergeCell ref="X239:Y239"/>
    <mergeCell ref="Z239:AA239"/>
    <mergeCell ref="AB239:AC239"/>
    <mergeCell ref="P239:Q239"/>
    <mergeCell ref="R239:S239"/>
    <mergeCell ref="AD239:AE239"/>
    <mergeCell ref="N239:O239"/>
    <mergeCell ref="H239:I239"/>
    <mergeCell ref="J239:K239"/>
    <mergeCell ref="L239:M239"/>
    <mergeCell ref="AI249:AI251"/>
    <mergeCell ref="A244:B244"/>
    <mergeCell ref="A245:A247"/>
    <mergeCell ref="AJ249:AJ251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AH249:AH251"/>
    <mergeCell ref="V250:W250"/>
    <mergeCell ref="X250:Y250"/>
    <mergeCell ref="Z250:AA250"/>
    <mergeCell ref="AB250:AC250"/>
    <mergeCell ref="AD250:AE250"/>
    <mergeCell ref="AF250:AG250"/>
    <mergeCell ref="F249:AG249"/>
    <mergeCell ref="A252:B252"/>
    <mergeCell ref="A249:B251"/>
    <mergeCell ref="A241:B241"/>
    <mergeCell ref="A242:B242"/>
    <mergeCell ref="A219:A227"/>
    <mergeCell ref="A243:B243"/>
    <mergeCell ref="A238:B240"/>
    <mergeCell ref="A210:A211"/>
    <mergeCell ref="A256:A258"/>
    <mergeCell ref="B256:D257"/>
    <mergeCell ref="C249:E250"/>
    <mergeCell ref="E256:M256"/>
    <mergeCell ref="E257:F257"/>
    <mergeCell ref="G257:H257"/>
    <mergeCell ref="I257:J257"/>
    <mergeCell ref="K257:L257"/>
    <mergeCell ref="M257:N257"/>
    <mergeCell ref="A253:B253"/>
    <mergeCell ref="A254:B254"/>
    <mergeCell ref="C215:E216"/>
    <mergeCell ref="F239:G239"/>
    <mergeCell ref="A127:A130"/>
    <mergeCell ref="A228:A236"/>
    <mergeCell ref="C238:E239"/>
    <mergeCell ref="A207:A209"/>
    <mergeCell ref="F208:G208"/>
    <mergeCell ref="A204:A205"/>
    <mergeCell ref="A198:C198"/>
    <mergeCell ref="A199:C199"/>
    <mergeCell ref="A200:C200"/>
    <mergeCell ref="F202:G202"/>
    <mergeCell ref="B183:C183"/>
    <mergeCell ref="A184:A186"/>
    <mergeCell ref="B184:C184"/>
    <mergeCell ref="B185:C185"/>
    <mergeCell ref="B186:C186"/>
    <mergeCell ref="A187:A190"/>
    <mergeCell ref="B187:C187"/>
    <mergeCell ref="B188:C188"/>
    <mergeCell ref="A212:A213"/>
    <mergeCell ref="A215:B217"/>
    <mergeCell ref="B189:C189"/>
    <mergeCell ref="A218:B218"/>
    <mergeCell ref="B190:C190"/>
    <mergeCell ref="A174:C174"/>
  </mergeCells>
  <dataValidations count="2">
    <dataValidation type="whole" allowBlank="1" showInputMessage="1" showErrorMessage="1" errorTitle="ERROR" error="Por favor ingrese solo Números." sqref="A113:A1048576 A1:A96 A100:A109 B1:XFD1048576">
      <formula1>0</formula1>
      <formula2>1000000000</formula2>
    </dataValidation>
    <dataValidation allowBlank="1" showInputMessage="1" showErrorMessage="1" errorTitle="ERROR" error="Por favor ingrese solo Números." sqref="A97:A99 A110:A112"/>
  </dataValidations>
  <pageMargins left="0.7" right="0.7" top="0.75" bottom="0.75" header="0.3" footer="0.3"/>
  <pageSetup orientation="portrait" r:id="rId1"/>
  <ignoredErrors>
    <ignoredError sqref="F145 F17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CW186"/>
  <sheetViews>
    <sheetView zoomScaleNormal="100" workbookViewId="0"/>
  </sheetViews>
  <sheetFormatPr baseColWidth="10" defaultRowHeight="14.25" x14ac:dyDescent="0.2"/>
  <cols>
    <col min="1" max="1" width="48.140625" style="288" customWidth="1"/>
    <col min="2" max="2" width="26.7109375" style="288" customWidth="1"/>
    <col min="3" max="3" width="18.85546875" style="288" customWidth="1"/>
    <col min="4" max="4" width="17.7109375" style="288" customWidth="1"/>
    <col min="5" max="74" width="11.42578125" style="288"/>
    <col min="75" max="75" width="0" style="288" hidden="1" customWidth="1"/>
    <col min="76" max="76" width="0" style="290" hidden="1" customWidth="1"/>
    <col min="77" max="93" width="25.42578125" style="290" hidden="1" customWidth="1"/>
    <col min="94" max="101" width="25.42578125" style="288" hidden="1" customWidth="1"/>
    <col min="102" max="102" width="0" style="288" hidden="1" customWidth="1"/>
    <col min="103" max="16384" width="11.42578125" style="288"/>
  </cols>
  <sheetData>
    <row r="1" spans="1:86" x14ac:dyDescent="0.2">
      <c r="A1" s="589" t="s">
        <v>1552</v>
      </c>
    </row>
    <row r="2" spans="1:86" x14ac:dyDescent="0.2">
      <c r="A2" s="589" t="str">
        <f>CONCATENATE("COMUNA: ",NOMBRE!B2," - ","( ",NOMBRE!C2,NOMBRE!D2,NOMBRE!E2,NOMBRE!F2,NOMBRE!G2," )")</f>
        <v>COMUNA:  - (  )</v>
      </c>
    </row>
    <row r="3" spans="1:86" x14ac:dyDescent="0.2">
      <c r="A3" s="589" t="str">
        <f>CONCATENATE("ESTABLECIMIENTO/ESTRATEGIA: ",NOMBRE!B3," - ","( ",NOMBRE!C3,NOMBRE!D3,NOMBRE!E3,NOMBRE!F3,NOMBRE!G3,NOMBRE!H3," )")</f>
        <v>ESTABLECIMIENTO/ESTRATEGIA:  - (  )</v>
      </c>
    </row>
    <row r="4" spans="1:86" x14ac:dyDescent="0.2">
      <c r="A4" s="589" t="str">
        <f>CONCATENATE("MES: ",NOMBRE!B6," - ","( ",NOMBRE!C6,NOMBRE!D6," )")</f>
        <v>MES:  - (  )</v>
      </c>
    </row>
    <row r="5" spans="1:86" x14ac:dyDescent="0.2">
      <c r="A5" s="589" t="str">
        <f>CONCATENATE("AÑO: ",NOMBRE!B7)</f>
        <v>AÑO: 2017</v>
      </c>
    </row>
    <row r="6" spans="1:86" ht="15" x14ac:dyDescent="0.2">
      <c r="A6" s="3118" t="s">
        <v>559</v>
      </c>
      <c r="B6" s="3118"/>
      <c r="C6" s="3118"/>
      <c r="D6" s="3118"/>
      <c r="E6" s="3118"/>
      <c r="F6" s="3118"/>
      <c r="G6" s="3118"/>
      <c r="H6" s="3118"/>
      <c r="I6" s="3118"/>
      <c r="J6" s="3118"/>
      <c r="K6" s="3118"/>
      <c r="L6" s="3118"/>
      <c r="M6" s="3118"/>
      <c r="N6" s="3118"/>
      <c r="O6" s="3118"/>
      <c r="P6" s="3118"/>
      <c r="Q6" s="3118"/>
      <c r="R6" s="3118"/>
      <c r="S6" s="3118"/>
      <c r="T6" s="3118"/>
      <c r="U6" s="3118"/>
      <c r="V6" s="3118"/>
      <c r="W6" s="3118"/>
      <c r="X6" s="292"/>
      <c r="Y6" s="292"/>
      <c r="Z6" s="292"/>
      <c r="AA6" s="292"/>
      <c r="AB6" s="292"/>
      <c r="AC6" s="292"/>
      <c r="AD6" s="292"/>
      <c r="AE6" s="292"/>
      <c r="AF6" s="292"/>
      <c r="AG6" s="292"/>
      <c r="AH6" s="292"/>
      <c r="AI6" s="292"/>
      <c r="AJ6" s="292"/>
      <c r="AK6" s="292"/>
      <c r="AL6" s="292"/>
      <c r="AM6" s="292"/>
      <c r="AN6" s="292"/>
      <c r="AO6" s="292"/>
      <c r="AP6" s="292"/>
    </row>
    <row r="7" spans="1:86" ht="15" x14ac:dyDescent="0.2">
      <c r="A7" s="1068"/>
      <c r="B7" s="1068"/>
      <c r="C7" s="1068"/>
      <c r="D7" s="1068"/>
      <c r="E7" s="1068"/>
      <c r="F7" s="1068"/>
      <c r="G7" s="1068"/>
      <c r="H7" s="1068"/>
      <c r="I7" s="1068"/>
      <c r="J7" s="1068"/>
      <c r="K7" s="1068"/>
      <c r="L7" s="1068"/>
      <c r="M7" s="1068"/>
      <c r="N7" s="1068"/>
      <c r="O7" s="1068"/>
      <c r="P7" s="1068"/>
      <c r="Q7" s="1068"/>
      <c r="R7" s="1068"/>
      <c r="S7" s="1068"/>
      <c r="T7" s="1068"/>
      <c r="U7" s="1068"/>
      <c r="V7" s="1068"/>
      <c r="W7" s="1068"/>
      <c r="X7" s="292"/>
      <c r="Y7" s="292"/>
      <c r="Z7" s="292"/>
      <c r="AA7" s="292"/>
      <c r="AB7" s="292"/>
      <c r="AC7" s="292"/>
      <c r="AD7" s="292"/>
      <c r="AE7" s="292"/>
      <c r="AF7" s="292"/>
      <c r="AG7" s="292"/>
      <c r="AH7" s="292"/>
      <c r="AI7" s="292"/>
      <c r="AJ7" s="292"/>
      <c r="AK7" s="292"/>
      <c r="AL7" s="292"/>
      <c r="AM7" s="292"/>
      <c r="AN7" s="292"/>
      <c r="AO7" s="292"/>
      <c r="AP7" s="292"/>
    </row>
    <row r="8" spans="1:86" ht="15" x14ac:dyDescent="0.2">
      <c r="A8" s="1069" t="s">
        <v>560</v>
      </c>
      <c r="B8" s="106"/>
      <c r="C8" s="105"/>
      <c r="D8" s="105"/>
      <c r="E8" s="105"/>
      <c r="F8" s="105"/>
      <c r="G8" s="105"/>
      <c r="H8" s="105"/>
      <c r="I8" s="1070"/>
      <c r="J8" s="106"/>
      <c r="K8" s="1071"/>
      <c r="L8" s="105"/>
      <c r="M8" s="292"/>
      <c r="N8" s="292"/>
      <c r="O8" s="292"/>
      <c r="P8" s="292"/>
      <c r="Q8" s="292"/>
      <c r="R8" s="292"/>
      <c r="S8" s="292"/>
      <c r="T8" s="292"/>
      <c r="U8" s="292"/>
      <c r="V8" s="473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AM8" s="292"/>
      <c r="AN8" s="292"/>
      <c r="AO8" s="292"/>
      <c r="AP8" s="292"/>
    </row>
    <row r="9" spans="1:86" ht="15" x14ac:dyDescent="0.2">
      <c r="A9" s="1072" t="s">
        <v>1422</v>
      </c>
      <c r="B9" s="1073"/>
      <c r="C9" s="1073"/>
      <c r="D9" s="1073"/>
      <c r="E9" s="1073"/>
      <c r="F9" s="1073"/>
      <c r="G9" s="1073"/>
      <c r="H9" s="1073"/>
      <c r="I9" s="1073"/>
      <c r="J9" s="1073"/>
      <c r="K9" s="380"/>
      <c r="L9" s="1073"/>
      <c r="M9" s="1074"/>
      <c r="N9" s="1074"/>
      <c r="O9" s="292"/>
      <c r="P9" s="292"/>
      <c r="Q9" s="292"/>
      <c r="R9" s="292"/>
      <c r="S9" s="292"/>
      <c r="T9" s="292"/>
      <c r="U9" s="292"/>
      <c r="V9" s="473"/>
      <c r="W9" s="292"/>
      <c r="X9" s="292"/>
      <c r="Y9" s="292"/>
      <c r="Z9" s="292"/>
      <c r="AA9" s="292"/>
      <c r="AB9" s="292"/>
      <c r="AC9" s="292"/>
      <c r="AD9" s="292"/>
      <c r="AE9" s="292"/>
      <c r="AF9" s="292"/>
      <c r="AG9" s="292"/>
      <c r="AH9" s="292"/>
      <c r="AI9" s="292"/>
      <c r="AJ9" s="292"/>
      <c r="AK9" s="292"/>
      <c r="AL9" s="292"/>
      <c r="AM9" s="292"/>
      <c r="AN9" s="292"/>
      <c r="AO9" s="292"/>
      <c r="AP9" s="292"/>
    </row>
    <row r="10" spans="1:86" ht="14.25" customHeight="1" x14ac:dyDescent="0.2">
      <c r="A10" s="2740" t="s">
        <v>224</v>
      </c>
      <c r="B10" s="2740" t="s">
        <v>3</v>
      </c>
      <c r="C10" s="2767" t="s">
        <v>557</v>
      </c>
      <c r="D10" s="2752"/>
      <c r="E10" s="2768"/>
      <c r="F10" s="2745" t="s">
        <v>558</v>
      </c>
      <c r="G10" s="2746"/>
      <c r="H10" s="2746"/>
      <c r="I10" s="2746"/>
      <c r="J10" s="2746"/>
      <c r="K10" s="2746"/>
      <c r="L10" s="2746"/>
      <c r="M10" s="2746"/>
      <c r="N10" s="2746"/>
      <c r="O10" s="2746"/>
      <c r="P10" s="2746"/>
      <c r="Q10" s="2746"/>
      <c r="R10" s="2746"/>
      <c r="S10" s="2746"/>
      <c r="T10" s="2746"/>
      <c r="U10" s="2746"/>
      <c r="V10" s="2746"/>
      <c r="W10" s="2746"/>
      <c r="X10" s="2746"/>
      <c r="Y10" s="2746"/>
      <c r="Z10" s="2746"/>
      <c r="AA10" s="2746"/>
      <c r="AB10" s="2746"/>
      <c r="AC10" s="2746"/>
      <c r="AD10" s="2746"/>
      <c r="AE10" s="2746"/>
      <c r="AF10" s="2746"/>
      <c r="AG10" s="2746"/>
      <c r="AH10" s="2746"/>
      <c r="AI10" s="2746"/>
      <c r="AJ10" s="2746"/>
      <c r="AK10" s="2746"/>
      <c r="AL10" s="2746"/>
      <c r="AM10" s="2747"/>
      <c r="AN10" s="2768" t="s">
        <v>561</v>
      </c>
    </row>
    <row r="11" spans="1:86" x14ac:dyDescent="0.2">
      <c r="A11" s="2743"/>
      <c r="B11" s="2743"/>
      <c r="C11" s="2769"/>
      <c r="D11" s="2753"/>
      <c r="E11" s="2770"/>
      <c r="F11" s="2745" t="s">
        <v>475</v>
      </c>
      <c r="G11" s="2747"/>
      <c r="H11" s="2745" t="s">
        <v>476</v>
      </c>
      <c r="I11" s="2747"/>
      <c r="J11" s="2745" t="s">
        <v>477</v>
      </c>
      <c r="K11" s="2747"/>
      <c r="L11" s="2745" t="s">
        <v>444</v>
      </c>
      <c r="M11" s="2747"/>
      <c r="N11" s="2745" t="s">
        <v>13</v>
      </c>
      <c r="O11" s="2747"/>
      <c r="P11" s="2735" t="s">
        <v>14</v>
      </c>
      <c r="Q11" s="2737"/>
      <c r="R11" s="2735" t="s">
        <v>15</v>
      </c>
      <c r="S11" s="2737"/>
      <c r="T11" s="2735" t="s">
        <v>16</v>
      </c>
      <c r="U11" s="2737"/>
      <c r="V11" s="2735" t="s">
        <v>17</v>
      </c>
      <c r="W11" s="2737"/>
      <c r="X11" s="2735" t="s">
        <v>18</v>
      </c>
      <c r="Y11" s="2737"/>
      <c r="Z11" s="2735" t="s">
        <v>19</v>
      </c>
      <c r="AA11" s="2737"/>
      <c r="AB11" s="2735" t="s">
        <v>20</v>
      </c>
      <c r="AC11" s="2737"/>
      <c r="AD11" s="2735" t="s">
        <v>21</v>
      </c>
      <c r="AE11" s="2737"/>
      <c r="AF11" s="2735" t="s">
        <v>22</v>
      </c>
      <c r="AG11" s="2737"/>
      <c r="AH11" s="2735" t="s">
        <v>23</v>
      </c>
      <c r="AI11" s="2737"/>
      <c r="AJ11" s="2735" t="s">
        <v>24</v>
      </c>
      <c r="AK11" s="2737"/>
      <c r="AL11" s="2735" t="s">
        <v>25</v>
      </c>
      <c r="AM11" s="2737"/>
      <c r="AN11" s="2774"/>
    </row>
    <row r="12" spans="1:86" x14ac:dyDescent="0.2">
      <c r="A12" s="2741"/>
      <c r="B12" s="2741"/>
      <c r="C12" s="1075" t="s">
        <v>231</v>
      </c>
      <c r="D12" s="114" t="s">
        <v>27</v>
      </c>
      <c r="E12" s="1076" t="s">
        <v>28</v>
      </c>
      <c r="F12" s="1075" t="s">
        <v>27</v>
      </c>
      <c r="G12" s="1077" t="s">
        <v>28</v>
      </c>
      <c r="H12" s="1075" t="s">
        <v>27</v>
      </c>
      <c r="I12" s="1077" t="s">
        <v>28</v>
      </c>
      <c r="J12" s="1075" t="s">
        <v>27</v>
      </c>
      <c r="K12" s="1077" t="s">
        <v>28</v>
      </c>
      <c r="L12" s="1075" t="s">
        <v>27</v>
      </c>
      <c r="M12" s="1077" t="s">
        <v>28</v>
      </c>
      <c r="N12" s="1075" t="s">
        <v>27</v>
      </c>
      <c r="O12" s="1077" t="s">
        <v>28</v>
      </c>
      <c r="P12" s="1075" t="s">
        <v>27</v>
      </c>
      <c r="Q12" s="1077" t="s">
        <v>28</v>
      </c>
      <c r="R12" s="1075" t="s">
        <v>27</v>
      </c>
      <c r="S12" s="1077" t="s">
        <v>28</v>
      </c>
      <c r="T12" s="1075" t="s">
        <v>27</v>
      </c>
      <c r="U12" s="1077" t="s">
        <v>28</v>
      </c>
      <c r="V12" s="1075" t="s">
        <v>27</v>
      </c>
      <c r="W12" s="1077" t="s">
        <v>28</v>
      </c>
      <c r="X12" s="1075" t="s">
        <v>27</v>
      </c>
      <c r="Y12" s="1077" t="s">
        <v>28</v>
      </c>
      <c r="Z12" s="1075" t="s">
        <v>27</v>
      </c>
      <c r="AA12" s="1077" t="s">
        <v>28</v>
      </c>
      <c r="AB12" s="1075" t="s">
        <v>27</v>
      </c>
      <c r="AC12" s="1077" t="s">
        <v>28</v>
      </c>
      <c r="AD12" s="1075" t="s">
        <v>27</v>
      </c>
      <c r="AE12" s="1077" t="s">
        <v>28</v>
      </c>
      <c r="AF12" s="1075" t="s">
        <v>27</v>
      </c>
      <c r="AG12" s="1077" t="s">
        <v>28</v>
      </c>
      <c r="AH12" s="1075" t="s">
        <v>27</v>
      </c>
      <c r="AI12" s="1077" t="s">
        <v>28</v>
      </c>
      <c r="AJ12" s="1075" t="s">
        <v>27</v>
      </c>
      <c r="AK12" s="1077" t="s">
        <v>28</v>
      </c>
      <c r="AL12" s="1075" t="s">
        <v>27</v>
      </c>
      <c r="AM12" s="1077" t="s">
        <v>28</v>
      </c>
      <c r="AN12" s="2770"/>
    </row>
    <row r="13" spans="1:86" x14ac:dyDescent="0.2">
      <c r="A13" s="2732" t="s">
        <v>1421</v>
      </c>
      <c r="B13" s="487" t="s">
        <v>33</v>
      </c>
      <c r="C13" s="1078">
        <f t="shared" ref="C13:C26" si="0">SUM(D13+E13)</f>
        <v>0</v>
      </c>
      <c r="D13" s="390">
        <f t="shared" ref="D13:D26" si="1">SUM(F13+H13+J13+L13+N13+P13+R13+T13+V13+X13+Z13+AB13+AD13+AF13+AH13+AJ13+AL13)</f>
        <v>0</v>
      </c>
      <c r="E13" s="391">
        <f t="shared" ref="E13:E26" si="2">SUM(G13+I13+K13+M13+O13+Q13+S13+U13+W13+Y13+AA13+AC13+AE13+AG13+AI13+AK13+AM13)</f>
        <v>0</v>
      </c>
      <c r="F13" s="193"/>
      <c r="G13" s="244"/>
      <c r="H13" s="193"/>
      <c r="I13" s="244"/>
      <c r="J13" s="193"/>
      <c r="K13" s="166"/>
      <c r="L13" s="193"/>
      <c r="M13" s="166"/>
      <c r="N13" s="193"/>
      <c r="O13" s="166"/>
      <c r="P13" s="193"/>
      <c r="Q13" s="166"/>
      <c r="R13" s="193"/>
      <c r="S13" s="166"/>
      <c r="T13" s="193"/>
      <c r="U13" s="166"/>
      <c r="V13" s="193"/>
      <c r="W13" s="166"/>
      <c r="X13" s="193"/>
      <c r="Y13" s="166"/>
      <c r="Z13" s="193"/>
      <c r="AA13" s="166"/>
      <c r="AB13" s="193"/>
      <c r="AC13" s="166"/>
      <c r="AD13" s="193"/>
      <c r="AE13" s="166"/>
      <c r="AF13" s="193"/>
      <c r="AG13" s="166"/>
      <c r="AH13" s="193"/>
      <c r="AI13" s="166"/>
      <c r="AJ13" s="193"/>
      <c r="AK13" s="166"/>
      <c r="AL13" s="401"/>
      <c r="AM13" s="166"/>
      <c r="AN13" s="244"/>
      <c r="AO13" s="230" t="s">
        <v>263</v>
      </c>
      <c r="CG13" s="290">
        <v>0</v>
      </c>
      <c r="CH13" s="290">
        <v>0</v>
      </c>
    </row>
    <row r="14" spans="1:86" x14ac:dyDescent="0.2">
      <c r="A14" s="2734"/>
      <c r="B14" s="1079" t="s">
        <v>358</v>
      </c>
      <c r="C14" s="1080">
        <f t="shared" si="0"/>
        <v>0</v>
      </c>
      <c r="D14" s="397">
        <f t="shared" si="1"/>
        <v>0</v>
      </c>
      <c r="E14" s="398">
        <f t="shared" si="2"/>
        <v>0</v>
      </c>
      <c r="F14" s="201"/>
      <c r="G14" s="301"/>
      <c r="H14" s="201"/>
      <c r="I14" s="301"/>
      <c r="J14" s="201"/>
      <c r="K14" s="236"/>
      <c r="L14" s="201"/>
      <c r="M14" s="236"/>
      <c r="N14" s="201"/>
      <c r="O14" s="236"/>
      <c r="P14" s="201"/>
      <c r="Q14" s="236"/>
      <c r="R14" s="201"/>
      <c r="S14" s="236"/>
      <c r="T14" s="201"/>
      <c r="U14" s="236"/>
      <c r="V14" s="201"/>
      <c r="W14" s="236"/>
      <c r="X14" s="201"/>
      <c r="Y14" s="236"/>
      <c r="Z14" s="201"/>
      <c r="AA14" s="236"/>
      <c r="AB14" s="201"/>
      <c r="AC14" s="236"/>
      <c r="AD14" s="201"/>
      <c r="AE14" s="236"/>
      <c r="AF14" s="201"/>
      <c r="AG14" s="236"/>
      <c r="AH14" s="201"/>
      <c r="AI14" s="236"/>
      <c r="AJ14" s="201"/>
      <c r="AK14" s="236"/>
      <c r="AL14" s="395"/>
      <c r="AM14" s="236"/>
      <c r="AN14" s="301"/>
      <c r="AO14" s="230" t="s">
        <v>263</v>
      </c>
      <c r="CG14" s="290">
        <v>0</v>
      </c>
      <c r="CH14" s="290">
        <v>0</v>
      </c>
    </row>
    <row r="15" spans="1:86" x14ac:dyDescent="0.2">
      <c r="A15" s="2734"/>
      <c r="B15" s="1079" t="s">
        <v>46</v>
      </c>
      <c r="C15" s="1080">
        <f t="shared" si="0"/>
        <v>0</v>
      </c>
      <c r="D15" s="397">
        <f t="shared" si="1"/>
        <v>0</v>
      </c>
      <c r="E15" s="398">
        <f t="shared" si="2"/>
        <v>0</v>
      </c>
      <c r="F15" s="201"/>
      <c r="G15" s="301"/>
      <c r="H15" s="201"/>
      <c r="I15" s="301"/>
      <c r="J15" s="201"/>
      <c r="K15" s="236"/>
      <c r="L15" s="201"/>
      <c r="M15" s="236"/>
      <c r="N15" s="201"/>
      <c r="O15" s="236"/>
      <c r="P15" s="201"/>
      <c r="Q15" s="236"/>
      <c r="R15" s="201"/>
      <c r="S15" s="236"/>
      <c r="T15" s="201"/>
      <c r="U15" s="236"/>
      <c r="V15" s="201"/>
      <c r="W15" s="236"/>
      <c r="X15" s="201"/>
      <c r="Y15" s="236"/>
      <c r="Z15" s="201"/>
      <c r="AA15" s="236"/>
      <c r="AB15" s="201"/>
      <c r="AC15" s="236"/>
      <c r="AD15" s="201"/>
      <c r="AE15" s="236"/>
      <c r="AF15" s="201"/>
      <c r="AG15" s="236"/>
      <c r="AH15" s="201"/>
      <c r="AI15" s="236"/>
      <c r="AJ15" s="201"/>
      <c r="AK15" s="236"/>
      <c r="AL15" s="395"/>
      <c r="AM15" s="236"/>
      <c r="AN15" s="301"/>
      <c r="AO15" s="230" t="s">
        <v>263</v>
      </c>
      <c r="CG15" s="290">
        <v>0</v>
      </c>
      <c r="CH15" s="290">
        <v>0</v>
      </c>
    </row>
    <row r="16" spans="1:86" x14ac:dyDescent="0.2">
      <c r="A16" s="2734"/>
      <c r="B16" s="1079" t="s">
        <v>34</v>
      </c>
      <c r="C16" s="1080">
        <f t="shared" si="0"/>
        <v>0</v>
      </c>
      <c r="D16" s="397">
        <f t="shared" si="1"/>
        <v>0</v>
      </c>
      <c r="E16" s="398">
        <f t="shared" si="2"/>
        <v>0</v>
      </c>
      <c r="F16" s="201"/>
      <c r="G16" s="301"/>
      <c r="H16" s="201"/>
      <c r="I16" s="301"/>
      <c r="J16" s="201"/>
      <c r="K16" s="236"/>
      <c r="L16" s="201"/>
      <c r="M16" s="236"/>
      <c r="N16" s="201"/>
      <c r="O16" s="236"/>
      <c r="P16" s="201"/>
      <c r="Q16" s="236"/>
      <c r="R16" s="201"/>
      <c r="S16" s="236"/>
      <c r="T16" s="201"/>
      <c r="U16" s="236"/>
      <c r="V16" s="201"/>
      <c r="W16" s="236"/>
      <c r="X16" s="201"/>
      <c r="Y16" s="236"/>
      <c r="Z16" s="201"/>
      <c r="AA16" s="236"/>
      <c r="AB16" s="201"/>
      <c r="AC16" s="236"/>
      <c r="AD16" s="201"/>
      <c r="AE16" s="236"/>
      <c r="AF16" s="201"/>
      <c r="AG16" s="236"/>
      <c r="AH16" s="201"/>
      <c r="AI16" s="236"/>
      <c r="AJ16" s="201"/>
      <c r="AK16" s="236"/>
      <c r="AL16" s="395"/>
      <c r="AM16" s="236"/>
      <c r="AN16" s="301"/>
      <c r="AO16" s="230" t="s">
        <v>263</v>
      </c>
      <c r="CG16" s="290">
        <v>0</v>
      </c>
      <c r="CH16" s="290">
        <v>0</v>
      </c>
    </row>
    <row r="17" spans="1:86" x14ac:dyDescent="0.2">
      <c r="A17" s="2734"/>
      <c r="B17" s="1079" t="s">
        <v>361</v>
      </c>
      <c r="C17" s="1080">
        <f t="shared" si="0"/>
        <v>0</v>
      </c>
      <c r="D17" s="397">
        <f t="shared" si="1"/>
        <v>0</v>
      </c>
      <c r="E17" s="398">
        <f t="shared" si="2"/>
        <v>0</v>
      </c>
      <c r="F17" s="201"/>
      <c r="G17" s="301"/>
      <c r="H17" s="201"/>
      <c r="I17" s="301"/>
      <c r="J17" s="201"/>
      <c r="K17" s="236"/>
      <c r="L17" s="201"/>
      <c r="M17" s="236"/>
      <c r="N17" s="201"/>
      <c r="O17" s="236"/>
      <c r="P17" s="201"/>
      <c r="Q17" s="236"/>
      <c r="R17" s="201"/>
      <c r="S17" s="236"/>
      <c r="T17" s="201"/>
      <c r="U17" s="236"/>
      <c r="V17" s="201"/>
      <c r="W17" s="236"/>
      <c r="X17" s="201"/>
      <c r="Y17" s="236"/>
      <c r="Z17" s="201"/>
      <c r="AA17" s="236"/>
      <c r="AB17" s="201"/>
      <c r="AC17" s="236"/>
      <c r="AD17" s="201"/>
      <c r="AE17" s="236"/>
      <c r="AF17" s="201"/>
      <c r="AG17" s="236"/>
      <c r="AH17" s="201"/>
      <c r="AI17" s="236"/>
      <c r="AJ17" s="201"/>
      <c r="AK17" s="236"/>
      <c r="AL17" s="395"/>
      <c r="AM17" s="236"/>
      <c r="AN17" s="301"/>
      <c r="AO17" s="230" t="s">
        <v>263</v>
      </c>
      <c r="CG17" s="290">
        <v>0</v>
      </c>
      <c r="CH17" s="290">
        <v>0</v>
      </c>
    </row>
    <row r="18" spans="1:86" x14ac:dyDescent="0.2">
      <c r="A18" s="2734"/>
      <c r="B18" s="1079" t="s">
        <v>368</v>
      </c>
      <c r="C18" s="1080">
        <f t="shared" si="0"/>
        <v>0</v>
      </c>
      <c r="D18" s="397">
        <f t="shared" si="1"/>
        <v>0</v>
      </c>
      <c r="E18" s="398">
        <f t="shared" si="2"/>
        <v>0</v>
      </c>
      <c r="F18" s="201"/>
      <c r="G18" s="301"/>
      <c r="H18" s="201"/>
      <c r="I18" s="301"/>
      <c r="J18" s="201"/>
      <c r="K18" s="236"/>
      <c r="L18" s="201"/>
      <c r="M18" s="236"/>
      <c r="N18" s="201"/>
      <c r="O18" s="236"/>
      <c r="P18" s="201"/>
      <c r="Q18" s="236"/>
      <c r="R18" s="201"/>
      <c r="S18" s="236"/>
      <c r="T18" s="201"/>
      <c r="U18" s="236"/>
      <c r="V18" s="201"/>
      <c r="W18" s="236"/>
      <c r="X18" s="201"/>
      <c r="Y18" s="236"/>
      <c r="Z18" s="201"/>
      <c r="AA18" s="236"/>
      <c r="AB18" s="201"/>
      <c r="AC18" s="236"/>
      <c r="AD18" s="201"/>
      <c r="AE18" s="236"/>
      <c r="AF18" s="201"/>
      <c r="AG18" s="236"/>
      <c r="AH18" s="201"/>
      <c r="AI18" s="236"/>
      <c r="AJ18" s="201"/>
      <c r="AK18" s="236"/>
      <c r="AL18" s="395"/>
      <c r="AM18" s="236"/>
      <c r="AN18" s="301"/>
      <c r="AO18" s="230" t="s">
        <v>263</v>
      </c>
      <c r="CG18" s="290">
        <v>0</v>
      </c>
      <c r="CH18" s="290">
        <v>0</v>
      </c>
    </row>
    <row r="19" spans="1:86" x14ac:dyDescent="0.2">
      <c r="A19" s="2734"/>
      <c r="B19" s="1079" t="s">
        <v>360</v>
      </c>
      <c r="C19" s="1081">
        <f t="shared" si="0"/>
        <v>0</v>
      </c>
      <c r="D19" s="405">
        <f t="shared" si="1"/>
        <v>0</v>
      </c>
      <c r="E19" s="406">
        <f t="shared" si="2"/>
        <v>0</v>
      </c>
      <c r="F19" s="269"/>
      <c r="G19" s="429"/>
      <c r="H19" s="269"/>
      <c r="I19" s="429"/>
      <c r="J19" s="269"/>
      <c r="K19" s="270"/>
      <c r="L19" s="269"/>
      <c r="M19" s="270"/>
      <c r="N19" s="269"/>
      <c r="O19" s="270"/>
      <c r="P19" s="269"/>
      <c r="Q19" s="270"/>
      <c r="R19" s="269"/>
      <c r="S19" s="270"/>
      <c r="T19" s="269"/>
      <c r="U19" s="270"/>
      <c r="V19" s="269"/>
      <c r="W19" s="270"/>
      <c r="X19" s="269"/>
      <c r="Y19" s="270"/>
      <c r="Z19" s="269"/>
      <c r="AA19" s="270"/>
      <c r="AB19" s="269"/>
      <c r="AC19" s="270"/>
      <c r="AD19" s="269"/>
      <c r="AE19" s="270"/>
      <c r="AF19" s="269"/>
      <c r="AG19" s="270"/>
      <c r="AH19" s="269"/>
      <c r="AI19" s="270"/>
      <c r="AJ19" s="269"/>
      <c r="AK19" s="270"/>
      <c r="AL19" s="407"/>
      <c r="AM19" s="270"/>
      <c r="AN19" s="429"/>
      <c r="AO19" s="230" t="s">
        <v>263</v>
      </c>
      <c r="CG19" s="290">
        <v>0</v>
      </c>
      <c r="CH19" s="290">
        <v>0</v>
      </c>
    </row>
    <row r="20" spans="1:86" ht="26.25" customHeight="1" x14ac:dyDescent="0.2">
      <c r="A20" s="2734"/>
      <c r="B20" s="1079" t="s">
        <v>562</v>
      </c>
      <c r="C20" s="1081">
        <f t="shared" si="0"/>
        <v>0</v>
      </c>
      <c r="D20" s="405">
        <f t="shared" si="1"/>
        <v>0</v>
      </c>
      <c r="E20" s="406">
        <f t="shared" si="2"/>
        <v>0</v>
      </c>
      <c r="F20" s="269"/>
      <c r="G20" s="429"/>
      <c r="H20" s="269"/>
      <c r="I20" s="429"/>
      <c r="J20" s="269"/>
      <c r="K20" s="270"/>
      <c r="L20" s="269"/>
      <c r="M20" s="270"/>
      <c r="N20" s="269"/>
      <c r="O20" s="270"/>
      <c r="P20" s="269"/>
      <c r="Q20" s="270"/>
      <c r="R20" s="269"/>
      <c r="S20" s="270"/>
      <c r="T20" s="269"/>
      <c r="U20" s="270"/>
      <c r="V20" s="269"/>
      <c r="W20" s="270"/>
      <c r="X20" s="269"/>
      <c r="Y20" s="270"/>
      <c r="Z20" s="269"/>
      <c r="AA20" s="270"/>
      <c r="AB20" s="269"/>
      <c r="AC20" s="270"/>
      <c r="AD20" s="269"/>
      <c r="AE20" s="270"/>
      <c r="AF20" s="269"/>
      <c r="AG20" s="270"/>
      <c r="AH20" s="269"/>
      <c r="AI20" s="270"/>
      <c r="AJ20" s="269"/>
      <c r="AK20" s="270"/>
      <c r="AL20" s="407"/>
      <c r="AM20" s="270"/>
      <c r="AN20" s="429"/>
      <c r="AO20" s="230" t="s">
        <v>263</v>
      </c>
      <c r="CG20" s="290">
        <v>0</v>
      </c>
      <c r="CH20" s="290">
        <v>0</v>
      </c>
    </row>
    <row r="21" spans="1:86" ht="15" customHeight="1" x14ac:dyDescent="0.2">
      <c r="A21" s="2734"/>
      <c r="B21" s="1079" t="s">
        <v>563</v>
      </c>
      <c r="C21" s="1081">
        <f t="shared" si="0"/>
        <v>0</v>
      </c>
      <c r="D21" s="405">
        <f t="shared" si="1"/>
        <v>0</v>
      </c>
      <c r="E21" s="406">
        <f t="shared" si="2"/>
        <v>0</v>
      </c>
      <c r="F21" s="269"/>
      <c r="G21" s="429"/>
      <c r="H21" s="269"/>
      <c r="I21" s="429"/>
      <c r="J21" s="269"/>
      <c r="K21" s="270"/>
      <c r="L21" s="269"/>
      <c r="M21" s="270"/>
      <c r="N21" s="269"/>
      <c r="O21" s="270"/>
      <c r="P21" s="269"/>
      <c r="Q21" s="270"/>
      <c r="R21" s="269"/>
      <c r="S21" s="270"/>
      <c r="T21" s="269"/>
      <c r="U21" s="270"/>
      <c r="V21" s="269"/>
      <c r="W21" s="270"/>
      <c r="X21" s="269"/>
      <c r="Y21" s="270"/>
      <c r="Z21" s="269"/>
      <c r="AA21" s="270"/>
      <c r="AB21" s="269"/>
      <c r="AC21" s="270"/>
      <c r="AD21" s="269"/>
      <c r="AE21" s="270"/>
      <c r="AF21" s="269"/>
      <c r="AG21" s="270"/>
      <c r="AH21" s="269"/>
      <c r="AI21" s="270"/>
      <c r="AJ21" s="269"/>
      <c r="AK21" s="270"/>
      <c r="AL21" s="407"/>
      <c r="AM21" s="270"/>
      <c r="AN21" s="429"/>
      <c r="AO21" s="230" t="s">
        <v>263</v>
      </c>
      <c r="CG21" s="290">
        <v>0</v>
      </c>
      <c r="CH21" s="290">
        <v>0</v>
      </c>
    </row>
    <row r="22" spans="1:86" ht="23.25" customHeight="1" x14ac:dyDescent="0.2">
      <c r="A22" s="2734"/>
      <c r="B22" s="1079" t="s">
        <v>564</v>
      </c>
      <c r="C22" s="1081">
        <f t="shared" si="0"/>
        <v>0</v>
      </c>
      <c r="D22" s="356">
        <f t="shared" si="1"/>
        <v>0</v>
      </c>
      <c r="E22" s="406">
        <f t="shared" si="2"/>
        <v>0</v>
      </c>
      <c r="F22" s="269"/>
      <c r="G22" s="429"/>
      <c r="H22" s="269"/>
      <c r="I22" s="429"/>
      <c r="J22" s="269"/>
      <c r="K22" s="270"/>
      <c r="L22" s="269"/>
      <c r="M22" s="270"/>
      <c r="N22" s="269"/>
      <c r="O22" s="270"/>
      <c r="P22" s="269"/>
      <c r="Q22" s="270"/>
      <c r="R22" s="269"/>
      <c r="S22" s="270"/>
      <c r="T22" s="269"/>
      <c r="U22" s="270"/>
      <c r="V22" s="269"/>
      <c r="W22" s="270"/>
      <c r="X22" s="269"/>
      <c r="Y22" s="270"/>
      <c r="Z22" s="269"/>
      <c r="AA22" s="270"/>
      <c r="AB22" s="269"/>
      <c r="AC22" s="270"/>
      <c r="AD22" s="269"/>
      <c r="AE22" s="270"/>
      <c r="AF22" s="269"/>
      <c r="AG22" s="270"/>
      <c r="AH22" s="269"/>
      <c r="AI22" s="270"/>
      <c r="AJ22" s="269"/>
      <c r="AK22" s="270"/>
      <c r="AL22" s="407"/>
      <c r="AM22" s="270"/>
      <c r="AN22" s="429"/>
      <c r="AO22" s="230" t="s">
        <v>263</v>
      </c>
      <c r="CG22" s="290">
        <v>0</v>
      </c>
      <c r="CH22" s="290">
        <v>0</v>
      </c>
    </row>
    <row r="23" spans="1:86" ht="15" customHeight="1" x14ac:dyDescent="0.2">
      <c r="A23" s="2733"/>
      <c r="B23" s="701" t="s">
        <v>47</v>
      </c>
      <c r="C23" s="344">
        <f t="shared" si="0"/>
        <v>0</v>
      </c>
      <c r="D23" s="344">
        <f t="shared" si="1"/>
        <v>0</v>
      </c>
      <c r="E23" s="345">
        <f t="shared" si="2"/>
        <v>0</v>
      </c>
      <c r="F23" s="272">
        <f t="shared" ref="F23:AN23" si="3">SUM(F13:F22)</f>
        <v>0</v>
      </c>
      <c r="G23" s="273">
        <f t="shared" si="3"/>
        <v>0</v>
      </c>
      <c r="H23" s="272">
        <f t="shared" si="3"/>
        <v>0</v>
      </c>
      <c r="I23" s="273">
        <f t="shared" si="3"/>
        <v>0</v>
      </c>
      <c r="J23" s="272">
        <f t="shared" si="3"/>
        <v>0</v>
      </c>
      <c r="K23" s="306">
        <f t="shared" si="3"/>
        <v>0</v>
      </c>
      <c r="L23" s="272">
        <f t="shared" si="3"/>
        <v>0</v>
      </c>
      <c r="M23" s="306">
        <f t="shared" si="3"/>
        <v>0</v>
      </c>
      <c r="N23" s="272">
        <f t="shared" si="3"/>
        <v>0</v>
      </c>
      <c r="O23" s="306">
        <f t="shared" si="3"/>
        <v>0</v>
      </c>
      <c r="P23" s="272">
        <f t="shared" si="3"/>
        <v>0</v>
      </c>
      <c r="Q23" s="306">
        <f t="shared" si="3"/>
        <v>0</v>
      </c>
      <c r="R23" s="272">
        <f t="shared" si="3"/>
        <v>0</v>
      </c>
      <c r="S23" s="306">
        <f t="shared" si="3"/>
        <v>0</v>
      </c>
      <c r="T23" s="272">
        <f t="shared" si="3"/>
        <v>0</v>
      </c>
      <c r="U23" s="306">
        <f t="shared" si="3"/>
        <v>0</v>
      </c>
      <c r="V23" s="272">
        <f t="shared" si="3"/>
        <v>0</v>
      </c>
      <c r="W23" s="306">
        <f t="shared" si="3"/>
        <v>0</v>
      </c>
      <c r="X23" s="272">
        <f t="shared" si="3"/>
        <v>0</v>
      </c>
      <c r="Y23" s="306">
        <f t="shared" si="3"/>
        <v>0</v>
      </c>
      <c r="Z23" s="272">
        <f t="shared" si="3"/>
        <v>0</v>
      </c>
      <c r="AA23" s="306">
        <f t="shared" si="3"/>
        <v>0</v>
      </c>
      <c r="AB23" s="272">
        <f t="shared" si="3"/>
        <v>0</v>
      </c>
      <c r="AC23" s="306">
        <f t="shared" si="3"/>
        <v>0</v>
      </c>
      <c r="AD23" s="272">
        <f t="shared" si="3"/>
        <v>0</v>
      </c>
      <c r="AE23" s="306">
        <f t="shared" si="3"/>
        <v>0</v>
      </c>
      <c r="AF23" s="272">
        <f t="shared" si="3"/>
        <v>0</v>
      </c>
      <c r="AG23" s="306">
        <f t="shared" si="3"/>
        <v>0</v>
      </c>
      <c r="AH23" s="272">
        <f t="shared" si="3"/>
        <v>0</v>
      </c>
      <c r="AI23" s="306">
        <f t="shared" si="3"/>
        <v>0</v>
      </c>
      <c r="AJ23" s="272">
        <f t="shared" si="3"/>
        <v>0</v>
      </c>
      <c r="AK23" s="306">
        <f t="shared" si="3"/>
        <v>0</v>
      </c>
      <c r="AL23" s="271">
        <f t="shared" si="3"/>
        <v>0</v>
      </c>
      <c r="AM23" s="306">
        <f t="shared" si="3"/>
        <v>0</v>
      </c>
      <c r="AN23" s="273">
        <f t="shared" si="3"/>
        <v>0</v>
      </c>
      <c r="AO23" s="230"/>
    </row>
    <row r="24" spans="1:86" x14ac:dyDescent="0.2">
      <c r="A24" s="115" t="s">
        <v>565</v>
      </c>
      <c r="B24" s="1082" t="s">
        <v>358</v>
      </c>
      <c r="C24" s="1083">
        <f t="shared" si="0"/>
        <v>0</v>
      </c>
      <c r="D24" s="384">
        <f t="shared" si="1"/>
        <v>0</v>
      </c>
      <c r="E24" s="1084">
        <f t="shared" si="2"/>
        <v>0</v>
      </c>
      <c r="F24" s="1036"/>
      <c r="G24" s="1054"/>
      <c r="H24" s="1036"/>
      <c r="I24" s="1054"/>
      <c r="J24" s="1036"/>
      <c r="K24" s="1085"/>
      <c r="L24" s="1036"/>
      <c r="M24" s="1085"/>
      <c r="N24" s="1036"/>
      <c r="O24" s="1085"/>
      <c r="P24" s="1036"/>
      <c r="Q24" s="1085"/>
      <c r="R24" s="1036"/>
      <c r="S24" s="1085"/>
      <c r="T24" s="1036"/>
      <c r="U24" s="1085"/>
      <c r="V24" s="1036"/>
      <c r="W24" s="1085"/>
      <c r="X24" s="1036"/>
      <c r="Y24" s="1085"/>
      <c r="Z24" s="1036"/>
      <c r="AA24" s="1085"/>
      <c r="AB24" s="1036"/>
      <c r="AC24" s="1085"/>
      <c r="AD24" s="1036"/>
      <c r="AE24" s="1085"/>
      <c r="AF24" s="1036"/>
      <c r="AG24" s="1085"/>
      <c r="AH24" s="1036"/>
      <c r="AI24" s="1085"/>
      <c r="AJ24" s="1036"/>
      <c r="AK24" s="1085"/>
      <c r="AL24" s="980"/>
      <c r="AM24" s="1085"/>
      <c r="AN24" s="1054"/>
      <c r="AO24" s="230" t="s">
        <v>263</v>
      </c>
      <c r="CG24" s="290">
        <v>0</v>
      </c>
      <c r="CH24" s="290">
        <v>0</v>
      </c>
    </row>
    <row r="25" spans="1:86" x14ac:dyDescent="0.2">
      <c r="A25" s="2732" t="s">
        <v>566</v>
      </c>
      <c r="B25" s="694" t="s">
        <v>358</v>
      </c>
      <c r="C25" s="390">
        <f t="shared" si="0"/>
        <v>0</v>
      </c>
      <c r="D25" s="390">
        <f t="shared" si="1"/>
        <v>0</v>
      </c>
      <c r="E25" s="391">
        <f t="shared" si="2"/>
        <v>0</v>
      </c>
      <c r="F25" s="193"/>
      <c r="G25" s="244"/>
      <c r="H25" s="193"/>
      <c r="I25" s="244"/>
      <c r="J25" s="193"/>
      <c r="K25" s="166"/>
      <c r="L25" s="193"/>
      <c r="M25" s="166"/>
      <c r="N25" s="193"/>
      <c r="O25" s="166"/>
      <c r="P25" s="193"/>
      <c r="Q25" s="166"/>
      <c r="R25" s="193"/>
      <c r="S25" s="166"/>
      <c r="T25" s="193"/>
      <c r="U25" s="166"/>
      <c r="V25" s="193"/>
      <c r="W25" s="166"/>
      <c r="X25" s="193"/>
      <c r="Y25" s="166"/>
      <c r="Z25" s="193"/>
      <c r="AA25" s="166"/>
      <c r="AB25" s="193"/>
      <c r="AC25" s="166"/>
      <c r="AD25" s="193"/>
      <c r="AE25" s="166"/>
      <c r="AF25" s="193"/>
      <c r="AG25" s="166"/>
      <c r="AH25" s="193"/>
      <c r="AI25" s="166"/>
      <c r="AJ25" s="193"/>
      <c r="AK25" s="166"/>
      <c r="AL25" s="401"/>
      <c r="AM25" s="166"/>
      <c r="AN25" s="244"/>
      <c r="AO25" s="230" t="s">
        <v>263</v>
      </c>
      <c r="CG25" s="290">
        <v>0</v>
      </c>
      <c r="CH25" s="290">
        <v>0</v>
      </c>
    </row>
    <row r="26" spans="1:86" x14ac:dyDescent="0.2">
      <c r="A26" s="2733"/>
      <c r="B26" s="1086" t="s">
        <v>567</v>
      </c>
      <c r="C26" s="1087">
        <f t="shared" si="0"/>
        <v>0</v>
      </c>
      <c r="D26" s="455">
        <f t="shared" si="1"/>
        <v>0</v>
      </c>
      <c r="E26" s="1088">
        <f t="shared" si="2"/>
        <v>0</v>
      </c>
      <c r="F26" s="242"/>
      <c r="G26" s="682"/>
      <c r="H26" s="242"/>
      <c r="I26" s="169"/>
      <c r="J26" s="242"/>
      <c r="K26" s="169"/>
      <c r="L26" s="242"/>
      <c r="M26" s="169"/>
      <c r="N26" s="242"/>
      <c r="O26" s="247"/>
      <c r="P26" s="242"/>
      <c r="Q26" s="682"/>
      <c r="R26" s="461"/>
      <c r="S26" s="169"/>
      <c r="T26" s="242"/>
      <c r="U26" s="169"/>
      <c r="V26" s="242"/>
      <c r="W26" s="169"/>
      <c r="X26" s="242"/>
      <c r="Y26" s="682"/>
      <c r="Z26" s="242"/>
      <c r="AA26" s="682"/>
      <c r="AB26" s="242"/>
      <c r="AC26" s="169"/>
      <c r="AD26" s="242"/>
      <c r="AE26" s="682"/>
      <c r="AF26" s="242"/>
      <c r="AG26" s="682"/>
      <c r="AH26" s="242"/>
      <c r="AI26" s="169"/>
      <c r="AJ26" s="242"/>
      <c r="AK26" s="169"/>
      <c r="AL26" s="400"/>
      <c r="AM26" s="169"/>
      <c r="AN26" s="247"/>
      <c r="AO26" s="230" t="s">
        <v>263</v>
      </c>
      <c r="CG26" s="290">
        <v>0</v>
      </c>
      <c r="CH26" s="290">
        <v>0</v>
      </c>
    </row>
    <row r="27" spans="1:86" ht="15" x14ac:dyDescent="0.2">
      <c r="A27" s="734" t="s">
        <v>568</v>
      </c>
      <c r="B27" s="1089"/>
      <c r="C27" s="1090"/>
      <c r="D27" s="1089"/>
      <c r="E27" s="1073"/>
      <c r="F27" s="1073"/>
      <c r="G27" s="1073"/>
      <c r="H27" s="1073"/>
      <c r="I27" s="1073"/>
      <c r="J27" s="1073"/>
      <c r="K27" s="1073"/>
      <c r="L27" s="1073"/>
      <c r="M27" s="1074"/>
      <c r="N27" s="1074"/>
      <c r="O27" s="292"/>
      <c r="P27" s="292"/>
      <c r="Q27" s="292"/>
      <c r="R27" s="292"/>
      <c r="S27" s="292"/>
      <c r="T27" s="292"/>
      <c r="U27" s="292"/>
      <c r="V27" s="473"/>
      <c r="W27" s="292"/>
      <c r="X27" s="292"/>
      <c r="Y27" s="292"/>
      <c r="Z27" s="292"/>
      <c r="AA27" s="292"/>
      <c r="AB27" s="292"/>
      <c r="AC27" s="292"/>
      <c r="AD27" s="292"/>
      <c r="AE27" s="292"/>
      <c r="AF27" s="292"/>
      <c r="AG27" s="292"/>
      <c r="AH27" s="292"/>
      <c r="AI27" s="292"/>
      <c r="AJ27" s="292"/>
      <c r="AK27" s="292"/>
      <c r="AL27" s="292"/>
      <c r="AM27" s="292"/>
      <c r="AN27" s="292"/>
      <c r="AO27" s="292"/>
      <c r="AP27" s="292"/>
    </row>
    <row r="28" spans="1:86" x14ac:dyDescent="0.2">
      <c r="A28" s="2732" t="s">
        <v>224</v>
      </c>
      <c r="B28" s="2732" t="s">
        <v>569</v>
      </c>
      <c r="C28" s="2745" t="s">
        <v>570</v>
      </c>
      <c r="D28" s="2746"/>
      <c r="E28" s="2747"/>
      <c r="F28" s="2745" t="s">
        <v>475</v>
      </c>
      <c r="G28" s="2747"/>
      <c r="H28" s="2745" t="s">
        <v>476</v>
      </c>
      <c r="I28" s="2747"/>
      <c r="J28" s="2745" t="s">
        <v>477</v>
      </c>
      <c r="K28" s="2747"/>
      <c r="L28" s="2745" t="s">
        <v>444</v>
      </c>
      <c r="M28" s="2747"/>
      <c r="N28" s="2745" t="s">
        <v>13</v>
      </c>
      <c r="O28" s="2747"/>
      <c r="P28" s="2735" t="s">
        <v>14</v>
      </c>
      <c r="Q28" s="2737"/>
      <c r="R28" s="2736" t="s">
        <v>15</v>
      </c>
      <c r="S28" s="2736"/>
      <c r="T28" s="2735" t="s">
        <v>16</v>
      </c>
      <c r="U28" s="2737"/>
      <c r="V28" s="2735" t="s">
        <v>17</v>
      </c>
      <c r="W28" s="2737"/>
      <c r="X28" s="2735" t="s">
        <v>18</v>
      </c>
      <c r="Y28" s="2737"/>
      <c r="Z28" s="2735" t="s">
        <v>19</v>
      </c>
      <c r="AA28" s="2737"/>
      <c r="AB28" s="2735" t="s">
        <v>20</v>
      </c>
      <c r="AC28" s="2737"/>
      <c r="AD28" s="2735" t="s">
        <v>21</v>
      </c>
      <c r="AE28" s="2737"/>
      <c r="AF28" s="2735" t="s">
        <v>22</v>
      </c>
      <c r="AG28" s="2737"/>
      <c r="AH28" s="2735" t="s">
        <v>23</v>
      </c>
      <c r="AI28" s="2737"/>
      <c r="AJ28" s="2735" t="s">
        <v>24</v>
      </c>
      <c r="AK28" s="2737"/>
      <c r="AL28" s="2735" t="s">
        <v>25</v>
      </c>
      <c r="AM28" s="2737"/>
      <c r="AN28" s="1091"/>
      <c r="AO28" s="1092"/>
      <c r="AP28" s="676"/>
    </row>
    <row r="29" spans="1:86" x14ac:dyDescent="0.2">
      <c r="A29" s="2733"/>
      <c r="B29" s="2733"/>
      <c r="C29" s="339" t="s">
        <v>231</v>
      </c>
      <c r="D29" s="339" t="s">
        <v>27</v>
      </c>
      <c r="E29" s="339" t="s">
        <v>28</v>
      </c>
      <c r="F29" s="115" t="s">
        <v>27</v>
      </c>
      <c r="G29" s="339" t="s">
        <v>28</v>
      </c>
      <c r="H29" s="115" t="s">
        <v>27</v>
      </c>
      <c r="I29" s="339" t="s">
        <v>28</v>
      </c>
      <c r="J29" s="115" t="s">
        <v>27</v>
      </c>
      <c r="K29" s="339" t="s">
        <v>28</v>
      </c>
      <c r="L29" s="115" t="s">
        <v>27</v>
      </c>
      <c r="M29" s="339" t="s">
        <v>28</v>
      </c>
      <c r="N29" s="115" t="s">
        <v>27</v>
      </c>
      <c r="O29" s="339" t="s">
        <v>28</v>
      </c>
      <c r="P29" s="115" t="s">
        <v>27</v>
      </c>
      <c r="Q29" s="339" t="s">
        <v>28</v>
      </c>
      <c r="R29" s="339" t="s">
        <v>27</v>
      </c>
      <c r="S29" s="1093" t="s">
        <v>28</v>
      </c>
      <c r="T29" s="115" t="s">
        <v>27</v>
      </c>
      <c r="U29" s="339" t="s">
        <v>28</v>
      </c>
      <c r="V29" s="115" t="s">
        <v>27</v>
      </c>
      <c r="W29" s="339" t="s">
        <v>28</v>
      </c>
      <c r="X29" s="115" t="s">
        <v>27</v>
      </c>
      <c r="Y29" s="339" t="s">
        <v>28</v>
      </c>
      <c r="Z29" s="115" t="s">
        <v>27</v>
      </c>
      <c r="AA29" s="339" t="s">
        <v>28</v>
      </c>
      <c r="AB29" s="115" t="s">
        <v>27</v>
      </c>
      <c r="AC29" s="339" t="s">
        <v>28</v>
      </c>
      <c r="AD29" s="115" t="s">
        <v>27</v>
      </c>
      <c r="AE29" s="339" t="s">
        <v>28</v>
      </c>
      <c r="AF29" s="115" t="s">
        <v>27</v>
      </c>
      <c r="AG29" s="339" t="s">
        <v>28</v>
      </c>
      <c r="AH29" s="115" t="s">
        <v>27</v>
      </c>
      <c r="AI29" s="339" t="s">
        <v>28</v>
      </c>
      <c r="AJ29" s="115" t="s">
        <v>27</v>
      </c>
      <c r="AK29" s="339" t="s">
        <v>28</v>
      </c>
      <c r="AL29" s="115" t="s">
        <v>27</v>
      </c>
      <c r="AM29" s="339" t="s">
        <v>28</v>
      </c>
      <c r="AN29" s="1094"/>
      <c r="AO29" s="1095"/>
      <c r="AP29" s="655"/>
      <c r="AQ29" s="797"/>
    </row>
    <row r="30" spans="1:86" ht="15.75" customHeight="1" x14ac:dyDescent="0.2">
      <c r="A30" s="694" t="s">
        <v>1664</v>
      </c>
      <c r="B30" s="432"/>
      <c r="C30" s="273">
        <f>SUM(D30+E30)</f>
        <v>0</v>
      </c>
      <c r="D30" s="273">
        <f>SUM(F30+H30+J30+L30+N30+P30+R30+T30+V30+X30+Z30+AB30+AD30+AF30+AH30+AJ30+AL30)</f>
        <v>0</v>
      </c>
      <c r="E30" s="273">
        <f>SUM(G30+I30+K30+M30+O30+Q30+S30+U30+W30+Y30+AA30+AC30+AE30+AG30+AI30+AK30+AM30)</f>
        <v>0</v>
      </c>
      <c r="F30" s="242"/>
      <c r="G30" s="682"/>
      <c r="H30" s="242"/>
      <c r="I30" s="169"/>
      <c r="J30" s="242"/>
      <c r="K30" s="169"/>
      <c r="L30" s="242"/>
      <c r="M30" s="169"/>
      <c r="N30" s="242"/>
      <c r="O30" s="247"/>
      <c r="P30" s="242"/>
      <c r="Q30" s="682"/>
      <c r="R30" s="461"/>
      <c r="S30" s="169"/>
      <c r="T30" s="242"/>
      <c r="U30" s="169"/>
      <c r="V30" s="242"/>
      <c r="W30" s="169"/>
      <c r="X30" s="242"/>
      <c r="Y30" s="682"/>
      <c r="Z30" s="242"/>
      <c r="AA30" s="682"/>
      <c r="AB30" s="242"/>
      <c r="AC30" s="169"/>
      <c r="AD30" s="242"/>
      <c r="AE30" s="682"/>
      <c r="AF30" s="242"/>
      <c r="AG30" s="682"/>
      <c r="AH30" s="242"/>
      <c r="AI30" s="169"/>
      <c r="AJ30" s="242"/>
      <c r="AK30" s="169"/>
      <c r="AL30" s="400"/>
      <c r="AM30" s="169"/>
      <c r="AN30" s="368"/>
      <c r="AO30" s="911"/>
      <c r="AP30" s="654"/>
      <c r="AQ30" s="797"/>
    </row>
    <row r="31" spans="1:86" ht="15.75" customHeight="1" x14ac:dyDescent="0.2">
      <c r="A31" s="1069" t="s">
        <v>572</v>
      </c>
      <c r="B31" s="106"/>
      <c r="C31" s="105"/>
      <c r="D31" s="105"/>
      <c r="E31" s="105"/>
      <c r="F31" s="105"/>
      <c r="G31" s="105"/>
      <c r="H31" s="105"/>
      <c r="I31" s="1070"/>
      <c r="J31" s="106"/>
      <c r="K31" s="1073"/>
      <c r="L31" s="1073"/>
      <c r="M31" s="1074"/>
      <c r="N31" s="280"/>
      <c r="O31" s="292"/>
      <c r="P31" s="292"/>
      <c r="Q31" s="292"/>
      <c r="R31" s="292"/>
      <c r="S31" s="292"/>
      <c r="T31" s="292"/>
      <c r="U31" s="292"/>
      <c r="V31" s="473"/>
      <c r="W31" s="292"/>
      <c r="X31" s="292"/>
      <c r="Y31" s="292"/>
      <c r="Z31" s="292"/>
      <c r="AA31" s="292"/>
      <c r="AB31" s="292"/>
      <c r="AC31" s="292"/>
      <c r="AD31" s="292"/>
      <c r="AE31" s="292"/>
      <c r="AF31" s="292"/>
      <c r="AG31" s="292"/>
      <c r="AH31" s="292"/>
      <c r="AI31" s="292"/>
      <c r="AJ31" s="292"/>
      <c r="AK31" s="292"/>
      <c r="AL31" s="292"/>
      <c r="AM31" s="292"/>
      <c r="AN31" s="292"/>
      <c r="AO31" s="292"/>
      <c r="AP31" s="292"/>
    </row>
    <row r="32" spans="1:86" ht="15" x14ac:dyDescent="0.2">
      <c r="A32" s="1096" t="s">
        <v>574</v>
      </c>
      <c r="B32" s="108"/>
      <c r="C32" s="108"/>
      <c r="D32" s="279"/>
      <c r="E32" s="279"/>
      <c r="F32" s="279"/>
      <c r="G32" s="279"/>
      <c r="H32" s="279"/>
      <c r="I32" s="279"/>
      <c r="J32" s="279"/>
      <c r="K32" s="279"/>
      <c r="L32" s="1097"/>
      <c r="M32" s="280"/>
      <c r="N32" s="280"/>
      <c r="O32" s="280"/>
      <c r="P32" s="292"/>
      <c r="Q32" s="292"/>
      <c r="R32" s="292"/>
      <c r="S32" s="292"/>
      <c r="T32" s="292"/>
      <c r="U32" s="292"/>
      <c r="V32" s="473"/>
      <c r="W32" s="292"/>
      <c r="X32" s="292"/>
      <c r="Y32" s="292"/>
      <c r="Z32" s="292"/>
      <c r="AA32" s="292"/>
      <c r="AB32" s="292"/>
      <c r="AC32" s="292"/>
      <c r="AD32" s="292"/>
      <c r="AE32" s="292"/>
      <c r="AF32" s="292"/>
      <c r="AG32" s="292"/>
      <c r="AH32" s="292"/>
      <c r="AI32" s="292"/>
      <c r="AJ32" s="292"/>
      <c r="AK32" s="292"/>
      <c r="AL32" s="292"/>
      <c r="AM32" s="292"/>
      <c r="AN32" s="292"/>
      <c r="AO32" s="292"/>
      <c r="AP32" s="292"/>
    </row>
    <row r="33" spans="1:86" x14ac:dyDescent="0.2">
      <c r="A33" s="2740" t="s">
        <v>224</v>
      </c>
      <c r="B33" s="2732" t="s">
        <v>3</v>
      </c>
      <c r="C33" s="2732" t="s">
        <v>557</v>
      </c>
      <c r="D33" s="955"/>
      <c r="E33" s="955"/>
      <c r="F33" s="955"/>
      <c r="G33" s="955"/>
      <c r="H33" s="955"/>
      <c r="I33" s="955"/>
      <c r="J33" s="955"/>
      <c r="K33" s="955"/>
      <c r="L33" s="1098"/>
      <c r="M33" s="1099"/>
      <c r="N33" s="280"/>
      <c r="O33" s="292"/>
      <c r="P33" s="292"/>
      <c r="Q33" s="292"/>
      <c r="R33" s="292"/>
      <c r="S33" s="292"/>
      <c r="T33" s="292"/>
      <c r="U33" s="292"/>
      <c r="V33" s="473"/>
      <c r="W33" s="292"/>
      <c r="X33" s="649"/>
      <c r="Y33" s="655"/>
      <c r="Z33" s="655"/>
      <c r="AA33" s="655"/>
      <c r="AB33" s="655"/>
      <c r="AC33" s="655"/>
      <c r="AD33" s="292"/>
      <c r="AE33" s="292"/>
      <c r="AF33" s="292"/>
      <c r="AG33" s="292"/>
      <c r="AH33" s="292"/>
      <c r="AI33" s="292"/>
      <c r="AJ33" s="292"/>
      <c r="AK33" s="292"/>
      <c r="AL33" s="292"/>
      <c r="AM33" s="292"/>
      <c r="AN33" s="292"/>
      <c r="AO33" s="292"/>
      <c r="AP33" s="292"/>
    </row>
    <row r="34" spans="1:86" x14ac:dyDescent="0.2">
      <c r="A34" s="2741"/>
      <c r="B34" s="2733"/>
      <c r="C34" s="2733"/>
      <c r="D34" s="1100"/>
      <c r="E34" s="955"/>
      <c r="F34" s="955"/>
      <c r="G34" s="955"/>
      <c r="H34" s="955"/>
      <c r="I34" s="955"/>
      <c r="J34" s="955"/>
      <c r="K34" s="955"/>
      <c r="L34" s="1098"/>
      <c r="M34" s="1099"/>
      <c r="N34" s="280"/>
      <c r="O34" s="292"/>
      <c r="P34" s="292"/>
      <c r="Q34" s="292"/>
      <c r="R34" s="292"/>
      <c r="S34" s="292"/>
      <c r="T34" s="292"/>
      <c r="U34" s="292"/>
      <c r="V34" s="473"/>
      <c r="W34" s="292"/>
      <c r="X34" s="649"/>
      <c r="Y34" s="655"/>
      <c r="Z34" s="655"/>
      <c r="AA34" s="655"/>
      <c r="AB34" s="655"/>
      <c r="AC34" s="655"/>
      <c r="AD34" s="292"/>
      <c r="AE34" s="292"/>
      <c r="AF34" s="292"/>
      <c r="AG34" s="292"/>
      <c r="AH34" s="292"/>
      <c r="AI34" s="292"/>
      <c r="AJ34" s="292"/>
      <c r="AK34" s="292"/>
      <c r="AL34" s="292"/>
      <c r="AM34" s="292"/>
      <c r="AN34" s="292"/>
      <c r="AO34" s="292"/>
      <c r="AP34" s="292"/>
    </row>
    <row r="35" spans="1:86" x14ac:dyDescent="0.2">
      <c r="A35" s="2732" t="s">
        <v>575</v>
      </c>
      <c r="B35" s="1082" t="s">
        <v>567</v>
      </c>
      <c r="C35" s="155"/>
      <c r="D35" s="1100"/>
      <c r="E35" s="955"/>
      <c r="F35" s="955"/>
      <c r="G35" s="955"/>
      <c r="H35" s="292"/>
      <c r="I35" s="955"/>
      <c r="J35" s="955"/>
      <c r="K35" s="591"/>
      <c r="L35" s="1098"/>
      <c r="M35" s="1099"/>
      <c r="N35" s="280"/>
      <c r="O35" s="292"/>
      <c r="P35" s="292"/>
      <c r="Q35" s="292"/>
      <c r="R35" s="292"/>
      <c r="S35" s="292"/>
      <c r="T35" s="292"/>
      <c r="U35" s="292"/>
      <c r="V35" s="473"/>
      <c r="W35" s="292"/>
      <c r="X35" s="649"/>
      <c r="Y35" s="655"/>
      <c r="Z35" s="655"/>
      <c r="AA35" s="655"/>
      <c r="AB35" s="655"/>
      <c r="AC35" s="655"/>
      <c r="AD35" s="292"/>
      <c r="AE35" s="292"/>
      <c r="AF35" s="292"/>
      <c r="AG35" s="292"/>
      <c r="AH35" s="292"/>
      <c r="AI35" s="292"/>
      <c r="AJ35" s="292"/>
      <c r="AK35" s="292"/>
      <c r="AL35" s="292"/>
      <c r="AM35" s="292"/>
      <c r="AN35" s="292"/>
      <c r="AO35" s="292"/>
      <c r="AP35" s="292"/>
    </row>
    <row r="36" spans="1:86" x14ac:dyDescent="0.2">
      <c r="A36" s="2733"/>
      <c r="B36" s="403" t="s">
        <v>576</v>
      </c>
      <c r="C36" s="237"/>
      <c r="D36" s="1100"/>
      <c r="E36" s="955"/>
      <c r="F36" s="955"/>
      <c r="G36" s="955"/>
      <c r="H36" s="955"/>
      <c r="I36" s="955"/>
      <c r="J36" s="955"/>
      <c r="K36" s="955"/>
      <c r="L36" s="1098"/>
      <c r="M36" s="1099"/>
      <c r="N36" s="280"/>
      <c r="O36" s="292"/>
      <c r="P36" s="292"/>
      <c r="Q36" s="292"/>
      <c r="R36" s="292"/>
      <c r="S36" s="292"/>
      <c r="T36" s="292"/>
      <c r="U36" s="292"/>
      <c r="V36" s="473"/>
      <c r="W36" s="292"/>
      <c r="X36" s="649"/>
      <c r="Y36" s="655"/>
      <c r="Z36" s="655"/>
      <c r="AA36" s="655"/>
      <c r="AB36" s="655"/>
      <c r="AC36" s="655"/>
      <c r="AD36" s="292"/>
      <c r="AE36" s="292"/>
      <c r="AF36" s="292"/>
      <c r="AG36" s="292"/>
      <c r="AH36" s="292"/>
      <c r="AI36" s="292"/>
      <c r="AJ36" s="292"/>
      <c r="AK36" s="292"/>
      <c r="AL36" s="292"/>
      <c r="AM36" s="292"/>
      <c r="AN36" s="292"/>
      <c r="AO36" s="292"/>
      <c r="AP36" s="292"/>
    </row>
    <row r="37" spans="1:86" x14ac:dyDescent="0.2">
      <c r="A37" s="2732" t="s">
        <v>577</v>
      </c>
      <c r="B37" s="1082" t="s">
        <v>567</v>
      </c>
      <c r="C37" s="155"/>
      <c r="D37" s="1100"/>
      <c r="E37" s="955"/>
      <c r="F37" s="955"/>
      <c r="G37" s="955"/>
      <c r="H37" s="955"/>
      <c r="I37" s="955"/>
      <c r="J37" s="955"/>
      <c r="K37" s="955"/>
      <c r="L37" s="1098"/>
      <c r="M37" s="1099"/>
      <c r="N37" s="280"/>
      <c r="O37" s="292"/>
      <c r="P37" s="292"/>
      <c r="Q37" s="292"/>
      <c r="R37" s="292"/>
      <c r="S37" s="292"/>
      <c r="T37" s="292"/>
      <c r="U37" s="292"/>
      <c r="V37" s="473"/>
      <c r="W37" s="292"/>
      <c r="X37" s="649"/>
      <c r="Y37" s="655"/>
      <c r="Z37" s="655"/>
      <c r="AA37" s="655"/>
      <c r="AB37" s="655"/>
      <c r="AC37" s="655"/>
      <c r="AD37" s="292"/>
      <c r="AE37" s="292"/>
      <c r="AF37" s="292"/>
      <c r="AG37" s="292"/>
      <c r="AH37" s="292"/>
      <c r="AI37" s="292"/>
      <c r="AJ37" s="292"/>
      <c r="AK37" s="292"/>
      <c r="AL37" s="292"/>
      <c r="AM37" s="292"/>
      <c r="AN37" s="292"/>
      <c r="AO37" s="292"/>
      <c r="AP37" s="292"/>
    </row>
    <row r="38" spans="1:86" x14ac:dyDescent="0.2">
      <c r="A38" s="2733"/>
      <c r="B38" s="1101" t="s">
        <v>576</v>
      </c>
      <c r="C38" s="136"/>
      <c r="D38" s="1102"/>
      <c r="E38" s="955"/>
      <c r="F38" s="955"/>
      <c r="G38" s="955"/>
      <c r="H38" s="955"/>
      <c r="I38" s="955"/>
      <c r="J38" s="955"/>
      <c r="K38" s="955"/>
      <c r="L38" s="1098"/>
      <c r="M38" s="1099"/>
      <c r="N38" s="280"/>
      <c r="O38" s="292"/>
      <c r="P38" s="292"/>
      <c r="Q38" s="292"/>
      <c r="R38" s="292"/>
      <c r="S38" s="292"/>
      <c r="T38" s="292"/>
      <c r="U38" s="292"/>
      <c r="V38" s="473"/>
      <c r="W38" s="292"/>
      <c r="X38" s="649"/>
      <c r="Y38" s="655"/>
      <c r="Z38" s="655"/>
      <c r="AA38" s="655"/>
      <c r="AB38" s="655"/>
      <c r="AC38" s="655"/>
      <c r="AD38" s="292"/>
      <c r="AE38" s="292"/>
      <c r="AF38" s="292"/>
      <c r="AG38" s="292"/>
      <c r="AH38" s="292"/>
      <c r="AI38" s="292"/>
      <c r="AJ38" s="292"/>
      <c r="AK38" s="292"/>
      <c r="AL38" s="292"/>
      <c r="AM38" s="292"/>
      <c r="AN38" s="292"/>
      <c r="AO38" s="292"/>
      <c r="AP38" s="292"/>
    </row>
    <row r="39" spans="1:86" ht="15" x14ac:dyDescent="0.2">
      <c r="A39" s="734" t="s">
        <v>578</v>
      </c>
      <c r="B39" s="1103"/>
      <c r="C39" s="1103"/>
      <c r="D39" s="1104"/>
      <c r="E39" s="1104"/>
      <c r="F39" s="1104"/>
      <c r="G39" s="1104"/>
      <c r="H39" s="1104"/>
      <c r="I39" s="1104"/>
      <c r="J39" s="1104"/>
      <c r="K39" s="1104"/>
      <c r="L39" s="1105"/>
      <c r="M39" s="1106"/>
      <c r="N39" s="1107"/>
      <c r="O39" s="1063"/>
      <c r="P39" s="1063"/>
      <c r="Q39" s="1063"/>
      <c r="R39" s="1063"/>
      <c r="S39" s="1063"/>
      <c r="T39" s="1063"/>
      <c r="U39" s="1063"/>
      <c r="V39" s="1108"/>
      <c r="W39" s="1063"/>
      <c r="X39" s="1063"/>
      <c r="Y39" s="1063"/>
      <c r="Z39" s="1063"/>
      <c r="AA39" s="1063"/>
      <c r="AB39" s="1063"/>
      <c r="AC39" s="1063"/>
      <c r="AD39" s="1063"/>
      <c r="AE39" s="1063"/>
      <c r="AF39" s="1063"/>
      <c r="AG39" s="1063"/>
      <c r="AH39" s="1063"/>
      <c r="AI39" s="1063"/>
      <c r="AJ39" s="1063"/>
      <c r="AK39" s="1063"/>
      <c r="AL39" s="1063"/>
      <c r="AM39" s="1063"/>
      <c r="AN39" s="1109"/>
      <c r="AO39" s="695"/>
      <c r="AP39" s="695"/>
    </row>
    <row r="40" spans="1:86" ht="14.25" customHeight="1" x14ac:dyDescent="0.2">
      <c r="A40" s="3106" t="s">
        <v>275</v>
      </c>
      <c r="B40" s="3107"/>
      <c r="C40" s="3112" t="s">
        <v>557</v>
      </c>
      <c r="D40" s="3113"/>
      <c r="E40" s="2988"/>
      <c r="F40" s="2745" t="s">
        <v>533</v>
      </c>
      <c r="G40" s="2746"/>
      <c r="H40" s="2746"/>
      <c r="I40" s="2746"/>
      <c r="J40" s="2746"/>
      <c r="K40" s="2746"/>
      <c r="L40" s="2746"/>
      <c r="M40" s="2746"/>
      <c r="N40" s="2746"/>
      <c r="O40" s="2746"/>
      <c r="P40" s="2746"/>
      <c r="Q40" s="2746"/>
      <c r="R40" s="2746"/>
      <c r="S40" s="2746"/>
      <c r="T40" s="2746"/>
      <c r="U40" s="2746"/>
      <c r="V40" s="2746"/>
      <c r="W40" s="2746"/>
      <c r="X40" s="2746"/>
      <c r="Y40" s="2746"/>
      <c r="Z40" s="2746"/>
      <c r="AA40" s="2746"/>
      <c r="AB40" s="2746"/>
      <c r="AC40" s="2746"/>
      <c r="AD40" s="2746"/>
      <c r="AE40" s="2746"/>
      <c r="AF40" s="2746"/>
      <c r="AG40" s="2746"/>
      <c r="AH40" s="2746"/>
      <c r="AI40" s="2746"/>
      <c r="AJ40" s="2746"/>
      <c r="AK40" s="2746"/>
      <c r="AL40" s="2746"/>
      <c r="AM40" s="2746"/>
      <c r="AN40" s="3103" t="s">
        <v>561</v>
      </c>
      <c r="AO40" s="290"/>
      <c r="AP40" s="100"/>
    </row>
    <row r="41" spans="1:86" x14ac:dyDescent="0.2">
      <c r="A41" s="3108"/>
      <c r="B41" s="3109"/>
      <c r="C41" s="3114"/>
      <c r="D41" s="3115"/>
      <c r="E41" s="2990"/>
      <c r="F41" s="2745" t="s">
        <v>475</v>
      </c>
      <c r="G41" s="2747"/>
      <c r="H41" s="2746" t="s">
        <v>476</v>
      </c>
      <c r="I41" s="2747"/>
      <c r="J41" s="3093" t="s">
        <v>477</v>
      </c>
      <c r="K41" s="3094"/>
      <c r="L41" s="2745" t="s">
        <v>444</v>
      </c>
      <c r="M41" s="2747"/>
      <c r="N41" s="2745" t="s">
        <v>13</v>
      </c>
      <c r="O41" s="2747"/>
      <c r="P41" s="2735" t="s">
        <v>14</v>
      </c>
      <c r="Q41" s="2737"/>
      <c r="R41" s="2735" t="s">
        <v>15</v>
      </c>
      <c r="S41" s="2737"/>
      <c r="T41" s="2735" t="s">
        <v>16</v>
      </c>
      <c r="U41" s="2737"/>
      <c r="V41" s="2735" t="s">
        <v>17</v>
      </c>
      <c r="W41" s="2737"/>
      <c r="X41" s="2735" t="s">
        <v>18</v>
      </c>
      <c r="Y41" s="2737"/>
      <c r="Z41" s="2735" t="s">
        <v>19</v>
      </c>
      <c r="AA41" s="2737"/>
      <c r="AB41" s="2735" t="s">
        <v>20</v>
      </c>
      <c r="AC41" s="2737"/>
      <c r="AD41" s="2735" t="s">
        <v>21</v>
      </c>
      <c r="AE41" s="2737"/>
      <c r="AF41" s="2735" t="s">
        <v>22</v>
      </c>
      <c r="AG41" s="2737"/>
      <c r="AH41" s="2735" t="s">
        <v>23</v>
      </c>
      <c r="AI41" s="2737"/>
      <c r="AJ41" s="2735" t="s">
        <v>24</v>
      </c>
      <c r="AK41" s="2737"/>
      <c r="AL41" s="2736" t="s">
        <v>25</v>
      </c>
      <c r="AM41" s="2736"/>
      <c r="AN41" s="3104"/>
      <c r="AO41" s="290"/>
    </row>
    <row r="42" spans="1:86" x14ac:dyDescent="0.2">
      <c r="A42" s="3110"/>
      <c r="B42" s="3111"/>
      <c r="C42" s="1110" t="s">
        <v>231</v>
      </c>
      <c r="D42" s="1110" t="s">
        <v>27</v>
      </c>
      <c r="E42" s="1111" t="s">
        <v>28</v>
      </c>
      <c r="F42" s="468" t="s">
        <v>27</v>
      </c>
      <c r="G42" s="339" t="s">
        <v>28</v>
      </c>
      <c r="H42" s="468" t="s">
        <v>27</v>
      </c>
      <c r="I42" s="339" t="s">
        <v>28</v>
      </c>
      <c r="J42" s="468" t="s">
        <v>27</v>
      </c>
      <c r="K42" s="339" t="s">
        <v>28</v>
      </c>
      <c r="L42" s="468" t="s">
        <v>27</v>
      </c>
      <c r="M42" s="339" t="s">
        <v>28</v>
      </c>
      <c r="N42" s="468" t="s">
        <v>27</v>
      </c>
      <c r="O42" s="339" t="s">
        <v>28</v>
      </c>
      <c r="P42" s="468" t="s">
        <v>27</v>
      </c>
      <c r="Q42" s="339" t="s">
        <v>28</v>
      </c>
      <c r="R42" s="468" t="s">
        <v>27</v>
      </c>
      <c r="S42" s="339" t="s">
        <v>28</v>
      </c>
      <c r="T42" s="468" t="s">
        <v>27</v>
      </c>
      <c r="U42" s="339" t="s">
        <v>28</v>
      </c>
      <c r="V42" s="468" t="s">
        <v>27</v>
      </c>
      <c r="W42" s="339" t="s">
        <v>28</v>
      </c>
      <c r="X42" s="468" t="s">
        <v>27</v>
      </c>
      <c r="Y42" s="339" t="s">
        <v>28</v>
      </c>
      <c r="Z42" s="468" t="s">
        <v>27</v>
      </c>
      <c r="AA42" s="339" t="s">
        <v>28</v>
      </c>
      <c r="AB42" s="468" t="s">
        <v>27</v>
      </c>
      <c r="AC42" s="339" t="s">
        <v>28</v>
      </c>
      <c r="AD42" s="468" t="s">
        <v>27</v>
      </c>
      <c r="AE42" s="339" t="s">
        <v>28</v>
      </c>
      <c r="AF42" s="468" t="s">
        <v>27</v>
      </c>
      <c r="AG42" s="339" t="s">
        <v>28</v>
      </c>
      <c r="AH42" s="468" t="s">
        <v>27</v>
      </c>
      <c r="AI42" s="339" t="s">
        <v>28</v>
      </c>
      <c r="AJ42" s="468" t="s">
        <v>27</v>
      </c>
      <c r="AK42" s="339" t="s">
        <v>28</v>
      </c>
      <c r="AL42" s="187" t="s">
        <v>27</v>
      </c>
      <c r="AM42" s="1093" t="s">
        <v>28</v>
      </c>
      <c r="AN42" s="3105"/>
      <c r="AO42" s="1112"/>
    </row>
    <row r="43" spans="1:86" x14ac:dyDescent="0.2">
      <c r="A43" s="1113" t="s">
        <v>534</v>
      </c>
      <c r="B43" s="1007" t="s">
        <v>1660</v>
      </c>
      <c r="C43" s="434">
        <f>SUM(D43+E43)</f>
        <v>0</v>
      </c>
      <c r="D43" s="1114">
        <f>SUM(F43+H43+J43+L43+N43+P43+R43+T43+V43+X43+Z43+AB43+AD43+AF43+AH43+AJ43+AL43)</f>
        <v>0</v>
      </c>
      <c r="E43" s="345">
        <f>SUM(G43+I43+K43+M43+O43+Q43+S43+U43+W43+Y43+AA43+AC43+AE43+AG43+AI43+AK43+AM43)</f>
        <v>0</v>
      </c>
      <c r="F43" s="346"/>
      <c r="G43" s="347"/>
      <c r="H43" s="346"/>
      <c r="I43" s="347"/>
      <c r="J43" s="346"/>
      <c r="K43" s="347"/>
      <c r="L43" s="346"/>
      <c r="M43" s="347"/>
      <c r="N43" s="346"/>
      <c r="O43" s="347"/>
      <c r="P43" s="386"/>
      <c r="Q43" s="347"/>
      <c r="R43" s="386"/>
      <c r="S43" s="347"/>
      <c r="T43" s="386"/>
      <c r="U43" s="347"/>
      <c r="V43" s="386"/>
      <c r="W43" s="347"/>
      <c r="X43" s="386"/>
      <c r="Y43" s="347"/>
      <c r="Z43" s="386"/>
      <c r="AA43" s="347"/>
      <c r="AB43" s="386"/>
      <c r="AC43" s="347"/>
      <c r="AD43" s="386"/>
      <c r="AE43" s="347"/>
      <c r="AF43" s="386"/>
      <c r="AG43" s="347"/>
      <c r="AH43" s="386"/>
      <c r="AI43" s="347"/>
      <c r="AJ43" s="386"/>
      <c r="AK43" s="347"/>
      <c r="AL43" s="1066"/>
      <c r="AM43" s="442"/>
      <c r="AN43" s="1115"/>
      <c r="AO43" s="230" t="s">
        <v>263</v>
      </c>
      <c r="CG43" s="290">
        <v>0</v>
      </c>
      <c r="CH43" s="290">
        <v>0</v>
      </c>
    </row>
    <row r="44" spans="1:86" x14ac:dyDescent="0.2">
      <c r="A44" s="1116" t="s">
        <v>535</v>
      </c>
      <c r="B44" s="1117" t="s">
        <v>1660</v>
      </c>
      <c r="C44" s="455">
        <f>SUM(D44+E44)</f>
        <v>0</v>
      </c>
      <c r="D44" s="1118">
        <f>SUM(F44+H44+J44+L44+N44+P44+R44+T44+V44+X44+Z44+AB44+AD44+AF44+AH44+AJ44+AL44)</f>
        <v>0</v>
      </c>
      <c r="E44" s="1119">
        <f>SUM(G44+I44+K44+M44+O44+Q44+S44+U44+W44+Y44+AA44+AC44+AE44+AG44+AI44+AK44+AM44)</f>
        <v>0</v>
      </c>
      <c r="F44" s="316"/>
      <c r="G44" s="317"/>
      <c r="H44" s="316"/>
      <c r="I44" s="317"/>
      <c r="J44" s="316"/>
      <c r="K44" s="317"/>
      <c r="L44" s="316"/>
      <c r="M44" s="317"/>
      <c r="N44" s="316"/>
      <c r="O44" s="317"/>
      <c r="P44" s="461"/>
      <c r="Q44" s="317"/>
      <c r="R44" s="461"/>
      <c r="S44" s="317"/>
      <c r="T44" s="461"/>
      <c r="U44" s="317"/>
      <c r="V44" s="461"/>
      <c r="W44" s="317"/>
      <c r="X44" s="461"/>
      <c r="Y44" s="317"/>
      <c r="Z44" s="461"/>
      <c r="AA44" s="317"/>
      <c r="AB44" s="461"/>
      <c r="AC44" s="317"/>
      <c r="AD44" s="461"/>
      <c r="AE44" s="317"/>
      <c r="AF44" s="461"/>
      <c r="AG44" s="317"/>
      <c r="AH44" s="461"/>
      <c r="AI44" s="317"/>
      <c r="AJ44" s="461"/>
      <c r="AK44" s="317"/>
      <c r="AL44" s="460"/>
      <c r="AM44" s="552"/>
      <c r="AN44" s="1120"/>
      <c r="AO44" s="230" t="s">
        <v>263</v>
      </c>
      <c r="CG44" s="290">
        <v>0</v>
      </c>
      <c r="CH44" s="290">
        <v>0</v>
      </c>
    </row>
    <row r="45" spans="1:86" x14ac:dyDescent="0.2">
      <c r="A45" s="3102" t="s">
        <v>579</v>
      </c>
      <c r="B45" s="3102"/>
      <c r="C45" s="3102"/>
      <c r="D45" s="3102"/>
      <c r="E45" s="3102"/>
      <c r="F45" s="3102"/>
      <c r="G45" s="3102"/>
      <c r="H45" s="3102"/>
      <c r="I45" s="3102"/>
      <c r="J45" s="3102"/>
      <c r="K45" s="3102"/>
      <c r="L45" s="3102"/>
      <c r="M45" s="3102"/>
      <c r="N45" s="1121"/>
      <c r="O45" s="1109"/>
      <c r="P45" s="1109"/>
      <c r="Q45" s="1109"/>
      <c r="R45" s="1109"/>
      <c r="S45" s="1109"/>
      <c r="T45" s="1109"/>
      <c r="U45" s="1109"/>
      <c r="V45" s="1122"/>
      <c r="W45" s="1109"/>
      <c r="X45" s="1109"/>
      <c r="Y45" s="1109"/>
      <c r="Z45" s="1109"/>
      <c r="AA45" s="1109"/>
      <c r="AB45" s="1109"/>
      <c r="AC45" s="1109"/>
      <c r="AD45" s="1109"/>
      <c r="AE45" s="1109"/>
      <c r="AF45" s="1109"/>
      <c r="AG45" s="1109"/>
      <c r="AH45" s="1109"/>
      <c r="AI45" s="1109"/>
      <c r="AJ45" s="1109"/>
      <c r="AK45" s="1109"/>
      <c r="AL45" s="1109"/>
      <c r="AM45" s="1109"/>
      <c r="AN45" s="1109"/>
      <c r="AO45" s="393"/>
      <c r="AP45" s="1109"/>
    </row>
    <row r="46" spans="1:86" x14ac:dyDescent="0.2">
      <c r="A46" s="3106" t="s">
        <v>224</v>
      </c>
      <c r="B46" s="3107"/>
      <c r="C46" s="3113" t="s">
        <v>557</v>
      </c>
      <c r="D46" s="3113"/>
      <c r="E46" s="2988"/>
      <c r="F46" s="3093" t="s">
        <v>533</v>
      </c>
      <c r="G46" s="3117"/>
      <c r="H46" s="3117"/>
      <c r="I46" s="3117"/>
      <c r="J46" s="3117"/>
      <c r="K46" s="3117"/>
      <c r="L46" s="3117"/>
      <c r="M46" s="3117"/>
      <c r="N46" s="3117"/>
      <c r="O46" s="3117"/>
      <c r="P46" s="3117"/>
      <c r="Q46" s="3117"/>
      <c r="R46" s="3117"/>
      <c r="S46" s="3117"/>
      <c r="T46" s="3117"/>
      <c r="U46" s="3117"/>
      <c r="V46" s="3117"/>
      <c r="W46" s="3117"/>
      <c r="X46" s="3117"/>
      <c r="Y46" s="3117"/>
      <c r="Z46" s="3117"/>
      <c r="AA46" s="3117"/>
      <c r="AB46" s="3117"/>
      <c r="AC46" s="3117"/>
      <c r="AD46" s="3117"/>
      <c r="AE46" s="3117"/>
      <c r="AF46" s="3117"/>
      <c r="AG46" s="3117"/>
      <c r="AH46" s="3117"/>
      <c r="AI46" s="3117"/>
      <c r="AJ46" s="3117"/>
      <c r="AK46" s="3117"/>
      <c r="AL46" s="3117"/>
      <c r="AM46" s="3094"/>
      <c r="AN46" s="2768" t="s">
        <v>561</v>
      </c>
      <c r="AO46" s="393"/>
      <c r="AP46" s="650"/>
    </row>
    <row r="47" spans="1:86" x14ac:dyDescent="0.2">
      <c r="A47" s="3108"/>
      <c r="B47" s="3109"/>
      <c r="C47" s="3115"/>
      <c r="D47" s="3115"/>
      <c r="E47" s="2990"/>
      <c r="F47" s="2775" t="s">
        <v>475</v>
      </c>
      <c r="G47" s="2775"/>
      <c r="H47" s="2745" t="s">
        <v>476</v>
      </c>
      <c r="I47" s="2747"/>
      <c r="J47" s="3093" t="s">
        <v>477</v>
      </c>
      <c r="K47" s="3094"/>
      <c r="L47" s="2745" t="s">
        <v>444</v>
      </c>
      <c r="M47" s="2747"/>
      <c r="N47" s="2745" t="s">
        <v>13</v>
      </c>
      <c r="O47" s="2747"/>
      <c r="P47" s="2735" t="s">
        <v>14</v>
      </c>
      <c r="Q47" s="2737"/>
      <c r="R47" s="2735" t="s">
        <v>15</v>
      </c>
      <c r="S47" s="2737"/>
      <c r="T47" s="2735" t="s">
        <v>16</v>
      </c>
      <c r="U47" s="2737"/>
      <c r="V47" s="2735" t="s">
        <v>17</v>
      </c>
      <c r="W47" s="2737"/>
      <c r="X47" s="2735" t="s">
        <v>18</v>
      </c>
      <c r="Y47" s="2737"/>
      <c r="Z47" s="2735" t="s">
        <v>19</v>
      </c>
      <c r="AA47" s="2737"/>
      <c r="AB47" s="2735" t="s">
        <v>20</v>
      </c>
      <c r="AC47" s="2737"/>
      <c r="AD47" s="2735" t="s">
        <v>21</v>
      </c>
      <c r="AE47" s="2737"/>
      <c r="AF47" s="2735" t="s">
        <v>22</v>
      </c>
      <c r="AG47" s="2737"/>
      <c r="AH47" s="2735" t="s">
        <v>23</v>
      </c>
      <c r="AI47" s="2737"/>
      <c r="AJ47" s="2735" t="s">
        <v>24</v>
      </c>
      <c r="AK47" s="2737"/>
      <c r="AL47" s="2735" t="s">
        <v>25</v>
      </c>
      <c r="AM47" s="2737"/>
      <c r="AN47" s="2774"/>
      <c r="AO47" s="393"/>
      <c r="AP47" s="650"/>
    </row>
    <row r="48" spans="1:86" x14ac:dyDescent="0.2">
      <c r="A48" s="3110"/>
      <c r="B48" s="3111"/>
      <c r="C48" s="1123" t="s">
        <v>231</v>
      </c>
      <c r="D48" s="714" t="s">
        <v>27</v>
      </c>
      <c r="E48" s="1004" t="s">
        <v>28</v>
      </c>
      <c r="F48" s="856" t="s">
        <v>27</v>
      </c>
      <c r="G48" s="419" t="s">
        <v>28</v>
      </c>
      <c r="H48" s="856" t="s">
        <v>27</v>
      </c>
      <c r="I48" s="419" t="s">
        <v>28</v>
      </c>
      <c r="J48" s="856" t="s">
        <v>27</v>
      </c>
      <c r="K48" s="419" t="s">
        <v>28</v>
      </c>
      <c r="L48" s="856" t="s">
        <v>27</v>
      </c>
      <c r="M48" s="419" t="s">
        <v>28</v>
      </c>
      <c r="N48" s="856" t="s">
        <v>27</v>
      </c>
      <c r="O48" s="419" t="s">
        <v>28</v>
      </c>
      <c r="P48" s="856" t="s">
        <v>27</v>
      </c>
      <c r="Q48" s="419" t="s">
        <v>28</v>
      </c>
      <c r="R48" s="856" t="s">
        <v>27</v>
      </c>
      <c r="S48" s="419" t="s">
        <v>28</v>
      </c>
      <c r="T48" s="856" t="s">
        <v>27</v>
      </c>
      <c r="U48" s="419" t="s">
        <v>28</v>
      </c>
      <c r="V48" s="856" t="s">
        <v>27</v>
      </c>
      <c r="W48" s="419" t="s">
        <v>28</v>
      </c>
      <c r="X48" s="856" t="s">
        <v>27</v>
      </c>
      <c r="Y48" s="419" t="s">
        <v>28</v>
      </c>
      <c r="Z48" s="856" t="s">
        <v>27</v>
      </c>
      <c r="AA48" s="419" t="s">
        <v>28</v>
      </c>
      <c r="AB48" s="856" t="s">
        <v>27</v>
      </c>
      <c r="AC48" s="419" t="s">
        <v>28</v>
      </c>
      <c r="AD48" s="856" t="s">
        <v>27</v>
      </c>
      <c r="AE48" s="419" t="s">
        <v>28</v>
      </c>
      <c r="AF48" s="856" t="s">
        <v>27</v>
      </c>
      <c r="AG48" s="419" t="s">
        <v>28</v>
      </c>
      <c r="AH48" s="856" t="s">
        <v>27</v>
      </c>
      <c r="AI48" s="419" t="s">
        <v>28</v>
      </c>
      <c r="AJ48" s="856" t="s">
        <v>27</v>
      </c>
      <c r="AK48" s="419" t="s">
        <v>28</v>
      </c>
      <c r="AL48" s="382" t="s">
        <v>27</v>
      </c>
      <c r="AM48" s="1124" t="s">
        <v>28</v>
      </c>
      <c r="AN48" s="2770"/>
      <c r="AO48" s="393"/>
      <c r="AP48" s="650"/>
    </row>
    <row r="49" spans="1:86" x14ac:dyDescent="0.2">
      <c r="A49" s="2978" t="s">
        <v>580</v>
      </c>
      <c r="B49" s="1125" t="s">
        <v>33</v>
      </c>
      <c r="C49" s="1078">
        <f t="shared" ref="C49:C70" si="4">SUM(D49+E49)</f>
        <v>0</v>
      </c>
      <c r="D49" s="390">
        <f t="shared" ref="D49:E54" si="5">SUM(H49+J49+L49+N49+P49+R49+T49+V49+X49+Z49+AB49+AD49+AF49+AH49+AJ49+AL49)</f>
        <v>0</v>
      </c>
      <c r="E49" s="391">
        <f t="shared" si="5"/>
        <v>0</v>
      </c>
      <c r="F49" s="120"/>
      <c r="G49" s="158"/>
      <c r="H49" s="193"/>
      <c r="I49" s="244"/>
      <c r="J49" s="193"/>
      <c r="K49" s="166"/>
      <c r="L49" s="193"/>
      <c r="M49" s="166"/>
      <c r="N49" s="193"/>
      <c r="O49" s="166"/>
      <c r="P49" s="401"/>
      <c r="Q49" s="166"/>
      <c r="R49" s="401"/>
      <c r="S49" s="166"/>
      <c r="T49" s="401"/>
      <c r="U49" s="166"/>
      <c r="V49" s="401"/>
      <c r="W49" s="166"/>
      <c r="X49" s="401"/>
      <c r="Y49" s="166"/>
      <c r="Z49" s="401"/>
      <c r="AA49" s="166"/>
      <c r="AB49" s="401"/>
      <c r="AC49" s="166"/>
      <c r="AD49" s="401"/>
      <c r="AE49" s="166"/>
      <c r="AF49" s="401"/>
      <c r="AG49" s="166"/>
      <c r="AH49" s="401"/>
      <c r="AI49" s="166"/>
      <c r="AJ49" s="401"/>
      <c r="AK49" s="166"/>
      <c r="AL49" s="401"/>
      <c r="AM49" s="166"/>
      <c r="AN49" s="604"/>
      <c r="AO49" s="422" t="s">
        <v>263</v>
      </c>
      <c r="AP49" s="650"/>
      <c r="CG49" s="290">
        <v>0</v>
      </c>
      <c r="CH49" s="290">
        <v>0</v>
      </c>
    </row>
    <row r="50" spans="1:86" x14ac:dyDescent="0.2">
      <c r="A50" s="2968"/>
      <c r="B50" s="1126" t="s">
        <v>567</v>
      </c>
      <c r="C50" s="397">
        <f t="shared" si="4"/>
        <v>0</v>
      </c>
      <c r="D50" s="397">
        <f t="shared" si="5"/>
        <v>0</v>
      </c>
      <c r="E50" s="398">
        <f t="shared" si="5"/>
        <v>0</v>
      </c>
      <c r="F50" s="256"/>
      <c r="G50" s="257"/>
      <c r="H50" s="201"/>
      <c r="I50" s="301"/>
      <c r="J50" s="201"/>
      <c r="K50" s="236"/>
      <c r="L50" s="201"/>
      <c r="M50" s="236"/>
      <c r="N50" s="201"/>
      <c r="O50" s="236"/>
      <c r="P50" s="395"/>
      <c r="Q50" s="236"/>
      <c r="R50" s="395"/>
      <c r="S50" s="236"/>
      <c r="T50" s="395"/>
      <c r="U50" s="236"/>
      <c r="V50" s="395"/>
      <c r="W50" s="236"/>
      <c r="X50" s="395"/>
      <c r="Y50" s="236"/>
      <c r="Z50" s="395"/>
      <c r="AA50" s="236"/>
      <c r="AB50" s="395"/>
      <c r="AC50" s="236"/>
      <c r="AD50" s="395"/>
      <c r="AE50" s="236"/>
      <c r="AF50" s="395"/>
      <c r="AG50" s="236"/>
      <c r="AH50" s="395"/>
      <c r="AI50" s="236"/>
      <c r="AJ50" s="395"/>
      <c r="AK50" s="236"/>
      <c r="AL50" s="395"/>
      <c r="AM50" s="236"/>
      <c r="AN50" s="607"/>
      <c r="AO50" s="422" t="s">
        <v>263</v>
      </c>
      <c r="AP50" s="650"/>
      <c r="CG50" s="290">
        <v>0</v>
      </c>
      <c r="CH50" s="290">
        <v>0</v>
      </c>
    </row>
    <row r="51" spans="1:86" x14ac:dyDescent="0.2">
      <c r="A51" s="2968"/>
      <c r="B51" s="1126" t="s">
        <v>358</v>
      </c>
      <c r="C51" s="397">
        <f t="shared" si="4"/>
        <v>0</v>
      </c>
      <c r="D51" s="397">
        <f t="shared" si="5"/>
        <v>0</v>
      </c>
      <c r="E51" s="398">
        <f t="shared" si="5"/>
        <v>0</v>
      </c>
      <c r="F51" s="256"/>
      <c r="G51" s="257"/>
      <c r="H51" s="201"/>
      <c r="I51" s="301"/>
      <c r="J51" s="201"/>
      <c r="K51" s="236"/>
      <c r="L51" s="201"/>
      <c r="M51" s="236"/>
      <c r="N51" s="201"/>
      <c r="O51" s="236"/>
      <c r="P51" s="395"/>
      <c r="Q51" s="236"/>
      <c r="R51" s="395"/>
      <c r="S51" s="236"/>
      <c r="T51" s="395"/>
      <c r="U51" s="236"/>
      <c r="V51" s="395"/>
      <c r="W51" s="236"/>
      <c r="X51" s="395"/>
      <c r="Y51" s="236"/>
      <c r="Z51" s="395"/>
      <c r="AA51" s="236"/>
      <c r="AB51" s="395"/>
      <c r="AC51" s="236"/>
      <c r="AD51" s="395"/>
      <c r="AE51" s="236"/>
      <c r="AF51" s="395"/>
      <c r="AG51" s="236"/>
      <c r="AH51" s="395"/>
      <c r="AI51" s="236"/>
      <c r="AJ51" s="395"/>
      <c r="AK51" s="236"/>
      <c r="AL51" s="395"/>
      <c r="AM51" s="236"/>
      <c r="AN51" s="607"/>
      <c r="AO51" s="422" t="s">
        <v>263</v>
      </c>
      <c r="AP51" s="650"/>
      <c r="CG51" s="290">
        <v>0</v>
      </c>
      <c r="CH51" s="290">
        <v>0</v>
      </c>
    </row>
    <row r="52" spans="1:86" x14ac:dyDescent="0.2">
      <c r="A52" s="2968"/>
      <c r="B52" s="1126" t="s">
        <v>573</v>
      </c>
      <c r="C52" s="397">
        <f t="shared" si="4"/>
        <v>0</v>
      </c>
      <c r="D52" s="397">
        <f t="shared" si="5"/>
        <v>0</v>
      </c>
      <c r="E52" s="398">
        <f t="shared" si="5"/>
        <v>0</v>
      </c>
      <c r="F52" s="256"/>
      <c r="G52" s="257"/>
      <c r="H52" s="201"/>
      <c r="I52" s="301"/>
      <c r="J52" s="201"/>
      <c r="K52" s="236"/>
      <c r="L52" s="201"/>
      <c r="M52" s="236"/>
      <c r="N52" s="201"/>
      <c r="O52" s="236"/>
      <c r="P52" s="395"/>
      <c r="Q52" s="236"/>
      <c r="R52" s="395"/>
      <c r="S52" s="236"/>
      <c r="T52" s="395"/>
      <c r="U52" s="236"/>
      <c r="V52" s="395"/>
      <c r="W52" s="236"/>
      <c r="X52" s="395"/>
      <c r="Y52" s="236"/>
      <c r="Z52" s="395"/>
      <c r="AA52" s="236"/>
      <c r="AB52" s="395"/>
      <c r="AC52" s="236"/>
      <c r="AD52" s="395"/>
      <c r="AE52" s="236"/>
      <c r="AF52" s="395"/>
      <c r="AG52" s="236"/>
      <c r="AH52" s="395"/>
      <c r="AI52" s="236"/>
      <c r="AJ52" s="395"/>
      <c r="AK52" s="236"/>
      <c r="AL52" s="395"/>
      <c r="AM52" s="236"/>
      <c r="AN52" s="607"/>
      <c r="AO52" s="422" t="s">
        <v>263</v>
      </c>
      <c r="AP52" s="650"/>
      <c r="CG52" s="290">
        <v>0</v>
      </c>
      <c r="CH52" s="290">
        <v>0</v>
      </c>
    </row>
    <row r="53" spans="1:86" x14ac:dyDescent="0.2">
      <c r="A53" s="2968"/>
      <c r="B53" s="1126" t="s">
        <v>361</v>
      </c>
      <c r="C53" s="397">
        <f t="shared" si="4"/>
        <v>0</v>
      </c>
      <c r="D53" s="397">
        <f t="shared" si="5"/>
        <v>0</v>
      </c>
      <c r="E53" s="398">
        <f t="shared" si="5"/>
        <v>0</v>
      </c>
      <c r="F53" s="256"/>
      <c r="G53" s="257"/>
      <c r="H53" s="201"/>
      <c r="I53" s="301"/>
      <c r="J53" s="201"/>
      <c r="K53" s="236"/>
      <c r="L53" s="201"/>
      <c r="M53" s="236"/>
      <c r="N53" s="201"/>
      <c r="O53" s="236"/>
      <c r="P53" s="395"/>
      <c r="Q53" s="236"/>
      <c r="R53" s="395"/>
      <c r="S53" s="236"/>
      <c r="T53" s="395"/>
      <c r="U53" s="236"/>
      <c r="V53" s="395"/>
      <c r="W53" s="236"/>
      <c r="X53" s="395"/>
      <c r="Y53" s="236"/>
      <c r="Z53" s="395"/>
      <c r="AA53" s="236"/>
      <c r="AB53" s="395"/>
      <c r="AC53" s="236"/>
      <c r="AD53" s="395"/>
      <c r="AE53" s="236"/>
      <c r="AF53" s="395"/>
      <c r="AG53" s="236"/>
      <c r="AH53" s="395"/>
      <c r="AI53" s="236"/>
      <c r="AJ53" s="395"/>
      <c r="AK53" s="236"/>
      <c r="AL53" s="395"/>
      <c r="AM53" s="236"/>
      <c r="AN53" s="607"/>
      <c r="AO53" s="422" t="s">
        <v>263</v>
      </c>
      <c r="AP53" s="650"/>
      <c r="CG53" s="290">
        <v>0</v>
      </c>
      <c r="CH53" s="290">
        <v>0</v>
      </c>
    </row>
    <row r="54" spans="1:86" x14ac:dyDescent="0.2">
      <c r="A54" s="2969"/>
      <c r="B54" s="1008" t="s">
        <v>368</v>
      </c>
      <c r="C54" s="356">
        <f t="shared" si="4"/>
        <v>0</v>
      </c>
      <c r="D54" s="356">
        <f t="shared" si="5"/>
        <v>0</v>
      </c>
      <c r="E54" s="358">
        <f t="shared" si="5"/>
        <v>0</v>
      </c>
      <c r="F54" s="131"/>
      <c r="G54" s="250"/>
      <c r="H54" s="242"/>
      <c r="I54" s="247"/>
      <c r="J54" s="242"/>
      <c r="K54" s="169"/>
      <c r="L54" s="242"/>
      <c r="M54" s="169"/>
      <c r="N54" s="242"/>
      <c r="O54" s="169"/>
      <c r="P54" s="400"/>
      <c r="Q54" s="169"/>
      <c r="R54" s="400"/>
      <c r="S54" s="169"/>
      <c r="T54" s="400"/>
      <c r="U54" s="169"/>
      <c r="V54" s="400"/>
      <c r="W54" s="169"/>
      <c r="X54" s="400"/>
      <c r="Y54" s="169"/>
      <c r="Z54" s="400"/>
      <c r="AA54" s="169"/>
      <c r="AB54" s="400"/>
      <c r="AC54" s="169"/>
      <c r="AD54" s="400"/>
      <c r="AE54" s="169"/>
      <c r="AF54" s="400"/>
      <c r="AG54" s="169"/>
      <c r="AH54" s="400"/>
      <c r="AI54" s="169"/>
      <c r="AJ54" s="400"/>
      <c r="AK54" s="169"/>
      <c r="AL54" s="400"/>
      <c r="AM54" s="169"/>
      <c r="AN54" s="642"/>
      <c r="AO54" s="422" t="s">
        <v>263</v>
      </c>
      <c r="AP54" s="650"/>
      <c r="CG54" s="290">
        <v>0</v>
      </c>
      <c r="CH54" s="290">
        <v>0</v>
      </c>
    </row>
    <row r="55" spans="1:86" x14ac:dyDescent="0.2">
      <c r="A55" s="2978" t="s">
        <v>581</v>
      </c>
      <c r="B55" s="1125" t="s">
        <v>358</v>
      </c>
      <c r="C55" s="1078">
        <f t="shared" si="4"/>
        <v>0</v>
      </c>
      <c r="D55" s="390">
        <f t="shared" ref="D55:E60" si="6">SUM(J55+L55+N55)</f>
        <v>0</v>
      </c>
      <c r="E55" s="391">
        <f t="shared" si="6"/>
        <v>0</v>
      </c>
      <c r="F55" s="120"/>
      <c r="G55" s="158"/>
      <c r="H55" s="120"/>
      <c r="I55" s="158"/>
      <c r="J55" s="193"/>
      <c r="K55" s="166"/>
      <c r="L55" s="193"/>
      <c r="M55" s="166"/>
      <c r="N55" s="193"/>
      <c r="O55" s="166"/>
      <c r="P55" s="1127"/>
      <c r="Q55" s="123"/>
      <c r="R55" s="1127"/>
      <c r="S55" s="123"/>
      <c r="T55" s="1127"/>
      <c r="U55" s="123"/>
      <c r="V55" s="1127"/>
      <c r="W55" s="123"/>
      <c r="X55" s="1127"/>
      <c r="Y55" s="123"/>
      <c r="Z55" s="1127"/>
      <c r="AA55" s="123"/>
      <c r="AB55" s="1127"/>
      <c r="AC55" s="123"/>
      <c r="AD55" s="1127"/>
      <c r="AE55" s="123"/>
      <c r="AF55" s="1127"/>
      <c r="AG55" s="123"/>
      <c r="AH55" s="1127"/>
      <c r="AI55" s="123"/>
      <c r="AJ55" s="120"/>
      <c r="AK55" s="123"/>
      <c r="AL55" s="1127"/>
      <c r="AM55" s="123"/>
      <c r="AN55" s="604"/>
      <c r="AO55" s="422" t="s">
        <v>263</v>
      </c>
      <c r="AP55" s="650"/>
      <c r="CG55" s="290">
        <v>0</v>
      </c>
      <c r="CH55" s="290">
        <v>0</v>
      </c>
    </row>
    <row r="56" spans="1:86" x14ac:dyDescent="0.2">
      <c r="A56" s="2969"/>
      <c r="B56" s="1008" t="s">
        <v>361</v>
      </c>
      <c r="C56" s="356">
        <f t="shared" si="4"/>
        <v>0</v>
      </c>
      <c r="D56" s="356">
        <f t="shared" si="6"/>
        <v>0</v>
      </c>
      <c r="E56" s="358">
        <f t="shared" si="6"/>
        <v>0</v>
      </c>
      <c r="F56" s="131"/>
      <c r="G56" s="250"/>
      <c r="H56" s="131"/>
      <c r="I56" s="250"/>
      <c r="J56" s="242"/>
      <c r="K56" s="169"/>
      <c r="L56" s="242"/>
      <c r="M56" s="169"/>
      <c r="N56" s="242"/>
      <c r="O56" s="169"/>
      <c r="P56" s="261"/>
      <c r="Q56" s="134"/>
      <c r="R56" s="261"/>
      <c r="S56" s="134"/>
      <c r="T56" s="261"/>
      <c r="U56" s="134"/>
      <c r="V56" s="261"/>
      <c r="W56" s="134"/>
      <c r="X56" s="261"/>
      <c r="Y56" s="134"/>
      <c r="Z56" s="261"/>
      <c r="AA56" s="134"/>
      <c r="AB56" s="261"/>
      <c r="AC56" s="134"/>
      <c r="AD56" s="261"/>
      <c r="AE56" s="134"/>
      <c r="AF56" s="261"/>
      <c r="AG56" s="134"/>
      <c r="AH56" s="261"/>
      <c r="AI56" s="134"/>
      <c r="AJ56" s="131"/>
      <c r="AK56" s="134"/>
      <c r="AL56" s="261"/>
      <c r="AM56" s="134"/>
      <c r="AN56" s="642"/>
      <c r="AO56" s="422" t="s">
        <v>263</v>
      </c>
      <c r="AP56" s="650"/>
      <c r="CG56" s="290">
        <v>0</v>
      </c>
      <c r="CH56" s="290">
        <v>0</v>
      </c>
    </row>
    <row r="57" spans="1:86" x14ac:dyDescent="0.2">
      <c r="A57" s="2978" t="s">
        <v>582</v>
      </c>
      <c r="B57" s="1125" t="s">
        <v>33</v>
      </c>
      <c r="C57" s="1078">
        <f t="shared" si="4"/>
        <v>0</v>
      </c>
      <c r="D57" s="390">
        <f t="shared" si="6"/>
        <v>0</v>
      </c>
      <c r="E57" s="391">
        <f t="shared" si="6"/>
        <v>0</v>
      </c>
      <c r="F57" s="120"/>
      <c r="G57" s="158"/>
      <c r="H57" s="120"/>
      <c r="I57" s="158"/>
      <c r="J57" s="193"/>
      <c r="K57" s="166"/>
      <c r="L57" s="193"/>
      <c r="M57" s="166"/>
      <c r="N57" s="193"/>
      <c r="O57" s="166"/>
      <c r="P57" s="1127"/>
      <c r="Q57" s="123"/>
      <c r="R57" s="1127"/>
      <c r="S57" s="123"/>
      <c r="T57" s="1127"/>
      <c r="U57" s="123"/>
      <c r="V57" s="1127"/>
      <c r="W57" s="123"/>
      <c r="X57" s="1127"/>
      <c r="Y57" s="123"/>
      <c r="Z57" s="1127"/>
      <c r="AA57" s="123"/>
      <c r="AB57" s="1127"/>
      <c r="AC57" s="123"/>
      <c r="AD57" s="1127"/>
      <c r="AE57" s="123"/>
      <c r="AF57" s="1127"/>
      <c r="AG57" s="123"/>
      <c r="AH57" s="1127"/>
      <c r="AI57" s="123"/>
      <c r="AJ57" s="120"/>
      <c r="AK57" s="123"/>
      <c r="AL57" s="1127"/>
      <c r="AM57" s="123"/>
      <c r="AN57" s="604"/>
      <c r="AO57" s="422" t="s">
        <v>263</v>
      </c>
      <c r="AP57" s="650"/>
      <c r="CG57" s="290">
        <v>0</v>
      </c>
      <c r="CH57" s="290">
        <v>0</v>
      </c>
    </row>
    <row r="58" spans="1:86" x14ac:dyDescent="0.2">
      <c r="A58" s="2968"/>
      <c r="B58" s="1126" t="s">
        <v>567</v>
      </c>
      <c r="C58" s="397">
        <f t="shared" si="4"/>
        <v>0</v>
      </c>
      <c r="D58" s="397">
        <f t="shared" si="6"/>
        <v>0</v>
      </c>
      <c r="E58" s="398">
        <f t="shared" si="6"/>
        <v>0</v>
      </c>
      <c r="F58" s="256"/>
      <c r="G58" s="257"/>
      <c r="H58" s="256"/>
      <c r="I58" s="257"/>
      <c r="J58" s="201"/>
      <c r="K58" s="236"/>
      <c r="L58" s="201"/>
      <c r="M58" s="236"/>
      <c r="N58" s="201"/>
      <c r="O58" s="236"/>
      <c r="P58" s="258"/>
      <c r="Q58" s="235"/>
      <c r="R58" s="258"/>
      <c r="S58" s="235"/>
      <c r="T58" s="258"/>
      <c r="U58" s="235"/>
      <c r="V58" s="258"/>
      <c r="W58" s="235"/>
      <c r="X58" s="258"/>
      <c r="Y58" s="235"/>
      <c r="Z58" s="258"/>
      <c r="AA58" s="235"/>
      <c r="AB58" s="258"/>
      <c r="AC58" s="235"/>
      <c r="AD58" s="258"/>
      <c r="AE58" s="235"/>
      <c r="AF58" s="258"/>
      <c r="AG58" s="235"/>
      <c r="AH58" s="258"/>
      <c r="AI58" s="235"/>
      <c r="AJ58" s="256"/>
      <c r="AK58" s="235"/>
      <c r="AL58" s="258"/>
      <c r="AM58" s="235"/>
      <c r="AN58" s="607"/>
      <c r="AO58" s="422" t="s">
        <v>263</v>
      </c>
      <c r="AP58" s="650"/>
      <c r="CG58" s="290">
        <v>0</v>
      </c>
      <c r="CH58" s="290">
        <v>0</v>
      </c>
    </row>
    <row r="59" spans="1:86" x14ac:dyDescent="0.2">
      <c r="A59" s="2968"/>
      <c r="B59" s="1126" t="s">
        <v>358</v>
      </c>
      <c r="C59" s="397">
        <f t="shared" si="4"/>
        <v>0</v>
      </c>
      <c r="D59" s="397">
        <f t="shared" si="6"/>
        <v>0</v>
      </c>
      <c r="E59" s="398">
        <f t="shared" si="6"/>
        <v>0</v>
      </c>
      <c r="F59" s="256"/>
      <c r="G59" s="257"/>
      <c r="H59" s="256"/>
      <c r="I59" s="257"/>
      <c r="J59" s="201"/>
      <c r="K59" s="236"/>
      <c r="L59" s="201"/>
      <c r="M59" s="236"/>
      <c r="N59" s="201"/>
      <c r="O59" s="236"/>
      <c r="P59" s="258"/>
      <c r="Q59" s="235"/>
      <c r="R59" s="258"/>
      <c r="S59" s="235"/>
      <c r="T59" s="258"/>
      <c r="U59" s="235"/>
      <c r="V59" s="258"/>
      <c r="W59" s="235"/>
      <c r="X59" s="258"/>
      <c r="Y59" s="235"/>
      <c r="Z59" s="258"/>
      <c r="AA59" s="235"/>
      <c r="AB59" s="258"/>
      <c r="AC59" s="235"/>
      <c r="AD59" s="258"/>
      <c r="AE59" s="235"/>
      <c r="AF59" s="258"/>
      <c r="AG59" s="235"/>
      <c r="AH59" s="258"/>
      <c r="AI59" s="235"/>
      <c r="AJ59" s="256"/>
      <c r="AK59" s="235"/>
      <c r="AL59" s="258"/>
      <c r="AM59" s="235"/>
      <c r="AN59" s="607"/>
      <c r="AO59" s="422" t="s">
        <v>263</v>
      </c>
      <c r="AP59" s="650"/>
      <c r="CG59" s="290">
        <v>0</v>
      </c>
      <c r="CH59" s="290">
        <v>0</v>
      </c>
    </row>
    <row r="60" spans="1:86" x14ac:dyDescent="0.2">
      <c r="A60" s="2969"/>
      <c r="B60" s="1008" t="s">
        <v>361</v>
      </c>
      <c r="C60" s="356">
        <f t="shared" si="4"/>
        <v>0</v>
      </c>
      <c r="D60" s="356">
        <f t="shared" si="6"/>
        <v>0</v>
      </c>
      <c r="E60" s="358">
        <f t="shared" si="6"/>
        <v>0</v>
      </c>
      <c r="F60" s="131"/>
      <c r="G60" s="250"/>
      <c r="H60" s="131"/>
      <c r="I60" s="250"/>
      <c r="J60" s="242"/>
      <c r="K60" s="169"/>
      <c r="L60" s="242"/>
      <c r="M60" s="169"/>
      <c r="N60" s="242"/>
      <c r="O60" s="169"/>
      <c r="P60" s="261"/>
      <c r="Q60" s="134"/>
      <c r="R60" s="261"/>
      <c r="S60" s="134"/>
      <c r="T60" s="261"/>
      <c r="U60" s="134"/>
      <c r="V60" s="261"/>
      <c r="W60" s="134"/>
      <c r="X60" s="261"/>
      <c r="Y60" s="134"/>
      <c r="Z60" s="261"/>
      <c r="AA60" s="134"/>
      <c r="AB60" s="261"/>
      <c r="AC60" s="134"/>
      <c r="AD60" s="261"/>
      <c r="AE60" s="134"/>
      <c r="AF60" s="261"/>
      <c r="AG60" s="134"/>
      <c r="AH60" s="261"/>
      <c r="AI60" s="134"/>
      <c r="AJ60" s="131"/>
      <c r="AK60" s="134"/>
      <c r="AL60" s="261"/>
      <c r="AM60" s="134"/>
      <c r="AN60" s="642"/>
      <c r="AO60" s="422" t="s">
        <v>263</v>
      </c>
      <c r="AP60" s="650"/>
      <c r="CG60" s="290">
        <v>0</v>
      </c>
      <c r="CH60" s="290">
        <v>0</v>
      </c>
    </row>
    <row r="61" spans="1:86" x14ac:dyDescent="0.2">
      <c r="A61" s="2978" t="s">
        <v>583</v>
      </c>
      <c r="B61" s="1125" t="s">
        <v>33</v>
      </c>
      <c r="C61" s="1078">
        <f t="shared" si="4"/>
        <v>0</v>
      </c>
      <c r="D61" s="390">
        <f t="shared" ref="D61:D70" si="7">SUM(J61+L61+N61+P61+R61+T61+V61+X61+Z61+AB61+AD61+AF61+AH61+AJ61+AL61)</f>
        <v>0</v>
      </c>
      <c r="E61" s="391">
        <f t="shared" ref="E61:E70" si="8">SUM(K61+M61+O61+Q61+S61+U61+W61+Y61+AA61+AC61+AE61+AG61+AI61+AK61+AM61)</f>
        <v>0</v>
      </c>
      <c r="F61" s="120"/>
      <c r="G61" s="158"/>
      <c r="H61" s="120"/>
      <c r="I61" s="123"/>
      <c r="J61" s="193"/>
      <c r="K61" s="166"/>
      <c r="L61" s="193"/>
      <c r="M61" s="166"/>
      <c r="N61" s="193"/>
      <c r="O61" s="166"/>
      <c r="P61" s="193"/>
      <c r="Q61" s="166"/>
      <c r="R61" s="193"/>
      <c r="S61" s="166"/>
      <c r="T61" s="193"/>
      <c r="U61" s="166"/>
      <c r="V61" s="193"/>
      <c r="W61" s="166"/>
      <c r="X61" s="193"/>
      <c r="Y61" s="166"/>
      <c r="Z61" s="193"/>
      <c r="AA61" s="166"/>
      <c r="AB61" s="193"/>
      <c r="AC61" s="166"/>
      <c r="AD61" s="193"/>
      <c r="AE61" s="166"/>
      <c r="AF61" s="193"/>
      <c r="AG61" s="166"/>
      <c r="AH61" s="193"/>
      <c r="AI61" s="166"/>
      <c r="AJ61" s="193"/>
      <c r="AK61" s="166"/>
      <c r="AL61" s="193"/>
      <c r="AM61" s="166"/>
      <c r="AN61" s="604"/>
      <c r="AO61" s="422" t="s">
        <v>263</v>
      </c>
      <c r="AP61" s="650"/>
      <c r="CG61" s="290">
        <v>0</v>
      </c>
      <c r="CH61" s="290">
        <v>0</v>
      </c>
    </row>
    <row r="62" spans="1:86" x14ac:dyDescent="0.2">
      <c r="A62" s="2969"/>
      <c r="B62" s="1126" t="s">
        <v>567</v>
      </c>
      <c r="C62" s="405">
        <f t="shared" si="4"/>
        <v>0</v>
      </c>
      <c r="D62" s="405">
        <f t="shared" si="7"/>
        <v>0</v>
      </c>
      <c r="E62" s="358">
        <f t="shared" si="8"/>
        <v>0</v>
      </c>
      <c r="F62" s="131"/>
      <c r="G62" s="250"/>
      <c r="H62" s="131"/>
      <c r="I62" s="134"/>
      <c r="J62" s="242"/>
      <c r="K62" s="169"/>
      <c r="L62" s="242"/>
      <c r="M62" s="169"/>
      <c r="N62" s="242"/>
      <c r="O62" s="169"/>
      <c r="P62" s="242"/>
      <c r="Q62" s="169"/>
      <c r="R62" s="242"/>
      <c r="S62" s="169"/>
      <c r="T62" s="242"/>
      <c r="U62" s="169"/>
      <c r="V62" s="242"/>
      <c r="W62" s="169"/>
      <c r="X62" s="242"/>
      <c r="Y62" s="169"/>
      <c r="Z62" s="242"/>
      <c r="AA62" s="169"/>
      <c r="AB62" s="242"/>
      <c r="AC62" s="169"/>
      <c r="AD62" s="242"/>
      <c r="AE62" s="169"/>
      <c r="AF62" s="242"/>
      <c r="AG62" s="169"/>
      <c r="AH62" s="242"/>
      <c r="AI62" s="169"/>
      <c r="AJ62" s="242"/>
      <c r="AK62" s="169"/>
      <c r="AL62" s="242"/>
      <c r="AM62" s="169"/>
      <c r="AN62" s="642"/>
      <c r="AO62" s="422" t="s">
        <v>263</v>
      </c>
      <c r="AP62" s="650"/>
      <c r="CG62" s="290">
        <v>0</v>
      </c>
      <c r="CH62" s="290">
        <v>0</v>
      </c>
    </row>
    <row r="63" spans="1:86" x14ac:dyDescent="0.2">
      <c r="A63" s="2978" t="s">
        <v>584</v>
      </c>
      <c r="B63" s="1125" t="s">
        <v>33</v>
      </c>
      <c r="C63" s="1078">
        <f t="shared" si="4"/>
        <v>0</v>
      </c>
      <c r="D63" s="390">
        <f t="shared" si="7"/>
        <v>0</v>
      </c>
      <c r="E63" s="391">
        <f t="shared" si="8"/>
        <v>0</v>
      </c>
      <c r="F63" s="120"/>
      <c r="G63" s="158"/>
      <c r="H63" s="120"/>
      <c r="I63" s="158"/>
      <c r="J63" s="193"/>
      <c r="K63" s="166"/>
      <c r="L63" s="193"/>
      <c r="M63" s="166"/>
      <c r="N63" s="193"/>
      <c r="O63" s="166"/>
      <c r="P63" s="193"/>
      <c r="Q63" s="166"/>
      <c r="R63" s="193"/>
      <c r="S63" s="166"/>
      <c r="T63" s="193"/>
      <c r="U63" s="166"/>
      <c r="V63" s="193"/>
      <c r="W63" s="166"/>
      <c r="X63" s="193"/>
      <c r="Y63" s="166"/>
      <c r="Z63" s="193"/>
      <c r="AA63" s="166"/>
      <c r="AB63" s="193"/>
      <c r="AC63" s="166"/>
      <c r="AD63" s="193"/>
      <c r="AE63" s="166"/>
      <c r="AF63" s="193"/>
      <c r="AG63" s="166"/>
      <c r="AH63" s="193"/>
      <c r="AI63" s="166"/>
      <c r="AJ63" s="193"/>
      <c r="AK63" s="166"/>
      <c r="AL63" s="193"/>
      <c r="AM63" s="166"/>
      <c r="AN63" s="604"/>
      <c r="AO63" s="422" t="s">
        <v>263</v>
      </c>
      <c r="AP63" s="650"/>
      <c r="CG63" s="290">
        <v>0</v>
      </c>
      <c r="CH63" s="290">
        <v>0</v>
      </c>
    </row>
    <row r="64" spans="1:86" x14ac:dyDescent="0.2">
      <c r="A64" s="2969"/>
      <c r="B64" s="1008" t="s">
        <v>567</v>
      </c>
      <c r="C64" s="356">
        <f t="shared" si="4"/>
        <v>0</v>
      </c>
      <c r="D64" s="356">
        <f t="shared" si="7"/>
        <v>0</v>
      </c>
      <c r="E64" s="358">
        <f t="shared" si="8"/>
        <v>0</v>
      </c>
      <c r="F64" s="131"/>
      <c r="G64" s="250"/>
      <c r="H64" s="131"/>
      <c r="I64" s="250"/>
      <c r="J64" s="242"/>
      <c r="K64" s="169"/>
      <c r="L64" s="242"/>
      <c r="M64" s="169"/>
      <c r="N64" s="242"/>
      <c r="O64" s="169"/>
      <c r="P64" s="242"/>
      <c r="Q64" s="169"/>
      <c r="R64" s="242"/>
      <c r="S64" s="169"/>
      <c r="T64" s="242"/>
      <c r="U64" s="169"/>
      <c r="V64" s="242"/>
      <c r="W64" s="169"/>
      <c r="X64" s="242"/>
      <c r="Y64" s="169"/>
      <c r="Z64" s="242"/>
      <c r="AA64" s="169"/>
      <c r="AB64" s="242"/>
      <c r="AC64" s="169"/>
      <c r="AD64" s="242"/>
      <c r="AE64" s="169"/>
      <c r="AF64" s="242"/>
      <c r="AG64" s="169"/>
      <c r="AH64" s="242"/>
      <c r="AI64" s="169"/>
      <c r="AJ64" s="242"/>
      <c r="AK64" s="169"/>
      <c r="AL64" s="242"/>
      <c r="AM64" s="169"/>
      <c r="AN64" s="642"/>
      <c r="AO64" s="422" t="s">
        <v>263</v>
      </c>
      <c r="AP64" s="650"/>
      <c r="CG64" s="290">
        <v>0</v>
      </c>
      <c r="CH64" s="290">
        <v>0</v>
      </c>
    </row>
    <row r="65" spans="1:86" x14ac:dyDescent="0.2">
      <c r="A65" s="2978" t="s">
        <v>585</v>
      </c>
      <c r="B65" s="1125" t="s">
        <v>33</v>
      </c>
      <c r="C65" s="1078">
        <f t="shared" si="4"/>
        <v>0</v>
      </c>
      <c r="D65" s="390">
        <f t="shared" si="7"/>
        <v>0</v>
      </c>
      <c r="E65" s="391">
        <f t="shared" si="8"/>
        <v>0</v>
      </c>
      <c r="F65" s="120"/>
      <c r="G65" s="158"/>
      <c r="H65" s="120"/>
      <c r="I65" s="158"/>
      <c r="J65" s="193"/>
      <c r="K65" s="166"/>
      <c r="L65" s="193"/>
      <c r="M65" s="166"/>
      <c r="N65" s="193"/>
      <c r="O65" s="166"/>
      <c r="P65" s="193"/>
      <c r="Q65" s="166"/>
      <c r="R65" s="193"/>
      <c r="S65" s="166"/>
      <c r="T65" s="193"/>
      <c r="U65" s="166"/>
      <c r="V65" s="193"/>
      <c r="W65" s="166"/>
      <c r="X65" s="193"/>
      <c r="Y65" s="166"/>
      <c r="Z65" s="193"/>
      <c r="AA65" s="166"/>
      <c r="AB65" s="193"/>
      <c r="AC65" s="166"/>
      <c r="AD65" s="193"/>
      <c r="AE65" s="166"/>
      <c r="AF65" s="193"/>
      <c r="AG65" s="166"/>
      <c r="AH65" s="193"/>
      <c r="AI65" s="166"/>
      <c r="AJ65" s="193"/>
      <c r="AK65" s="166"/>
      <c r="AL65" s="193"/>
      <c r="AM65" s="166"/>
      <c r="AN65" s="604"/>
      <c r="AO65" s="422" t="s">
        <v>263</v>
      </c>
      <c r="AP65" s="650"/>
      <c r="CG65" s="290">
        <v>0</v>
      </c>
      <c r="CH65" s="290">
        <v>0</v>
      </c>
    </row>
    <row r="66" spans="1:86" x14ac:dyDescent="0.2">
      <c r="A66" s="2968"/>
      <c r="B66" s="1126" t="s">
        <v>567</v>
      </c>
      <c r="C66" s="397">
        <f t="shared" si="4"/>
        <v>0</v>
      </c>
      <c r="D66" s="397">
        <f t="shared" si="7"/>
        <v>0</v>
      </c>
      <c r="E66" s="398">
        <f t="shared" si="8"/>
        <v>0</v>
      </c>
      <c r="F66" s="256"/>
      <c r="G66" s="257"/>
      <c r="H66" s="256"/>
      <c r="I66" s="257"/>
      <c r="J66" s="201"/>
      <c r="K66" s="236"/>
      <c r="L66" s="201"/>
      <c r="M66" s="236"/>
      <c r="N66" s="201"/>
      <c r="O66" s="236"/>
      <c r="P66" s="201"/>
      <c r="Q66" s="236"/>
      <c r="R66" s="201"/>
      <c r="S66" s="236"/>
      <c r="T66" s="201"/>
      <c r="U66" s="236"/>
      <c r="V66" s="201"/>
      <c r="W66" s="236"/>
      <c r="X66" s="201"/>
      <c r="Y66" s="236"/>
      <c r="Z66" s="201"/>
      <c r="AA66" s="236"/>
      <c r="AB66" s="201"/>
      <c r="AC66" s="236"/>
      <c r="AD66" s="201"/>
      <c r="AE66" s="236"/>
      <c r="AF66" s="201"/>
      <c r="AG66" s="236"/>
      <c r="AH66" s="201"/>
      <c r="AI66" s="236"/>
      <c r="AJ66" s="201"/>
      <c r="AK66" s="236"/>
      <c r="AL66" s="201"/>
      <c r="AM66" s="236"/>
      <c r="AN66" s="607"/>
      <c r="AO66" s="422" t="s">
        <v>263</v>
      </c>
      <c r="AP66" s="650"/>
      <c r="CG66" s="290">
        <v>0</v>
      </c>
      <c r="CH66" s="290">
        <v>0</v>
      </c>
    </row>
    <row r="67" spans="1:86" x14ac:dyDescent="0.2">
      <c r="A67" s="2968"/>
      <c r="B67" s="1126" t="s">
        <v>358</v>
      </c>
      <c r="C67" s="397">
        <f t="shared" si="4"/>
        <v>0</v>
      </c>
      <c r="D67" s="397">
        <f t="shared" si="7"/>
        <v>0</v>
      </c>
      <c r="E67" s="398">
        <f t="shared" si="8"/>
        <v>0</v>
      </c>
      <c r="F67" s="256"/>
      <c r="G67" s="257"/>
      <c r="H67" s="256"/>
      <c r="I67" s="257"/>
      <c r="J67" s="201"/>
      <c r="K67" s="236"/>
      <c r="L67" s="201"/>
      <c r="M67" s="236"/>
      <c r="N67" s="201"/>
      <c r="O67" s="236"/>
      <c r="P67" s="201"/>
      <c r="Q67" s="236"/>
      <c r="R67" s="201"/>
      <c r="S67" s="236"/>
      <c r="T67" s="201"/>
      <c r="U67" s="236"/>
      <c r="V67" s="201"/>
      <c r="W67" s="236"/>
      <c r="X67" s="201"/>
      <c r="Y67" s="236"/>
      <c r="Z67" s="201"/>
      <c r="AA67" s="236"/>
      <c r="AB67" s="201"/>
      <c r="AC67" s="236"/>
      <c r="AD67" s="201"/>
      <c r="AE67" s="236"/>
      <c r="AF67" s="201"/>
      <c r="AG67" s="236"/>
      <c r="AH67" s="201"/>
      <c r="AI67" s="236"/>
      <c r="AJ67" s="201"/>
      <c r="AK67" s="236"/>
      <c r="AL67" s="201"/>
      <c r="AM67" s="236"/>
      <c r="AN67" s="607"/>
      <c r="AO67" s="422" t="s">
        <v>263</v>
      </c>
      <c r="AP67" s="650"/>
      <c r="CG67" s="290">
        <v>0</v>
      </c>
      <c r="CH67" s="290">
        <v>0</v>
      </c>
    </row>
    <row r="68" spans="1:86" x14ac:dyDescent="0.2">
      <c r="A68" s="2968"/>
      <c r="B68" s="1126" t="s">
        <v>573</v>
      </c>
      <c r="C68" s="397">
        <f t="shared" si="4"/>
        <v>0</v>
      </c>
      <c r="D68" s="397">
        <f t="shared" si="7"/>
        <v>0</v>
      </c>
      <c r="E68" s="398">
        <f t="shared" si="8"/>
        <v>0</v>
      </c>
      <c r="F68" s="256"/>
      <c r="G68" s="257"/>
      <c r="H68" s="256"/>
      <c r="I68" s="257"/>
      <c r="J68" s="201"/>
      <c r="K68" s="236"/>
      <c r="L68" s="201"/>
      <c r="M68" s="236"/>
      <c r="N68" s="201"/>
      <c r="O68" s="236"/>
      <c r="P68" s="201"/>
      <c r="Q68" s="236"/>
      <c r="R68" s="201"/>
      <c r="S68" s="236"/>
      <c r="T68" s="201"/>
      <c r="U68" s="236"/>
      <c r="V68" s="201"/>
      <c r="W68" s="236"/>
      <c r="X68" s="201"/>
      <c r="Y68" s="236"/>
      <c r="Z68" s="201"/>
      <c r="AA68" s="236"/>
      <c r="AB68" s="201"/>
      <c r="AC68" s="236"/>
      <c r="AD68" s="201"/>
      <c r="AE68" s="236"/>
      <c r="AF68" s="201"/>
      <c r="AG68" s="236"/>
      <c r="AH68" s="201"/>
      <c r="AI68" s="236"/>
      <c r="AJ68" s="201"/>
      <c r="AK68" s="236"/>
      <c r="AL68" s="201"/>
      <c r="AM68" s="236"/>
      <c r="AN68" s="607"/>
      <c r="AO68" s="422" t="s">
        <v>263</v>
      </c>
      <c r="AP68" s="650"/>
      <c r="CG68" s="290">
        <v>0</v>
      </c>
      <c r="CH68" s="290">
        <v>0</v>
      </c>
    </row>
    <row r="69" spans="1:86" x14ac:dyDescent="0.2">
      <c r="A69" s="2968"/>
      <c r="B69" s="1126" t="s">
        <v>361</v>
      </c>
      <c r="C69" s="397">
        <f t="shared" si="4"/>
        <v>0</v>
      </c>
      <c r="D69" s="397">
        <f t="shared" si="7"/>
        <v>0</v>
      </c>
      <c r="E69" s="398">
        <f t="shared" si="8"/>
        <v>0</v>
      </c>
      <c r="F69" s="256"/>
      <c r="G69" s="257"/>
      <c r="H69" s="256"/>
      <c r="I69" s="257"/>
      <c r="J69" s="201"/>
      <c r="K69" s="236"/>
      <c r="L69" s="201"/>
      <c r="M69" s="236"/>
      <c r="N69" s="201"/>
      <c r="O69" s="236"/>
      <c r="P69" s="201"/>
      <c r="Q69" s="236"/>
      <c r="R69" s="201"/>
      <c r="S69" s="236"/>
      <c r="T69" s="201"/>
      <c r="U69" s="236"/>
      <c r="V69" s="201"/>
      <c r="W69" s="236"/>
      <c r="X69" s="201"/>
      <c r="Y69" s="236"/>
      <c r="Z69" s="201"/>
      <c r="AA69" s="236"/>
      <c r="AB69" s="201"/>
      <c r="AC69" s="236"/>
      <c r="AD69" s="201"/>
      <c r="AE69" s="236"/>
      <c r="AF69" s="201"/>
      <c r="AG69" s="236"/>
      <c r="AH69" s="201"/>
      <c r="AI69" s="236"/>
      <c r="AJ69" s="201"/>
      <c r="AK69" s="236"/>
      <c r="AL69" s="201"/>
      <c r="AM69" s="236"/>
      <c r="AN69" s="607"/>
      <c r="AO69" s="422" t="s">
        <v>263</v>
      </c>
      <c r="AP69" s="650"/>
      <c r="CG69" s="290">
        <v>0</v>
      </c>
      <c r="CH69" s="290">
        <v>0</v>
      </c>
    </row>
    <row r="70" spans="1:86" x14ac:dyDescent="0.2">
      <c r="A70" s="2969"/>
      <c r="B70" s="1008" t="s">
        <v>368</v>
      </c>
      <c r="C70" s="356">
        <f t="shared" si="4"/>
        <v>0</v>
      </c>
      <c r="D70" s="356">
        <f t="shared" si="7"/>
        <v>0</v>
      </c>
      <c r="E70" s="358">
        <f t="shared" si="8"/>
        <v>0</v>
      </c>
      <c r="F70" s="131"/>
      <c r="G70" s="250"/>
      <c r="H70" s="131"/>
      <c r="I70" s="250"/>
      <c r="J70" s="242"/>
      <c r="K70" s="169"/>
      <c r="L70" s="242"/>
      <c r="M70" s="169"/>
      <c r="N70" s="242"/>
      <c r="O70" s="169"/>
      <c r="P70" s="242"/>
      <c r="Q70" s="169"/>
      <c r="R70" s="242"/>
      <c r="S70" s="169"/>
      <c r="T70" s="242"/>
      <c r="U70" s="169"/>
      <c r="V70" s="242"/>
      <c r="W70" s="169"/>
      <c r="X70" s="242"/>
      <c r="Y70" s="169"/>
      <c r="Z70" s="242"/>
      <c r="AA70" s="169"/>
      <c r="AB70" s="242"/>
      <c r="AC70" s="169"/>
      <c r="AD70" s="242"/>
      <c r="AE70" s="169"/>
      <c r="AF70" s="242"/>
      <c r="AG70" s="169"/>
      <c r="AH70" s="242"/>
      <c r="AI70" s="169"/>
      <c r="AJ70" s="242"/>
      <c r="AK70" s="169"/>
      <c r="AL70" s="242"/>
      <c r="AM70" s="169"/>
      <c r="AN70" s="642"/>
      <c r="AO70" s="422" t="s">
        <v>263</v>
      </c>
      <c r="AP70" s="1128"/>
      <c r="CG70" s="290">
        <v>0</v>
      </c>
      <c r="CH70" s="290">
        <v>0</v>
      </c>
    </row>
    <row r="71" spans="1:86" ht="15" x14ac:dyDescent="0.2">
      <c r="A71" s="1129" t="s">
        <v>586</v>
      </c>
      <c r="B71" s="1130"/>
      <c r="C71" s="1130"/>
      <c r="D71" s="1131"/>
      <c r="E71" s="1131"/>
      <c r="F71" s="1131"/>
      <c r="G71" s="1132"/>
      <c r="H71" s="1132"/>
      <c r="I71" s="1132"/>
      <c r="J71" s="1132"/>
      <c r="K71" s="1133"/>
      <c r="L71" s="1133"/>
      <c r="M71" s="695"/>
      <c r="N71" s="1134"/>
      <c r="O71" s="1109"/>
      <c r="P71" s="1109"/>
      <c r="Q71" s="1109"/>
      <c r="R71" s="1109"/>
      <c r="S71" s="1109"/>
      <c r="T71" s="1109"/>
      <c r="U71" s="1109"/>
      <c r="V71" s="1122"/>
      <c r="W71" s="1109"/>
      <c r="X71" s="1109"/>
      <c r="Y71" s="1109"/>
      <c r="Z71" s="1109"/>
      <c r="AA71" s="1109"/>
      <c r="AB71" s="1109"/>
      <c r="AC71" s="1109"/>
      <c r="AD71" s="1109"/>
      <c r="AE71" s="1109"/>
      <c r="AF71" s="1109"/>
      <c r="AG71" s="1109"/>
      <c r="AH71" s="1109"/>
      <c r="AI71" s="1109"/>
      <c r="AJ71" s="1109"/>
      <c r="AK71" s="1109"/>
      <c r="AL71" s="1109"/>
      <c r="AM71" s="1109"/>
      <c r="AN71" s="1109"/>
      <c r="AO71" s="1109"/>
      <c r="AP71" s="1109"/>
    </row>
    <row r="72" spans="1:86" ht="29.25" customHeight="1" x14ac:dyDescent="0.2">
      <c r="A72" s="2978" t="s">
        <v>587</v>
      </c>
      <c r="B72" s="3097"/>
      <c r="C72" s="3099" t="s">
        <v>588</v>
      </c>
      <c r="D72" s="3101"/>
      <c r="E72" s="3099" t="s">
        <v>589</v>
      </c>
      <c r="F72" s="3100"/>
      <c r="G72" s="3094" t="s">
        <v>590</v>
      </c>
      <c r="H72" s="3101"/>
      <c r="I72" s="3094" t="s">
        <v>591</v>
      </c>
      <c r="J72" s="3101"/>
      <c r="K72" s="699"/>
      <c r="L72" s="695"/>
      <c r="M72" s="695"/>
      <c r="N72" s="695"/>
      <c r="O72" s="695"/>
      <c r="P72" s="695"/>
      <c r="Q72" s="1109"/>
      <c r="R72" s="1109"/>
      <c r="S72" s="1109"/>
      <c r="T72" s="1109"/>
      <c r="U72" s="1109"/>
      <c r="V72" s="1109"/>
      <c r="W72" s="1109"/>
      <c r="X72" s="1135"/>
      <c r="Y72" s="650"/>
      <c r="Z72" s="650"/>
      <c r="AA72" s="650"/>
      <c r="AB72" s="650"/>
      <c r="AC72" s="650"/>
      <c r="AD72" s="1109"/>
      <c r="AE72" s="1109"/>
      <c r="AF72" s="1109"/>
      <c r="AG72" s="1109"/>
      <c r="AH72" s="1109"/>
      <c r="AI72" s="1109"/>
      <c r="AJ72" s="1109"/>
      <c r="AK72" s="1109"/>
      <c r="AL72" s="1109"/>
      <c r="AM72" s="1109"/>
      <c r="AN72" s="1109"/>
      <c r="AO72" s="1109"/>
      <c r="AP72" s="1109"/>
    </row>
    <row r="73" spans="1:86" ht="22.5" customHeight="1" x14ac:dyDescent="0.2">
      <c r="A73" s="3098"/>
      <c r="B73" s="3098"/>
      <c r="C73" s="1136" t="s">
        <v>592</v>
      </c>
      <c r="D73" s="1137" t="s">
        <v>593</v>
      </c>
      <c r="E73" s="1136" t="s">
        <v>592</v>
      </c>
      <c r="F73" s="1138" t="s">
        <v>593</v>
      </c>
      <c r="G73" s="1139" t="s">
        <v>592</v>
      </c>
      <c r="H73" s="1137" t="s">
        <v>593</v>
      </c>
      <c r="I73" s="1139" t="s">
        <v>592</v>
      </c>
      <c r="J73" s="1137" t="s">
        <v>593</v>
      </c>
      <c r="K73" s="433"/>
      <c r="L73" s="695"/>
      <c r="M73" s="695"/>
      <c r="N73" s="695"/>
      <c r="O73" s="695"/>
      <c r="P73" s="695"/>
      <c r="Q73" s="1109"/>
      <c r="R73" s="1109"/>
      <c r="S73" s="1109"/>
      <c r="T73" s="1109"/>
      <c r="U73" s="1109"/>
      <c r="V73" s="1109"/>
      <c r="W73" s="1109"/>
      <c r="X73" s="1135"/>
      <c r="Y73" s="650"/>
      <c r="Z73" s="650"/>
      <c r="AA73" s="650"/>
      <c r="AB73" s="650"/>
      <c r="AC73" s="650"/>
      <c r="AD73" s="1109"/>
      <c r="AE73" s="1109"/>
      <c r="AF73" s="1109"/>
      <c r="AG73" s="1109"/>
      <c r="AH73" s="1109"/>
      <c r="AI73" s="1109"/>
      <c r="AJ73" s="1109"/>
      <c r="AK73" s="1109"/>
      <c r="AL73" s="1109"/>
      <c r="AM73" s="1109"/>
      <c r="AN73" s="1109"/>
      <c r="AO73" s="1109"/>
      <c r="AP73" s="1109"/>
    </row>
    <row r="74" spans="1:86" x14ac:dyDescent="0.2">
      <c r="A74" s="3116" t="s">
        <v>594</v>
      </c>
      <c r="B74" s="3116"/>
      <c r="C74" s="1140"/>
      <c r="D74" s="1141"/>
      <c r="E74" s="1140"/>
      <c r="F74" s="1142"/>
      <c r="G74" s="1143"/>
      <c r="H74" s="1141"/>
      <c r="I74" s="1143"/>
      <c r="J74" s="1141"/>
      <c r="K74" s="433"/>
      <c r="L74" s="695"/>
      <c r="M74" s="695"/>
      <c r="N74" s="695"/>
      <c r="O74" s="695"/>
      <c r="P74" s="695"/>
      <c r="Q74" s="1109"/>
      <c r="R74" s="1109"/>
      <c r="S74" s="1109"/>
      <c r="T74" s="1109"/>
      <c r="U74" s="1109"/>
      <c r="V74" s="1109"/>
      <c r="W74" s="1109"/>
      <c r="X74" s="1135"/>
      <c r="Y74" s="650"/>
      <c r="Z74" s="650"/>
      <c r="AA74" s="650"/>
      <c r="AB74" s="650"/>
      <c r="AC74" s="650"/>
      <c r="AD74" s="1109"/>
      <c r="AE74" s="1109"/>
      <c r="AF74" s="1109"/>
      <c r="AG74" s="1109"/>
      <c r="AH74" s="1109"/>
      <c r="AI74" s="1109"/>
      <c r="AJ74" s="1109"/>
      <c r="AK74" s="1109"/>
      <c r="AL74" s="1109"/>
      <c r="AM74" s="1109"/>
      <c r="AN74" s="1109"/>
      <c r="AO74" s="1109"/>
      <c r="AP74" s="1109"/>
    </row>
    <row r="75" spans="1:86" x14ac:dyDescent="0.2">
      <c r="A75" s="3095" t="s">
        <v>595</v>
      </c>
      <c r="B75" s="3095"/>
      <c r="C75" s="1144"/>
      <c r="D75" s="1145"/>
      <c r="E75" s="1144"/>
      <c r="F75" s="1146"/>
      <c r="G75" s="1147"/>
      <c r="H75" s="1145"/>
      <c r="I75" s="1147"/>
      <c r="J75" s="1145"/>
      <c r="K75" s="433"/>
      <c r="L75" s="695"/>
      <c r="M75" s="695"/>
      <c r="N75" s="695"/>
      <c r="O75" s="695"/>
      <c r="P75" s="695"/>
      <c r="Q75" s="1109"/>
      <c r="R75" s="1109"/>
      <c r="S75" s="1109"/>
      <c r="T75" s="1109"/>
      <c r="U75" s="1109"/>
      <c r="V75" s="1109"/>
      <c r="W75" s="1109"/>
      <c r="X75" s="1135"/>
      <c r="Y75" s="650"/>
      <c r="Z75" s="650"/>
      <c r="AA75" s="650"/>
      <c r="AB75" s="650"/>
      <c r="AC75" s="650"/>
      <c r="AD75" s="1109"/>
      <c r="AE75" s="1109"/>
      <c r="AF75" s="1109"/>
      <c r="AG75" s="1109"/>
      <c r="AH75" s="1109"/>
      <c r="AI75" s="1109"/>
      <c r="AJ75" s="1109"/>
      <c r="AK75" s="1109"/>
      <c r="AL75" s="1109"/>
      <c r="AM75" s="1109"/>
      <c r="AN75" s="1109"/>
      <c r="AO75" s="1109"/>
      <c r="AP75" s="1109"/>
    </row>
    <row r="76" spans="1:86" x14ac:dyDescent="0.2">
      <c r="A76" s="3095" t="s">
        <v>596</v>
      </c>
      <c r="B76" s="3095"/>
      <c r="C76" s="1144"/>
      <c r="D76" s="1145"/>
      <c r="E76" s="1144"/>
      <c r="F76" s="1146"/>
      <c r="G76" s="1147"/>
      <c r="H76" s="1145"/>
      <c r="I76" s="1147"/>
      <c r="J76" s="1145"/>
      <c r="K76" s="433"/>
      <c r="L76" s="695"/>
      <c r="M76" s="695"/>
      <c r="N76" s="695"/>
      <c r="O76" s="695"/>
      <c r="P76" s="695"/>
      <c r="Q76" s="1109"/>
      <c r="R76" s="1109"/>
      <c r="S76" s="1109"/>
      <c r="T76" s="1109"/>
      <c r="U76" s="1109"/>
      <c r="V76" s="1109"/>
      <c r="W76" s="1109"/>
      <c r="X76" s="1135"/>
      <c r="Y76" s="650"/>
      <c r="Z76" s="650"/>
      <c r="AA76" s="650"/>
      <c r="AB76" s="650"/>
      <c r="AC76" s="650"/>
      <c r="AD76" s="1109"/>
      <c r="AE76" s="1109"/>
      <c r="AF76" s="1109"/>
      <c r="AG76" s="1109"/>
      <c r="AH76" s="1109"/>
      <c r="AI76" s="1109"/>
      <c r="AJ76" s="1109"/>
      <c r="AK76" s="1109"/>
      <c r="AL76" s="1109"/>
      <c r="AM76" s="1109"/>
      <c r="AN76" s="1109"/>
      <c r="AO76" s="1109"/>
      <c r="AP76" s="1109"/>
    </row>
    <row r="77" spans="1:86" x14ac:dyDescent="0.2">
      <c r="A77" s="3096" t="s">
        <v>597</v>
      </c>
      <c r="B77" s="3096"/>
      <c r="C77" s="242"/>
      <c r="D77" s="134"/>
      <c r="E77" s="242"/>
      <c r="F77" s="1148"/>
      <c r="G77" s="170"/>
      <c r="H77" s="134"/>
      <c r="I77" s="170"/>
      <c r="J77" s="134"/>
      <c r="K77" s="433"/>
      <c r="L77" s="695"/>
      <c r="M77" s="695"/>
      <c r="N77" s="695"/>
      <c r="O77" s="695"/>
      <c r="P77" s="695"/>
      <c r="Q77" s="1109"/>
      <c r="R77" s="1109"/>
      <c r="S77" s="1109"/>
      <c r="T77" s="1109"/>
      <c r="U77" s="1109"/>
      <c r="V77" s="1109"/>
      <c r="W77" s="1109"/>
      <c r="X77" s="1135"/>
      <c r="Y77" s="650"/>
      <c r="Z77" s="650"/>
      <c r="AA77" s="650"/>
      <c r="AB77" s="650"/>
      <c r="AC77" s="650"/>
      <c r="AD77" s="1109"/>
      <c r="AE77" s="1109"/>
      <c r="AF77" s="1109"/>
      <c r="AG77" s="1109"/>
      <c r="AH77" s="1109"/>
      <c r="AI77" s="1109"/>
      <c r="AJ77" s="1109"/>
      <c r="AK77" s="1109"/>
      <c r="AL77" s="1109"/>
      <c r="AM77" s="1109"/>
      <c r="AN77" s="1109"/>
      <c r="AO77" s="1109"/>
      <c r="AP77" s="1109"/>
    </row>
    <row r="78" spans="1:86" ht="15" x14ac:dyDescent="0.2">
      <c r="A78" s="1149" t="s">
        <v>598</v>
      </c>
      <c r="B78" s="1150"/>
      <c r="C78" s="1151"/>
      <c r="D78" s="1151"/>
      <c r="E78" s="1151"/>
      <c r="F78" s="1151"/>
      <c r="G78" s="1151"/>
      <c r="H78" s="1151"/>
      <c r="I78" s="1152"/>
      <c r="J78" s="1150"/>
      <c r="K78" s="1133"/>
      <c r="L78" s="1133"/>
      <c r="M78" s="695"/>
      <c r="N78" s="1153"/>
      <c r="O78" s="1109"/>
      <c r="P78" s="1109"/>
      <c r="Q78" s="1109"/>
      <c r="R78" s="1109"/>
      <c r="S78" s="1109"/>
      <c r="T78" s="1109"/>
      <c r="U78" s="1109"/>
      <c r="V78" s="1122"/>
      <c r="W78" s="1109"/>
      <c r="X78" s="700"/>
      <c r="Y78" s="700"/>
      <c r="Z78" s="700"/>
      <c r="AA78" s="700"/>
      <c r="AB78" s="700"/>
      <c r="AC78" s="700"/>
      <c r="AD78" s="1109"/>
      <c r="AE78" s="1109"/>
      <c r="AF78" s="1109"/>
      <c r="AG78" s="1109"/>
      <c r="AH78" s="1109"/>
      <c r="AI78" s="1109"/>
      <c r="AJ78" s="1109"/>
      <c r="AK78" s="1109"/>
      <c r="AL78" s="1109"/>
      <c r="AM78" s="1109"/>
      <c r="AN78" s="1109"/>
      <c r="AO78" s="1109"/>
      <c r="AP78" s="1109"/>
    </row>
    <row r="79" spans="1:86" x14ac:dyDescent="0.2">
      <c r="A79" s="1154" t="s">
        <v>604</v>
      </c>
      <c r="B79" s="1155"/>
      <c r="C79" s="1155"/>
      <c r="D79" s="1155"/>
      <c r="E79" s="1156"/>
      <c r="F79" s="1156"/>
      <c r="G79" s="1156"/>
      <c r="H79" s="1156"/>
      <c r="I79" s="1157"/>
      <c r="J79" s="1157"/>
      <c r="K79" s="1158"/>
      <c r="L79" s="1157"/>
      <c r="M79" s="1159"/>
      <c r="N79" s="1159"/>
      <c r="O79" s="1109"/>
      <c r="P79" s="1109"/>
      <c r="Q79" s="1109"/>
      <c r="R79" s="1109"/>
      <c r="S79" s="1109"/>
      <c r="T79" s="1109"/>
      <c r="U79" s="1109"/>
      <c r="V79" s="1135"/>
      <c r="W79" s="1160"/>
      <c r="X79" s="700"/>
      <c r="Y79" s="700"/>
      <c r="Z79" s="700"/>
      <c r="AA79" s="700"/>
      <c r="AB79" s="700"/>
      <c r="AC79" s="700"/>
      <c r="AD79" s="1109"/>
      <c r="AE79" s="1109"/>
      <c r="AF79" s="1109"/>
      <c r="AG79" s="1109"/>
      <c r="AH79" s="700"/>
      <c r="AI79" s="700"/>
      <c r="AJ79" s="700"/>
      <c r="AK79" s="700"/>
      <c r="AL79" s="1109"/>
      <c r="AM79" s="1109"/>
      <c r="AN79" s="1109"/>
      <c r="AO79" s="1109"/>
      <c r="AP79" s="1109"/>
    </row>
    <row r="80" spans="1:86" ht="15" customHeight="1" x14ac:dyDescent="0.2">
      <c r="A80" s="2978" t="s">
        <v>180</v>
      </c>
      <c r="B80" s="2978" t="s">
        <v>605</v>
      </c>
      <c r="C80" s="2978" t="s">
        <v>1528</v>
      </c>
      <c r="D80" s="2978" t="s">
        <v>2170</v>
      </c>
      <c r="E80" s="1161"/>
      <c r="F80" s="1162"/>
      <c r="G80" s="1163"/>
      <c r="H80" s="1163"/>
      <c r="I80" s="1109"/>
      <c r="J80" s="1109"/>
      <c r="K80" s="1109"/>
      <c r="L80" s="1109"/>
      <c r="M80" s="1109"/>
      <c r="N80" s="1109"/>
      <c r="O80" s="1109"/>
      <c r="P80" s="1109"/>
      <c r="Q80" s="1122"/>
      <c r="R80" s="1109"/>
      <c r="S80" s="1109"/>
      <c r="T80" s="1109"/>
      <c r="U80" s="806"/>
      <c r="V80" s="1164"/>
      <c r="W80" s="1164"/>
      <c r="X80" s="826"/>
      <c r="Y80" s="826"/>
      <c r="Z80" s="723"/>
      <c r="AA80" s="723"/>
      <c r="AB80" s="723"/>
      <c r="AC80" s="1109"/>
      <c r="AD80" s="1109"/>
      <c r="AE80" s="1109"/>
      <c r="AF80" s="1109"/>
      <c r="AG80" s="806"/>
      <c r="AH80" s="1164"/>
      <c r="AI80" s="1164"/>
      <c r="AJ80" s="1164"/>
      <c r="AK80" s="797"/>
    </row>
    <row r="81" spans="1:43" ht="33.75" customHeight="1" x14ac:dyDescent="0.2">
      <c r="A81" s="2969"/>
      <c r="B81" s="2969"/>
      <c r="C81" s="2969"/>
      <c r="D81" s="2969"/>
      <c r="E81" s="393"/>
      <c r="F81" s="1109"/>
      <c r="G81" s="1109"/>
      <c r="H81" s="1165"/>
      <c r="I81" s="1166"/>
      <c r="J81" s="1166"/>
      <c r="K81" s="1109"/>
      <c r="L81" s="1109"/>
      <c r="M81" s="1109"/>
      <c r="N81" s="1109"/>
      <c r="O81" s="1109"/>
      <c r="P81" s="1109"/>
      <c r="Q81" s="1109"/>
      <c r="R81" s="1109"/>
      <c r="S81" s="1122"/>
      <c r="T81" s="1109"/>
      <c r="U81" s="1109"/>
      <c r="V81" s="700"/>
      <c r="W81" s="1164"/>
      <c r="X81" s="1164"/>
      <c r="Y81" s="1164"/>
      <c r="Z81" s="1164"/>
      <c r="AA81" s="1164"/>
      <c r="AB81" s="700"/>
      <c r="AC81" s="1109"/>
      <c r="AD81" s="1109"/>
      <c r="AE81" s="1109"/>
      <c r="AF81" s="1109"/>
      <c r="AG81" s="1109"/>
      <c r="AH81" s="700"/>
      <c r="AI81" s="1164"/>
      <c r="AJ81" s="1164"/>
      <c r="AK81" s="797"/>
    </row>
    <row r="82" spans="1:43" ht="15" x14ac:dyDescent="0.2">
      <c r="A82" s="1167" t="s">
        <v>599</v>
      </c>
      <c r="B82" s="1168"/>
      <c r="C82" s="1168"/>
      <c r="D82" s="1169"/>
      <c r="E82" s="393"/>
      <c r="F82" s="1109"/>
      <c r="G82" s="1109"/>
      <c r="H82" s="1165"/>
      <c r="I82" s="1166"/>
      <c r="J82" s="1166"/>
      <c r="K82" s="1109"/>
      <c r="L82" s="1109"/>
      <c r="M82" s="1109"/>
      <c r="N82" s="1109"/>
      <c r="O82" s="1109"/>
      <c r="P82" s="1109"/>
      <c r="Q82" s="1109"/>
      <c r="R82" s="1109"/>
      <c r="S82" s="1122"/>
      <c r="T82" s="1109"/>
      <c r="U82" s="1109"/>
      <c r="V82" s="700"/>
      <c r="W82" s="1164"/>
      <c r="X82" s="1164"/>
      <c r="Y82" s="1164"/>
      <c r="Z82" s="1164"/>
      <c r="AA82" s="1164"/>
      <c r="AB82" s="700"/>
      <c r="AC82" s="1109"/>
      <c r="AD82" s="1109"/>
      <c r="AE82" s="1109"/>
      <c r="AF82" s="1109"/>
      <c r="AG82" s="1109"/>
      <c r="AH82" s="700"/>
      <c r="AI82" s="1164"/>
      <c r="AJ82" s="1164"/>
      <c r="AK82" s="797"/>
    </row>
    <row r="83" spans="1:43" ht="15" x14ac:dyDescent="0.2">
      <c r="A83" s="1170" t="s">
        <v>601</v>
      </c>
      <c r="B83" s="1171"/>
      <c r="C83" s="708"/>
      <c r="D83" s="1172"/>
      <c r="E83" s="393"/>
      <c r="F83" s="1109"/>
      <c r="G83" s="1109"/>
      <c r="H83" s="1165"/>
      <c r="I83" s="1166"/>
      <c r="J83" s="1166"/>
      <c r="K83" s="1109"/>
      <c r="L83" s="1109"/>
      <c r="M83" s="1109"/>
      <c r="N83" s="1109"/>
      <c r="O83" s="1109"/>
      <c r="P83" s="1109"/>
      <c r="Q83" s="1109"/>
      <c r="R83" s="1109"/>
      <c r="S83" s="1122"/>
      <c r="T83" s="1109"/>
      <c r="U83" s="1109"/>
      <c r="V83" s="700"/>
      <c r="W83" s="1164"/>
      <c r="X83" s="1164"/>
      <c r="Y83" s="1164"/>
      <c r="Z83" s="1164"/>
      <c r="AA83" s="1164"/>
      <c r="AB83" s="700"/>
      <c r="AC83" s="1109"/>
      <c r="AD83" s="1109"/>
      <c r="AE83" s="1109"/>
      <c r="AF83" s="1109"/>
      <c r="AG83" s="1109"/>
      <c r="AH83" s="700"/>
      <c r="AI83" s="1164"/>
      <c r="AJ83" s="1164"/>
      <c r="AK83" s="797"/>
    </row>
    <row r="84" spans="1:43" ht="21" x14ac:dyDescent="0.2">
      <c r="A84" s="1173" t="s">
        <v>602</v>
      </c>
      <c r="B84" s="1174"/>
      <c r="C84" s="1175"/>
      <c r="D84" s="1176"/>
      <c r="E84" s="393"/>
      <c r="F84" s="1109"/>
      <c r="G84" s="1109"/>
      <c r="H84" s="1165"/>
      <c r="I84" s="1166"/>
      <c r="J84" s="1166"/>
      <c r="K84" s="1109"/>
      <c r="L84" s="1109"/>
      <c r="M84" s="1109"/>
      <c r="N84" s="1109"/>
      <c r="O84" s="1109"/>
      <c r="P84" s="1109"/>
      <c r="Q84" s="1109"/>
      <c r="R84" s="1109"/>
      <c r="S84" s="1122"/>
      <c r="T84" s="1109"/>
      <c r="U84" s="1109"/>
      <c r="V84" s="700"/>
      <c r="W84" s="1164"/>
      <c r="X84" s="1164"/>
      <c r="Y84" s="1164"/>
      <c r="Z84" s="1164"/>
      <c r="AA84" s="1164"/>
      <c r="AB84" s="700"/>
      <c r="AC84" s="1109"/>
      <c r="AD84" s="1109"/>
      <c r="AE84" s="1109"/>
      <c r="AF84" s="1109"/>
      <c r="AG84" s="1109"/>
      <c r="AH84" s="700"/>
      <c r="AI84" s="1164"/>
      <c r="AJ84" s="1164"/>
      <c r="AK84" s="797"/>
    </row>
    <row r="85" spans="1:43" ht="27" customHeight="1" x14ac:dyDescent="0.2">
      <c r="A85" s="1173" t="s">
        <v>603</v>
      </c>
      <c r="B85" s="1174"/>
      <c r="C85" s="1175"/>
      <c r="D85" s="1176"/>
      <c r="E85" s="393"/>
      <c r="F85" s="1109"/>
      <c r="G85" s="1109"/>
      <c r="H85" s="1165"/>
      <c r="I85" s="1166"/>
      <c r="J85" s="1166"/>
      <c r="K85" s="1109"/>
      <c r="L85" s="1109"/>
      <c r="M85" s="1109"/>
      <c r="N85" s="1109"/>
      <c r="O85" s="1109"/>
      <c r="P85" s="1109"/>
      <c r="Q85" s="1109"/>
      <c r="R85" s="1109"/>
      <c r="S85" s="1122"/>
      <c r="T85" s="1109"/>
      <c r="U85" s="1109"/>
      <c r="V85" s="700"/>
      <c r="W85" s="1164"/>
      <c r="X85" s="1164"/>
      <c r="Y85" s="1164"/>
      <c r="Z85" s="1164"/>
      <c r="AA85" s="1164"/>
      <c r="AB85" s="700"/>
      <c r="AC85" s="1109"/>
      <c r="AD85" s="1109"/>
      <c r="AE85" s="1109"/>
      <c r="AF85" s="1109"/>
      <c r="AG85" s="1109"/>
      <c r="AH85" s="700"/>
      <c r="AI85" s="1164"/>
      <c r="AJ85" s="1164"/>
      <c r="AK85" s="797"/>
    </row>
    <row r="86" spans="1:43" ht="20.25" customHeight="1" x14ac:dyDescent="0.2">
      <c r="A86" s="1177" t="s">
        <v>1661</v>
      </c>
      <c r="B86" s="1174"/>
      <c r="C86" s="1175"/>
      <c r="D86" s="1176"/>
      <c r="E86" s="393"/>
      <c r="F86" s="1109"/>
      <c r="G86" s="1109"/>
      <c r="H86" s="1165"/>
      <c r="I86" s="1166"/>
      <c r="J86" s="1166"/>
      <c r="K86" s="1109"/>
      <c r="L86" s="1109"/>
      <c r="M86" s="1109"/>
      <c r="N86" s="1109"/>
      <c r="O86" s="1109"/>
      <c r="P86" s="1109"/>
      <c r="Q86" s="1109"/>
      <c r="R86" s="1109"/>
      <c r="S86" s="1122"/>
      <c r="T86" s="1109"/>
      <c r="U86" s="1109"/>
      <c r="V86" s="700"/>
      <c r="W86" s="1164"/>
      <c r="X86" s="1164"/>
      <c r="Y86" s="1164"/>
      <c r="Z86" s="1164"/>
      <c r="AA86" s="1164"/>
      <c r="AB86" s="700"/>
      <c r="AC86" s="1109"/>
      <c r="AD86" s="1109"/>
      <c r="AE86" s="1109"/>
      <c r="AF86" s="1109"/>
      <c r="AG86" s="1109"/>
      <c r="AH86" s="700"/>
      <c r="AI86" s="1164"/>
      <c r="AJ86" s="1164"/>
      <c r="AK86" s="797"/>
    </row>
    <row r="87" spans="1:43" ht="26.25" customHeight="1" x14ac:dyDescent="0.2">
      <c r="A87" s="1178" t="s">
        <v>2192</v>
      </c>
      <c r="B87" s="1174"/>
      <c r="C87" s="1175"/>
      <c r="D87" s="1176"/>
      <c r="E87" s="393"/>
      <c r="F87" s="1109"/>
      <c r="G87" s="1109"/>
      <c r="H87" s="1165"/>
      <c r="I87" s="1166"/>
      <c r="J87" s="1166"/>
      <c r="K87" s="1109"/>
      <c r="L87" s="1109"/>
      <c r="M87" s="1109"/>
      <c r="N87" s="1109"/>
      <c r="O87" s="1109"/>
      <c r="P87" s="1109"/>
      <c r="Q87" s="1109"/>
      <c r="R87" s="1109"/>
      <c r="S87" s="1122"/>
      <c r="T87" s="1109"/>
      <c r="U87" s="1109"/>
      <c r="V87" s="700"/>
      <c r="W87" s="1164"/>
      <c r="X87" s="1164"/>
      <c r="Y87" s="1164"/>
      <c r="Z87" s="1164"/>
      <c r="AA87" s="1164"/>
      <c r="AB87" s="700"/>
      <c r="AC87" s="1109"/>
      <c r="AD87" s="1109"/>
      <c r="AE87" s="1109"/>
      <c r="AF87" s="1109"/>
      <c r="AG87" s="1109"/>
      <c r="AH87" s="700"/>
      <c r="AI87" s="1164"/>
      <c r="AJ87" s="1164"/>
      <c r="AK87" s="797"/>
    </row>
    <row r="88" spans="1:43" ht="29.25" customHeight="1" x14ac:dyDescent="0.2">
      <c r="A88" s="1178" t="s">
        <v>2193</v>
      </c>
      <c r="B88" s="1174"/>
      <c r="C88" s="1175"/>
      <c r="D88" s="1176"/>
      <c r="E88" s="393"/>
      <c r="F88" s="1109"/>
      <c r="G88" s="1109"/>
      <c r="H88" s="1165"/>
      <c r="I88" s="1166"/>
      <c r="J88" s="1166"/>
      <c r="K88" s="1109"/>
      <c r="L88" s="1109"/>
      <c r="M88" s="1109"/>
      <c r="N88" s="1109"/>
      <c r="O88" s="1109"/>
      <c r="P88" s="1109"/>
      <c r="Q88" s="1109"/>
      <c r="R88" s="1109"/>
      <c r="S88" s="1122"/>
      <c r="T88" s="1109"/>
      <c r="U88" s="1109"/>
      <c r="V88" s="700"/>
      <c r="W88" s="1164"/>
      <c r="X88" s="1164"/>
      <c r="Y88" s="1164"/>
      <c r="Z88" s="1164"/>
      <c r="AA88" s="1164"/>
      <c r="AB88" s="700"/>
      <c r="AC88" s="1109"/>
      <c r="AD88" s="1109"/>
      <c r="AE88" s="1109"/>
      <c r="AF88" s="1109"/>
      <c r="AG88" s="1109"/>
      <c r="AH88" s="700"/>
      <c r="AI88" s="1164"/>
      <c r="AJ88" s="1179"/>
      <c r="AK88" s="1180"/>
    </row>
    <row r="89" spans="1:43" ht="29.25" customHeight="1" x14ac:dyDescent="0.2">
      <c r="A89" s="1181" t="s">
        <v>2194</v>
      </c>
      <c r="B89" s="1182"/>
      <c r="C89" s="1183"/>
      <c r="D89" s="1184"/>
      <c r="E89" s="393"/>
      <c r="F89" s="1109"/>
      <c r="G89" s="1109"/>
      <c r="H89" s="1165"/>
      <c r="I89" s="1166"/>
      <c r="J89" s="1166"/>
      <c r="K89" s="1109"/>
      <c r="L89" s="1109"/>
      <c r="M89" s="1109"/>
      <c r="N89" s="1109"/>
      <c r="O89" s="1109"/>
      <c r="P89" s="1109"/>
      <c r="Q89" s="1109"/>
      <c r="R89" s="1109"/>
      <c r="S89" s="1122"/>
      <c r="T89" s="1109"/>
      <c r="U89" s="1109"/>
      <c r="V89" s="700"/>
      <c r="W89" s="1164"/>
      <c r="X89" s="1164"/>
      <c r="Y89" s="1164"/>
      <c r="Z89" s="1164"/>
      <c r="AA89" s="1164"/>
      <c r="AB89" s="700"/>
      <c r="AC89" s="1109"/>
      <c r="AD89" s="1109"/>
      <c r="AE89" s="1109"/>
      <c r="AF89" s="1109"/>
      <c r="AG89" s="1109"/>
      <c r="AH89" s="700"/>
      <c r="AI89" s="1185"/>
      <c r="AJ89" s="1164"/>
      <c r="AK89" s="797"/>
      <c r="AL89" s="797"/>
      <c r="AM89" s="797"/>
      <c r="AN89" s="797"/>
      <c r="AO89" s="797"/>
      <c r="AP89" s="797"/>
      <c r="AQ89" s="797"/>
    </row>
    <row r="90" spans="1:43" ht="15" x14ac:dyDescent="0.2">
      <c r="A90" s="1186" t="s">
        <v>606</v>
      </c>
      <c r="B90" s="1133"/>
      <c r="C90" s="1133"/>
      <c r="D90" s="1133"/>
      <c r="E90" s="1187"/>
      <c r="F90" s="1133"/>
      <c r="G90" s="1133"/>
      <c r="H90" s="1109"/>
      <c r="I90" s="1109"/>
      <c r="J90" s="1109"/>
      <c r="K90" s="1165"/>
      <c r="L90" s="1109"/>
      <c r="M90" s="1109"/>
      <c r="N90" s="1109"/>
      <c r="O90" s="1109"/>
      <c r="P90" s="1109"/>
      <c r="Q90" s="1109"/>
      <c r="R90" s="1109"/>
      <c r="S90" s="1109"/>
      <c r="T90" s="1109"/>
      <c r="U90" s="1109"/>
      <c r="V90" s="1135"/>
      <c r="W90" s="700"/>
      <c r="X90" s="700"/>
      <c r="Y90" s="700"/>
      <c r="Z90" s="700"/>
      <c r="AA90" s="700"/>
      <c r="AB90" s="700"/>
      <c r="AC90" s="1109"/>
      <c r="AD90" s="1109"/>
      <c r="AE90" s="1109"/>
      <c r="AF90" s="1109"/>
      <c r="AG90" s="1109"/>
      <c r="AH90" s="1109"/>
      <c r="AI90" s="1109"/>
      <c r="AJ90" s="700"/>
      <c r="AK90" s="700"/>
      <c r="AL90" s="700"/>
      <c r="AM90" s="700"/>
      <c r="AN90" s="700"/>
      <c r="AO90" s="700"/>
      <c r="AP90" s="700"/>
      <c r="AQ90" s="797"/>
    </row>
    <row r="91" spans="1:43" ht="15" x14ac:dyDescent="0.2">
      <c r="A91" s="2978" t="s">
        <v>607</v>
      </c>
      <c r="B91" s="2978" t="s">
        <v>608</v>
      </c>
      <c r="C91" s="3093" t="s">
        <v>1529</v>
      </c>
      <c r="D91" s="3094"/>
      <c r="E91" s="433"/>
      <c r="F91" s="695"/>
      <c r="G91" s="1109"/>
      <c r="H91" s="1109"/>
      <c r="I91" s="1109"/>
      <c r="J91" s="1165"/>
      <c r="K91" s="1188"/>
      <c r="L91" s="1166"/>
      <c r="M91" s="1109"/>
      <c r="N91" s="1109"/>
      <c r="O91" s="1109"/>
      <c r="P91" s="1109"/>
      <c r="Q91" s="1109"/>
      <c r="R91" s="1109"/>
      <c r="S91" s="1109"/>
      <c r="T91" s="1109"/>
      <c r="U91" s="1122"/>
      <c r="V91" s="700"/>
      <c r="W91" s="700"/>
      <c r="X91" s="700"/>
      <c r="Y91" s="650"/>
      <c r="Z91" s="650"/>
      <c r="AA91" s="650"/>
      <c r="AB91" s="650"/>
      <c r="AC91" s="1189"/>
      <c r="AD91" s="700"/>
      <c r="AE91" s="1109"/>
      <c r="AF91" s="1109"/>
      <c r="AG91" s="1109"/>
      <c r="AH91" s="1109"/>
      <c r="AI91" s="1109"/>
      <c r="AJ91" s="700"/>
      <c r="AK91" s="650"/>
      <c r="AL91" s="650"/>
      <c r="AM91" s="650"/>
      <c r="AN91" s="650"/>
      <c r="AO91" s="650"/>
      <c r="AP91" s="650"/>
      <c r="AQ91" s="797"/>
    </row>
    <row r="92" spans="1:43" ht="15" x14ac:dyDescent="0.2">
      <c r="A92" s="2969"/>
      <c r="B92" s="2969"/>
      <c r="C92" s="1116" t="s">
        <v>1662</v>
      </c>
      <c r="D92" s="1116" t="s">
        <v>1663</v>
      </c>
      <c r="E92" s="591"/>
      <c r="F92" s="695"/>
      <c r="G92" s="1109"/>
      <c r="H92" s="1109"/>
      <c r="I92" s="1109"/>
      <c r="J92" s="1165"/>
      <c r="K92" s="1188"/>
      <c r="L92" s="1166"/>
      <c r="M92" s="1109"/>
      <c r="N92" s="1109"/>
      <c r="O92" s="1109"/>
      <c r="P92" s="1109"/>
      <c r="Q92" s="1109"/>
      <c r="R92" s="1109"/>
      <c r="S92" s="1109"/>
      <c r="T92" s="1109"/>
      <c r="U92" s="1122"/>
      <c r="V92" s="700"/>
      <c r="W92" s="700"/>
      <c r="X92" s="700"/>
      <c r="Y92" s="650"/>
      <c r="Z92" s="650"/>
      <c r="AA92" s="650"/>
      <c r="AB92" s="650"/>
      <c r="AC92" s="1189"/>
      <c r="AD92" s="700"/>
      <c r="AE92" s="1109"/>
      <c r="AF92" s="1109"/>
      <c r="AG92" s="1109"/>
      <c r="AH92" s="1109"/>
      <c r="AI92" s="1109"/>
      <c r="AJ92" s="700"/>
      <c r="AK92" s="650"/>
      <c r="AL92" s="650"/>
      <c r="AM92" s="650"/>
      <c r="AN92" s="650"/>
      <c r="AO92" s="650"/>
      <c r="AP92" s="650"/>
      <c r="AQ92" s="797"/>
    </row>
    <row r="93" spans="1:43" ht="15" x14ac:dyDescent="0.2">
      <c r="A93" s="1125" t="s">
        <v>609</v>
      </c>
      <c r="B93" s="125"/>
      <c r="C93" s="125"/>
      <c r="D93" s="125"/>
      <c r="E93" s="433"/>
      <c r="F93" s="695"/>
      <c r="G93" s="1109"/>
      <c r="H93" s="1109"/>
      <c r="I93" s="1109"/>
      <c r="J93" s="1165"/>
      <c r="K93" s="1190"/>
      <c r="L93" s="1166"/>
      <c r="M93" s="1109"/>
      <c r="N93" s="1109"/>
      <c r="O93" s="1109"/>
      <c r="P93" s="1109"/>
      <c r="Q93" s="1109"/>
      <c r="R93" s="1109"/>
      <c r="S93" s="1109"/>
      <c r="T93" s="1109"/>
      <c r="U93" s="1122"/>
      <c r="V93" s="700"/>
      <c r="W93" s="700"/>
      <c r="X93" s="700"/>
      <c r="Y93" s="650"/>
      <c r="Z93" s="650"/>
      <c r="AA93" s="650"/>
      <c r="AB93" s="650"/>
      <c r="AC93" s="1189"/>
      <c r="AD93" s="700"/>
      <c r="AE93" s="1109"/>
      <c r="AF93" s="1109"/>
      <c r="AG93" s="1109"/>
      <c r="AH93" s="1109"/>
      <c r="AI93" s="1109"/>
      <c r="AJ93" s="700"/>
      <c r="AK93" s="650"/>
      <c r="AL93" s="650"/>
      <c r="AM93" s="650"/>
      <c r="AN93" s="650"/>
      <c r="AO93" s="650"/>
      <c r="AP93" s="650"/>
      <c r="AQ93" s="797"/>
    </row>
    <row r="94" spans="1:43" ht="15" x14ac:dyDescent="0.2">
      <c r="A94" s="1126" t="s">
        <v>610</v>
      </c>
      <c r="B94" s="237"/>
      <c r="C94" s="237"/>
      <c r="D94" s="237"/>
      <c r="E94" s="433"/>
      <c r="F94" s="695"/>
      <c r="G94" s="1109"/>
      <c r="H94" s="1109"/>
      <c r="I94" s="1109"/>
      <c r="J94" s="1165"/>
      <c r="K94" s="1190"/>
      <c r="L94" s="1166"/>
      <c r="M94" s="1109"/>
      <c r="N94" s="1109"/>
      <c r="O94" s="1109"/>
      <c r="P94" s="1109"/>
      <c r="Q94" s="1109"/>
      <c r="R94" s="1109"/>
      <c r="S94" s="1109"/>
      <c r="T94" s="1109"/>
      <c r="U94" s="1122"/>
      <c r="V94" s="700"/>
      <c r="W94" s="700"/>
      <c r="X94" s="700"/>
      <c r="Y94" s="650"/>
      <c r="Z94" s="650"/>
      <c r="AA94" s="650"/>
      <c r="AB94" s="650"/>
      <c r="AC94" s="1189"/>
      <c r="AD94" s="700"/>
      <c r="AE94" s="1109"/>
      <c r="AF94" s="1109"/>
      <c r="AG94" s="1109"/>
      <c r="AH94" s="1109"/>
      <c r="AI94" s="1109"/>
      <c r="AJ94" s="700"/>
      <c r="AK94" s="650"/>
      <c r="AL94" s="650"/>
      <c r="AM94" s="650"/>
      <c r="AN94" s="650"/>
      <c r="AO94" s="650"/>
      <c r="AP94" s="650"/>
      <c r="AQ94" s="797"/>
    </row>
    <row r="95" spans="1:43" ht="15" x14ac:dyDescent="0.2">
      <c r="A95" s="1126" t="s">
        <v>611</v>
      </c>
      <c r="B95" s="237"/>
      <c r="C95" s="237"/>
      <c r="D95" s="237"/>
      <c r="E95" s="433"/>
      <c r="F95" s="695"/>
      <c r="G95" s="1109"/>
      <c r="H95" s="1109"/>
      <c r="I95" s="1109"/>
      <c r="J95" s="1109"/>
      <c r="K95" s="1191"/>
      <c r="L95" s="1166"/>
      <c r="M95" s="1109"/>
      <c r="N95" s="1109"/>
      <c r="O95" s="1109"/>
      <c r="P95" s="1109"/>
      <c r="Q95" s="1109"/>
      <c r="R95" s="1109"/>
      <c r="S95" s="1109"/>
      <c r="T95" s="1109"/>
      <c r="U95" s="1122"/>
      <c r="V95" s="700"/>
      <c r="W95" s="700"/>
      <c r="X95" s="700"/>
      <c r="Y95" s="650"/>
      <c r="Z95" s="650"/>
      <c r="AA95" s="650"/>
      <c r="AB95" s="650"/>
      <c r="AC95" s="1189"/>
      <c r="AD95" s="700"/>
      <c r="AE95" s="1109"/>
      <c r="AF95" s="1109"/>
      <c r="AG95" s="1109"/>
      <c r="AH95" s="1109"/>
      <c r="AI95" s="1109"/>
      <c r="AJ95" s="700"/>
      <c r="AK95" s="650"/>
      <c r="AL95" s="650"/>
      <c r="AM95" s="650"/>
      <c r="AN95" s="650"/>
      <c r="AO95" s="650"/>
      <c r="AP95" s="650"/>
      <c r="AQ95" s="797"/>
    </row>
    <row r="96" spans="1:43" ht="15" x14ac:dyDescent="0.2">
      <c r="A96" s="1126" t="s">
        <v>612</v>
      </c>
      <c r="B96" s="237"/>
      <c r="C96" s="237"/>
      <c r="D96" s="237"/>
      <c r="E96" s="433"/>
      <c r="F96" s="695"/>
      <c r="G96" s="1109"/>
      <c r="H96" s="1109"/>
      <c r="I96" s="1109"/>
      <c r="J96" s="1109"/>
      <c r="K96" s="1191"/>
      <c r="L96" s="1166"/>
      <c r="M96" s="1109"/>
      <c r="N96" s="1109"/>
      <c r="O96" s="1109"/>
      <c r="P96" s="1109"/>
      <c r="Q96" s="1109"/>
      <c r="R96" s="1109"/>
      <c r="S96" s="1109"/>
      <c r="T96" s="1109"/>
      <c r="U96" s="1122"/>
      <c r="V96" s="700"/>
      <c r="W96" s="700"/>
      <c r="X96" s="700"/>
      <c r="Y96" s="650"/>
      <c r="Z96" s="650"/>
      <c r="AA96" s="650"/>
      <c r="AB96" s="650"/>
      <c r="AC96" s="1189"/>
      <c r="AD96" s="700"/>
      <c r="AE96" s="1109"/>
      <c r="AF96" s="1109"/>
      <c r="AG96" s="1109"/>
      <c r="AH96" s="1109"/>
      <c r="AI96" s="1109"/>
      <c r="AJ96" s="700"/>
      <c r="AK96" s="650"/>
      <c r="AL96" s="650"/>
      <c r="AM96" s="650"/>
      <c r="AN96" s="650"/>
      <c r="AO96" s="650"/>
      <c r="AP96" s="650"/>
      <c r="AQ96" s="797"/>
    </row>
    <row r="97" spans="1:43" ht="15" x14ac:dyDescent="0.2">
      <c r="A97" s="1126" t="s">
        <v>613</v>
      </c>
      <c r="B97" s="237"/>
      <c r="C97" s="237"/>
      <c r="D97" s="237"/>
      <c r="E97" s="433"/>
      <c r="F97" s="695"/>
      <c r="G97" s="1109"/>
      <c r="H97" s="1109"/>
      <c r="I97" s="1109"/>
      <c r="J97" s="1109"/>
      <c r="K97" s="1191"/>
      <c r="L97" s="1166"/>
      <c r="M97" s="1109"/>
      <c r="N97" s="1109"/>
      <c r="O97" s="1109"/>
      <c r="P97" s="1109"/>
      <c r="Q97" s="1109"/>
      <c r="R97" s="1109"/>
      <c r="S97" s="1109"/>
      <c r="T97" s="1109"/>
      <c r="U97" s="1122"/>
      <c r="V97" s="700"/>
      <c r="W97" s="700"/>
      <c r="X97" s="700"/>
      <c r="Y97" s="650"/>
      <c r="Z97" s="650"/>
      <c r="AA97" s="650"/>
      <c r="AB97" s="650"/>
      <c r="AC97" s="1189"/>
      <c r="AD97" s="700"/>
      <c r="AE97" s="1109"/>
      <c r="AF97" s="1109"/>
      <c r="AG97" s="1109"/>
      <c r="AH97" s="1109"/>
      <c r="AI97" s="1109"/>
      <c r="AJ97" s="700"/>
      <c r="AK97" s="650"/>
      <c r="AL97" s="650"/>
      <c r="AM97" s="650"/>
      <c r="AN97" s="650"/>
      <c r="AO97" s="650"/>
      <c r="AP97" s="650"/>
      <c r="AQ97" s="797"/>
    </row>
    <row r="98" spans="1:43" ht="15" x14ac:dyDescent="0.2">
      <c r="A98" s="1192" t="s">
        <v>47</v>
      </c>
      <c r="B98" s="1193">
        <f>SUM(B93:B97)</f>
        <v>0</v>
      </c>
      <c r="C98" s="1193">
        <f>SUM(C93:C97)</f>
        <v>0</v>
      </c>
      <c r="D98" s="1193">
        <f>SUM(D93:D97)</f>
        <v>0</v>
      </c>
      <c r="E98" s="433"/>
      <c r="F98" s="695"/>
      <c r="G98" s="1109"/>
      <c r="H98" s="1109"/>
      <c r="I98" s="1109"/>
      <c r="J98" s="1109"/>
      <c r="K98" s="1191"/>
      <c r="L98" s="1166"/>
      <c r="M98" s="1109"/>
      <c r="N98" s="1109"/>
      <c r="O98" s="1109"/>
      <c r="P98" s="1109"/>
      <c r="Q98" s="1109"/>
      <c r="R98" s="1109"/>
      <c r="S98" s="1109"/>
      <c r="T98" s="1109"/>
      <c r="U98" s="1122"/>
      <c r="V98" s="700"/>
      <c r="W98" s="700"/>
      <c r="X98" s="700"/>
      <c r="Y98" s="650"/>
      <c r="Z98" s="650"/>
      <c r="AA98" s="650"/>
      <c r="AB98" s="650"/>
      <c r="AC98" s="1189"/>
      <c r="AD98" s="700"/>
      <c r="AE98" s="1109"/>
      <c r="AF98" s="1109"/>
      <c r="AG98" s="1109"/>
      <c r="AH98" s="1109"/>
      <c r="AI98" s="1109"/>
      <c r="AJ98" s="700"/>
      <c r="AK98" s="650"/>
      <c r="AL98" s="650"/>
      <c r="AM98" s="650"/>
      <c r="AN98" s="650"/>
      <c r="AO98" s="650"/>
      <c r="AP98" s="650"/>
      <c r="AQ98" s="797"/>
    </row>
    <row r="99" spans="1:43" ht="15" x14ac:dyDescent="0.2">
      <c r="A99" s="1194" t="s">
        <v>614</v>
      </c>
      <c r="B99" s="219"/>
      <c r="C99" s="219"/>
      <c r="D99" s="219"/>
      <c r="E99" s="735"/>
      <c r="F99" s="735"/>
      <c r="G99" s="1195"/>
      <c r="H99" s="1195"/>
      <c r="I99" s="1195"/>
      <c r="J99" s="1063"/>
      <c r="K99" s="1064"/>
      <c r="L99" s="1063"/>
      <c r="M99" s="1063"/>
      <c r="N99" s="1109"/>
      <c r="O99" s="1109"/>
      <c r="P99" s="1109"/>
      <c r="Q99" s="1109"/>
      <c r="R99" s="1109"/>
      <c r="S99" s="1109"/>
      <c r="T99" s="1109"/>
      <c r="U99" s="1135"/>
      <c r="V99" s="700"/>
      <c r="W99" s="700"/>
      <c r="X99" s="700"/>
      <c r="Y99" s="700"/>
      <c r="Z99" s="700"/>
      <c r="AA99" s="700"/>
      <c r="AB99" s="1196"/>
      <c r="AC99" s="700"/>
      <c r="AD99" s="1109"/>
      <c r="AE99" s="1109"/>
      <c r="AF99" s="1109"/>
      <c r="AG99" s="1109"/>
      <c r="AH99" s="1109"/>
      <c r="AI99" s="700"/>
      <c r="AJ99" s="700"/>
      <c r="AK99" s="700"/>
      <c r="AL99" s="700"/>
      <c r="AM99" s="700"/>
      <c r="AN99" s="700"/>
      <c r="AO99" s="700"/>
      <c r="AP99" s="797"/>
    </row>
    <row r="100" spans="1:43" x14ac:dyDescent="0.2">
      <c r="A100" s="2740" t="s">
        <v>224</v>
      </c>
      <c r="B100" s="2767" t="s">
        <v>557</v>
      </c>
      <c r="C100" s="2752"/>
      <c r="D100" s="2768"/>
      <c r="E100" s="2769" t="s">
        <v>558</v>
      </c>
      <c r="F100" s="2753"/>
      <c r="G100" s="2753"/>
      <c r="H100" s="2753"/>
      <c r="I100" s="2753"/>
      <c r="J100" s="2753"/>
      <c r="K100" s="2753"/>
      <c r="L100" s="2753"/>
      <c r="M100" s="2753"/>
      <c r="N100" s="1197"/>
      <c r="O100" s="1109"/>
      <c r="P100" s="1109"/>
      <c r="Q100" s="1109"/>
      <c r="R100" s="1109"/>
      <c r="S100" s="1109"/>
      <c r="T100" s="1109"/>
      <c r="U100" s="1109"/>
      <c r="V100" s="1122"/>
      <c r="W100" s="1109"/>
      <c r="X100" s="1109"/>
      <c r="Y100" s="1109"/>
      <c r="Z100" s="1109"/>
      <c r="AA100" s="1109"/>
      <c r="AB100" s="1109"/>
      <c r="AC100" s="1109"/>
      <c r="AD100" s="1109"/>
      <c r="AE100" s="1109"/>
      <c r="AF100" s="1109"/>
      <c r="AG100" s="1109"/>
      <c r="AH100" s="1109"/>
      <c r="AI100" s="1109"/>
      <c r="AJ100" s="700"/>
      <c r="AK100" s="700"/>
      <c r="AL100" s="700"/>
      <c r="AM100" s="700"/>
      <c r="AN100" s="700"/>
      <c r="AO100" s="700"/>
      <c r="AP100" s="700"/>
      <c r="AQ100" s="797"/>
    </row>
    <row r="101" spans="1:43" x14ac:dyDescent="0.2">
      <c r="A101" s="2743"/>
      <c r="B101" s="2769"/>
      <c r="C101" s="2753"/>
      <c r="D101" s="2770"/>
      <c r="E101" s="2745" t="s">
        <v>475</v>
      </c>
      <c r="F101" s="2747"/>
      <c r="G101" s="2745" t="s">
        <v>476</v>
      </c>
      <c r="H101" s="2747"/>
      <c r="I101" s="2745" t="s">
        <v>477</v>
      </c>
      <c r="J101" s="2747"/>
      <c r="K101" s="2745" t="s">
        <v>444</v>
      </c>
      <c r="L101" s="2747"/>
      <c r="M101" s="2745" t="s">
        <v>13</v>
      </c>
      <c r="N101" s="2747"/>
      <c r="O101" s="1109"/>
      <c r="P101" s="1109"/>
      <c r="Q101" s="1109"/>
      <c r="R101" s="1109"/>
      <c r="S101" s="1109"/>
      <c r="T101" s="1109"/>
      <c r="U101" s="1109"/>
      <c r="V101" s="1109"/>
      <c r="W101" s="1122"/>
      <c r="X101" s="1109"/>
      <c r="Y101" s="1109"/>
      <c r="Z101" s="1109"/>
      <c r="AA101" s="1109"/>
      <c r="AB101" s="1109"/>
      <c r="AC101" s="1109"/>
      <c r="AD101" s="1109"/>
      <c r="AE101" s="1109"/>
      <c r="AF101" s="1109"/>
      <c r="AG101" s="1109"/>
      <c r="AH101" s="1109"/>
      <c r="AI101" s="1109"/>
      <c r="AJ101" s="700"/>
      <c r="AK101" s="700"/>
      <c r="AL101" s="700"/>
      <c r="AM101" s="700"/>
      <c r="AN101" s="700"/>
      <c r="AO101" s="700"/>
      <c r="AP101" s="700"/>
      <c r="AQ101" s="797"/>
    </row>
    <row r="102" spans="1:43" x14ac:dyDescent="0.2">
      <c r="A102" s="2741"/>
      <c r="B102" s="183" t="s">
        <v>231</v>
      </c>
      <c r="C102" s="113" t="s">
        <v>27</v>
      </c>
      <c r="D102" s="416" t="s">
        <v>28</v>
      </c>
      <c r="E102" s="468" t="s">
        <v>27</v>
      </c>
      <c r="F102" s="339" t="s">
        <v>28</v>
      </c>
      <c r="G102" s="468" t="s">
        <v>27</v>
      </c>
      <c r="H102" s="339" t="s">
        <v>28</v>
      </c>
      <c r="I102" s="468" t="s">
        <v>27</v>
      </c>
      <c r="J102" s="339" t="s">
        <v>28</v>
      </c>
      <c r="K102" s="468" t="s">
        <v>27</v>
      </c>
      <c r="L102" s="339" t="s">
        <v>28</v>
      </c>
      <c r="M102" s="468" t="s">
        <v>27</v>
      </c>
      <c r="N102" s="339" t="s">
        <v>28</v>
      </c>
      <c r="O102" s="1198"/>
      <c r="P102" s="1109"/>
      <c r="Q102" s="1191"/>
      <c r="R102" s="1109"/>
      <c r="S102" s="1109"/>
      <c r="T102" s="1109"/>
      <c r="U102" s="1109"/>
      <c r="V102" s="1109"/>
      <c r="W102" s="1109"/>
      <c r="X102" s="1109"/>
      <c r="Y102" s="1109"/>
      <c r="Z102" s="1109"/>
      <c r="AA102" s="1122"/>
      <c r="AB102" s="1109"/>
      <c r="AC102" s="1109"/>
      <c r="AD102" s="1109"/>
      <c r="AE102" s="1109"/>
      <c r="AF102" s="1109"/>
      <c r="AG102" s="1109"/>
      <c r="AH102" s="1109"/>
      <c r="AI102" s="1109"/>
      <c r="AJ102" s="1109"/>
      <c r="AK102" s="1109"/>
      <c r="AL102" s="1109"/>
      <c r="AM102" s="1109"/>
      <c r="AN102" s="1109"/>
      <c r="AO102" s="1109"/>
      <c r="AP102" s="1109"/>
    </row>
    <row r="103" spans="1:43" ht="17.25" customHeight="1" x14ac:dyDescent="0.2">
      <c r="A103" s="694" t="s">
        <v>615</v>
      </c>
      <c r="B103" s="455">
        <f>SUM(C103:D103)</f>
        <v>0</v>
      </c>
      <c r="C103" s="1114">
        <f>SUM(E103+G103+I103+K103+M103)</f>
        <v>0</v>
      </c>
      <c r="D103" s="345">
        <f>SUM(F103+H103+J103+L103+N103)</f>
        <v>0</v>
      </c>
      <c r="E103" s="1199"/>
      <c r="F103" s="1183"/>
      <c r="G103" s="1199"/>
      <c r="H103" s="1183"/>
      <c r="I103" s="1199"/>
      <c r="J103" s="1200"/>
      <c r="K103" s="1199"/>
      <c r="L103" s="1200"/>
      <c r="M103" s="1201"/>
      <c r="N103" s="1200"/>
      <c r="O103" s="1202"/>
      <c r="P103" s="1109"/>
      <c r="Q103" s="1191"/>
      <c r="R103" s="1109"/>
      <c r="S103" s="1109"/>
      <c r="T103" s="1109"/>
      <c r="U103" s="1109"/>
      <c r="V103" s="1109"/>
      <c r="W103" s="1109"/>
      <c r="X103" s="1109"/>
      <c r="Y103" s="1109"/>
      <c r="Z103" s="1109"/>
      <c r="AA103" s="1122"/>
      <c r="AB103" s="1109"/>
      <c r="AC103" s="1109"/>
      <c r="AD103" s="1109"/>
      <c r="AE103" s="1109"/>
      <c r="AF103" s="1109"/>
      <c r="AG103" s="1109"/>
      <c r="AH103" s="1109"/>
      <c r="AI103" s="1109"/>
      <c r="AJ103" s="1109"/>
      <c r="AK103" s="1109"/>
      <c r="AL103" s="1109"/>
      <c r="AM103" s="1109"/>
      <c r="AN103" s="1109"/>
      <c r="AO103" s="1109"/>
      <c r="AP103" s="1109"/>
    </row>
    <row r="104" spans="1:43" ht="26.25" customHeight="1" x14ac:dyDescent="0.2">
      <c r="A104" s="694" t="s">
        <v>616</v>
      </c>
      <c r="B104" s="385">
        <f>SUM(C104:D104)</f>
        <v>0</v>
      </c>
      <c r="C104" s="1114">
        <f>SUM(E104+G104+I104+K104+M104)</f>
        <v>0</v>
      </c>
      <c r="D104" s="345">
        <f>SUM(F104+H104+J104+L104+N104)</f>
        <v>0</v>
      </c>
      <c r="E104" s="715"/>
      <c r="F104" s="716"/>
      <c r="G104" s="715"/>
      <c r="H104" s="717"/>
      <c r="I104" s="715"/>
      <c r="J104" s="716"/>
      <c r="K104" s="715"/>
      <c r="L104" s="716"/>
      <c r="M104" s="1203"/>
      <c r="N104" s="717"/>
      <c r="O104" s="1202"/>
      <c r="P104" s="1109"/>
      <c r="Q104" s="1191"/>
      <c r="R104" s="1109"/>
      <c r="S104" s="1109"/>
      <c r="T104" s="1109"/>
      <c r="U104" s="1109"/>
      <c r="V104" s="1109"/>
      <c r="W104" s="1109"/>
      <c r="X104" s="1109"/>
      <c r="Y104" s="1109"/>
      <c r="Z104" s="1109"/>
      <c r="AA104" s="1122"/>
      <c r="AB104" s="1109"/>
      <c r="AC104" s="1109"/>
      <c r="AD104" s="1109"/>
      <c r="AE104" s="1109"/>
      <c r="AF104" s="1109"/>
      <c r="AG104" s="1109"/>
      <c r="AH104" s="1109"/>
      <c r="AI104" s="1109"/>
      <c r="AJ104" s="1109"/>
      <c r="AK104" s="1109"/>
      <c r="AL104" s="1109"/>
      <c r="AM104" s="1109"/>
      <c r="AN104" s="1109"/>
      <c r="AO104" s="1109"/>
      <c r="AP104" s="1109"/>
    </row>
    <row r="105" spans="1:43" x14ac:dyDescent="0.2">
      <c r="A105" s="219"/>
      <c r="B105" s="1109"/>
      <c r="C105" s="1191"/>
      <c r="D105" s="1109"/>
      <c r="E105" s="1109"/>
      <c r="F105" s="1109"/>
      <c r="G105" s="1109"/>
      <c r="H105" s="1109"/>
      <c r="I105" s="1109"/>
      <c r="J105" s="1109"/>
      <c r="K105" s="1109"/>
      <c r="L105" s="1109"/>
      <c r="M105" s="1122"/>
      <c r="N105" s="1109"/>
      <c r="O105" s="1109"/>
      <c r="P105" s="1109"/>
      <c r="Q105" s="1109"/>
      <c r="R105" s="1109"/>
      <c r="S105" s="1109"/>
      <c r="T105" s="1109"/>
      <c r="U105" s="1109"/>
      <c r="V105" s="1109"/>
      <c r="W105" s="1109"/>
      <c r="X105" s="1109"/>
      <c r="Y105" s="1109"/>
      <c r="Z105" s="1109"/>
      <c r="AA105" s="1109"/>
      <c r="AB105" s="1109"/>
    </row>
    <row r="186" spans="1:2" hidden="1" x14ac:dyDescent="0.2">
      <c r="A186" s="320">
        <f>SUM(C23,C24:C26,C30,C43:C44,C49:C70,B103:B104,B82:B89,B98,C35:C38,C74:J77)</f>
        <v>0</v>
      </c>
      <c r="B186" s="320">
        <f>SUM(CG8:CL104)</f>
        <v>0</v>
      </c>
    </row>
  </sheetData>
  <sheetProtection algorithmName="SHA-512" hashValue="ftv8PNSkrKBe6uLnZCC+QJx27nQYLRLuirx1qd9HkhgSbk9eXoWi7OMfCmnUOwgir7EIi2mRujkQYzF7tfr8kA==" saltValue="aIPKgsjHe5EXTzYIfaFwaQ==" spinCount="100000" sheet="1" objects="1" scenarios="1"/>
  <mergeCells count="123">
    <mergeCell ref="A6:W6"/>
    <mergeCell ref="A10:A12"/>
    <mergeCell ref="B10:B12"/>
    <mergeCell ref="C10:E11"/>
    <mergeCell ref="F10:AM10"/>
    <mergeCell ref="AN10:AN12"/>
    <mergeCell ref="V11:W11"/>
    <mergeCell ref="X11:Y11"/>
    <mergeCell ref="Z11:AA11"/>
    <mergeCell ref="AB11:AC11"/>
    <mergeCell ref="AL11:AM11"/>
    <mergeCell ref="R11:S11"/>
    <mergeCell ref="T11:U11"/>
    <mergeCell ref="AD11:AE11"/>
    <mergeCell ref="AF11:AG11"/>
    <mergeCell ref="AH11:AI11"/>
    <mergeCell ref="AJ11:AK11"/>
    <mergeCell ref="F11:G11"/>
    <mergeCell ref="H11:I11"/>
    <mergeCell ref="J11:K11"/>
    <mergeCell ref="L11:M11"/>
    <mergeCell ref="N11:O11"/>
    <mergeCell ref="P11:Q11"/>
    <mergeCell ref="A13:A23"/>
    <mergeCell ref="A25:A26"/>
    <mergeCell ref="A28:A29"/>
    <mergeCell ref="B28:B29"/>
    <mergeCell ref="C28:E28"/>
    <mergeCell ref="F28:G28"/>
    <mergeCell ref="H28:I28"/>
    <mergeCell ref="AD28:AE28"/>
    <mergeCell ref="AF28:AG28"/>
    <mergeCell ref="A33:A34"/>
    <mergeCell ref="B33:B34"/>
    <mergeCell ref="C33:C34"/>
    <mergeCell ref="A35:A36"/>
    <mergeCell ref="AH28:AI28"/>
    <mergeCell ref="AJ28:AK28"/>
    <mergeCell ref="AL28:AM28"/>
    <mergeCell ref="V28:W28"/>
    <mergeCell ref="X28:Y28"/>
    <mergeCell ref="Z28:AA28"/>
    <mergeCell ref="AB28:AC28"/>
    <mergeCell ref="J28:K28"/>
    <mergeCell ref="L28:M28"/>
    <mergeCell ref="N28:O28"/>
    <mergeCell ref="P28:Q28"/>
    <mergeCell ref="R28:S28"/>
    <mergeCell ref="T28:U28"/>
    <mergeCell ref="A37:A38"/>
    <mergeCell ref="A40:B42"/>
    <mergeCell ref="C40:E41"/>
    <mergeCell ref="F40:AM40"/>
    <mergeCell ref="A74:B74"/>
    <mergeCell ref="A49:A54"/>
    <mergeCell ref="A55:A56"/>
    <mergeCell ref="A57:A60"/>
    <mergeCell ref="A61:A62"/>
    <mergeCell ref="A46:B48"/>
    <mergeCell ref="C46:E47"/>
    <mergeCell ref="F46:AM46"/>
    <mergeCell ref="X47:Y47"/>
    <mergeCell ref="Z47:AA47"/>
    <mergeCell ref="AL41:AM41"/>
    <mergeCell ref="J41:K41"/>
    <mergeCell ref="L41:M41"/>
    <mergeCell ref="N41:O41"/>
    <mergeCell ref="AJ41:AK41"/>
    <mergeCell ref="X41:Y41"/>
    <mergeCell ref="Z41:AA41"/>
    <mergeCell ref="AB41:AC41"/>
    <mergeCell ref="AD41:AE41"/>
    <mergeCell ref="F41:G41"/>
    <mergeCell ref="AF41:AG41"/>
    <mergeCell ref="T47:U47"/>
    <mergeCell ref="V47:W47"/>
    <mergeCell ref="A45:M45"/>
    <mergeCell ref="H41:I41"/>
    <mergeCell ref="AN46:AN48"/>
    <mergeCell ref="F47:G47"/>
    <mergeCell ref="H47:I47"/>
    <mergeCell ref="J47:K47"/>
    <mergeCell ref="L47:M47"/>
    <mergeCell ref="AH41:AI41"/>
    <mergeCell ref="AN40:AN42"/>
    <mergeCell ref="P41:Q41"/>
    <mergeCell ref="R41:S41"/>
    <mergeCell ref="T41:U41"/>
    <mergeCell ref="V41:W41"/>
    <mergeCell ref="AL47:AM47"/>
    <mergeCell ref="AF47:AG47"/>
    <mergeCell ref="AH47:AI47"/>
    <mergeCell ref="A63:A64"/>
    <mergeCell ref="A65:A70"/>
    <mergeCell ref="B80:B81"/>
    <mergeCell ref="C80:C81"/>
    <mergeCell ref="A75:B75"/>
    <mergeCell ref="A76:B76"/>
    <mergeCell ref="A77:B77"/>
    <mergeCell ref="A72:B73"/>
    <mergeCell ref="AJ47:AK47"/>
    <mergeCell ref="D80:D81"/>
    <mergeCell ref="E72:F72"/>
    <mergeCell ref="G72:H72"/>
    <mergeCell ref="I72:J72"/>
    <mergeCell ref="N47:O47"/>
    <mergeCell ref="P47:Q47"/>
    <mergeCell ref="R47:S47"/>
    <mergeCell ref="C72:D72"/>
    <mergeCell ref="AB47:AC47"/>
    <mergeCell ref="AD47:AE47"/>
    <mergeCell ref="A91:A92"/>
    <mergeCell ref="C91:D91"/>
    <mergeCell ref="A80:A81"/>
    <mergeCell ref="A100:A102"/>
    <mergeCell ref="B100:D101"/>
    <mergeCell ref="E100:M100"/>
    <mergeCell ref="E101:F101"/>
    <mergeCell ref="G101:H101"/>
    <mergeCell ref="I101:J101"/>
    <mergeCell ref="K101:L101"/>
    <mergeCell ref="M101:N101"/>
    <mergeCell ref="B91:B92"/>
  </mergeCells>
  <dataValidations count="1">
    <dataValidation type="whole" allowBlank="1" showInputMessage="1" showErrorMessage="1" errorTitle="ERROR" error="Por Favor ingrese solo Números." sqref="A1:XFD1048576">
      <formula1>0</formula1>
      <formula2>100000000000</formula2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CT197"/>
  <sheetViews>
    <sheetView zoomScaleNormal="100" workbookViewId="0"/>
  </sheetViews>
  <sheetFormatPr baseColWidth="10" defaultRowHeight="14.25" x14ac:dyDescent="0.2"/>
  <cols>
    <col min="1" max="1" width="67.28515625" style="288" customWidth="1"/>
    <col min="2" max="2" width="20.85546875" style="288" customWidth="1"/>
    <col min="3" max="5" width="14.140625" style="288" customWidth="1"/>
    <col min="6" max="6" width="11.42578125" style="288"/>
    <col min="7" max="7" width="12.5703125" style="288" customWidth="1"/>
    <col min="8" max="35" width="11.42578125" style="288"/>
    <col min="36" max="36" width="14.28515625" style="288" customWidth="1"/>
    <col min="37" max="40" width="11.42578125" style="288"/>
    <col min="41" max="41" width="13.5703125" style="288" customWidth="1"/>
    <col min="42" max="42" width="14.42578125" style="288" customWidth="1"/>
    <col min="43" max="44" width="11.42578125" style="288"/>
    <col min="45" max="45" width="13.42578125" style="288" customWidth="1"/>
    <col min="46" max="46" width="17.28515625" style="288" customWidth="1"/>
    <col min="47" max="47" width="14.42578125" style="288" customWidth="1"/>
    <col min="48" max="48" width="11.42578125" style="288"/>
    <col min="49" max="49" width="14" style="288" customWidth="1"/>
    <col min="50" max="50" width="11.42578125" style="288"/>
    <col min="51" max="51" width="13.5703125" style="288" customWidth="1"/>
    <col min="52" max="75" width="11.42578125" style="288"/>
    <col min="76" max="96" width="21.5703125" style="290" customWidth="1"/>
    <col min="97" max="97" width="21.5703125" style="288" customWidth="1"/>
    <col min="98" max="16384" width="11.42578125" style="288"/>
  </cols>
  <sheetData>
    <row r="1" spans="1:98" x14ac:dyDescent="0.2">
      <c r="A1" s="589" t="s">
        <v>1552</v>
      </c>
    </row>
    <row r="2" spans="1:98" x14ac:dyDescent="0.2">
      <c r="A2" s="589" t="str">
        <f>CONCATENATE("COMUNA: ",NOMBRE!B2," - ","( ",NOMBRE!C2,NOMBRE!D2,NOMBRE!E2,NOMBRE!F2,NOMBRE!G2," )")</f>
        <v>COMUNA:  - (  )</v>
      </c>
    </row>
    <row r="3" spans="1:98" x14ac:dyDescent="0.2">
      <c r="A3" s="589" t="str">
        <f>CONCATENATE("ESTABLECIMIENTO/ESTRATEGIA: ",NOMBRE!B3," - ","( ",NOMBRE!C3,NOMBRE!D3,NOMBRE!E3,NOMBRE!F3,NOMBRE!G3,NOMBRE!H3," )")</f>
        <v>ESTABLECIMIENTO/ESTRATEGIA:  - (  )</v>
      </c>
    </row>
    <row r="4" spans="1:98" x14ac:dyDescent="0.2">
      <c r="A4" s="589" t="str">
        <f>CONCATENATE("MES: ",NOMBRE!B6," - ","( ",NOMBRE!C6,NOMBRE!D6," )")</f>
        <v>MES:  - (  )</v>
      </c>
    </row>
    <row r="5" spans="1:98" ht="15" customHeight="1" x14ac:dyDescent="0.2">
      <c r="A5" s="589" t="str">
        <f>CONCATENATE("AÑO: ",NOMBRE!B7)</f>
        <v>AÑO: 2017</v>
      </c>
      <c r="AP5" s="3143"/>
      <c r="AQ5" s="3145"/>
      <c r="AR5" s="3145"/>
    </row>
    <row r="6" spans="1:98" ht="15" x14ac:dyDescent="0.2">
      <c r="A6" s="3134" t="s">
        <v>617</v>
      </c>
      <c r="B6" s="3134"/>
      <c r="C6" s="3134"/>
      <c r="D6" s="3134"/>
      <c r="E6" s="3134"/>
      <c r="F6" s="3134"/>
      <c r="G6" s="3134"/>
      <c r="H6" s="3134"/>
      <c r="I6" s="3134"/>
      <c r="J6" s="3134"/>
      <c r="K6" s="3134"/>
      <c r="L6" s="3134"/>
      <c r="M6" s="3134"/>
      <c r="N6" s="3134"/>
      <c r="O6" s="3134"/>
      <c r="P6" s="3134"/>
      <c r="Q6" s="3134"/>
      <c r="R6" s="3134"/>
      <c r="S6" s="3134"/>
      <c r="T6" s="3134"/>
      <c r="U6" s="3134"/>
      <c r="V6" s="3134"/>
      <c r="W6" s="3134"/>
      <c r="X6" s="3134"/>
      <c r="Y6" s="3134"/>
      <c r="Z6" s="3134"/>
      <c r="AA6" s="3134"/>
      <c r="AB6" s="3134"/>
      <c r="AC6" s="3134"/>
      <c r="AD6" s="3134"/>
      <c r="AE6" s="292"/>
      <c r="AF6" s="292"/>
      <c r="AG6" s="292"/>
      <c r="AH6" s="489"/>
      <c r="AI6" s="292"/>
      <c r="AJ6" s="292"/>
      <c r="AK6" s="489"/>
      <c r="AL6" s="292"/>
      <c r="AM6" s="292"/>
      <c r="AN6" s="1204"/>
      <c r="AP6" s="3143"/>
      <c r="AQ6" s="3145"/>
      <c r="AR6" s="3145"/>
    </row>
    <row r="7" spans="1:98" ht="15" customHeight="1" x14ac:dyDescent="0.2">
      <c r="A7" s="1205"/>
      <c r="B7" s="1205"/>
      <c r="C7" s="1205"/>
      <c r="D7" s="1205"/>
      <c r="E7" s="1205"/>
      <c r="F7" s="1205"/>
      <c r="G7" s="1205"/>
      <c r="H7" s="1205"/>
      <c r="I7" s="1205"/>
      <c r="J7" s="1205"/>
      <c r="K7" s="1205"/>
      <c r="L7" s="1205"/>
      <c r="M7" s="1205"/>
      <c r="N7" s="1205"/>
      <c r="O7" s="1205"/>
      <c r="P7" s="1205"/>
      <c r="Q7" s="1205"/>
      <c r="R7" s="1205"/>
      <c r="S7" s="1205"/>
      <c r="T7" s="1205"/>
      <c r="U7" s="1205"/>
      <c r="V7" s="1205"/>
      <c r="W7" s="1205"/>
      <c r="X7" s="1205"/>
      <c r="Y7" s="1205"/>
      <c r="Z7" s="1206"/>
      <c r="AA7" s="1206"/>
      <c r="AB7" s="1206"/>
      <c r="AC7" s="1206"/>
      <c r="AD7" s="1206"/>
      <c r="AE7" s="292"/>
      <c r="AF7" s="292"/>
      <c r="AG7" s="292"/>
      <c r="AH7" s="489"/>
      <c r="AI7" s="292"/>
      <c r="AJ7" s="292"/>
      <c r="AK7" s="489"/>
      <c r="AL7" s="292"/>
      <c r="AM7" s="292"/>
      <c r="AN7" s="1204"/>
      <c r="AP7" s="3143"/>
      <c r="AQ7" s="3145"/>
      <c r="AR7" s="3145"/>
      <c r="AS7" s="3139"/>
      <c r="AT7" s="3140"/>
      <c r="AU7" s="3140"/>
    </row>
    <row r="8" spans="1:98" x14ac:dyDescent="0.2">
      <c r="A8" s="262" t="s">
        <v>2195</v>
      </c>
      <c r="B8" s="329"/>
      <c r="C8" s="1207"/>
      <c r="D8" s="1207"/>
      <c r="E8" s="1207"/>
      <c r="F8" s="1207"/>
      <c r="G8" s="1207"/>
      <c r="H8" s="1207"/>
      <c r="I8" s="1207"/>
      <c r="J8" s="1207"/>
      <c r="K8" s="1207"/>
      <c r="L8" s="1207"/>
      <c r="M8" s="1207"/>
      <c r="N8" s="1207"/>
      <c r="O8" s="1207"/>
      <c r="P8" s="1207"/>
      <c r="Q8" s="1207"/>
      <c r="R8" s="1207"/>
      <c r="S8" s="1207"/>
      <c r="T8" s="1207"/>
      <c r="U8" s="1207"/>
      <c r="V8" s="1207"/>
      <c r="W8" s="1207"/>
      <c r="X8" s="1207"/>
      <c r="Y8" s="1207"/>
      <c r="Z8" s="1207"/>
      <c r="AA8" s="1207"/>
      <c r="AB8" s="1207"/>
      <c r="AC8" s="1207"/>
      <c r="AD8" s="1208"/>
      <c r="AE8" s="439"/>
      <c r="AF8" s="439"/>
      <c r="AG8" s="439"/>
      <c r="AH8" s="439"/>
      <c r="AI8" s="292"/>
      <c r="AJ8" s="292"/>
      <c r="AK8" s="489"/>
      <c r="AL8" s="292"/>
      <c r="AM8" s="292"/>
      <c r="AN8" s="1204"/>
      <c r="AP8" s="3144"/>
      <c r="AQ8" s="3146"/>
      <c r="AR8" s="3146"/>
      <c r="AS8" s="3141"/>
      <c r="AT8" s="3142"/>
      <c r="AU8" s="3142"/>
    </row>
    <row r="9" spans="1:98" ht="39" customHeight="1" x14ac:dyDescent="0.2">
      <c r="A9" s="2767" t="s">
        <v>618</v>
      </c>
      <c r="B9" s="3135" t="s">
        <v>619</v>
      </c>
      <c r="C9" s="3136"/>
      <c r="D9" s="3136"/>
      <c r="E9" s="3136"/>
      <c r="F9" s="3136"/>
      <c r="G9" s="3136"/>
      <c r="H9" s="3136"/>
      <c r="I9" s="3136"/>
      <c r="J9" s="3136"/>
      <c r="K9" s="3136"/>
      <c r="L9" s="3136"/>
      <c r="M9" s="3136"/>
      <c r="N9" s="3136"/>
      <c r="O9" s="3136"/>
      <c r="P9" s="3136"/>
      <c r="Q9" s="3136"/>
      <c r="R9" s="3136"/>
      <c r="S9" s="3136"/>
      <c r="T9" s="3136"/>
      <c r="U9" s="3136"/>
      <c r="V9" s="3136"/>
      <c r="W9" s="3136"/>
      <c r="X9" s="2767" t="s">
        <v>620</v>
      </c>
      <c r="Y9" s="2752"/>
      <c r="Z9" s="2752"/>
      <c r="AA9" s="2752"/>
      <c r="AB9" s="2752"/>
      <c r="AC9" s="2752"/>
      <c r="AD9" s="2752"/>
      <c r="AE9" s="2768"/>
      <c r="AF9" s="2799" t="s">
        <v>1442</v>
      </c>
      <c r="AG9" s="2801"/>
      <c r="AH9" s="2767" t="s">
        <v>621</v>
      </c>
      <c r="AI9" s="2768"/>
      <c r="AJ9" s="2761" t="s">
        <v>622</v>
      </c>
      <c r="AK9" s="2767" t="s">
        <v>623</v>
      </c>
      <c r="AL9" s="2768"/>
      <c r="AM9" s="2767" t="s">
        <v>624</v>
      </c>
      <c r="AN9" s="2768"/>
      <c r="AO9" s="2775" t="s">
        <v>2356</v>
      </c>
      <c r="AP9" s="2775"/>
      <c r="AQ9" s="3150" t="s">
        <v>721</v>
      </c>
      <c r="AR9" s="3147" t="s">
        <v>1523</v>
      </c>
      <c r="AS9" s="3153" t="s">
        <v>2244</v>
      </c>
      <c r="AT9" s="3154"/>
      <c r="AU9" s="2767" t="s">
        <v>633</v>
      </c>
      <c r="AV9" s="2752"/>
      <c r="AW9" s="2752"/>
      <c r="AX9" s="304"/>
      <c r="BX9" s="288"/>
      <c r="BY9" s="288"/>
      <c r="CS9" s="290"/>
      <c r="CT9" s="290"/>
    </row>
    <row r="10" spans="1:98" x14ac:dyDescent="0.2">
      <c r="A10" s="2773"/>
      <c r="B10" s="2732" t="s">
        <v>557</v>
      </c>
      <c r="C10" s="2767" t="s">
        <v>533</v>
      </c>
      <c r="D10" s="2752"/>
      <c r="E10" s="2752"/>
      <c r="F10" s="2752"/>
      <c r="G10" s="2752"/>
      <c r="H10" s="2752"/>
      <c r="I10" s="2752"/>
      <c r="J10" s="2752"/>
      <c r="K10" s="2752"/>
      <c r="L10" s="2752"/>
      <c r="M10" s="2752"/>
      <c r="N10" s="2752"/>
      <c r="O10" s="2752"/>
      <c r="P10" s="2752"/>
      <c r="Q10" s="2752"/>
      <c r="R10" s="2752"/>
      <c r="S10" s="2768"/>
      <c r="T10" s="2767" t="s">
        <v>625</v>
      </c>
      <c r="U10" s="2768"/>
      <c r="V10" s="2735" t="s">
        <v>247</v>
      </c>
      <c r="W10" s="2737"/>
      <c r="X10" s="2736" t="s">
        <v>626</v>
      </c>
      <c r="Y10" s="2736"/>
      <c r="Z10" s="2736"/>
      <c r="AA10" s="2737"/>
      <c r="AB10" s="2735" t="s">
        <v>627</v>
      </c>
      <c r="AC10" s="2736"/>
      <c r="AD10" s="2736"/>
      <c r="AE10" s="2737"/>
      <c r="AF10" s="3137"/>
      <c r="AG10" s="3138"/>
      <c r="AH10" s="2769"/>
      <c r="AI10" s="2770"/>
      <c r="AJ10" s="2764"/>
      <c r="AK10" s="2769"/>
      <c r="AL10" s="2770"/>
      <c r="AM10" s="2769"/>
      <c r="AN10" s="2770"/>
      <c r="AO10" s="2775"/>
      <c r="AP10" s="2775"/>
      <c r="AQ10" s="3151"/>
      <c r="AR10" s="3148"/>
      <c r="AS10" s="3155"/>
      <c r="AT10" s="3156"/>
      <c r="AU10" s="2769"/>
      <c r="AV10" s="2753"/>
      <c r="AW10" s="2770"/>
      <c r="BX10" s="288"/>
      <c r="BY10" s="288"/>
      <c r="CS10" s="290"/>
      <c r="CT10" s="290"/>
    </row>
    <row r="11" spans="1:98" ht="63.75" customHeight="1" x14ac:dyDescent="0.2">
      <c r="A11" s="2769"/>
      <c r="B11" s="2733"/>
      <c r="C11" s="468" t="s">
        <v>475</v>
      </c>
      <c r="D11" s="187" t="s">
        <v>476</v>
      </c>
      <c r="E11" s="110" t="s">
        <v>477</v>
      </c>
      <c r="F11" s="110" t="s">
        <v>444</v>
      </c>
      <c r="G11" s="110" t="s">
        <v>13</v>
      </c>
      <c r="H11" s="111" t="s">
        <v>14</v>
      </c>
      <c r="I11" s="111" t="s">
        <v>15</v>
      </c>
      <c r="J11" s="111" t="s">
        <v>16</v>
      </c>
      <c r="K11" s="111" t="s">
        <v>17</v>
      </c>
      <c r="L11" s="111" t="s">
        <v>18</v>
      </c>
      <c r="M11" s="111" t="s">
        <v>19</v>
      </c>
      <c r="N11" s="111" t="s">
        <v>20</v>
      </c>
      <c r="O11" s="111" t="s">
        <v>21</v>
      </c>
      <c r="P11" s="111" t="s">
        <v>22</v>
      </c>
      <c r="Q11" s="111" t="s">
        <v>23</v>
      </c>
      <c r="R11" s="111" t="s">
        <v>24</v>
      </c>
      <c r="S11" s="112" t="s">
        <v>25</v>
      </c>
      <c r="T11" s="468" t="s">
        <v>628</v>
      </c>
      <c r="U11" s="570" t="s">
        <v>629</v>
      </c>
      <c r="V11" s="383" t="s">
        <v>27</v>
      </c>
      <c r="W11" s="570" t="s">
        <v>28</v>
      </c>
      <c r="X11" s="1209" t="s">
        <v>47</v>
      </c>
      <c r="Y11" s="113" t="s">
        <v>630</v>
      </c>
      <c r="Z11" s="110" t="s">
        <v>631</v>
      </c>
      <c r="AA11" s="570" t="s">
        <v>632</v>
      </c>
      <c r="AB11" s="113" t="s">
        <v>47</v>
      </c>
      <c r="AC11" s="113" t="s">
        <v>630</v>
      </c>
      <c r="AD11" s="110" t="s">
        <v>631</v>
      </c>
      <c r="AE11" s="570" t="s">
        <v>632</v>
      </c>
      <c r="AF11" s="1210" t="s">
        <v>1443</v>
      </c>
      <c r="AG11" s="1211" t="s">
        <v>1444</v>
      </c>
      <c r="AH11" s="468" t="s">
        <v>628</v>
      </c>
      <c r="AI11" s="570" t="s">
        <v>629</v>
      </c>
      <c r="AJ11" s="2937"/>
      <c r="AK11" s="468" t="s">
        <v>628</v>
      </c>
      <c r="AL11" s="570" t="s">
        <v>629</v>
      </c>
      <c r="AM11" s="468" t="s">
        <v>628</v>
      </c>
      <c r="AN11" s="570" t="s">
        <v>629</v>
      </c>
      <c r="AO11" s="482" t="s">
        <v>2349</v>
      </c>
      <c r="AP11" s="482" t="s">
        <v>2350</v>
      </c>
      <c r="AQ11" s="3152"/>
      <c r="AR11" s="3149"/>
      <c r="AS11" s="1212" t="s">
        <v>626</v>
      </c>
      <c r="AT11" s="1212" t="s">
        <v>636</v>
      </c>
      <c r="AU11" s="1116" t="s">
        <v>1709</v>
      </c>
      <c r="AV11" s="1116" t="s">
        <v>1710</v>
      </c>
      <c r="AW11" s="1213" t="s">
        <v>1711</v>
      </c>
      <c r="BX11" s="288"/>
      <c r="BY11" s="288"/>
      <c r="CS11" s="290"/>
      <c r="CT11" s="290"/>
    </row>
    <row r="12" spans="1:98" x14ac:dyDescent="0.2">
      <c r="A12" s="157" t="s">
        <v>678</v>
      </c>
      <c r="B12" s="506">
        <f>SUM(C12+D12+E12+F12+G12+H12+I12+J12+K12)</f>
        <v>0</v>
      </c>
      <c r="C12" s="193"/>
      <c r="D12" s="264"/>
      <c r="E12" s="141"/>
      <c r="F12" s="141"/>
      <c r="G12" s="359"/>
      <c r="H12" s="359"/>
      <c r="I12" s="359"/>
      <c r="J12" s="359"/>
      <c r="K12" s="359"/>
      <c r="L12" s="239"/>
      <c r="M12" s="239"/>
      <c r="N12" s="239"/>
      <c r="O12" s="239"/>
      <c r="P12" s="239"/>
      <c r="Q12" s="239"/>
      <c r="R12" s="239"/>
      <c r="S12" s="142"/>
      <c r="T12" s="201"/>
      <c r="U12" s="236"/>
      <c r="V12" s="201"/>
      <c r="W12" s="236"/>
      <c r="X12" s="266">
        <f t="shared" ref="X12:X37" si="0">SUM(Y12+Z12+AA12)</f>
        <v>0</v>
      </c>
      <c r="Y12" s="201"/>
      <c r="Z12" s="203"/>
      <c r="AA12" s="236"/>
      <c r="AB12" s="559">
        <f t="shared" ref="AB12:AB38" si="1">SUM(AC12+AD12+AE12)</f>
        <v>0</v>
      </c>
      <c r="AC12" s="201"/>
      <c r="AD12" s="203"/>
      <c r="AE12" s="236"/>
      <c r="AF12" s="447"/>
      <c r="AG12" s="1085"/>
      <c r="AH12" s="395"/>
      <c r="AI12" s="166"/>
      <c r="AJ12" s="205"/>
      <c r="AK12" s="395"/>
      <c r="AL12" s="166"/>
      <c r="AM12" s="395"/>
      <c r="AN12" s="166"/>
      <c r="AO12" s="253"/>
      <c r="AP12" s="253"/>
      <c r="AQ12" s="253"/>
      <c r="AR12" s="253"/>
      <c r="AS12" s="1214"/>
      <c r="AT12" s="1214"/>
      <c r="AU12" s="253"/>
      <c r="AV12" s="253"/>
      <c r="AW12" s="253"/>
      <c r="AX12" s="230" t="s">
        <v>1512</v>
      </c>
      <c r="BX12" s="288"/>
      <c r="BY12" s="288"/>
      <c r="CF12" s="290" t="s">
        <v>2346</v>
      </c>
      <c r="CG12" s="290">
        <v>0</v>
      </c>
      <c r="CI12" s="290">
        <v>0</v>
      </c>
      <c r="CJ12" s="290">
        <v>0</v>
      </c>
      <c r="CK12" s="290">
        <v>0</v>
      </c>
      <c r="CL12" s="290">
        <v>1</v>
      </c>
      <c r="CM12" s="290">
        <v>0</v>
      </c>
      <c r="CS12" s="290"/>
      <c r="CT12" s="290"/>
    </row>
    <row r="13" spans="1:98" x14ac:dyDescent="0.2">
      <c r="A13" s="266" t="s">
        <v>675</v>
      </c>
      <c r="B13" s="506">
        <f>SUM(C13+D13+E13+F13+G13+H13+I13+J13+K13+L13+M13+N13+O13+P13+Q13+R13+S13)</f>
        <v>0</v>
      </c>
      <c r="C13" s="201"/>
      <c r="D13" s="267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236"/>
      <c r="T13" s="201"/>
      <c r="U13" s="236"/>
      <c r="V13" s="201"/>
      <c r="W13" s="236"/>
      <c r="X13" s="266">
        <f t="shared" si="0"/>
        <v>0</v>
      </c>
      <c r="Y13" s="201"/>
      <c r="Z13" s="203"/>
      <c r="AA13" s="236"/>
      <c r="AB13" s="559">
        <f t="shared" si="1"/>
        <v>0</v>
      </c>
      <c r="AC13" s="201"/>
      <c r="AD13" s="267"/>
      <c r="AE13" s="236"/>
      <c r="AF13" s="447"/>
      <c r="AG13" s="270"/>
      <c r="AH13" s="201"/>
      <c r="AI13" s="236"/>
      <c r="AJ13" s="205"/>
      <c r="AK13" s="395"/>
      <c r="AL13" s="236"/>
      <c r="AM13" s="395"/>
      <c r="AN13" s="236"/>
      <c r="AO13" s="253"/>
      <c r="AP13" s="253"/>
      <c r="AQ13" s="253"/>
      <c r="AR13" s="253"/>
      <c r="AS13" s="1214"/>
      <c r="AT13" s="1214"/>
      <c r="AU13" s="253"/>
      <c r="AV13" s="253"/>
      <c r="AW13" s="253"/>
      <c r="AX13" s="230" t="s">
        <v>1512</v>
      </c>
      <c r="BX13" s="288"/>
      <c r="BY13" s="288"/>
      <c r="CG13" s="290">
        <v>0</v>
      </c>
      <c r="CI13" s="290">
        <v>0</v>
      </c>
      <c r="CJ13" s="290">
        <v>0</v>
      </c>
      <c r="CK13" s="290">
        <v>0</v>
      </c>
      <c r="CL13" s="290">
        <v>0</v>
      </c>
      <c r="CM13" s="290">
        <v>0</v>
      </c>
      <c r="CS13" s="290"/>
      <c r="CT13" s="290"/>
    </row>
    <row r="14" spans="1:98" x14ac:dyDescent="0.2">
      <c r="A14" s="266" t="s">
        <v>1143</v>
      </c>
      <c r="B14" s="506">
        <f>SUM(C14)</f>
        <v>0</v>
      </c>
      <c r="C14" s="201"/>
      <c r="D14" s="239"/>
      <c r="E14" s="239"/>
      <c r="F14" s="239"/>
      <c r="G14" s="239"/>
      <c r="H14" s="239"/>
      <c r="I14" s="239"/>
      <c r="J14" s="239"/>
      <c r="K14" s="239"/>
      <c r="L14" s="239"/>
      <c r="M14" s="239"/>
      <c r="N14" s="239"/>
      <c r="O14" s="239"/>
      <c r="P14" s="239"/>
      <c r="Q14" s="239"/>
      <c r="R14" s="239"/>
      <c r="S14" s="239"/>
      <c r="T14" s="201"/>
      <c r="U14" s="236"/>
      <c r="V14" s="201"/>
      <c r="W14" s="236"/>
      <c r="X14" s="266">
        <f t="shared" si="0"/>
        <v>0</v>
      </c>
      <c r="Y14" s="201"/>
      <c r="Z14" s="203"/>
      <c r="AA14" s="236"/>
      <c r="AB14" s="559">
        <f t="shared" si="1"/>
        <v>0</v>
      </c>
      <c r="AC14" s="201"/>
      <c r="AD14" s="267"/>
      <c r="AE14" s="236"/>
      <c r="AF14" s="447"/>
      <c r="AG14" s="447"/>
      <c r="AH14" s="201"/>
      <c r="AI14" s="236"/>
      <c r="AJ14" s="205"/>
      <c r="AK14" s="395"/>
      <c r="AL14" s="236"/>
      <c r="AM14" s="395"/>
      <c r="AN14" s="236"/>
      <c r="AO14" s="253"/>
      <c r="AP14" s="253"/>
      <c r="AQ14" s="253"/>
      <c r="AR14" s="253"/>
      <c r="AS14" s="1214"/>
      <c r="AT14" s="1214"/>
      <c r="AU14" s="253"/>
      <c r="AV14" s="253"/>
      <c r="AW14" s="253"/>
      <c r="AX14" s="230" t="s">
        <v>1512</v>
      </c>
      <c r="BX14" s="288"/>
      <c r="BY14" s="288"/>
      <c r="CF14" s="290" t="s">
        <v>2346</v>
      </c>
      <c r="CG14" s="290">
        <v>0</v>
      </c>
      <c r="CI14" s="290">
        <v>0</v>
      </c>
      <c r="CJ14" s="290">
        <v>0</v>
      </c>
      <c r="CK14" s="290">
        <v>0</v>
      </c>
      <c r="CL14" s="290">
        <v>1</v>
      </c>
      <c r="CM14" s="290">
        <v>1</v>
      </c>
      <c r="CS14" s="290"/>
      <c r="CT14" s="290"/>
    </row>
    <row r="15" spans="1:98" x14ac:dyDescent="0.2">
      <c r="A15" s="266" t="s">
        <v>1665</v>
      </c>
      <c r="B15" s="506">
        <f>SUM(C15+D15+E15+F15+G15+H15+I15+J15+K15)</f>
        <v>0</v>
      </c>
      <c r="C15" s="201"/>
      <c r="D15" s="267"/>
      <c r="E15" s="121"/>
      <c r="F15" s="121"/>
      <c r="G15" s="121"/>
      <c r="H15" s="121"/>
      <c r="I15" s="121"/>
      <c r="J15" s="121"/>
      <c r="K15" s="121"/>
      <c r="L15" s="239"/>
      <c r="M15" s="239"/>
      <c r="N15" s="239"/>
      <c r="O15" s="239"/>
      <c r="P15" s="239"/>
      <c r="Q15" s="239"/>
      <c r="R15" s="239"/>
      <c r="S15" s="239"/>
      <c r="T15" s="201"/>
      <c r="U15" s="236"/>
      <c r="V15" s="201"/>
      <c r="W15" s="236"/>
      <c r="X15" s="266">
        <f t="shared" si="0"/>
        <v>0</v>
      </c>
      <c r="Y15" s="201"/>
      <c r="Z15" s="203"/>
      <c r="AA15" s="236"/>
      <c r="AB15" s="559">
        <f t="shared" si="1"/>
        <v>0</v>
      </c>
      <c r="AC15" s="201"/>
      <c r="AD15" s="267"/>
      <c r="AE15" s="236"/>
      <c r="AF15" s="447"/>
      <c r="AG15" s="447"/>
      <c r="AH15" s="201"/>
      <c r="AI15" s="236"/>
      <c r="AJ15" s="205"/>
      <c r="AK15" s="395"/>
      <c r="AL15" s="236"/>
      <c r="AM15" s="395"/>
      <c r="AN15" s="236"/>
      <c r="AO15" s="253"/>
      <c r="AP15" s="253"/>
      <c r="AQ15" s="253"/>
      <c r="AR15" s="253"/>
      <c r="AS15" s="1214"/>
      <c r="AT15" s="1214"/>
      <c r="AU15" s="253"/>
      <c r="AV15" s="253"/>
      <c r="AW15" s="253"/>
      <c r="AX15" s="230" t="s">
        <v>1512</v>
      </c>
      <c r="BX15" s="288"/>
      <c r="BY15" s="288"/>
      <c r="CF15" s="290" t="s">
        <v>2346</v>
      </c>
      <c r="CG15" s="290">
        <v>0</v>
      </c>
      <c r="CI15" s="290">
        <v>0</v>
      </c>
      <c r="CJ15" s="290">
        <v>0</v>
      </c>
      <c r="CK15" s="290">
        <v>0</v>
      </c>
      <c r="CL15" s="290">
        <v>1</v>
      </c>
      <c r="CM15" s="290">
        <v>0</v>
      </c>
      <c r="CS15" s="290"/>
      <c r="CT15" s="290"/>
    </row>
    <row r="16" spans="1:98" x14ac:dyDescent="0.2">
      <c r="A16" s="266" t="s">
        <v>1666</v>
      </c>
      <c r="B16" s="506">
        <f>SUM(C16+D16+E16+F16+G16+H16+I16+J16+K16+L16+M16+N16+O16+P16+Q16+R16+S16)</f>
        <v>0</v>
      </c>
      <c r="C16" s="201"/>
      <c r="D16" s="267"/>
      <c r="E16" s="203"/>
      <c r="F16" s="203"/>
      <c r="G16" s="203"/>
      <c r="H16" s="203"/>
      <c r="I16" s="203"/>
      <c r="J16" s="203"/>
      <c r="K16" s="203"/>
      <c r="L16" s="203"/>
      <c r="M16" s="203"/>
      <c r="N16" s="203"/>
      <c r="O16" s="203"/>
      <c r="P16" s="203"/>
      <c r="Q16" s="203"/>
      <c r="R16" s="203"/>
      <c r="S16" s="236"/>
      <c r="T16" s="201"/>
      <c r="U16" s="236"/>
      <c r="V16" s="201"/>
      <c r="W16" s="236"/>
      <c r="X16" s="266">
        <f t="shared" si="0"/>
        <v>0</v>
      </c>
      <c r="Y16" s="201"/>
      <c r="Z16" s="203"/>
      <c r="AA16" s="236"/>
      <c r="AB16" s="1215">
        <f t="shared" si="1"/>
        <v>0</v>
      </c>
      <c r="AC16" s="201"/>
      <c r="AD16" s="203"/>
      <c r="AE16" s="236"/>
      <c r="AF16" s="447"/>
      <c r="AG16" s="447"/>
      <c r="AH16" s="201"/>
      <c r="AI16" s="236"/>
      <c r="AJ16" s="205"/>
      <c r="AK16" s="395"/>
      <c r="AL16" s="236"/>
      <c r="AM16" s="395"/>
      <c r="AN16" s="236"/>
      <c r="AO16" s="253"/>
      <c r="AP16" s="253"/>
      <c r="AQ16" s="253"/>
      <c r="AR16" s="253"/>
      <c r="AS16" s="1214"/>
      <c r="AT16" s="1214"/>
      <c r="AU16" s="253"/>
      <c r="AV16" s="253"/>
      <c r="AW16" s="253"/>
      <c r="AX16" s="230" t="s">
        <v>1512</v>
      </c>
      <c r="BX16" s="288"/>
      <c r="BY16" s="288"/>
      <c r="CG16" s="290">
        <v>0</v>
      </c>
      <c r="CI16" s="290">
        <v>0</v>
      </c>
      <c r="CJ16" s="290">
        <v>0</v>
      </c>
      <c r="CK16" s="290">
        <v>0</v>
      </c>
      <c r="CL16" s="290">
        <v>0</v>
      </c>
      <c r="CM16" s="290">
        <v>0</v>
      </c>
      <c r="CS16" s="290"/>
      <c r="CT16" s="290"/>
    </row>
    <row r="17" spans="1:98" x14ac:dyDescent="0.2">
      <c r="A17" s="266" t="s">
        <v>1667</v>
      </c>
      <c r="B17" s="506">
        <f>SUM(C17+D17+E17+F17+G17+H17+I17+J17+K17)</f>
        <v>0</v>
      </c>
      <c r="C17" s="201"/>
      <c r="D17" s="267"/>
      <c r="E17" s="203"/>
      <c r="F17" s="203"/>
      <c r="G17" s="203"/>
      <c r="H17" s="203"/>
      <c r="I17" s="203"/>
      <c r="J17" s="203"/>
      <c r="K17" s="203"/>
      <c r="L17" s="239"/>
      <c r="M17" s="239"/>
      <c r="N17" s="239"/>
      <c r="O17" s="239"/>
      <c r="P17" s="239"/>
      <c r="Q17" s="239"/>
      <c r="R17" s="239"/>
      <c r="S17" s="239"/>
      <c r="T17" s="201"/>
      <c r="U17" s="236"/>
      <c r="V17" s="201"/>
      <c r="W17" s="236"/>
      <c r="X17" s="266">
        <f t="shared" si="0"/>
        <v>0</v>
      </c>
      <c r="Y17" s="201"/>
      <c r="Z17" s="203"/>
      <c r="AA17" s="236"/>
      <c r="AB17" s="1215">
        <f t="shared" si="1"/>
        <v>0</v>
      </c>
      <c r="AC17" s="201"/>
      <c r="AD17" s="203"/>
      <c r="AE17" s="236"/>
      <c r="AF17" s="447"/>
      <c r="AG17" s="447"/>
      <c r="AH17" s="201"/>
      <c r="AI17" s="236"/>
      <c r="AJ17" s="205"/>
      <c r="AK17" s="395"/>
      <c r="AL17" s="236"/>
      <c r="AM17" s="395"/>
      <c r="AN17" s="236"/>
      <c r="AO17" s="253"/>
      <c r="AP17" s="253"/>
      <c r="AQ17" s="253"/>
      <c r="AR17" s="253"/>
      <c r="AS17" s="1214"/>
      <c r="AT17" s="1214"/>
      <c r="AU17" s="253"/>
      <c r="AV17" s="253"/>
      <c r="AW17" s="253"/>
      <c r="AX17" s="230" t="s">
        <v>1512</v>
      </c>
      <c r="BX17" s="288"/>
      <c r="BY17" s="288"/>
      <c r="CF17" s="290" t="s">
        <v>2346</v>
      </c>
      <c r="CG17" s="290">
        <v>0</v>
      </c>
      <c r="CI17" s="290">
        <v>0</v>
      </c>
      <c r="CJ17" s="290">
        <v>0</v>
      </c>
      <c r="CK17" s="290">
        <v>0</v>
      </c>
      <c r="CL17" s="290">
        <v>1</v>
      </c>
      <c r="CM17" s="290">
        <v>0</v>
      </c>
      <c r="CS17" s="290"/>
      <c r="CT17" s="290"/>
    </row>
    <row r="18" spans="1:98" x14ac:dyDescent="0.2">
      <c r="A18" s="266" t="s">
        <v>1668</v>
      </c>
      <c r="B18" s="506">
        <f>SUM(C18+D18+E18+F18+G18+H18+I18+J18+K18+L18+M18+N18+O18+P18+Q18+R18+S18)</f>
        <v>0</v>
      </c>
      <c r="C18" s="201"/>
      <c r="D18" s="267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36"/>
      <c r="T18" s="201"/>
      <c r="U18" s="236"/>
      <c r="V18" s="201"/>
      <c r="W18" s="236"/>
      <c r="X18" s="266">
        <f t="shared" si="0"/>
        <v>0</v>
      </c>
      <c r="Y18" s="201"/>
      <c r="Z18" s="203"/>
      <c r="AA18" s="236"/>
      <c r="AB18" s="1215">
        <f t="shared" si="1"/>
        <v>0</v>
      </c>
      <c r="AC18" s="201"/>
      <c r="AD18" s="203"/>
      <c r="AE18" s="236"/>
      <c r="AF18" s="447"/>
      <c r="AG18" s="447"/>
      <c r="AH18" s="201"/>
      <c r="AI18" s="236"/>
      <c r="AJ18" s="205"/>
      <c r="AK18" s="395"/>
      <c r="AL18" s="236"/>
      <c r="AM18" s="395"/>
      <c r="AN18" s="236"/>
      <c r="AO18" s="253"/>
      <c r="AP18" s="253"/>
      <c r="AQ18" s="253"/>
      <c r="AR18" s="253"/>
      <c r="AS18" s="1214"/>
      <c r="AT18" s="1214"/>
      <c r="AU18" s="253"/>
      <c r="AV18" s="253"/>
      <c r="AW18" s="253"/>
      <c r="AX18" s="230" t="s">
        <v>1512</v>
      </c>
      <c r="BX18" s="288"/>
      <c r="BY18" s="288"/>
      <c r="CG18" s="290">
        <v>0</v>
      </c>
      <c r="CI18" s="290">
        <v>0</v>
      </c>
      <c r="CJ18" s="290">
        <v>0</v>
      </c>
      <c r="CK18" s="290">
        <v>0</v>
      </c>
      <c r="CL18" s="290">
        <v>0</v>
      </c>
      <c r="CM18" s="290">
        <v>0</v>
      </c>
      <c r="CS18" s="290"/>
      <c r="CT18" s="290"/>
    </row>
    <row r="19" spans="1:98" x14ac:dyDescent="0.2">
      <c r="A19" s="266" t="s">
        <v>1669</v>
      </c>
      <c r="B19" s="506">
        <f>SUM(C19+D19+E19+F19+G19+H19+I19+J19+K19)</f>
        <v>0</v>
      </c>
      <c r="C19" s="201"/>
      <c r="D19" s="267"/>
      <c r="E19" s="203"/>
      <c r="F19" s="203"/>
      <c r="G19" s="203"/>
      <c r="H19" s="203"/>
      <c r="I19" s="203"/>
      <c r="J19" s="203"/>
      <c r="K19" s="203"/>
      <c r="L19" s="239"/>
      <c r="M19" s="239"/>
      <c r="N19" s="239"/>
      <c r="O19" s="239"/>
      <c r="P19" s="239"/>
      <c r="Q19" s="239"/>
      <c r="R19" s="239"/>
      <c r="S19" s="239"/>
      <c r="T19" s="201"/>
      <c r="U19" s="236"/>
      <c r="V19" s="201"/>
      <c r="W19" s="236"/>
      <c r="X19" s="266">
        <f t="shared" si="0"/>
        <v>0</v>
      </c>
      <c r="Y19" s="201"/>
      <c r="Z19" s="203"/>
      <c r="AA19" s="236"/>
      <c r="AB19" s="1215">
        <f t="shared" si="1"/>
        <v>0</v>
      </c>
      <c r="AC19" s="201"/>
      <c r="AD19" s="203"/>
      <c r="AE19" s="236"/>
      <c r="AF19" s="447"/>
      <c r="AG19" s="447"/>
      <c r="AH19" s="201"/>
      <c r="AI19" s="236"/>
      <c r="AJ19" s="205"/>
      <c r="AK19" s="395"/>
      <c r="AL19" s="236"/>
      <c r="AM19" s="395"/>
      <c r="AN19" s="236"/>
      <c r="AO19" s="253"/>
      <c r="AP19" s="253"/>
      <c r="AQ19" s="253"/>
      <c r="AR19" s="253"/>
      <c r="AS19" s="1214"/>
      <c r="AT19" s="1214"/>
      <c r="AU19" s="253"/>
      <c r="AV19" s="253"/>
      <c r="AW19" s="253"/>
      <c r="AX19" s="230" t="s">
        <v>1512</v>
      </c>
      <c r="BX19" s="288"/>
      <c r="BY19" s="288"/>
      <c r="CF19" s="290" t="s">
        <v>2346</v>
      </c>
      <c r="CG19" s="290">
        <v>0</v>
      </c>
      <c r="CI19" s="290">
        <v>0</v>
      </c>
      <c r="CJ19" s="290">
        <v>0</v>
      </c>
      <c r="CK19" s="290">
        <v>0</v>
      </c>
      <c r="CL19" s="290">
        <v>1</v>
      </c>
      <c r="CM19" s="290">
        <v>0</v>
      </c>
      <c r="CS19" s="290"/>
      <c r="CT19" s="290"/>
    </row>
    <row r="20" spans="1:98" x14ac:dyDescent="0.2">
      <c r="A20" s="266" t="s">
        <v>1670</v>
      </c>
      <c r="B20" s="506">
        <f>SUM(C20+D20+E20+F20+G20+H20+I20+J20+K20+L20+M20+N20+O20+P20+Q20+R20+S20)</f>
        <v>0</v>
      </c>
      <c r="C20" s="201"/>
      <c r="D20" s="267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36"/>
      <c r="T20" s="201"/>
      <c r="U20" s="236"/>
      <c r="V20" s="201"/>
      <c r="W20" s="236"/>
      <c r="X20" s="266">
        <f t="shared" si="0"/>
        <v>0</v>
      </c>
      <c r="Y20" s="201"/>
      <c r="Z20" s="203"/>
      <c r="AA20" s="236"/>
      <c r="AB20" s="1215">
        <f t="shared" si="1"/>
        <v>0</v>
      </c>
      <c r="AC20" s="201"/>
      <c r="AD20" s="203"/>
      <c r="AE20" s="236"/>
      <c r="AF20" s="447"/>
      <c r="AG20" s="447"/>
      <c r="AH20" s="201"/>
      <c r="AI20" s="236"/>
      <c r="AJ20" s="205"/>
      <c r="AK20" s="395"/>
      <c r="AL20" s="236"/>
      <c r="AM20" s="395"/>
      <c r="AN20" s="236"/>
      <c r="AO20" s="253"/>
      <c r="AP20" s="253"/>
      <c r="AQ20" s="253"/>
      <c r="AR20" s="253"/>
      <c r="AS20" s="1214"/>
      <c r="AT20" s="1214"/>
      <c r="AU20" s="253"/>
      <c r="AV20" s="253"/>
      <c r="AW20" s="253"/>
      <c r="AX20" s="230" t="s">
        <v>1512</v>
      </c>
      <c r="BX20" s="288"/>
      <c r="BY20" s="288"/>
      <c r="CG20" s="290">
        <v>0</v>
      </c>
      <c r="CI20" s="290">
        <v>0</v>
      </c>
      <c r="CJ20" s="290">
        <v>0</v>
      </c>
      <c r="CK20" s="290">
        <v>0</v>
      </c>
      <c r="CL20" s="290">
        <v>0</v>
      </c>
      <c r="CM20" s="290">
        <v>0</v>
      </c>
      <c r="CS20" s="290"/>
      <c r="CT20" s="290"/>
    </row>
    <row r="21" spans="1:98" x14ac:dyDescent="0.2">
      <c r="A21" s="266" t="s">
        <v>1671</v>
      </c>
      <c r="B21" s="506">
        <f>SUM(C21+D21+E21+F21+G21+H21+I21+J21+K21)</f>
        <v>0</v>
      </c>
      <c r="C21" s="201"/>
      <c r="D21" s="267"/>
      <c r="E21" s="203"/>
      <c r="F21" s="203"/>
      <c r="G21" s="203"/>
      <c r="H21" s="203"/>
      <c r="I21" s="203"/>
      <c r="J21" s="203"/>
      <c r="K21" s="203"/>
      <c r="L21" s="239"/>
      <c r="M21" s="239"/>
      <c r="N21" s="239"/>
      <c r="O21" s="239"/>
      <c r="P21" s="239"/>
      <c r="Q21" s="239"/>
      <c r="R21" s="239"/>
      <c r="S21" s="239"/>
      <c r="T21" s="201"/>
      <c r="U21" s="236"/>
      <c r="V21" s="201"/>
      <c r="W21" s="236"/>
      <c r="X21" s="266">
        <f t="shared" si="0"/>
        <v>0</v>
      </c>
      <c r="Y21" s="201"/>
      <c r="Z21" s="203"/>
      <c r="AA21" s="236"/>
      <c r="AB21" s="1215">
        <f t="shared" si="1"/>
        <v>0</v>
      </c>
      <c r="AC21" s="201"/>
      <c r="AD21" s="203"/>
      <c r="AE21" s="236"/>
      <c r="AF21" s="447"/>
      <c r="AG21" s="447"/>
      <c r="AH21" s="201"/>
      <c r="AI21" s="236"/>
      <c r="AJ21" s="205"/>
      <c r="AK21" s="395"/>
      <c r="AL21" s="236"/>
      <c r="AM21" s="395"/>
      <c r="AN21" s="236"/>
      <c r="AO21" s="253"/>
      <c r="AP21" s="253"/>
      <c r="AQ21" s="253"/>
      <c r="AR21" s="253"/>
      <c r="AS21" s="1214"/>
      <c r="AT21" s="1214"/>
      <c r="AU21" s="253"/>
      <c r="AV21" s="253"/>
      <c r="AW21" s="253"/>
      <c r="AX21" s="230" t="s">
        <v>1512</v>
      </c>
      <c r="BX21" s="288"/>
      <c r="BY21" s="288"/>
      <c r="CF21" s="290" t="s">
        <v>2346</v>
      </c>
      <c r="CG21" s="290">
        <v>0</v>
      </c>
      <c r="CI21" s="290">
        <v>0</v>
      </c>
      <c r="CJ21" s="290">
        <v>0</v>
      </c>
      <c r="CK21" s="290">
        <v>0</v>
      </c>
      <c r="CL21" s="290">
        <v>1</v>
      </c>
      <c r="CM21" s="290">
        <v>0</v>
      </c>
      <c r="CS21" s="290"/>
      <c r="CT21" s="290"/>
    </row>
    <row r="22" spans="1:98" x14ac:dyDescent="0.2">
      <c r="A22" s="266" t="s">
        <v>1672</v>
      </c>
      <c r="B22" s="506">
        <f>SUM(C22+D22+E22+F22+G22+H22+I22+J22+K22+L22+M22+N22+O22+P22+Q22+R22+S22)</f>
        <v>0</v>
      </c>
      <c r="C22" s="201"/>
      <c r="D22" s="267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36"/>
      <c r="T22" s="201"/>
      <c r="U22" s="236"/>
      <c r="V22" s="201"/>
      <c r="W22" s="236"/>
      <c r="X22" s="266">
        <f t="shared" si="0"/>
        <v>0</v>
      </c>
      <c r="Y22" s="201"/>
      <c r="Z22" s="203"/>
      <c r="AA22" s="236"/>
      <c r="AB22" s="1215">
        <f t="shared" si="1"/>
        <v>0</v>
      </c>
      <c r="AC22" s="201"/>
      <c r="AD22" s="203"/>
      <c r="AE22" s="236"/>
      <c r="AF22" s="447"/>
      <c r="AG22" s="447"/>
      <c r="AH22" s="201"/>
      <c r="AI22" s="236"/>
      <c r="AJ22" s="205"/>
      <c r="AK22" s="395"/>
      <c r="AL22" s="236"/>
      <c r="AM22" s="395"/>
      <c r="AN22" s="236"/>
      <c r="AO22" s="253"/>
      <c r="AP22" s="253"/>
      <c r="AQ22" s="253"/>
      <c r="AR22" s="253"/>
      <c r="AS22" s="1214"/>
      <c r="AT22" s="1214"/>
      <c r="AU22" s="253"/>
      <c r="AV22" s="253"/>
      <c r="AW22" s="253"/>
      <c r="AX22" s="230" t="s">
        <v>1512</v>
      </c>
      <c r="BX22" s="288"/>
      <c r="BY22" s="288"/>
      <c r="CG22" s="290">
        <v>0</v>
      </c>
      <c r="CI22" s="290">
        <v>0</v>
      </c>
      <c r="CJ22" s="290">
        <v>0</v>
      </c>
      <c r="CK22" s="290">
        <v>0</v>
      </c>
      <c r="CL22" s="290">
        <v>0</v>
      </c>
      <c r="CM22" s="290">
        <v>0</v>
      </c>
      <c r="CS22" s="290"/>
      <c r="CT22" s="290"/>
    </row>
    <row r="23" spans="1:98" x14ac:dyDescent="0.2">
      <c r="A23" s="266" t="s">
        <v>1673</v>
      </c>
      <c r="B23" s="506">
        <f>SUM(C23+D23+E23+F23+G23+H23+I23+J23+K23+L23+M23+N23+O23+P23+Q23+R23+S23)</f>
        <v>0</v>
      </c>
      <c r="C23" s="201"/>
      <c r="D23" s="267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36"/>
      <c r="T23" s="201"/>
      <c r="U23" s="236"/>
      <c r="V23" s="201"/>
      <c r="W23" s="236"/>
      <c r="X23" s="266">
        <f t="shared" si="0"/>
        <v>0</v>
      </c>
      <c r="Y23" s="201"/>
      <c r="Z23" s="203"/>
      <c r="AA23" s="236"/>
      <c r="AB23" s="1215">
        <f t="shared" si="1"/>
        <v>0</v>
      </c>
      <c r="AC23" s="201"/>
      <c r="AD23" s="203"/>
      <c r="AE23" s="236"/>
      <c r="AF23" s="447"/>
      <c r="AG23" s="447"/>
      <c r="AH23" s="201"/>
      <c r="AI23" s="236"/>
      <c r="AJ23" s="205"/>
      <c r="AK23" s="395"/>
      <c r="AL23" s="236"/>
      <c r="AM23" s="395"/>
      <c r="AN23" s="236"/>
      <c r="AO23" s="253"/>
      <c r="AP23" s="253"/>
      <c r="AQ23" s="253"/>
      <c r="AR23" s="253"/>
      <c r="AS23" s="1214"/>
      <c r="AT23" s="1214"/>
      <c r="AU23" s="253"/>
      <c r="AV23" s="253"/>
      <c r="AW23" s="253"/>
      <c r="AX23" s="230" t="s">
        <v>1512</v>
      </c>
      <c r="BX23" s="288"/>
      <c r="BY23" s="288"/>
      <c r="CG23" s="290">
        <v>0</v>
      </c>
      <c r="CI23" s="290">
        <v>0</v>
      </c>
      <c r="CJ23" s="290">
        <v>0</v>
      </c>
      <c r="CK23" s="290">
        <v>0</v>
      </c>
      <c r="CL23" s="290">
        <v>0</v>
      </c>
      <c r="CM23" s="290">
        <v>0</v>
      </c>
      <c r="CS23" s="290"/>
      <c r="CT23" s="290"/>
    </row>
    <row r="24" spans="1:98" x14ac:dyDescent="0.2">
      <c r="A24" s="266" t="s">
        <v>1674</v>
      </c>
      <c r="B24" s="506">
        <f>SUM(C24+D24+E24+F24+G24+H24+I24+J24+K24)</f>
        <v>0</v>
      </c>
      <c r="C24" s="201"/>
      <c r="D24" s="267"/>
      <c r="E24" s="203"/>
      <c r="F24" s="203"/>
      <c r="G24" s="203"/>
      <c r="H24" s="203"/>
      <c r="I24" s="203"/>
      <c r="J24" s="203"/>
      <c r="K24" s="203"/>
      <c r="L24" s="239"/>
      <c r="M24" s="239"/>
      <c r="N24" s="239"/>
      <c r="O24" s="239"/>
      <c r="P24" s="239"/>
      <c r="Q24" s="239"/>
      <c r="R24" s="239"/>
      <c r="S24" s="239"/>
      <c r="T24" s="201"/>
      <c r="U24" s="236"/>
      <c r="V24" s="201"/>
      <c r="W24" s="236"/>
      <c r="X24" s="266">
        <f t="shared" si="0"/>
        <v>0</v>
      </c>
      <c r="Y24" s="201"/>
      <c r="Z24" s="203"/>
      <c r="AA24" s="236"/>
      <c r="AB24" s="1215">
        <f t="shared" si="1"/>
        <v>0</v>
      </c>
      <c r="AC24" s="201"/>
      <c r="AD24" s="203"/>
      <c r="AE24" s="236"/>
      <c r="AF24" s="447"/>
      <c r="AG24" s="447"/>
      <c r="AH24" s="201"/>
      <c r="AI24" s="236"/>
      <c r="AJ24" s="205"/>
      <c r="AK24" s="395"/>
      <c r="AL24" s="236"/>
      <c r="AM24" s="395"/>
      <c r="AN24" s="236"/>
      <c r="AO24" s="253"/>
      <c r="AP24" s="253"/>
      <c r="AQ24" s="253"/>
      <c r="AR24" s="253"/>
      <c r="AS24" s="1214"/>
      <c r="AT24" s="1214"/>
      <c r="AU24" s="253"/>
      <c r="AV24" s="253"/>
      <c r="AW24" s="253"/>
      <c r="AX24" s="230" t="s">
        <v>1512</v>
      </c>
      <c r="BX24" s="288"/>
      <c r="BY24" s="288"/>
      <c r="CF24" s="290" t="s">
        <v>2346</v>
      </c>
      <c r="CG24" s="290">
        <v>0</v>
      </c>
      <c r="CI24" s="290">
        <v>0</v>
      </c>
      <c r="CJ24" s="290">
        <v>0</v>
      </c>
      <c r="CK24" s="290">
        <v>0</v>
      </c>
      <c r="CL24" s="290">
        <v>1</v>
      </c>
      <c r="CM24" s="290">
        <v>0</v>
      </c>
      <c r="CS24" s="290"/>
      <c r="CT24" s="290"/>
    </row>
    <row r="25" spans="1:98" x14ac:dyDescent="0.2">
      <c r="A25" s="266" t="s">
        <v>2154</v>
      </c>
      <c r="B25" s="506">
        <f>SUM(C25+D25+E25+F25+G25+H25+I25+J25+K25+L25+M25+N25+O25+P25+Q25+R25+S25)</f>
        <v>0</v>
      </c>
      <c r="C25" s="201"/>
      <c r="D25" s="267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36"/>
      <c r="T25" s="201"/>
      <c r="U25" s="236"/>
      <c r="V25" s="201"/>
      <c r="W25" s="236"/>
      <c r="X25" s="266">
        <f t="shared" si="0"/>
        <v>0</v>
      </c>
      <c r="Y25" s="201"/>
      <c r="Z25" s="203"/>
      <c r="AA25" s="236"/>
      <c r="AB25" s="1215">
        <f t="shared" si="1"/>
        <v>0</v>
      </c>
      <c r="AC25" s="201"/>
      <c r="AD25" s="203"/>
      <c r="AE25" s="236"/>
      <c r="AF25" s="447"/>
      <c r="AG25" s="447"/>
      <c r="AH25" s="201"/>
      <c r="AI25" s="236"/>
      <c r="AJ25" s="205"/>
      <c r="AK25" s="395"/>
      <c r="AL25" s="236"/>
      <c r="AM25" s="395"/>
      <c r="AN25" s="236"/>
      <c r="AO25" s="253"/>
      <c r="AP25" s="253"/>
      <c r="AQ25" s="253"/>
      <c r="AR25" s="253"/>
      <c r="AS25" s="1214"/>
      <c r="AT25" s="1214"/>
      <c r="AU25" s="253"/>
      <c r="AV25" s="253"/>
      <c r="AW25" s="253"/>
      <c r="AX25" s="230" t="s">
        <v>1512</v>
      </c>
      <c r="BX25" s="288"/>
      <c r="BY25" s="288"/>
      <c r="CG25" s="290">
        <v>0</v>
      </c>
      <c r="CI25" s="290">
        <v>0</v>
      </c>
      <c r="CJ25" s="290">
        <v>0</v>
      </c>
      <c r="CK25" s="290">
        <v>0</v>
      </c>
      <c r="CL25" s="290">
        <v>0</v>
      </c>
      <c r="CM25" s="290">
        <v>0</v>
      </c>
      <c r="CS25" s="290"/>
      <c r="CT25" s="290"/>
    </row>
    <row r="26" spans="1:98" x14ac:dyDescent="0.2">
      <c r="A26" s="266" t="s">
        <v>1675</v>
      </c>
      <c r="B26" s="506">
        <f>SUM(C26+D26+E26+F26+G26+H26+I26+J26+K26)</f>
        <v>0</v>
      </c>
      <c r="C26" s="201"/>
      <c r="D26" s="267"/>
      <c r="E26" s="203"/>
      <c r="F26" s="203"/>
      <c r="G26" s="203"/>
      <c r="H26" s="203"/>
      <c r="I26" s="203"/>
      <c r="J26" s="203"/>
      <c r="K26" s="203"/>
      <c r="L26" s="239"/>
      <c r="M26" s="239"/>
      <c r="N26" s="239"/>
      <c r="O26" s="239"/>
      <c r="P26" s="239"/>
      <c r="Q26" s="239"/>
      <c r="R26" s="239"/>
      <c r="S26" s="239"/>
      <c r="T26" s="201"/>
      <c r="U26" s="236"/>
      <c r="V26" s="201"/>
      <c r="W26" s="236"/>
      <c r="X26" s="266">
        <f t="shared" si="0"/>
        <v>0</v>
      </c>
      <c r="Y26" s="201"/>
      <c r="Z26" s="203"/>
      <c r="AA26" s="236"/>
      <c r="AB26" s="1215">
        <f t="shared" si="1"/>
        <v>0</v>
      </c>
      <c r="AC26" s="201"/>
      <c r="AD26" s="203"/>
      <c r="AE26" s="236"/>
      <c r="AF26" s="447"/>
      <c r="AG26" s="447"/>
      <c r="AH26" s="201"/>
      <c r="AI26" s="236"/>
      <c r="AJ26" s="205"/>
      <c r="AK26" s="395"/>
      <c r="AL26" s="236"/>
      <c r="AM26" s="395"/>
      <c r="AN26" s="236"/>
      <c r="AO26" s="253"/>
      <c r="AP26" s="253"/>
      <c r="AQ26" s="253"/>
      <c r="AR26" s="253"/>
      <c r="AS26" s="1214"/>
      <c r="AT26" s="1214"/>
      <c r="AU26" s="253"/>
      <c r="AV26" s="253"/>
      <c r="AW26" s="253"/>
      <c r="AX26" s="230" t="s">
        <v>1512</v>
      </c>
      <c r="BX26" s="288"/>
      <c r="BY26" s="288"/>
      <c r="CF26" s="290" t="s">
        <v>2346</v>
      </c>
      <c r="CG26" s="290">
        <v>0</v>
      </c>
      <c r="CI26" s="290">
        <v>0</v>
      </c>
      <c r="CJ26" s="290">
        <v>0</v>
      </c>
      <c r="CK26" s="290">
        <v>0</v>
      </c>
      <c r="CL26" s="290">
        <v>1</v>
      </c>
      <c r="CM26" s="290">
        <v>0</v>
      </c>
      <c r="CS26" s="290"/>
      <c r="CT26" s="290"/>
    </row>
    <row r="27" spans="1:98" x14ac:dyDescent="0.2">
      <c r="A27" s="266" t="s">
        <v>1676</v>
      </c>
      <c r="B27" s="506">
        <f>SUM(C27+D27+E27+F27+G27+H27+I27+J27+K27+L27+M27+N27+O27+P27+Q27+R27+S27)</f>
        <v>0</v>
      </c>
      <c r="C27" s="201"/>
      <c r="D27" s="267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36"/>
      <c r="T27" s="201"/>
      <c r="U27" s="236"/>
      <c r="V27" s="201"/>
      <c r="W27" s="236"/>
      <c r="X27" s="266">
        <f t="shared" si="0"/>
        <v>0</v>
      </c>
      <c r="Y27" s="201"/>
      <c r="Z27" s="203"/>
      <c r="AA27" s="236"/>
      <c r="AB27" s="1215">
        <f t="shared" si="1"/>
        <v>0</v>
      </c>
      <c r="AC27" s="201"/>
      <c r="AD27" s="203"/>
      <c r="AE27" s="236"/>
      <c r="AF27" s="447"/>
      <c r="AG27" s="447"/>
      <c r="AH27" s="201"/>
      <c r="AI27" s="236"/>
      <c r="AJ27" s="205"/>
      <c r="AK27" s="395"/>
      <c r="AL27" s="236"/>
      <c r="AM27" s="395"/>
      <c r="AN27" s="236"/>
      <c r="AO27" s="253"/>
      <c r="AP27" s="253"/>
      <c r="AQ27" s="253"/>
      <c r="AR27" s="253"/>
      <c r="AS27" s="1214"/>
      <c r="AT27" s="1214"/>
      <c r="AU27" s="253"/>
      <c r="AV27" s="253"/>
      <c r="AW27" s="253"/>
      <c r="AX27" s="230" t="s">
        <v>1512</v>
      </c>
      <c r="BX27" s="288"/>
      <c r="BY27" s="288"/>
      <c r="CG27" s="290">
        <v>0</v>
      </c>
      <c r="CI27" s="290">
        <v>0</v>
      </c>
      <c r="CJ27" s="290">
        <v>0</v>
      </c>
      <c r="CK27" s="290">
        <v>0</v>
      </c>
      <c r="CL27" s="290">
        <v>0</v>
      </c>
      <c r="CM27" s="290">
        <v>0</v>
      </c>
      <c r="CS27" s="290"/>
      <c r="CT27" s="290"/>
    </row>
    <row r="28" spans="1:98" x14ac:dyDescent="0.2">
      <c r="A28" s="266" t="s">
        <v>1677</v>
      </c>
      <c r="B28" s="506">
        <f>SUM(C28+D28+E28+F28+G28+H28+I28+J28+K28)</f>
        <v>0</v>
      </c>
      <c r="C28" s="201"/>
      <c r="D28" s="267"/>
      <c r="E28" s="203"/>
      <c r="F28" s="203"/>
      <c r="G28" s="203"/>
      <c r="H28" s="203"/>
      <c r="I28" s="203"/>
      <c r="J28" s="203"/>
      <c r="K28" s="203"/>
      <c r="L28" s="239"/>
      <c r="M28" s="239"/>
      <c r="N28" s="239"/>
      <c r="O28" s="239"/>
      <c r="P28" s="239"/>
      <c r="Q28" s="239"/>
      <c r="R28" s="239"/>
      <c r="S28" s="239"/>
      <c r="T28" s="201"/>
      <c r="U28" s="236"/>
      <c r="V28" s="201"/>
      <c r="W28" s="236"/>
      <c r="X28" s="266">
        <f t="shared" si="0"/>
        <v>0</v>
      </c>
      <c r="Y28" s="201"/>
      <c r="Z28" s="203"/>
      <c r="AA28" s="236"/>
      <c r="AB28" s="1215">
        <f t="shared" si="1"/>
        <v>0</v>
      </c>
      <c r="AC28" s="201"/>
      <c r="AD28" s="203"/>
      <c r="AE28" s="236"/>
      <c r="AF28" s="447"/>
      <c r="AG28" s="447"/>
      <c r="AH28" s="201"/>
      <c r="AI28" s="236"/>
      <c r="AJ28" s="205"/>
      <c r="AK28" s="395"/>
      <c r="AL28" s="236"/>
      <c r="AM28" s="395"/>
      <c r="AN28" s="236"/>
      <c r="AO28" s="253"/>
      <c r="AP28" s="253"/>
      <c r="AQ28" s="253"/>
      <c r="AR28" s="253"/>
      <c r="AS28" s="1214"/>
      <c r="AT28" s="1214"/>
      <c r="AU28" s="253"/>
      <c r="AV28" s="253"/>
      <c r="AW28" s="253"/>
      <c r="AX28" s="230" t="s">
        <v>1512</v>
      </c>
      <c r="BX28" s="288"/>
      <c r="BY28" s="288"/>
      <c r="CF28" s="290" t="s">
        <v>2346</v>
      </c>
      <c r="CG28" s="290">
        <v>0</v>
      </c>
      <c r="CI28" s="290">
        <v>0</v>
      </c>
      <c r="CJ28" s="290">
        <v>0</v>
      </c>
      <c r="CK28" s="290">
        <v>0</v>
      </c>
      <c r="CL28" s="290">
        <v>1</v>
      </c>
      <c r="CM28" s="290">
        <v>0</v>
      </c>
      <c r="CS28" s="290"/>
      <c r="CT28" s="290"/>
    </row>
    <row r="29" spans="1:98" x14ac:dyDescent="0.2">
      <c r="A29" s="266" t="s">
        <v>1678</v>
      </c>
      <c r="B29" s="506">
        <f>SUM(C29+D29+E29+F29+G29+H29+I29+J29+K29+L29+M29+N29+O29+P29+Q29+R29+S29)</f>
        <v>0</v>
      </c>
      <c r="C29" s="201"/>
      <c r="D29" s="267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36"/>
      <c r="T29" s="201"/>
      <c r="U29" s="236"/>
      <c r="V29" s="201"/>
      <c r="W29" s="236"/>
      <c r="X29" s="266">
        <f t="shared" si="0"/>
        <v>0</v>
      </c>
      <c r="Y29" s="201"/>
      <c r="Z29" s="203"/>
      <c r="AA29" s="236"/>
      <c r="AB29" s="1215">
        <f t="shared" si="1"/>
        <v>0</v>
      </c>
      <c r="AC29" s="201"/>
      <c r="AD29" s="203"/>
      <c r="AE29" s="236"/>
      <c r="AF29" s="447"/>
      <c r="AG29" s="447"/>
      <c r="AH29" s="201"/>
      <c r="AI29" s="236"/>
      <c r="AJ29" s="205"/>
      <c r="AK29" s="395"/>
      <c r="AL29" s="236"/>
      <c r="AM29" s="395"/>
      <c r="AN29" s="236"/>
      <c r="AO29" s="253"/>
      <c r="AP29" s="253"/>
      <c r="AQ29" s="253"/>
      <c r="AR29" s="253"/>
      <c r="AS29" s="1214"/>
      <c r="AT29" s="1214"/>
      <c r="AU29" s="253"/>
      <c r="AV29" s="253"/>
      <c r="AW29" s="253"/>
      <c r="AX29" s="230" t="s">
        <v>1512</v>
      </c>
      <c r="BX29" s="288"/>
      <c r="BY29" s="288"/>
      <c r="CG29" s="290">
        <v>0</v>
      </c>
      <c r="CI29" s="290">
        <v>0</v>
      </c>
      <c r="CJ29" s="290">
        <v>0</v>
      </c>
      <c r="CK29" s="290">
        <v>0</v>
      </c>
      <c r="CL29" s="290">
        <v>0</v>
      </c>
      <c r="CM29" s="290">
        <v>0</v>
      </c>
      <c r="CS29" s="290"/>
      <c r="CT29" s="290"/>
    </row>
    <row r="30" spans="1:98" x14ac:dyDescent="0.2">
      <c r="A30" s="266" t="s">
        <v>1679</v>
      </c>
      <c r="B30" s="506">
        <f>SUM(C30+D30+E30+F30+G30+H30+I30+J30+K30)</f>
        <v>0</v>
      </c>
      <c r="C30" s="201"/>
      <c r="D30" s="267"/>
      <c r="E30" s="203"/>
      <c r="F30" s="203"/>
      <c r="G30" s="203"/>
      <c r="H30" s="203"/>
      <c r="I30" s="203"/>
      <c r="J30" s="203"/>
      <c r="K30" s="203"/>
      <c r="L30" s="239"/>
      <c r="M30" s="239"/>
      <c r="N30" s="239"/>
      <c r="O30" s="239"/>
      <c r="P30" s="239"/>
      <c r="Q30" s="239"/>
      <c r="R30" s="239"/>
      <c r="S30" s="239"/>
      <c r="T30" s="201"/>
      <c r="U30" s="236"/>
      <c r="V30" s="201"/>
      <c r="W30" s="236"/>
      <c r="X30" s="266">
        <f t="shared" si="0"/>
        <v>0</v>
      </c>
      <c r="Y30" s="201"/>
      <c r="Z30" s="203"/>
      <c r="AA30" s="236"/>
      <c r="AB30" s="1215">
        <f t="shared" si="1"/>
        <v>0</v>
      </c>
      <c r="AC30" s="201"/>
      <c r="AD30" s="203"/>
      <c r="AE30" s="236"/>
      <c r="AF30" s="447"/>
      <c r="AG30" s="447"/>
      <c r="AH30" s="201"/>
      <c r="AI30" s="236"/>
      <c r="AJ30" s="205"/>
      <c r="AK30" s="395"/>
      <c r="AL30" s="236"/>
      <c r="AM30" s="395"/>
      <c r="AN30" s="236"/>
      <c r="AO30" s="253"/>
      <c r="AP30" s="253"/>
      <c r="AQ30" s="253"/>
      <c r="AR30" s="253"/>
      <c r="AS30" s="1214"/>
      <c r="AT30" s="1214"/>
      <c r="AU30" s="253"/>
      <c r="AV30" s="253"/>
      <c r="AW30" s="253"/>
      <c r="AX30" s="230" t="s">
        <v>1512</v>
      </c>
      <c r="BX30" s="288"/>
      <c r="BY30" s="288"/>
      <c r="CF30" s="290" t="s">
        <v>2346</v>
      </c>
      <c r="CG30" s="290">
        <v>0</v>
      </c>
      <c r="CI30" s="290">
        <v>0</v>
      </c>
      <c r="CJ30" s="290">
        <v>0</v>
      </c>
      <c r="CK30" s="290">
        <v>0</v>
      </c>
      <c r="CL30" s="290">
        <v>1</v>
      </c>
      <c r="CM30" s="290">
        <v>0</v>
      </c>
      <c r="CS30" s="290"/>
      <c r="CT30" s="290"/>
    </row>
    <row r="31" spans="1:98" x14ac:dyDescent="0.2">
      <c r="A31" s="266" t="s">
        <v>1680</v>
      </c>
      <c r="B31" s="506">
        <f>SUM(C31+D31+E31+F31+G31+H31+I31+J31+K31+L31+M31+N31+O31+P31+Q31+R31+S31)</f>
        <v>0</v>
      </c>
      <c r="C31" s="201"/>
      <c r="D31" s="267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36"/>
      <c r="T31" s="201"/>
      <c r="U31" s="236"/>
      <c r="V31" s="201"/>
      <c r="W31" s="236"/>
      <c r="X31" s="266">
        <f t="shared" si="0"/>
        <v>0</v>
      </c>
      <c r="Y31" s="201"/>
      <c r="Z31" s="203"/>
      <c r="AA31" s="236"/>
      <c r="AB31" s="1215">
        <f t="shared" si="1"/>
        <v>0</v>
      </c>
      <c r="AC31" s="201"/>
      <c r="AD31" s="203"/>
      <c r="AE31" s="236"/>
      <c r="AF31" s="447"/>
      <c r="AG31" s="447"/>
      <c r="AH31" s="201"/>
      <c r="AI31" s="236"/>
      <c r="AJ31" s="205"/>
      <c r="AK31" s="395"/>
      <c r="AL31" s="236"/>
      <c r="AM31" s="395"/>
      <c r="AN31" s="236"/>
      <c r="AO31" s="253"/>
      <c r="AP31" s="253"/>
      <c r="AQ31" s="253"/>
      <c r="AR31" s="253"/>
      <c r="AS31" s="1214"/>
      <c r="AT31" s="1214"/>
      <c r="AU31" s="253"/>
      <c r="AV31" s="253"/>
      <c r="AW31" s="253"/>
      <c r="AX31" s="230" t="s">
        <v>1512</v>
      </c>
      <c r="BX31" s="288"/>
      <c r="BY31" s="288"/>
      <c r="CG31" s="290">
        <v>0</v>
      </c>
      <c r="CI31" s="290">
        <v>0</v>
      </c>
      <c r="CJ31" s="290">
        <v>0</v>
      </c>
      <c r="CK31" s="290">
        <v>0</v>
      </c>
      <c r="CL31" s="290">
        <v>0</v>
      </c>
      <c r="CM31" s="290">
        <v>0</v>
      </c>
      <c r="CS31" s="290"/>
      <c r="CT31" s="290"/>
    </row>
    <row r="32" spans="1:98" x14ac:dyDescent="0.2">
      <c r="A32" s="266" t="s">
        <v>1681</v>
      </c>
      <c r="B32" s="506">
        <f>SUM(C32+D32+E32+F32+G32+H32+I32+J32+K32+L32+M32+N32+O32+P32+Q32+R32+S32)</f>
        <v>0</v>
      </c>
      <c r="C32" s="201"/>
      <c r="D32" s="267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3"/>
      <c r="R32" s="203"/>
      <c r="S32" s="236"/>
      <c r="T32" s="201"/>
      <c r="U32" s="236"/>
      <c r="V32" s="201"/>
      <c r="W32" s="236"/>
      <c r="X32" s="266">
        <f t="shared" si="0"/>
        <v>0</v>
      </c>
      <c r="Y32" s="201"/>
      <c r="Z32" s="203"/>
      <c r="AA32" s="236"/>
      <c r="AB32" s="1215">
        <f t="shared" si="1"/>
        <v>0</v>
      </c>
      <c r="AC32" s="201"/>
      <c r="AD32" s="203"/>
      <c r="AE32" s="236"/>
      <c r="AF32" s="447"/>
      <c r="AG32" s="447"/>
      <c r="AH32" s="201"/>
      <c r="AI32" s="236"/>
      <c r="AJ32" s="205"/>
      <c r="AK32" s="395"/>
      <c r="AL32" s="236"/>
      <c r="AM32" s="395"/>
      <c r="AN32" s="236"/>
      <c r="AO32" s="253"/>
      <c r="AP32" s="253"/>
      <c r="AQ32" s="253"/>
      <c r="AR32" s="253"/>
      <c r="AS32" s="1214"/>
      <c r="AT32" s="1214"/>
      <c r="AU32" s="253"/>
      <c r="AV32" s="253"/>
      <c r="AW32" s="253"/>
      <c r="AX32" s="230" t="s">
        <v>1512</v>
      </c>
      <c r="BX32" s="288"/>
      <c r="BY32" s="288"/>
      <c r="CG32" s="290">
        <v>0</v>
      </c>
      <c r="CI32" s="290">
        <v>0</v>
      </c>
      <c r="CJ32" s="290">
        <v>0</v>
      </c>
      <c r="CK32" s="290">
        <v>0</v>
      </c>
      <c r="CL32" s="290">
        <v>0</v>
      </c>
      <c r="CM32" s="290">
        <v>0</v>
      </c>
      <c r="CS32" s="290"/>
      <c r="CT32" s="290"/>
    </row>
    <row r="33" spans="1:98" x14ac:dyDescent="0.2">
      <c r="A33" s="266" t="s">
        <v>1682</v>
      </c>
      <c r="B33" s="506">
        <f>SUM(C33+D33+E33+F33+G33+H33+I33+J33+K33)</f>
        <v>0</v>
      </c>
      <c r="C33" s="201"/>
      <c r="D33" s="267"/>
      <c r="E33" s="203"/>
      <c r="F33" s="203"/>
      <c r="G33" s="203"/>
      <c r="H33" s="203"/>
      <c r="I33" s="203"/>
      <c r="J33" s="203"/>
      <c r="K33" s="203"/>
      <c r="L33" s="239"/>
      <c r="M33" s="239"/>
      <c r="N33" s="239"/>
      <c r="O33" s="239"/>
      <c r="P33" s="239"/>
      <c r="Q33" s="239"/>
      <c r="R33" s="239"/>
      <c r="S33" s="239"/>
      <c r="T33" s="201"/>
      <c r="U33" s="270"/>
      <c r="V33" s="201"/>
      <c r="W33" s="236"/>
      <c r="X33" s="266">
        <f t="shared" si="0"/>
        <v>0</v>
      </c>
      <c r="Y33" s="201"/>
      <c r="Z33" s="203"/>
      <c r="AA33" s="236"/>
      <c r="AB33" s="1215">
        <f t="shared" si="1"/>
        <v>0</v>
      </c>
      <c r="AC33" s="201"/>
      <c r="AD33" s="203"/>
      <c r="AE33" s="236"/>
      <c r="AF33" s="447"/>
      <c r="AG33" s="447"/>
      <c r="AH33" s="201"/>
      <c r="AI33" s="236"/>
      <c r="AJ33" s="205"/>
      <c r="AK33" s="395"/>
      <c r="AL33" s="236"/>
      <c r="AM33" s="395"/>
      <c r="AN33" s="236"/>
      <c r="AO33" s="253"/>
      <c r="AP33" s="253"/>
      <c r="AQ33" s="253"/>
      <c r="AR33" s="253"/>
      <c r="AS33" s="1214"/>
      <c r="AT33" s="1214"/>
      <c r="AU33" s="253"/>
      <c r="AV33" s="253"/>
      <c r="AW33" s="253"/>
      <c r="AX33" s="230" t="s">
        <v>1512</v>
      </c>
      <c r="BX33" s="288"/>
      <c r="BY33" s="288"/>
      <c r="CF33" s="290" t="s">
        <v>2346</v>
      </c>
      <c r="CG33" s="290">
        <v>0</v>
      </c>
      <c r="CI33" s="290">
        <v>0</v>
      </c>
      <c r="CJ33" s="290">
        <v>0</v>
      </c>
      <c r="CK33" s="290">
        <v>0</v>
      </c>
      <c r="CL33" s="290">
        <v>1</v>
      </c>
      <c r="CM33" s="290">
        <v>0</v>
      </c>
      <c r="CS33" s="290"/>
      <c r="CT33" s="290"/>
    </row>
    <row r="34" spans="1:98" x14ac:dyDescent="0.2">
      <c r="A34" s="266" t="s">
        <v>1683</v>
      </c>
      <c r="B34" s="506">
        <f>SUM(C34+D34+E34+F34+G34+H34+I34+J34+K34+L34+M34+N34+O34+P34+Q34+R34+S34)</f>
        <v>0</v>
      </c>
      <c r="C34" s="201"/>
      <c r="D34" s="267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36"/>
      <c r="T34" s="201"/>
      <c r="U34" s="270"/>
      <c r="V34" s="201"/>
      <c r="W34" s="236"/>
      <c r="X34" s="266">
        <f t="shared" si="0"/>
        <v>0</v>
      </c>
      <c r="Y34" s="201"/>
      <c r="Z34" s="203"/>
      <c r="AA34" s="236"/>
      <c r="AB34" s="1215">
        <f t="shared" si="1"/>
        <v>0</v>
      </c>
      <c r="AC34" s="201"/>
      <c r="AD34" s="203"/>
      <c r="AE34" s="236"/>
      <c r="AF34" s="447"/>
      <c r="AG34" s="447"/>
      <c r="AH34" s="201"/>
      <c r="AI34" s="236"/>
      <c r="AJ34" s="205"/>
      <c r="AK34" s="395"/>
      <c r="AL34" s="236"/>
      <c r="AM34" s="395"/>
      <c r="AN34" s="236"/>
      <c r="AO34" s="253"/>
      <c r="AP34" s="253"/>
      <c r="AQ34" s="253"/>
      <c r="AR34" s="253"/>
      <c r="AS34" s="1214"/>
      <c r="AT34" s="1214"/>
      <c r="AU34" s="253"/>
      <c r="AV34" s="253"/>
      <c r="AW34" s="253"/>
      <c r="AX34" s="230" t="s">
        <v>1512</v>
      </c>
      <c r="BX34" s="288"/>
      <c r="BY34" s="288"/>
      <c r="CG34" s="290">
        <v>0</v>
      </c>
      <c r="CI34" s="290">
        <v>0</v>
      </c>
      <c r="CJ34" s="290">
        <v>0</v>
      </c>
      <c r="CK34" s="290">
        <v>0</v>
      </c>
      <c r="CL34" s="290">
        <v>0</v>
      </c>
      <c r="CM34" s="290">
        <v>0</v>
      </c>
      <c r="CS34" s="290"/>
      <c r="CT34" s="290"/>
    </row>
    <row r="35" spans="1:98" x14ac:dyDescent="0.2">
      <c r="A35" s="266" t="s">
        <v>1684</v>
      </c>
      <c r="B35" s="506">
        <f>SUM(C35+D35+E35+F35+G35+H35+I35+J35+K35+L35+M35+N35+O35+P35+Q35+R35+S35)</f>
        <v>0</v>
      </c>
      <c r="C35" s="201"/>
      <c r="D35" s="267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3"/>
      <c r="R35" s="203"/>
      <c r="S35" s="236"/>
      <c r="T35" s="201"/>
      <c r="U35" s="270"/>
      <c r="V35" s="201"/>
      <c r="W35" s="236"/>
      <c r="X35" s="266">
        <f t="shared" si="0"/>
        <v>0</v>
      </c>
      <c r="Y35" s="201"/>
      <c r="Z35" s="203"/>
      <c r="AA35" s="236"/>
      <c r="AB35" s="1215">
        <f t="shared" si="1"/>
        <v>0</v>
      </c>
      <c r="AC35" s="201"/>
      <c r="AD35" s="203"/>
      <c r="AE35" s="236"/>
      <c r="AF35" s="447"/>
      <c r="AG35" s="447"/>
      <c r="AH35" s="201"/>
      <c r="AI35" s="236"/>
      <c r="AJ35" s="205"/>
      <c r="AK35" s="395"/>
      <c r="AL35" s="236"/>
      <c r="AM35" s="395"/>
      <c r="AN35" s="236"/>
      <c r="AO35" s="253"/>
      <c r="AP35" s="253"/>
      <c r="AQ35" s="253"/>
      <c r="AR35" s="253"/>
      <c r="AS35" s="1214"/>
      <c r="AT35" s="1214"/>
      <c r="AU35" s="253"/>
      <c r="AV35" s="253"/>
      <c r="AW35" s="253"/>
      <c r="AX35" s="230" t="s">
        <v>1512</v>
      </c>
      <c r="BX35" s="288"/>
      <c r="BY35" s="288"/>
      <c r="CG35" s="290">
        <v>0</v>
      </c>
      <c r="CI35" s="290">
        <v>0</v>
      </c>
      <c r="CJ35" s="290">
        <v>0</v>
      </c>
      <c r="CK35" s="290">
        <v>0</v>
      </c>
      <c r="CL35" s="290">
        <v>0</v>
      </c>
      <c r="CM35" s="290">
        <v>0</v>
      </c>
      <c r="CS35" s="290"/>
      <c r="CT35" s="290"/>
    </row>
    <row r="36" spans="1:98" x14ac:dyDescent="0.2">
      <c r="A36" s="266" t="s">
        <v>1685</v>
      </c>
      <c r="B36" s="506">
        <f>SUM(O36+P36+Q36+R36+S36)</f>
        <v>0</v>
      </c>
      <c r="C36" s="239"/>
      <c r="D36" s="239"/>
      <c r="E36" s="239"/>
      <c r="F36" s="239"/>
      <c r="G36" s="239"/>
      <c r="H36" s="239"/>
      <c r="I36" s="239"/>
      <c r="J36" s="239"/>
      <c r="K36" s="239"/>
      <c r="L36" s="239"/>
      <c r="M36" s="239"/>
      <c r="N36" s="239"/>
      <c r="O36" s="203"/>
      <c r="P36" s="203"/>
      <c r="Q36" s="203"/>
      <c r="R36" s="203"/>
      <c r="S36" s="236"/>
      <c r="T36" s="201"/>
      <c r="U36" s="270"/>
      <c r="V36" s="201"/>
      <c r="W36" s="236"/>
      <c r="X36" s="266">
        <f t="shared" si="0"/>
        <v>0</v>
      </c>
      <c r="Y36" s="256"/>
      <c r="Z36" s="207"/>
      <c r="AA36" s="235"/>
      <c r="AB36" s="1215">
        <f t="shared" si="1"/>
        <v>0</v>
      </c>
      <c r="AC36" s="201"/>
      <c r="AD36" s="203"/>
      <c r="AE36" s="236"/>
      <c r="AF36" s="447"/>
      <c r="AG36" s="447"/>
      <c r="AH36" s="256"/>
      <c r="AI36" s="301"/>
      <c r="AJ36" s="205"/>
      <c r="AK36" s="256"/>
      <c r="AL36" s="236"/>
      <c r="AM36" s="207"/>
      <c r="AN36" s="236"/>
      <c r="AO36" s="253"/>
      <c r="AP36" s="253"/>
      <c r="AQ36" s="253"/>
      <c r="AR36" s="253"/>
      <c r="AS36" s="235"/>
      <c r="AT36" s="1214"/>
      <c r="AU36" s="253"/>
      <c r="AV36" s="253"/>
      <c r="AW36" s="253"/>
      <c r="AX36" s="230" t="s">
        <v>1512</v>
      </c>
      <c r="BX36" s="288"/>
      <c r="BY36" s="288"/>
      <c r="CF36" s="290" t="s">
        <v>2346</v>
      </c>
      <c r="CG36" s="290">
        <v>0</v>
      </c>
      <c r="CI36" s="290">
        <v>0</v>
      </c>
      <c r="CJ36" s="290">
        <v>0</v>
      </c>
      <c r="CK36" s="290">
        <v>0</v>
      </c>
      <c r="CL36" s="290">
        <v>1</v>
      </c>
      <c r="CM36" s="290">
        <v>0</v>
      </c>
      <c r="CS36" s="290"/>
      <c r="CT36" s="290"/>
    </row>
    <row r="37" spans="1:98" x14ac:dyDescent="0.2">
      <c r="A37" s="266" t="s">
        <v>1686</v>
      </c>
      <c r="B37" s="506">
        <f>SUM(C37+D37+E37+F37+G37+H37+I37+J37+K37)</f>
        <v>0</v>
      </c>
      <c r="C37" s="201"/>
      <c r="D37" s="267"/>
      <c r="E37" s="203"/>
      <c r="F37" s="359"/>
      <c r="G37" s="359"/>
      <c r="H37" s="359"/>
      <c r="I37" s="359"/>
      <c r="J37" s="359"/>
      <c r="K37" s="359"/>
      <c r="L37" s="207"/>
      <c r="M37" s="207"/>
      <c r="N37" s="207"/>
      <c r="O37" s="207"/>
      <c r="P37" s="207"/>
      <c r="Q37" s="207"/>
      <c r="R37" s="207"/>
      <c r="S37" s="235"/>
      <c r="T37" s="201"/>
      <c r="U37" s="270"/>
      <c r="V37" s="201"/>
      <c r="W37" s="236"/>
      <c r="X37" s="266">
        <f t="shared" si="0"/>
        <v>0</v>
      </c>
      <c r="Y37" s="201"/>
      <c r="Z37" s="203"/>
      <c r="AA37" s="236"/>
      <c r="AB37" s="1215">
        <f t="shared" si="1"/>
        <v>0</v>
      </c>
      <c r="AC37" s="201"/>
      <c r="AD37" s="203"/>
      <c r="AE37" s="236"/>
      <c r="AF37" s="447"/>
      <c r="AG37" s="447"/>
      <c r="AH37" s="201"/>
      <c r="AI37" s="236"/>
      <c r="AJ37" s="205"/>
      <c r="AK37" s="395"/>
      <c r="AL37" s="236"/>
      <c r="AM37" s="395"/>
      <c r="AN37" s="236"/>
      <c r="AO37" s="253"/>
      <c r="AP37" s="253"/>
      <c r="AQ37" s="253"/>
      <c r="AR37" s="253"/>
      <c r="AS37" s="1214"/>
      <c r="AT37" s="1214"/>
      <c r="AU37" s="253"/>
      <c r="AV37" s="253"/>
      <c r="AW37" s="253"/>
      <c r="AX37" s="230" t="s">
        <v>1512</v>
      </c>
      <c r="BX37" s="288"/>
      <c r="BY37" s="288"/>
      <c r="CF37" s="290" t="s">
        <v>2346</v>
      </c>
      <c r="CG37" s="290">
        <v>0</v>
      </c>
      <c r="CI37" s="290">
        <v>0</v>
      </c>
      <c r="CJ37" s="290">
        <v>0</v>
      </c>
      <c r="CK37" s="290">
        <v>0</v>
      </c>
      <c r="CL37" s="290">
        <v>1</v>
      </c>
      <c r="CM37" s="290">
        <v>0</v>
      </c>
      <c r="CS37" s="290"/>
      <c r="CT37" s="290"/>
    </row>
    <row r="38" spans="1:98" x14ac:dyDescent="0.2">
      <c r="A38" s="266" t="s">
        <v>1687</v>
      </c>
      <c r="B38" s="506">
        <f>SUM(C38+D38+E38+F38+G38+H38+I38+J38+K38+L38+M38+N38+O38+P38+Q38+R38+S38)</f>
        <v>0</v>
      </c>
      <c r="C38" s="359"/>
      <c r="D38" s="359"/>
      <c r="E38" s="359"/>
      <c r="F38" s="359"/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36"/>
      <c r="T38" s="201"/>
      <c r="U38" s="236"/>
      <c r="V38" s="201"/>
      <c r="W38" s="236"/>
      <c r="X38" s="258"/>
      <c r="Y38" s="256"/>
      <c r="Z38" s="207"/>
      <c r="AA38" s="235"/>
      <c r="AB38" s="1215">
        <f t="shared" si="1"/>
        <v>0</v>
      </c>
      <c r="AC38" s="201"/>
      <c r="AD38" s="203"/>
      <c r="AE38" s="236"/>
      <c r="AF38" s="447"/>
      <c r="AG38" s="447"/>
      <c r="AH38" s="201"/>
      <c r="AI38" s="236"/>
      <c r="AJ38" s="205"/>
      <c r="AK38" s="395"/>
      <c r="AL38" s="236"/>
      <c r="AM38" s="395"/>
      <c r="AN38" s="236"/>
      <c r="AO38" s="253"/>
      <c r="AP38" s="253"/>
      <c r="AQ38" s="253"/>
      <c r="AR38" s="253"/>
      <c r="AS38" s="1214"/>
      <c r="AT38" s="1214"/>
      <c r="AU38" s="253"/>
      <c r="AV38" s="253"/>
      <c r="AW38" s="253"/>
      <c r="AX38" s="230" t="s">
        <v>1512</v>
      </c>
      <c r="BX38" s="288"/>
      <c r="BY38" s="288"/>
      <c r="CG38" s="290">
        <v>0</v>
      </c>
      <c r="CI38" s="290">
        <v>0</v>
      </c>
      <c r="CJ38" s="290">
        <v>0</v>
      </c>
      <c r="CK38" s="290">
        <v>0</v>
      </c>
      <c r="CL38" s="290">
        <v>0</v>
      </c>
      <c r="CM38" s="290">
        <v>0</v>
      </c>
      <c r="CS38" s="290"/>
      <c r="CT38" s="290"/>
    </row>
    <row r="39" spans="1:98" x14ac:dyDescent="0.2">
      <c r="A39" s="266" t="s">
        <v>1688</v>
      </c>
      <c r="B39" s="506">
        <f>SUM(C39+D39+E39+F39+G39+H39+I39+J39+K39)</f>
        <v>0</v>
      </c>
      <c r="C39" s="359"/>
      <c r="D39" s="359"/>
      <c r="E39" s="359"/>
      <c r="F39" s="359"/>
      <c r="G39" s="359"/>
      <c r="H39" s="359"/>
      <c r="I39" s="359"/>
      <c r="J39" s="359"/>
      <c r="K39" s="359"/>
      <c r="L39" s="239"/>
      <c r="M39" s="239"/>
      <c r="N39" s="239"/>
      <c r="O39" s="239"/>
      <c r="P39" s="239"/>
      <c r="Q39" s="239"/>
      <c r="R39" s="239"/>
      <c r="S39" s="239"/>
      <c r="T39" s="201"/>
      <c r="U39" s="236"/>
      <c r="V39" s="201"/>
      <c r="W39" s="236"/>
      <c r="X39" s="266">
        <f t="shared" ref="X39:X42" si="2">SUM(Y39+Z39+AA39)</f>
        <v>0</v>
      </c>
      <c r="Y39" s="201"/>
      <c r="Z39" s="203"/>
      <c r="AA39" s="236"/>
      <c r="AB39" s="1215">
        <f t="shared" ref="AB39:AB43" si="3">SUM(AC39+AD39+AE39)</f>
        <v>0</v>
      </c>
      <c r="AC39" s="201"/>
      <c r="AD39" s="203"/>
      <c r="AE39" s="236"/>
      <c r="AF39" s="447"/>
      <c r="AG39" s="236"/>
      <c r="AH39" s="201"/>
      <c r="AI39" s="236"/>
      <c r="AJ39" s="205"/>
      <c r="AK39" s="395"/>
      <c r="AL39" s="236"/>
      <c r="AM39" s="395"/>
      <c r="AN39" s="236"/>
      <c r="AO39" s="253"/>
      <c r="AP39" s="253"/>
      <c r="AQ39" s="253"/>
      <c r="AR39" s="253"/>
      <c r="AS39" s="1214"/>
      <c r="AT39" s="1214"/>
      <c r="AU39" s="253"/>
      <c r="AV39" s="253"/>
      <c r="AW39" s="253"/>
      <c r="AX39" s="230" t="s">
        <v>1512</v>
      </c>
      <c r="BX39" s="288"/>
      <c r="BY39" s="288"/>
      <c r="CF39" s="290" t="s">
        <v>2346</v>
      </c>
      <c r="CG39" s="290">
        <v>0</v>
      </c>
      <c r="CI39" s="290">
        <v>0</v>
      </c>
      <c r="CJ39" s="290">
        <v>0</v>
      </c>
      <c r="CK39" s="290">
        <v>0</v>
      </c>
      <c r="CL39" s="290">
        <v>1</v>
      </c>
      <c r="CM39" s="290">
        <v>0</v>
      </c>
      <c r="CS39" s="290"/>
      <c r="CT39" s="290"/>
    </row>
    <row r="40" spans="1:98" x14ac:dyDescent="0.2">
      <c r="A40" s="266" t="s">
        <v>1689</v>
      </c>
      <c r="B40" s="506">
        <f>SUM(C40+D40+E40+F40+G40+H40+I40+J40+K40+L40+M40+N40+O40+P40+Q40+R40+S40)</f>
        <v>0</v>
      </c>
      <c r="C40" s="359"/>
      <c r="D40" s="359"/>
      <c r="E40" s="359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36"/>
      <c r="T40" s="201"/>
      <c r="U40" s="236"/>
      <c r="V40" s="201"/>
      <c r="W40" s="236"/>
      <c r="X40" s="266">
        <f>SUM(Y40+Z40+AA40)</f>
        <v>0</v>
      </c>
      <c r="Y40" s="201"/>
      <c r="Z40" s="203"/>
      <c r="AA40" s="236"/>
      <c r="AB40" s="1215">
        <f t="shared" si="3"/>
        <v>0</v>
      </c>
      <c r="AC40" s="201"/>
      <c r="AD40" s="203"/>
      <c r="AE40" s="236"/>
      <c r="AF40" s="447"/>
      <c r="AG40" s="549"/>
      <c r="AH40" s="201"/>
      <c r="AI40" s="236"/>
      <c r="AJ40" s="205"/>
      <c r="AK40" s="395"/>
      <c r="AL40" s="236"/>
      <c r="AM40" s="395"/>
      <c r="AN40" s="236"/>
      <c r="AO40" s="253"/>
      <c r="AP40" s="253"/>
      <c r="AQ40" s="253"/>
      <c r="AR40" s="253"/>
      <c r="AS40" s="1214"/>
      <c r="AT40" s="1214"/>
      <c r="AU40" s="253"/>
      <c r="AV40" s="253"/>
      <c r="AW40" s="253"/>
      <c r="AX40" s="230" t="s">
        <v>1512</v>
      </c>
      <c r="BX40" s="288"/>
      <c r="BY40" s="288"/>
      <c r="CG40" s="290">
        <v>0</v>
      </c>
      <c r="CI40" s="290">
        <v>0</v>
      </c>
      <c r="CJ40" s="290">
        <v>0</v>
      </c>
      <c r="CK40" s="290">
        <v>0</v>
      </c>
      <c r="CL40" s="290">
        <v>0</v>
      </c>
      <c r="CM40" s="290">
        <v>0</v>
      </c>
      <c r="CS40" s="290"/>
      <c r="CT40" s="290"/>
    </row>
    <row r="41" spans="1:98" x14ac:dyDescent="0.2">
      <c r="A41" s="266" t="s">
        <v>1690</v>
      </c>
      <c r="B41" s="506">
        <f>SUM(C41+D41+E41+F41+G41+H41+I41+J41+K41+L41+M41+N41+O41+P41+Q41+R41+S41)</f>
        <v>0</v>
      </c>
      <c r="C41" s="359"/>
      <c r="D41" s="359"/>
      <c r="E41" s="359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36"/>
      <c r="T41" s="201"/>
      <c r="U41" s="236"/>
      <c r="V41" s="201"/>
      <c r="W41" s="236"/>
      <c r="X41" s="266">
        <f>SUM(Y41+Z41+AA41)</f>
        <v>0</v>
      </c>
      <c r="Y41" s="201"/>
      <c r="Z41" s="203"/>
      <c r="AA41" s="236"/>
      <c r="AB41" s="1215">
        <f t="shared" si="3"/>
        <v>0</v>
      </c>
      <c r="AC41" s="201"/>
      <c r="AD41" s="203"/>
      <c r="AE41" s="236"/>
      <c r="AF41" s="447"/>
      <c r="AG41" s="236"/>
      <c r="AH41" s="201"/>
      <c r="AI41" s="236"/>
      <c r="AJ41" s="205"/>
      <c r="AK41" s="395"/>
      <c r="AL41" s="236"/>
      <c r="AM41" s="395"/>
      <c r="AN41" s="236"/>
      <c r="AO41" s="253"/>
      <c r="AP41" s="253"/>
      <c r="AQ41" s="253"/>
      <c r="AR41" s="253"/>
      <c r="AS41" s="1214"/>
      <c r="AT41" s="1214"/>
      <c r="AU41" s="253"/>
      <c r="AV41" s="253"/>
      <c r="AW41" s="253"/>
      <c r="AX41" s="230" t="s">
        <v>1512</v>
      </c>
      <c r="BX41" s="288"/>
      <c r="BY41" s="288"/>
      <c r="CG41" s="290">
        <v>0</v>
      </c>
      <c r="CI41" s="290">
        <v>0</v>
      </c>
      <c r="CJ41" s="290">
        <v>0</v>
      </c>
      <c r="CK41" s="290">
        <v>0</v>
      </c>
      <c r="CL41" s="290">
        <v>0</v>
      </c>
      <c r="CM41" s="290">
        <v>0</v>
      </c>
      <c r="CS41" s="290"/>
      <c r="CT41" s="290"/>
    </row>
    <row r="42" spans="1:98" x14ac:dyDescent="0.2">
      <c r="A42" s="266" t="s">
        <v>1691</v>
      </c>
      <c r="B42" s="506">
        <f>SUM(C42+D42+E42+F42+G42+H42+I42+J42+K42)</f>
        <v>0</v>
      </c>
      <c r="C42" s="359"/>
      <c r="D42" s="359"/>
      <c r="E42" s="359"/>
      <c r="F42" s="203"/>
      <c r="G42" s="203"/>
      <c r="H42" s="203"/>
      <c r="I42" s="203"/>
      <c r="J42" s="203"/>
      <c r="K42" s="203"/>
      <c r="L42" s="239"/>
      <c r="M42" s="239"/>
      <c r="N42" s="239"/>
      <c r="O42" s="239"/>
      <c r="P42" s="239"/>
      <c r="Q42" s="239"/>
      <c r="R42" s="239"/>
      <c r="S42" s="239"/>
      <c r="T42" s="201"/>
      <c r="U42" s="236"/>
      <c r="V42" s="201"/>
      <c r="W42" s="236"/>
      <c r="X42" s="266">
        <f t="shared" si="2"/>
        <v>0</v>
      </c>
      <c r="Y42" s="201"/>
      <c r="Z42" s="203"/>
      <c r="AA42" s="236"/>
      <c r="AB42" s="1215">
        <f t="shared" si="3"/>
        <v>0</v>
      </c>
      <c r="AC42" s="201"/>
      <c r="AD42" s="203"/>
      <c r="AE42" s="236"/>
      <c r="AF42" s="447"/>
      <c r="AG42" s="236"/>
      <c r="AH42" s="201"/>
      <c r="AI42" s="236"/>
      <c r="AJ42" s="205"/>
      <c r="AK42" s="395"/>
      <c r="AL42" s="236"/>
      <c r="AM42" s="395"/>
      <c r="AN42" s="236"/>
      <c r="AO42" s="253"/>
      <c r="AP42" s="253"/>
      <c r="AQ42" s="253"/>
      <c r="AR42" s="253"/>
      <c r="AS42" s="1214"/>
      <c r="AT42" s="1214"/>
      <c r="AU42" s="253"/>
      <c r="AV42" s="253"/>
      <c r="AW42" s="253"/>
      <c r="AX42" s="230" t="s">
        <v>1512</v>
      </c>
      <c r="BX42" s="288"/>
      <c r="BY42" s="288"/>
      <c r="CF42" s="290" t="s">
        <v>2346</v>
      </c>
      <c r="CG42" s="290">
        <v>0</v>
      </c>
      <c r="CI42" s="290">
        <v>0</v>
      </c>
      <c r="CJ42" s="290">
        <v>0</v>
      </c>
      <c r="CK42" s="290">
        <v>0</v>
      </c>
      <c r="CL42" s="290">
        <v>1</v>
      </c>
      <c r="CM42" s="290">
        <v>0</v>
      </c>
      <c r="CS42" s="290"/>
      <c r="CT42" s="290"/>
    </row>
    <row r="43" spans="1:98" x14ac:dyDescent="0.2">
      <c r="A43" s="266" t="s">
        <v>1692</v>
      </c>
      <c r="B43" s="506">
        <f>SUM(C43+D43+E43+F43+G43+H43+I43+J43+K43+L43+M43+N43+O43+P43+Q43+R43+S43)</f>
        <v>0</v>
      </c>
      <c r="C43" s="201"/>
      <c r="D43" s="267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36"/>
      <c r="T43" s="201"/>
      <c r="U43" s="236"/>
      <c r="V43" s="201"/>
      <c r="W43" s="236"/>
      <c r="X43" s="266">
        <f t="shared" ref="X43:X68" si="4">SUM(Y43+Z43+AA43)</f>
        <v>0</v>
      </c>
      <c r="Y43" s="201"/>
      <c r="Z43" s="203"/>
      <c r="AA43" s="236"/>
      <c r="AB43" s="1215">
        <f t="shared" si="3"/>
        <v>0</v>
      </c>
      <c r="AC43" s="201"/>
      <c r="AD43" s="203"/>
      <c r="AE43" s="236"/>
      <c r="AF43" s="447"/>
      <c r="AG43" s="236"/>
      <c r="AH43" s="201"/>
      <c r="AI43" s="301"/>
      <c r="AJ43" s="205"/>
      <c r="AK43" s="395"/>
      <c r="AL43" s="236"/>
      <c r="AM43" s="395"/>
      <c r="AN43" s="236"/>
      <c r="AO43" s="253"/>
      <c r="AP43" s="253"/>
      <c r="AQ43" s="253"/>
      <c r="AR43" s="253"/>
      <c r="AS43" s="1214"/>
      <c r="AT43" s="1214"/>
      <c r="AU43" s="253"/>
      <c r="AV43" s="253"/>
      <c r="AW43" s="253"/>
      <c r="AX43" s="230" t="s">
        <v>1512</v>
      </c>
      <c r="BX43" s="288"/>
      <c r="BY43" s="288"/>
      <c r="CG43" s="290">
        <v>0</v>
      </c>
      <c r="CI43" s="290">
        <v>0</v>
      </c>
      <c r="CJ43" s="290">
        <v>0</v>
      </c>
      <c r="CK43" s="290">
        <v>0</v>
      </c>
      <c r="CL43" s="290">
        <v>0</v>
      </c>
      <c r="CM43" s="290">
        <v>0</v>
      </c>
      <c r="CS43" s="290"/>
      <c r="CT43" s="290"/>
    </row>
    <row r="44" spans="1:98" x14ac:dyDescent="0.2">
      <c r="A44" s="266" t="s">
        <v>1693</v>
      </c>
      <c r="B44" s="506">
        <f>SUM(C44+D44+E44+F44+G44+H44+I44+J44+K44)</f>
        <v>0</v>
      </c>
      <c r="C44" s="201"/>
      <c r="D44" s="267"/>
      <c r="E44" s="203"/>
      <c r="F44" s="203"/>
      <c r="G44" s="203"/>
      <c r="H44" s="203"/>
      <c r="I44" s="203"/>
      <c r="J44" s="203"/>
      <c r="K44" s="203"/>
      <c r="L44" s="239"/>
      <c r="M44" s="239"/>
      <c r="N44" s="239"/>
      <c r="O44" s="239"/>
      <c r="P44" s="239"/>
      <c r="Q44" s="239"/>
      <c r="R44" s="239"/>
      <c r="S44" s="239"/>
      <c r="T44" s="201"/>
      <c r="U44" s="236"/>
      <c r="V44" s="201"/>
      <c r="W44" s="236"/>
      <c r="X44" s="266">
        <f t="shared" si="4"/>
        <v>0</v>
      </c>
      <c r="Y44" s="201"/>
      <c r="Z44" s="203"/>
      <c r="AA44" s="236"/>
      <c r="AB44" s="1215">
        <f t="shared" ref="AB44:AB68" si="5">SUM(AC44+AD44+AE44)</f>
        <v>0</v>
      </c>
      <c r="AC44" s="201"/>
      <c r="AD44" s="203"/>
      <c r="AE44" s="236"/>
      <c r="AF44" s="447"/>
      <c r="AG44" s="253"/>
      <c r="AH44" s="201"/>
      <c r="AI44" s="301"/>
      <c r="AJ44" s="205"/>
      <c r="AK44" s="395"/>
      <c r="AL44" s="236"/>
      <c r="AM44" s="395"/>
      <c r="AN44" s="236"/>
      <c r="AO44" s="253"/>
      <c r="AP44" s="253"/>
      <c r="AQ44" s="253"/>
      <c r="AR44" s="253"/>
      <c r="AS44" s="1214"/>
      <c r="AT44" s="1214"/>
      <c r="AU44" s="253"/>
      <c r="AV44" s="253"/>
      <c r="AW44" s="253"/>
      <c r="AX44" s="230" t="s">
        <v>1512</v>
      </c>
      <c r="BX44" s="288"/>
      <c r="BY44" s="288"/>
      <c r="CF44" s="290" t="s">
        <v>2346</v>
      </c>
      <c r="CG44" s="290">
        <v>0</v>
      </c>
      <c r="CI44" s="290">
        <v>0</v>
      </c>
      <c r="CJ44" s="290">
        <v>0</v>
      </c>
      <c r="CK44" s="290">
        <v>0</v>
      </c>
      <c r="CL44" s="290">
        <v>1</v>
      </c>
      <c r="CM44" s="290">
        <v>0</v>
      </c>
      <c r="CS44" s="290"/>
      <c r="CT44" s="290"/>
    </row>
    <row r="45" spans="1:98" x14ac:dyDescent="0.2">
      <c r="A45" s="266" t="s">
        <v>162</v>
      </c>
      <c r="B45" s="506">
        <f>SUM(C45+D45+E45+F45+G45+H45+I45+J45+K45+L45+M45+N45+O45+P45+Q45+R45+S45)</f>
        <v>0</v>
      </c>
      <c r="C45" s="201"/>
      <c r="D45" s="267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36"/>
      <c r="T45" s="201"/>
      <c r="U45" s="236"/>
      <c r="V45" s="201"/>
      <c r="W45" s="236"/>
      <c r="X45" s="266">
        <f t="shared" si="4"/>
        <v>0</v>
      </c>
      <c r="Y45" s="201"/>
      <c r="Z45" s="203"/>
      <c r="AA45" s="236"/>
      <c r="AB45" s="1215">
        <f t="shared" si="5"/>
        <v>0</v>
      </c>
      <c r="AC45" s="201"/>
      <c r="AD45" s="203"/>
      <c r="AE45" s="236"/>
      <c r="AF45" s="447"/>
      <c r="AG45" s="549"/>
      <c r="AH45" s="201"/>
      <c r="AI45" s="301"/>
      <c r="AJ45" s="301"/>
      <c r="AK45" s="395"/>
      <c r="AL45" s="236"/>
      <c r="AM45" s="395"/>
      <c r="AN45" s="236"/>
      <c r="AO45" s="253"/>
      <c r="AP45" s="253"/>
      <c r="AQ45" s="253"/>
      <c r="AR45" s="253"/>
      <c r="AS45" s="1214"/>
      <c r="AT45" s="1214"/>
      <c r="AU45" s="253"/>
      <c r="AV45" s="253"/>
      <c r="AW45" s="253"/>
      <c r="AX45" s="230" t="s">
        <v>1512</v>
      </c>
      <c r="BX45" s="288"/>
      <c r="BY45" s="288"/>
      <c r="CG45" s="290">
        <v>0</v>
      </c>
      <c r="CI45" s="290">
        <v>0</v>
      </c>
      <c r="CJ45" s="290">
        <v>0</v>
      </c>
      <c r="CK45" s="290">
        <v>0</v>
      </c>
      <c r="CL45" s="290">
        <v>0</v>
      </c>
      <c r="CM45" s="290">
        <v>0</v>
      </c>
      <c r="CS45" s="290"/>
      <c r="CT45" s="290"/>
    </row>
    <row r="46" spans="1:98" x14ac:dyDescent="0.2">
      <c r="A46" s="1216" t="s">
        <v>1694</v>
      </c>
      <c r="B46" s="506">
        <f>SUM(C46+D46+E46+F46+G46+H46+I46+J46+K46+L46+M46+N46+O46+P46+Q46+R46+S46)</f>
        <v>0</v>
      </c>
      <c r="C46" s="359"/>
      <c r="D46" s="359"/>
      <c r="E46" s="359"/>
      <c r="F46" s="359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36"/>
      <c r="T46" s="201"/>
      <c r="U46" s="236"/>
      <c r="V46" s="201"/>
      <c r="W46" s="236"/>
      <c r="X46" s="266">
        <f t="shared" si="4"/>
        <v>0</v>
      </c>
      <c r="Y46" s="201"/>
      <c r="Z46" s="203"/>
      <c r="AA46" s="236"/>
      <c r="AB46" s="1215">
        <f t="shared" si="5"/>
        <v>0</v>
      </c>
      <c r="AC46" s="201"/>
      <c r="AD46" s="203"/>
      <c r="AE46" s="236"/>
      <c r="AF46" s="447"/>
      <c r="AG46" s="236"/>
      <c r="AH46" s="201"/>
      <c r="AI46" s="236"/>
      <c r="AJ46" s="205"/>
      <c r="AK46" s="395"/>
      <c r="AL46" s="236"/>
      <c r="AM46" s="395"/>
      <c r="AN46" s="236"/>
      <c r="AO46" s="253"/>
      <c r="AP46" s="253"/>
      <c r="AQ46" s="253"/>
      <c r="AR46" s="253"/>
      <c r="AS46" s="1214"/>
      <c r="AT46" s="1214"/>
      <c r="AU46" s="253"/>
      <c r="AV46" s="253"/>
      <c r="AW46" s="253"/>
      <c r="AX46" s="230" t="s">
        <v>1512</v>
      </c>
      <c r="BX46" s="288"/>
      <c r="BY46" s="288"/>
      <c r="CG46" s="290">
        <v>0</v>
      </c>
      <c r="CI46" s="290">
        <v>0</v>
      </c>
      <c r="CJ46" s="290">
        <v>0</v>
      </c>
      <c r="CK46" s="290">
        <v>0</v>
      </c>
      <c r="CL46" s="290">
        <v>0</v>
      </c>
      <c r="CM46" s="290">
        <v>0</v>
      </c>
      <c r="CS46" s="290"/>
      <c r="CT46" s="290"/>
    </row>
    <row r="47" spans="1:98" x14ac:dyDescent="0.2">
      <c r="A47" s="1217" t="s">
        <v>1695</v>
      </c>
      <c r="B47" s="506">
        <f>SUM(C47+D47+E47+F47+G47+H47+I47+J47+K47+L47+M47+N47+O47+P47+Q47+R47+S47)</f>
        <v>0</v>
      </c>
      <c r="C47" s="359"/>
      <c r="D47" s="359"/>
      <c r="E47" s="359"/>
      <c r="F47" s="359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36"/>
      <c r="T47" s="201"/>
      <c r="U47" s="236"/>
      <c r="V47" s="201"/>
      <c r="W47" s="236"/>
      <c r="X47" s="266">
        <f t="shared" si="4"/>
        <v>0</v>
      </c>
      <c r="Y47" s="201"/>
      <c r="Z47" s="203"/>
      <c r="AA47" s="236"/>
      <c r="AB47" s="1215">
        <f t="shared" si="5"/>
        <v>0</v>
      </c>
      <c r="AC47" s="201"/>
      <c r="AD47" s="203"/>
      <c r="AE47" s="236"/>
      <c r="AF47" s="447"/>
      <c r="AG47" s="549"/>
      <c r="AH47" s="201"/>
      <c r="AI47" s="236"/>
      <c r="AJ47" s="205"/>
      <c r="AK47" s="395"/>
      <c r="AL47" s="236"/>
      <c r="AM47" s="395"/>
      <c r="AN47" s="236"/>
      <c r="AO47" s="253"/>
      <c r="AP47" s="253"/>
      <c r="AQ47" s="253"/>
      <c r="AR47" s="253"/>
      <c r="AS47" s="1214"/>
      <c r="AT47" s="1214"/>
      <c r="AU47" s="253"/>
      <c r="AV47" s="253"/>
      <c r="AW47" s="253"/>
      <c r="AX47" s="230" t="s">
        <v>1512</v>
      </c>
      <c r="BX47" s="288"/>
      <c r="BY47" s="288"/>
      <c r="CG47" s="290">
        <v>0</v>
      </c>
      <c r="CI47" s="290">
        <v>0</v>
      </c>
      <c r="CJ47" s="290">
        <v>0</v>
      </c>
      <c r="CK47" s="290">
        <v>0</v>
      </c>
      <c r="CL47" s="290">
        <v>0</v>
      </c>
      <c r="CM47" s="290">
        <v>0</v>
      </c>
      <c r="CS47" s="290"/>
      <c r="CT47" s="290"/>
    </row>
    <row r="48" spans="1:98" x14ac:dyDescent="0.2">
      <c r="A48" s="266" t="s">
        <v>1696</v>
      </c>
      <c r="B48" s="506">
        <f>SUM(C48+D48+E48+F48+G48+H48+I48+J48+K48)</f>
        <v>0</v>
      </c>
      <c r="C48" s="359"/>
      <c r="D48" s="359"/>
      <c r="E48" s="359"/>
      <c r="F48" s="359"/>
      <c r="G48" s="359"/>
      <c r="H48" s="359"/>
      <c r="I48" s="359"/>
      <c r="J48" s="359"/>
      <c r="K48" s="359"/>
      <c r="L48" s="239"/>
      <c r="M48" s="239"/>
      <c r="N48" s="239"/>
      <c r="O48" s="239"/>
      <c r="P48" s="239"/>
      <c r="Q48" s="239"/>
      <c r="R48" s="239"/>
      <c r="S48" s="239"/>
      <c r="T48" s="201"/>
      <c r="U48" s="236"/>
      <c r="V48" s="201"/>
      <c r="W48" s="236"/>
      <c r="X48" s="266">
        <f t="shared" si="4"/>
        <v>0</v>
      </c>
      <c r="Y48" s="201"/>
      <c r="Z48" s="203"/>
      <c r="AA48" s="236"/>
      <c r="AB48" s="1215">
        <f t="shared" si="5"/>
        <v>0</v>
      </c>
      <c r="AC48" s="201"/>
      <c r="AD48" s="203"/>
      <c r="AE48" s="236"/>
      <c r="AF48" s="447"/>
      <c r="AG48" s="236"/>
      <c r="AH48" s="201"/>
      <c r="AI48" s="236"/>
      <c r="AJ48" s="205"/>
      <c r="AK48" s="395"/>
      <c r="AL48" s="236"/>
      <c r="AM48" s="395"/>
      <c r="AN48" s="301"/>
      <c r="AO48" s="253"/>
      <c r="AP48" s="253"/>
      <c r="AQ48" s="253"/>
      <c r="AR48" s="253"/>
      <c r="AS48" s="1214"/>
      <c r="AT48" s="211"/>
      <c r="AU48" s="299"/>
      <c r="AV48" s="253"/>
      <c r="AW48" s="253"/>
      <c r="AX48" s="230" t="s">
        <v>1512</v>
      </c>
      <c r="BX48" s="288"/>
      <c r="BY48" s="288"/>
      <c r="CF48" s="290" t="s">
        <v>2346</v>
      </c>
      <c r="CG48" s="290">
        <v>0</v>
      </c>
      <c r="CI48" s="290">
        <v>0</v>
      </c>
      <c r="CJ48" s="290">
        <v>0</v>
      </c>
      <c r="CK48" s="290">
        <v>0</v>
      </c>
      <c r="CL48" s="290">
        <v>1</v>
      </c>
      <c r="CM48" s="290">
        <v>0</v>
      </c>
      <c r="CS48" s="290"/>
      <c r="CT48" s="290"/>
    </row>
    <row r="49" spans="1:98" x14ac:dyDescent="0.2">
      <c r="A49" s="266" t="s">
        <v>1697</v>
      </c>
      <c r="B49" s="506">
        <f t="shared" ref="B49:B56" si="6">SUM(C49+D49+E49+F49+G49+H49+I49+J49+K49+L49+M49+N49+O49+P49+Q49+R49+S49)</f>
        <v>0</v>
      </c>
      <c r="C49" s="359"/>
      <c r="D49" s="359"/>
      <c r="E49" s="359"/>
      <c r="F49" s="359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03"/>
      <c r="R49" s="203"/>
      <c r="S49" s="236"/>
      <c r="T49" s="201"/>
      <c r="U49" s="236"/>
      <c r="V49" s="201"/>
      <c r="W49" s="236"/>
      <c r="X49" s="266">
        <f t="shared" si="4"/>
        <v>0</v>
      </c>
      <c r="Y49" s="201"/>
      <c r="Z49" s="203"/>
      <c r="AA49" s="236"/>
      <c r="AB49" s="1215">
        <f t="shared" si="5"/>
        <v>0</v>
      </c>
      <c r="AC49" s="201"/>
      <c r="AD49" s="203"/>
      <c r="AE49" s="236"/>
      <c r="AF49" s="447"/>
      <c r="AG49" s="236"/>
      <c r="AH49" s="201"/>
      <c r="AI49" s="236"/>
      <c r="AJ49" s="205"/>
      <c r="AK49" s="395"/>
      <c r="AL49" s="236"/>
      <c r="AM49" s="395"/>
      <c r="AN49" s="236"/>
      <c r="AO49" s="253"/>
      <c r="AP49" s="253"/>
      <c r="AQ49" s="253"/>
      <c r="AR49" s="253"/>
      <c r="AS49" s="1214"/>
      <c r="AT49" s="1214"/>
      <c r="AU49" s="253"/>
      <c r="AV49" s="253"/>
      <c r="AW49" s="253"/>
      <c r="AX49" s="230" t="s">
        <v>1512</v>
      </c>
      <c r="BX49" s="288"/>
      <c r="BY49" s="288"/>
      <c r="CG49" s="290">
        <v>0</v>
      </c>
      <c r="CI49" s="290">
        <v>0</v>
      </c>
      <c r="CJ49" s="290">
        <v>0</v>
      </c>
      <c r="CK49" s="290">
        <v>0</v>
      </c>
      <c r="CL49" s="290">
        <v>0</v>
      </c>
      <c r="CM49" s="290">
        <v>0</v>
      </c>
      <c r="CS49" s="290"/>
      <c r="CT49" s="290"/>
    </row>
    <row r="50" spans="1:98" x14ac:dyDescent="0.2">
      <c r="A50" s="266" t="s">
        <v>1698</v>
      </c>
      <c r="B50" s="506">
        <f t="shared" si="6"/>
        <v>0</v>
      </c>
      <c r="C50" s="201"/>
      <c r="D50" s="267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36"/>
      <c r="T50" s="201"/>
      <c r="U50" s="236"/>
      <c r="V50" s="201"/>
      <c r="W50" s="236"/>
      <c r="X50" s="266">
        <f t="shared" si="4"/>
        <v>0</v>
      </c>
      <c r="Y50" s="201"/>
      <c r="Z50" s="203"/>
      <c r="AA50" s="236"/>
      <c r="AB50" s="1215">
        <f t="shared" si="5"/>
        <v>0</v>
      </c>
      <c r="AC50" s="201"/>
      <c r="AD50" s="203"/>
      <c r="AE50" s="236"/>
      <c r="AF50" s="447"/>
      <c r="AG50" s="549"/>
      <c r="AH50" s="201"/>
      <c r="AI50" s="236"/>
      <c r="AJ50" s="205"/>
      <c r="AK50" s="395"/>
      <c r="AL50" s="236"/>
      <c r="AM50" s="395"/>
      <c r="AN50" s="236"/>
      <c r="AO50" s="253"/>
      <c r="AP50" s="253"/>
      <c r="AQ50" s="253"/>
      <c r="AR50" s="253"/>
      <c r="AS50" s="1214"/>
      <c r="AT50" s="1214"/>
      <c r="AU50" s="253"/>
      <c r="AV50" s="253"/>
      <c r="AW50" s="253"/>
      <c r="AX50" s="230" t="s">
        <v>1512</v>
      </c>
      <c r="BX50" s="288"/>
      <c r="BY50" s="288"/>
      <c r="CG50" s="290">
        <v>0</v>
      </c>
      <c r="CI50" s="290">
        <v>0</v>
      </c>
      <c r="CJ50" s="290">
        <v>0</v>
      </c>
      <c r="CK50" s="290">
        <v>0</v>
      </c>
      <c r="CL50" s="290">
        <v>0</v>
      </c>
      <c r="CM50" s="290">
        <v>0</v>
      </c>
      <c r="CS50" s="290"/>
      <c r="CT50" s="290"/>
    </row>
    <row r="51" spans="1:98" x14ac:dyDescent="0.2">
      <c r="A51" s="266" t="s">
        <v>164</v>
      </c>
      <c r="B51" s="506">
        <f t="shared" si="6"/>
        <v>0</v>
      </c>
      <c r="C51" s="201"/>
      <c r="D51" s="267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203"/>
      <c r="Q51" s="203"/>
      <c r="R51" s="203"/>
      <c r="S51" s="236"/>
      <c r="T51" s="201"/>
      <c r="U51" s="236"/>
      <c r="V51" s="201"/>
      <c r="W51" s="236"/>
      <c r="X51" s="266">
        <f t="shared" si="4"/>
        <v>0</v>
      </c>
      <c r="Y51" s="201"/>
      <c r="Z51" s="203"/>
      <c r="AA51" s="236"/>
      <c r="AB51" s="1215">
        <f t="shared" si="5"/>
        <v>0</v>
      </c>
      <c r="AC51" s="201"/>
      <c r="AD51" s="203"/>
      <c r="AE51" s="236"/>
      <c r="AF51" s="447"/>
      <c r="AG51" s="236"/>
      <c r="AH51" s="201"/>
      <c r="AI51" s="236"/>
      <c r="AJ51" s="205"/>
      <c r="AK51" s="395"/>
      <c r="AL51" s="236"/>
      <c r="AM51" s="395"/>
      <c r="AN51" s="236"/>
      <c r="AO51" s="253"/>
      <c r="AP51" s="253"/>
      <c r="AQ51" s="253"/>
      <c r="AR51" s="253"/>
      <c r="AS51" s="1214"/>
      <c r="AT51" s="1214"/>
      <c r="AU51" s="253"/>
      <c r="AV51" s="253"/>
      <c r="AW51" s="253"/>
      <c r="AX51" s="230" t="s">
        <v>1512</v>
      </c>
      <c r="BX51" s="288"/>
      <c r="BY51" s="288"/>
      <c r="CG51" s="290">
        <v>0</v>
      </c>
      <c r="CI51" s="290">
        <v>0</v>
      </c>
      <c r="CJ51" s="290">
        <v>0</v>
      </c>
      <c r="CK51" s="290">
        <v>0</v>
      </c>
      <c r="CL51" s="290">
        <v>0</v>
      </c>
      <c r="CM51" s="290">
        <v>0</v>
      </c>
      <c r="CS51" s="290"/>
      <c r="CT51" s="290"/>
    </row>
    <row r="52" spans="1:98" x14ac:dyDescent="0.2">
      <c r="A52" s="266" t="s">
        <v>1699</v>
      </c>
      <c r="B52" s="506">
        <f t="shared" si="6"/>
        <v>0</v>
      </c>
      <c r="C52" s="201"/>
      <c r="D52" s="267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36"/>
      <c r="T52" s="201"/>
      <c r="U52" s="236"/>
      <c r="V52" s="201"/>
      <c r="W52" s="236"/>
      <c r="X52" s="266">
        <f t="shared" si="4"/>
        <v>0</v>
      </c>
      <c r="Y52" s="201"/>
      <c r="Z52" s="203"/>
      <c r="AA52" s="236"/>
      <c r="AB52" s="1215">
        <f t="shared" si="5"/>
        <v>0</v>
      </c>
      <c r="AC52" s="201"/>
      <c r="AD52" s="203"/>
      <c r="AE52" s="236"/>
      <c r="AF52" s="447"/>
      <c r="AG52" s="270"/>
      <c r="AH52" s="201"/>
      <c r="AI52" s="236"/>
      <c r="AJ52" s="205"/>
      <c r="AK52" s="395"/>
      <c r="AL52" s="236"/>
      <c r="AM52" s="407"/>
      <c r="AN52" s="270"/>
      <c r="AO52" s="237"/>
      <c r="AP52" s="236"/>
      <c r="AQ52" s="253"/>
      <c r="AR52" s="253"/>
      <c r="AS52" s="1214"/>
      <c r="AT52" s="1214"/>
      <c r="AU52" s="253"/>
      <c r="AV52" s="253"/>
      <c r="AW52" s="253"/>
      <c r="AX52" s="230" t="s">
        <v>1512</v>
      </c>
      <c r="BX52" s="288"/>
      <c r="BY52" s="288"/>
      <c r="CG52" s="290">
        <v>0</v>
      </c>
      <c r="CI52" s="290">
        <v>0</v>
      </c>
      <c r="CJ52" s="290">
        <v>0</v>
      </c>
      <c r="CK52" s="290">
        <v>0</v>
      </c>
      <c r="CL52" s="290">
        <v>0</v>
      </c>
      <c r="CM52" s="290">
        <v>0</v>
      </c>
      <c r="CS52" s="290"/>
      <c r="CT52" s="290"/>
    </row>
    <row r="53" spans="1:98" x14ac:dyDescent="0.2">
      <c r="A53" s="266" t="s">
        <v>166</v>
      </c>
      <c r="B53" s="506">
        <f t="shared" si="6"/>
        <v>0</v>
      </c>
      <c r="C53" s="201"/>
      <c r="D53" s="267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36"/>
      <c r="T53" s="201"/>
      <c r="U53" s="236"/>
      <c r="V53" s="201"/>
      <c r="W53" s="236"/>
      <c r="X53" s="266">
        <f t="shared" si="4"/>
        <v>0</v>
      </c>
      <c r="Y53" s="201"/>
      <c r="Z53" s="203"/>
      <c r="AA53" s="236"/>
      <c r="AB53" s="1215">
        <f t="shared" si="5"/>
        <v>0</v>
      </c>
      <c r="AC53" s="201"/>
      <c r="AD53" s="203"/>
      <c r="AE53" s="236"/>
      <c r="AF53" s="447"/>
      <c r="AG53" s="270"/>
      <c r="AH53" s="201"/>
      <c r="AI53" s="236"/>
      <c r="AJ53" s="205"/>
      <c r="AK53" s="395"/>
      <c r="AL53" s="236"/>
      <c r="AM53" s="407"/>
      <c r="AN53" s="270"/>
      <c r="AO53" s="237"/>
      <c r="AP53" s="236"/>
      <c r="AQ53" s="253"/>
      <c r="AR53" s="253"/>
      <c r="AS53" s="1214"/>
      <c r="AT53" s="1214"/>
      <c r="AU53" s="253"/>
      <c r="AV53" s="253"/>
      <c r="AW53" s="253"/>
      <c r="AX53" s="230" t="s">
        <v>1512</v>
      </c>
      <c r="BX53" s="288"/>
      <c r="BY53" s="288"/>
      <c r="CG53" s="290">
        <v>0</v>
      </c>
      <c r="CI53" s="290">
        <v>0</v>
      </c>
      <c r="CJ53" s="290">
        <v>0</v>
      </c>
      <c r="CK53" s="290">
        <v>0</v>
      </c>
      <c r="CL53" s="290">
        <v>0</v>
      </c>
      <c r="CM53" s="290">
        <v>0</v>
      </c>
      <c r="CS53" s="290"/>
      <c r="CT53" s="290"/>
    </row>
    <row r="54" spans="1:98" x14ac:dyDescent="0.2">
      <c r="A54" s="266" t="s">
        <v>163</v>
      </c>
      <c r="B54" s="506">
        <f t="shared" si="6"/>
        <v>0</v>
      </c>
      <c r="C54" s="201"/>
      <c r="D54" s="267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36"/>
      <c r="T54" s="201"/>
      <c r="U54" s="236"/>
      <c r="V54" s="201"/>
      <c r="W54" s="236"/>
      <c r="X54" s="266">
        <f t="shared" si="4"/>
        <v>0</v>
      </c>
      <c r="Y54" s="201"/>
      <c r="Z54" s="203"/>
      <c r="AA54" s="236"/>
      <c r="AB54" s="1215">
        <f t="shared" si="5"/>
        <v>0</v>
      </c>
      <c r="AC54" s="201"/>
      <c r="AD54" s="203"/>
      <c r="AE54" s="236"/>
      <c r="AF54" s="447"/>
      <c r="AG54" s="270"/>
      <c r="AH54" s="201"/>
      <c r="AI54" s="236"/>
      <c r="AJ54" s="205"/>
      <c r="AK54" s="395"/>
      <c r="AL54" s="236"/>
      <c r="AM54" s="407"/>
      <c r="AN54" s="270"/>
      <c r="AO54" s="237"/>
      <c r="AP54" s="236"/>
      <c r="AQ54" s="253"/>
      <c r="AR54" s="253"/>
      <c r="AS54" s="1214"/>
      <c r="AT54" s="1214"/>
      <c r="AU54" s="253"/>
      <c r="AV54" s="253"/>
      <c r="AW54" s="253"/>
      <c r="AX54" s="230" t="s">
        <v>1512</v>
      </c>
      <c r="BX54" s="288"/>
      <c r="BY54" s="288"/>
      <c r="CG54" s="290">
        <v>0</v>
      </c>
      <c r="CI54" s="290">
        <v>0</v>
      </c>
      <c r="CJ54" s="290">
        <v>0</v>
      </c>
      <c r="CK54" s="290">
        <v>0</v>
      </c>
      <c r="CL54" s="290">
        <v>0</v>
      </c>
      <c r="CM54" s="290">
        <v>0</v>
      </c>
      <c r="CS54" s="290"/>
      <c r="CT54" s="290"/>
    </row>
    <row r="55" spans="1:98" x14ac:dyDescent="0.2">
      <c r="A55" s="157" t="s">
        <v>1700</v>
      </c>
      <c r="B55" s="506">
        <f t="shared" si="6"/>
        <v>0</v>
      </c>
      <c r="C55" s="201"/>
      <c r="D55" s="267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36"/>
      <c r="T55" s="201"/>
      <c r="U55" s="236"/>
      <c r="V55" s="201"/>
      <c r="W55" s="236"/>
      <c r="X55" s="266">
        <f t="shared" si="4"/>
        <v>0</v>
      </c>
      <c r="Y55" s="201"/>
      <c r="Z55" s="203"/>
      <c r="AA55" s="236"/>
      <c r="AB55" s="1215">
        <f t="shared" si="5"/>
        <v>0</v>
      </c>
      <c r="AC55" s="201"/>
      <c r="AD55" s="203"/>
      <c r="AE55" s="236"/>
      <c r="AF55" s="447"/>
      <c r="AG55" s="270"/>
      <c r="AH55" s="201"/>
      <c r="AI55" s="236"/>
      <c r="AJ55" s="205"/>
      <c r="AK55" s="395"/>
      <c r="AL55" s="236"/>
      <c r="AM55" s="407"/>
      <c r="AN55" s="270"/>
      <c r="AO55" s="237"/>
      <c r="AP55" s="236"/>
      <c r="AQ55" s="253"/>
      <c r="AR55" s="253"/>
      <c r="AS55" s="1214"/>
      <c r="AT55" s="1214"/>
      <c r="AU55" s="253"/>
      <c r="AV55" s="253"/>
      <c r="AW55" s="253"/>
      <c r="AX55" s="230" t="s">
        <v>1512</v>
      </c>
      <c r="BX55" s="288"/>
      <c r="BY55" s="288"/>
      <c r="CG55" s="290">
        <v>0</v>
      </c>
      <c r="CI55" s="290">
        <v>0</v>
      </c>
      <c r="CJ55" s="290">
        <v>0</v>
      </c>
      <c r="CK55" s="290">
        <v>0</v>
      </c>
      <c r="CL55" s="290">
        <v>0</v>
      </c>
      <c r="CM55" s="290">
        <v>0</v>
      </c>
      <c r="CS55" s="290"/>
      <c r="CT55" s="290"/>
    </row>
    <row r="56" spans="1:98" x14ac:dyDescent="0.2">
      <c r="A56" s="1217" t="s">
        <v>1701</v>
      </c>
      <c r="B56" s="506">
        <f t="shared" si="6"/>
        <v>0</v>
      </c>
      <c r="C56" s="201"/>
      <c r="D56" s="267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36"/>
      <c r="T56" s="201"/>
      <c r="U56" s="236"/>
      <c r="V56" s="201"/>
      <c r="W56" s="236"/>
      <c r="X56" s="266">
        <f t="shared" si="4"/>
        <v>0</v>
      </c>
      <c r="Y56" s="201"/>
      <c r="Z56" s="203"/>
      <c r="AA56" s="236"/>
      <c r="AB56" s="1215">
        <f t="shared" si="5"/>
        <v>0</v>
      </c>
      <c r="AC56" s="201"/>
      <c r="AD56" s="203"/>
      <c r="AE56" s="236"/>
      <c r="AF56" s="447"/>
      <c r="AG56" s="270"/>
      <c r="AH56" s="201"/>
      <c r="AI56" s="236"/>
      <c r="AJ56" s="205"/>
      <c r="AK56" s="395"/>
      <c r="AL56" s="236"/>
      <c r="AM56" s="407"/>
      <c r="AN56" s="270"/>
      <c r="AO56" s="237"/>
      <c r="AP56" s="236"/>
      <c r="AQ56" s="253"/>
      <c r="AR56" s="253"/>
      <c r="AS56" s="1214"/>
      <c r="AT56" s="1214"/>
      <c r="AU56" s="253"/>
      <c r="AV56" s="253"/>
      <c r="AW56" s="253"/>
      <c r="AX56" s="230" t="s">
        <v>1512</v>
      </c>
      <c r="BX56" s="288"/>
      <c r="BY56" s="288"/>
      <c r="CG56" s="290">
        <v>0</v>
      </c>
      <c r="CI56" s="290">
        <v>0</v>
      </c>
      <c r="CJ56" s="290">
        <v>0</v>
      </c>
      <c r="CK56" s="290">
        <v>0</v>
      </c>
      <c r="CL56" s="290">
        <v>0</v>
      </c>
      <c r="CM56" s="290">
        <v>0</v>
      </c>
      <c r="CS56" s="290"/>
      <c r="CT56" s="290"/>
    </row>
    <row r="57" spans="1:98" x14ac:dyDescent="0.2">
      <c r="A57" s="1217" t="s">
        <v>1702</v>
      </c>
      <c r="B57" s="506">
        <f>SUM(C57+D57+E57+F57+G57+H57+I57+J57+K57)</f>
        <v>0</v>
      </c>
      <c r="C57" s="201"/>
      <c r="D57" s="267"/>
      <c r="E57" s="203"/>
      <c r="F57" s="203"/>
      <c r="G57" s="203"/>
      <c r="H57" s="203"/>
      <c r="I57" s="203"/>
      <c r="J57" s="203"/>
      <c r="K57" s="203"/>
      <c r="L57" s="239"/>
      <c r="M57" s="239"/>
      <c r="N57" s="239"/>
      <c r="O57" s="239"/>
      <c r="P57" s="239"/>
      <c r="Q57" s="239"/>
      <c r="R57" s="239"/>
      <c r="S57" s="239"/>
      <c r="T57" s="201"/>
      <c r="U57" s="236"/>
      <c r="V57" s="201"/>
      <c r="W57" s="236"/>
      <c r="X57" s="266">
        <f t="shared" si="4"/>
        <v>0</v>
      </c>
      <c r="Y57" s="201"/>
      <c r="Z57" s="203"/>
      <c r="AA57" s="236"/>
      <c r="AB57" s="1215">
        <f t="shared" si="5"/>
        <v>0</v>
      </c>
      <c r="AC57" s="201"/>
      <c r="AD57" s="203"/>
      <c r="AE57" s="236"/>
      <c r="AF57" s="447"/>
      <c r="AG57" s="270"/>
      <c r="AH57" s="201"/>
      <c r="AI57" s="236"/>
      <c r="AJ57" s="205"/>
      <c r="AK57" s="395"/>
      <c r="AL57" s="236"/>
      <c r="AM57" s="407"/>
      <c r="AN57" s="270"/>
      <c r="AO57" s="237"/>
      <c r="AP57" s="236"/>
      <c r="AQ57" s="253"/>
      <c r="AR57" s="253"/>
      <c r="AS57" s="1214"/>
      <c r="AT57" s="1214"/>
      <c r="AU57" s="253"/>
      <c r="AV57" s="253"/>
      <c r="AW57" s="253"/>
      <c r="AX57" s="230" t="s">
        <v>1512</v>
      </c>
      <c r="BX57" s="288"/>
      <c r="BY57" s="288"/>
      <c r="CF57" s="290" t="s">
        <v>2346</v>
      </c>
      <c r="CG57" s="290">
        <v>0</v>
      </c>
      <c r="CI57" s="290">
        <v>0</v>
      </c>
      <c r="CJ57" s="290">
        <v>0</v>
      </c>
      <c r="CK57" s="290">
        <v>0</v>
      </c>
      <c r="CL57" s="290">
        <v>1</v>
      </c>
      <c r="CM57" s="290">
        <v>0</v>
      </c>
      <c r="CS57" s="290"/>
      <c r="CT57" s="290"/>
    </row>
    <row r="58" spans="1:98" x14ac:dyDescent="0.2">
      <c r="A58" s="1217" t="s">
        <v>170</v>
      </c>
      <c r="B58" s="506">
        <f>SUM(C58+D58+E58+F58+G58+H58+I58+J58+K58+L58+M58+N58+O58+P58+Q58+R58+S58)</f>
        <v>0</v>
      </c>
      <c r="C58" s="201"/>
      <c r="D58" s="267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36"/>
      <c r="T58" s="201"/>
      <c r="U58" s="236"/>
      <c r="V58" s="201"/>
      <c r="W58" s="236"/>
      <c r="X58" s="266">
        <f t="shared" si="4"/>
        <v>0</v>
      </c>
      <c r="Y58" s="201"/>
      <c r="Z58" s="203"/>
      <c r="AA58" s="236"/>
      <c r="AB58" s="1215">
        <f t="shared" si="5"/>
        <v>0</v>
      </c>
      <c r="AC58" s="201"/>
      <c r="AD58" s="203"/>
      <c r="AE58" s="236"/>
      <c r="AF58" s="447"/>
      <c r="AG58" s="270"/>
      <c r="AH58" s="201"/>
      <c r="AI58" s="236"/>
      <c r="AJ58" s="205"/>
      <c r="AK58" s="395"/>
      <c r="AL58" s="236"/>
      <c r="AM58" s="407"/>
      <c r="AN58" s="270"/>
      <c r="AO58" s="237"/>
      <c r="AP58" s="236"/>
      <c r="AQ58" s="253"/>
      <c r="AR58" s="253"/>
      <c r="AS58" s="1214"/>
      <c r="AT58" s="1214"/>
      <c r="AU58" s="253"/>
      <c r="AV58" s="253"/>
      <c r="AW58" s="253"/>
      <c r="AX58" s="230" t="s">
        <v>1512</v>
      </c>
      <c r="BX58" s="288"/>
      <c r="BY58" s="288"/>
      <c r="CG58" s="290">
        <v>0</v>
      </c>
      <c r="CI58" s="290">
        <v>0</v>
      </c>
      <c r="CJ58" s="290">
        <v>0</v>
      </c>
      <c r="CK58" s="290">
        <v>0</v>
      </c>
      <c r="CL58" s="290">
        <v>0</v>
      </c>
      <c r="CM58" s="290">
        <v>0</v>
      </c>
      <c r="CS58" s="290"/>
      <c r="CT58" s="290"/>
    </row>
    <row r="59" spans="1:98" x14ac:dyDescent="0.2">
      <c r="A59" s="266" t="s">
        <v>168</v>
      </c>
      <c r="B59" s="506">
        <f>SUM(C59+D59+E59+F59+G59+H59+I59+J59+K59+L59+M59+N59+O59+P59+Q59+R59+S59)</f>
        <v>0</v>
      </c>
      <c r="C59" s="201"/>
      <c r="D59" s="267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36"/>
      <c r="T59" s="201"/>
      <c r="U59" s="236"/>
      <c r="V59" s="201"/>
      <c r="W59" s="236"/>
      <c r="X59" s="266">
        <f t="shared" si="4"/>
        <v>0</v>
      </c>
      <c r="Y59" s="201"/>
      <c r="Z59" s="203"/>
      <c r="AA59" s="236"/>
      <c r="AB59" s="1215">
        <f t="shared" si="5"/>
        <v>0</v>
      </c>
      <c r="AC59" s="201"/>
      <c r="AD59" s="203"/>
      <c r="AE59" s="236"/>
      <c r="AF59" s="447"/>
      <c r="AG59" s="270"/>
      <c r="AH59" s="201"/>
      <c r="AI59" s="236"/>
      <c r="AJ59" s="205"/>
      <c r="AK59" s="395"/>
      <c r="AL59" s="236"/>
      <c r="AM59" s="407"/>
      <c r="AN59" s="270"/>
      <c r="AO59" s="237"/>
      <c r="AP59" s="236"/>
      <c r="AQ59" s="253"/>
      <c r="AR59" s="253"/>
      <c r="AS59" s="1214"/>
      <c r="AT59" s="1214"/>
      <c r="AU59" s="253"/>
      <c r="AV59" s="253"/>
      <c r="AW59" s="253"/>
      <c r="AX59" s="230" t="s">
        <v>1512</v>
      </c>
      <c r="BX59" s="288"/>
      <c r="BY59" s="288"/>
      <c r="CG59" s="290">
        <v>0</v>
      </c>
      <c r="CI59" s="290">
        <v>0</v>
      </c>
      <c r="CJ59" s="290">
        <v>0</v>
      </c>
      <c r="CK59" s="290">
        <v>0</v>
      </c>
      <c r="CL59" s="290">
        <v>0</v>
      </c>
      <c r="CM59" s="290">
        <v>0</v>
      </c>
      <c r="CS59" s="290"/>
      <c r="CT59" s="290"/>
    </row>
    <row r="60" spans="1:98" x14ac:dyDescent="0.2">
      <c r="A60" s="266" t="s">
        <v>167</v>
      </c>
      <c r="B60" s="506">
        <f>SUM(C60+D60+E60+F60+G60+H60+I60+J60+K60+L60+M60+N60+O60+P60+Q60+R60+S60)</f>
        <v>0</v>
      </c>
      <c r="C60" s="201"/>
      <c r="D60" s="267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36"/>
      <c r="T60" s="201"/>
      <c r="U60" s="236"/>
      <c r="V60" s="201"/>
      <c r="W60" s="236"/>
      <c r="X60" s="266">
        <f t="shared" si="4"/>
        <v>0</v>
      </c>
      <c r="Y60" s="201"/>
      <c r="Z60" s="203"/>
      <c r="AA60" s="236"/>
      <c r="AB60" s="1215">
        <f t="shared" si="5"/>
        <v>0</v>
      </c>
      <c r="AC60" s="201"/>
      <c r="AD60" s="203"/>
      <c r="AE60" s="236"/>
      <c r="AF60" s="447"/>
      <c r="AG60" s="236"/>
      <c r="AH60" s="201"/>
      <c r="AI60" s="236"/>
      <c r="AJ60" s="205"/>
      <c r="AK60" s="395"/>
      <c r="AL60" s="236"/>
      <c r="AM60" s="407"/>
      <c r="AN60" s="270"/>
      <c r="AO60" s="237"/>
      <c r="AP60" s="236"/>
      <c r="AQ60" s="253"/>
      <c r="AR60" s="253"/>
      <c r="AS60" s="1214"/>
      <c r="AT60" s="1214"/>
      <c r="AU60" s="253"/>
      <c r="AV60" s="253"/>
      <c r="AW60" s="253"/>
      <c r="AX60" s="230" t="s">
        <v>1512</v>
      </c>
      <c r="BX60" s="288"/>
      <c r="BY60" s="288"/>
      <c r="CG60" s="290">
        <v>0</v>
      </c>
      <c r="CI60" s="290">
        <v>0</v>
      </c>
      <c r="CJ60" s="290">
        <v>0</v>
      </c>
      <c r="CK60" s="290">
        <v>0</v>
      </c>
      <c r="CL60" s="290">
        <v>0</v>
      </c>
      <c r="CM60" s="290">
        <v>0</v>
      </c>
      <c r="CS60" s="290"/>
      <c r="CT60" s="290"/>
    </row>
    <row r="61" spans="1:98" x14ac:dyDescent="0.2">
      <c r="A61" s="266" t="s">
        <v>1703</v>
      </c>
      <c r="B61" s="506">
        <f>SUM(C61+D61+E61+F61+G61+H61+I61+J61+K61)</f>
        <v>0</v>
      </c>
      <c r="C61" s="201"/>
      <c r="D61" s="267"/>
      <c r="E61" s="203"/>
      <c r="F61" s="203"/>
      <c r="G61" s="203"/>
      <c r="H61" s="203"/>
      <c r="I61" s="203"/>
      <c r="J61" s="203"/>
      <c r="K61" s="203"/>
      <c r="L61" s="239"/>
      <c r="M61" s="239"/>
      <c r="N61" s="239"/>
      <c r="O61" s="239"/>
      <c r="P61" s="239"/>
      <c r="Q61" s="239"/>
      <c r="R61" s="239"/>
      <c r="S61" s="239"/>
      <c r="T61" s="201"/>
      <c r="U61" s="236"/>
      <c r="V61" s="201"/>
      <c r="W61" s="236"/>
      <c r="X61" s="266">
        <f t="shared" si="4"/>
        <v>0</v>
      </c>
      <c r="Y61" s="201"/>
      <c r="Z61" s="203"/>
      <c r="AA61" s="236"/>
      <c r="AB61" s="1215">
        <f t="shared" si="5"/>
        <v>0</v>
      </c>
      <c r="AC61" s="201"/>
      <c r="AD61" s="203"/>
      <c r="AE61" s="236"/>
      <c r="AF61" s="447"/>
      <c r="AG61" s="236"/>
      <c r="AH61" s="201"/>
      <c r="AI61" s="236"/>
      <c r="AJ61" s="205"/>
      <c r="AK61" s="395"/>
      <c r="AL61" s="236"/>
      <c r="AM61" s="407"/>
      <c r="AN61" s="270"/>
      <c r="AO61" s="237"/>
      <c r="AP61" s="236"/>
      <c r="AQ61" s="253"/>
      <c r="AR61" s="253"/>
      <c r="AS61" s="1214"/>
      <c r="AT61" s="1214"/>
      <c r="AU61" s="253"/>
      <c r="AV61" s="253"/>
      <c r="AW61" s="253"/>
      <c r="AX61" s="230" t="s">
        <v>1512</v>
      </c>
      <c r="BX61" s="288"/>
      <c r="BY61" s="288"/>
      <c r="CF61" s="290" t="s">
        <v>2346</v>
      </c>
      <c r="CG61" s="290">
        <v>0</v>
      </c>
      <c r="CI61" s="290">
        <v>0</v>
      </c>
      <c r="CJ61" s="290">
        <v>0</v>
      </c>
      <c r="CK61" s="290">
        <v>0</v>
      </c>
      <c r="CL61" s="290">
        <v>1</v>
      </c>
      <c r="CM61" s="290">
        <v>0</v>
      </c>
      <c r="CS61" s="290"/>
      <c r="CT61" s="290"/>
    </row>
    <row r="62" spans="1:98" x14ac:dyDescent="0.2">
      <c r="A62" s="266" t="s">
        <v>679</v>
      </c>
      <c r="B62" s="506">
        <f>SUM(C62+D62+E62+F62+G62+H62+I62+J62+K62+L62+M62+N62+O62+P62+Q62+R62+S62)</f>
        <v>0</v>
      </c>
      <c r="C62" s="201"/>
      <c r="D62" s="267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03"/>
      <c r="R62" s="203"/>
      <c r="S62" s="236"/>
      <c r="T62" s="201"/>
      <c r="U62" s="236"/>
      <c r="V62" s="201"/>
      <c r="W62" s="236"/>
      <c r="X62" s="266">
        <f t="shared" si="4"/>
        <v>0</v>
      </c>
      <c r="Y62" s="201"/>
      <c r="Z62" s="203"/>
      <c r="AA62" s="236"/>
      <c r="AB62" s="1215">
        <f t="shared" si="5"/>
        <v>0</v>
      </c>
      <c r="AC62" s="201"/>
      <c r="AD62" s="203"/>
      <c r="AE62" s="236"/>
      <c r="AF62" s="447"/>
      <c r="AG62" s="549"/>
      <c r="AH62" s="201"/>
      <c r="AI62" s="236"/>
      <c r="AJ62" s="205"/>
      <c r="AK62" s="395"/>
      <c r="AL62" s="236"/>
      <c r="AM62" s="407"/>
      <c r="AN62" s="270"/>
      <c r="AO62" s="237"/>
      <c r="AP62" s="236"/>
      <c r="AQ62" s="253"/>
      <c r="AR62" s="253"/>
      <c r="AS62" s="1214"/>
      <c r="AT62" s="1214"/>
      <c r="AU62" s="253"/>
      <c r="AV62" s="253"/>
      <c r="AW62" s="253"/>
      <c r="AX62" s="230" t="s">
        <v>1512</v>
      </c>
      <c r="BX62" s="288"/>
      <c r="BY62" s="288"/>
      <c r="CG62" s="290">
        <v>0</v>
      </c>
      <c r="CI62" s="290">
        <v>0</v>
      </c>
      <c r="CJ62" s="290">
        <v>0</v>
      </c>
      <c r="CK62" s="290">
        <v>0</v>
      </c>
      <c r="CL62" s="290">
        <v>0</v>
      </c>
      <c r="CM62" s="290">
        <v>0</v>
      </c>
      <c r="CS62" s="290"/>
      <c r="CT62" s="290"/>
    </row>
    <row r="63" spans="1:98" x14ac:dyDescent="0.2">
      <c r="A63" s="266" t="s">
        <v>1704</v>
      </c>
      <c r="B63" s="506">
        <f>SUM(C63+D63+E63+F63+G63+H63+I63+J63+K63)</f>
        <v>0</v>
      </c>
      <c r="C63" s="201"/>
      <c r="D63" s="267"/>
      <c r="E63" s="203"/>
      <c r="F63" s="203"/>
      <c r="G63" s="203"/>
      <c r="H63" s="203"/>
      <c r="I63" s="203"/>
      <c r="J63" s="203"/>
      <c r="K63" s="203"/>
      <c r="L63" s="239"/>
      <c r="M63" s="239"/>
      <c r="N63" s="239"/>
      <c r="O63" s="239"/>
      <c r="P63" s="239"/>
      <c r="Q63" s="239"/>
      <c r="R63" s="239"/>
      <c r="S63" s="239"/>
      <c r="T63" s="201"/>
      <c r="U63" s="236"/>
      <c r="V63" s="201"/>
      <c r="W63" s="236"/>
      <c r="X63" s="266">
        <f t="shared" si="4"/>
        <v>0</v>
      </c>
      <c r="Y63" s="201"/>
      <c r="Z63" s="203"/>
      <c r="AA63" s="236"/>
      <c r="AB63" s="1215">
        <f t="shared" si="5"/>
        <v>0</v>
      </c>
      <c r="AC63" s="201"/>
      <c r="AD63" s="203"/>
      <c r="AE63" s="236"/>
      <c r="AF63" s="447"/>
      <c r="AG63" s="270"/>
      <c r="AH63" s="201"/>
      <c r="AI63" s="236"/>
      <c r="AJ63" s="205"/>
      <c r="AK63" s="395"/>
      <c r="AL63" s="236"/>
      <c r="AM63" s="407"/>
      <c r="AN63" s="270"/>
      <c r="AO63" s="237"/>
      <c r="AP63" s="236"/>
      <c r="AQ63" s="253"/>
      <c r="AR63" s="253"/>
      <c r="AS63" s="1214"/>
      <c r="AT63" s="1214"/>
      <c r="AU63" s="253"/>
      <c r="AV63" s="253"/>
      <c r="AW63" s="253"/>
      <c r="AX63" s="230" t="s">
        <v>1512</v>
      </c>
      <c r="BX63" s="288"/>
      <c r="BY63" s="288"/>
      <c r="CF63" s="290" t="s">
        <v>2346</v>
      </c>
      <c r="CG63" s="290">
        <v>0</v>
      </c>
      <c r="CI63" s="290">
        <v>0</v>
      </c>
      <c r="CJ63" s="290">
        <v>0</v>
      </c>
      <c r="CK63" s="290">
        <v>0</v>
      </c>
      <c r="CL63" s="290">
        <v>1</v>
      </c>
      <c r="CM63" s="290">
        <v>0</v>
      </c>
      <c r="CS63" s="290"/>
      <c r="CT63" s="290"/>
    </row>
    <row r="64" spans="1:98" x14ac:dyDescent="0.2">
      <c r="A64" s="266" t="s">
        <v>171</v>
      </c>
      <c r="B64" s="506">
        <f>SUM(C64+D64+E64+F64+G64+H64+I64+J64+K64+L64+M64+N64+O64+P64+Q64+R64+S64)</f>
        <v>0</v>
      </c>
      <c r="C64" s="201"/>
      <c r="D64" s="267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36"/>
      <c r="T64" s="201"/>
      <c r="U64" s="236"/>
      <c r="V64" s="201"/>
      <c r="W64" s="236"/>
      <c r="X64" s="266">
        <f t="shared" si="4"/>
        <v>0</v>
      </c>
      <c r="Y64" s="201"/>
      <c r="Z64" s="203"/>
      <c r="AA64" s="236"/>
      <c r="AB64" s="1215">
        <f t="shared" si="5"/>
        <v>0</v>
      </c>
      <c r="AC64" s="201"/>
      <c r="AD64" s="203"/>
      <c r="AE64" s="236"/>
      <c r="AF64" s="447"/>
      <c r="AG64" s="270"/>
      <c r="AH64" s="201"/>
      <c r="AI64" s="236"/>
      <c r="AJ64" s="205"/>
      <c r="AK64" s="395"/>
      <c r="AL64" s="236"/>
      <c r="AM64" s="407"/>
      <c r="AN64" s="270"/>
      <c r="AO64" s="237"/>
      <c r="AP64" s="236"/>
      <c r="AQ64" s="253"/>
      <c r="AR64" s="253"/>
      <c r="AS64" s="1214"/>
      <c r="AT64" s="1214"/>
      <c r="AU64" s="253"/>
      <c r="AV64" s="253"/>
      <c r="AW64" s="253"/>
      <c r="AX64" s="230" t="s">
        <v>1512</v>
      </c>
      <c r="BX64" s="288"/>
      <c r="BY64" s="288"/>
      <c r="CG64" s="290">
        <v>0</v>
      </c>
      <c r="CI64" s="290">
        <v>0</v>
      </c>
      <c r="CJ64" s="290">
        <v>0</v>
      </c>
      <c r="CK64" s="290">
        <v>0</v>
      </c>
      <c r="CL64" s="290">
        <v>0</v>
      </c>
      <c r="CM64" s="290">
        <v>0</v>
      </c>
      <c r="CS64" s="290"/>
      <c r="CT64" s="290"/>
    </row>
    <row r="65" spans="1:98" x14ac:dyDescent="0.2">
      <c r="A65" s="266" t="s">
        <v>1705</v>
      </c>
      <c r="B65" s="506">
        <f>SUM(C65+D65+E65+F65+G65+H65+I65+J65+K65)</f>
        <v>0</v>
      </c>
      <c r="C65" s="201"/>
      <c r="D65" s="267"/>
      <c r="E65" s="203"/>
      <c r="F65" s="203"/>
      <c r="G65" s="203"/>
      <c r="H65" s="203"/>
      <c r="I65" s="203"/>
      <c r="J65" s="203"/>
      <c r="K65" s="203"/>
      <c r="L65" s="239"/>
      <c r="M65" s="239"/>
      <c r="N65" s="239"/>
      <c r="O65" s="239"/>
      <c r="P65" s="239"/>
      <c r="Q65" s="239"/>
      <c r="R65" s="239"/>
      <c r="S65" s="239"/>
      <c r="T65" s="201"/>
      <c r="U65" s="236"/>
      <c r="V65" s="201"/>
      <c r="W65" s="236"/>
      <c r="X65" s="266">
        <f t="shared" si="4"/>
        <v>0</v>
      </c>
      <c r="Y65" s="201"/>
      <c r="Z65" s="203"/>
      <c r="AA65" s="236"/>
      <c r="AB65" s="1215">
        <f t="shared" si="5"/>
        <v>0</v>
      </c>
      <c r="AC65" s="201"/>
      <c r="AD65" s="203"/>
      <c r="AE65" s="236"/>
      <c r="AF65" s="447"/>
      <c r="AG65" s="270"/>
      <c r="AH65" s="201"/>
      <c r="AI65" s="236"/>
      <c r="AJ65" s="205"/>
      <c r="AK65" s="395"/>
      <c r="AL65" s="236"/>
      <c r="AM65" s="407"/>
      <c r="AN65" s="270"/>
      <c r="AO65" s="237"/>
      <c r="AP65" s="236"/>
      <c r="AQ65" s="253"/>
      <c r="AR65" s="253"/>
      <c r="AS65" s="1214"/>
      <c r="AT65" s="1214"/>
      <c r="AU65" s="253"/>
      <c r="AV65" s="253"/>
      <c r="AW65" s="253"/>
      <c r="AX65" s="230" t="s">
        <v>1512</v>
      </c>
      <c r="BX65" s="288"/>
      <c r="BY65" s="288"/>
      <c r="CF65" s="290" t="s">
        <v>2346</v>
      </c>
      <c r="CG65" s="290">
        <v>0</v>
      </c>
      <c r="CI65" s="290">
        <v>0</v>
      </c>
      <c r="CJ65" s="290">
        <v>0</v>
      </c>
      <c r="CK65" s="290">
        <v>0</v>
      </c>
      <c r="CL65" s="290">
        <v>1</v>
      </c>
      <c r="CM65" s="290">
        <v>0</v>
      </c>
      <c r="CS65" s="290"/>
      <c r="CT65" s="290"/>
    </row>
    <row r="66" spans="1:98" x14ac:dyDescent="0.2">
      <c r="A66" s="266" t="s">
        <v>1706</v>
      </c>
      <c r="B66" s="506">
        <f>SUM(C66+D66+E66+F66+G66+H66+I66+J66+K66+L66+M66+N66+O66+P66+Q66+R66+S66)</f>
        <v>0</v>
      </c>
      <c r="C66" s="201"/>
      <c r="D66" s="267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03"/>
      <c r="R66" s="203"/>
      <c r="S66" s="236"/>
      <c r="T66" s="201"/>
      <c r="U66" s="236"/>
      <c r="V66" s="201"/>
      <c r="W66" s="236"/>
      <c r="X66" s="266">
        <f t="shared" si="4"/>
        <v>0</v>
      </c>
      <c r="Y66" s="201"/>
      <c r="Z66" s="203"/>
      <c r="AA66" s="236"/>
      <c r="AB66" s="1215">
        <f t="shared" si="5"/>
        <v>0</v>
      </c>
      <c r="AC66" s="201"/>
      <c r="AD66" s="203"/>
      <c r="AE66" s="236"/>
      <c r="AF66" s="447"/>
      <c r="AG66" s="236"/>
      <c r="AH66" s="201"/>
      <c r="AI66" s="236"/>
      <c r="AJ66" s="205"/>
      <c r="AK66" s="395"/>
      <c r="AL66" s="236"/>
      <c r="AM66" s="407"/>
      <c r="AN66" s="270"/>
      <c r="AO66" s="237"/>
      <c r="AP66" s="236"/>
      <c r="AQ66" s="253"/>
      <c r="AR66" s="253"/>
      <c r="AS66" s="1214"/>
      <c r="AT66" s="1214"/>
      <c r="AU66" s="253"/>
      <c r="AV66" s="253"/>
      <c r="AW66" s="253"/>
      <c r="AX66" s="230" t="s">
        <v>1512</v>
      </c>
      <c r="BX66" s="288"/>
      <c r="BY66" s="288"/>
      <c r="CG66" s="290">
        <v>0</v>
      </c>
      <c r="CI66" s="290">
        <v>0</v>
      </c>
      <c r="CJ66" s="290">
        <v>0</v>
      </c>
      <c r="CK66" s="290">
        <v>0</v>
      </c>
      <c r="CL66" s="290">
        <v>0</v>
      </c>
      <c r="CM66" s="290">
        <v>0</v>
      </c>
      <c r="CS66" s="290"/>
      <c r="CT66" s="290"/>
    </row>
    <row r="67" spans="1:98" x14ac:dyDescent="0.2">
      <c r="A67" s="266" t="s">
        <v>1707</v>
      </c>
      <c r="B67" s="506">
        <f>SUM(C67+D67+E67+F67+G67+H67+I67+J67+K67+L67+M67+N67+O67+P67+Q67+R67+S67)</f>
        <v>0</v>
      </c>
      <c r="C67" s="201"/>
      <c r="D67" s="267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03"/>
      <c r="R67" s="203"/>
      <c r="S67" s="236"/>
      <c r="T67" s="201"/>
      <c r="U67" s="236"/>
      <c r="V67" s="201"/>
      <c r="W67" s="236"/>
      <c r="X67" s="266">
        <f t="shared" si="4"/>
        <v>0</v>
      </c>
      <c r="Y67" s="201"/>
      <c r="Z67" s="203"/>
      <c r="AA67" s="236"/>
      <c r="AB67" s="1215">
        <f t="shared" si="5"/>
        <v>0</v>
      </c>
      <c r="AC67" s="201"/>
      <c r="AD67" s="203"/>
      <c r="AE67" s="236"/>
      <c r="AF67" s="447"/>
      <c r="AG67" s="236"/>
      <c r="AH67" s="201"/>
      <c r="AI67" s="236"/>
      <c r="AJ67" s="205"/>
      <c r="AK67" s="395"/>
      <c r="AL67" s="236"/>
      <c r="AM67" s="407"/>
      <c r="AN67" s="270"/>
      <c r="AO67" s="237"/>
      <c r="AP67" s="236"/>
      <c r="AQ67" s="253"/>
      <c r="AR67" s="253"/>
      <c r="AS67" s="1214"/>
      <c r="AT67" s="1214"/>
      <c r="AU67" s="253"/>
      <c r="AV67" s="253"/>
      <c r="AW67" s="253"/>
      <c r="AX67" s="230" t="s">
        <v>1512</v>
      </c>
      <c r="BX67" s="288"/>
      <c r="BY67" s="288"/>
      <c r="CG67" s="290">
        <v>0</v>
      </c>
      <c r="CI67" s="290">
        <v>0</v>
      </c>
      <c r="CJ67" s="290">
        <v>0</v>
      </c>
      <c r="CK67" s="290">
        <v>0</v>
      </c>
      <c r="CL67" s="290">
        <v>0</v>
      </c>
      <c r="CM67" s="290">
        <v>0</v>
      </c>
      <c r="CS67" s="290"/>
      <c r="CT67" s="290"/>
    </row>
    <row r="68" spans="1:98" x14ac:dyDescent="0.2">
      <c r="A68" s="266" t="s">
        <v>1708</v>
      </c>
      <c r="B68" s="506">
        <f>SUM(C68+D68+E68+F68+G68+H68+I68+J68+K68+L68+M68+N68+O68+P68+Q68+R68+S68)</f>
        <v>0</v>
      </c>
      <c r="C68" s="201"/>
      <c r="D68" s="267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36"/>
      <c r="T68" s="201"/>
      <c r="U68" s="236"/>
      <c r="V68" s="201"/>
      <c r="W68" s="236"/>
      <c r="X68" s="266">
        <f t="shared" si="4"/>
        <v>0</v>
      </c>
      <c r="Y68" s="201"/>
      <c r="Z68" s="203"/>
      <c r="AA68" s="236"/>
      <c r="AB68" s="1215">
        <f t="shared" si="5"/>
        <v>0</v>
      </c>
      <c r="AC68" s="201"/>
      <c r="AD68" s="203"/>
      <c r="AE68" s="236"/>
      <c r="AF68" s="447"/>
      <c r="AG68" s="317"/>
      <c r="AH68" s="201"/>
      <c r="AI68" s="236"/>
      <c r="AJ68" s="205"/>
      <c r="AK68" s="395"/>
      <c r="AL68" s="236"/>
      <c r="AM68" s="407"/>
      <c r="AN68" s="270"/>
      <c r="AO68" s="136"/>
      <c r="AP68" s="169"/>
      <c r="AQ68" s="549"/>
      <c r="AR68" s="549"/>
      <c r="AS68" s="1218"/>
      <c r="AT68" s="1218"/>
      <c r="AU68" s="549"/>
      <c r="AV68" s="549"/>
      <c r="AW68" s="549"/>
      <c r="AX68" s="230" t="s">
        <v>1512</v>
      </c>
      <c r="BX68" s="288"/>
      <c r="BY68" s="288"/>
      <c r="CG68" s="290">
        <v>0</v>
      </c>
      <c r="CI68" s="290">
        <v>0</v>
      </c>
      <c r="CJ68" s="290">
        <v>0</v>
      </c>
      <c r="CK68" s="290">
        <v>0</v>
      </c>
      <c r="CL68" s="290">
        <v>0</v>
      </c>
      <c r="CM68" s="290">
        <v>0</v>
      </c>
      <c r="CS68" s="290"/>
      <c r="CT68" s="290"/>
    </row>
    <row r="69" spans="1:98" s="1224" customFormat="1" ht="13.5" customHeight="1" x14ac:dyDescent="0.15">
      <c r="A69" s="1219" t="s">
        <v>47</v>
      </c>
      <c r="B69" s="274">
        <f t="shared" ref="B69:AW69" si="7">SUM(B12:B68)</f>
        <v>0</v>
      </c>
      <c r="C69" s="272">
        <f t="shared" si="7"/>
        <v>0</v>
      </c>
      <c r="D69" s="275">
        <f t="shared" si="7"/>
        <v>0</v>
      </c>
      <c r="E69" s="1220">
        <f t="shared" si="7"/>
        <v>0</v>
      </c>
      <c r="F69" s="1220">
        <f t="shared" si="7"/>
        <v>0</v>
      </c>
      <c r="G69" s="1220">
        <f t="shared" si="7"/>
        <v>0</v>
      </c>
      <c r="H69" s="1220">
        <f t="shared" si="7"/>
        <v>0</v>
      </c>
      <c r="I69" s="1220">
        <f t="shared" si="7"/>
        <v>0</v>
      </c>
      <c r="J69" s="1220">
        <f t="shared" si="7"/>
        <v>0</v>
      </c>
      <c r="K69" s="1220">
        <f t="shared" si="7"/>
        <v>0</v>
      </c>
      <c r="L69" s="1220">
        <f t="shared" si="7"/>
        <v>0</v>
      </c>
      <c r="M69" s="1220">
        <f t="shared" si="7"/>
        <v>0</v>
      </c>
      <c r="N69" s="1220">
        <f t="shared" si="7"/>
        <v>0</v>
      </c>
      <c r="O69" s="1220">
        <f t="shared" si="7"/>
        <v>0</v>
      </c>
      <c r="P69" s="1220">
        <f t="shared" si="7"/>
        <v>0</v>
      </c>
      <c r="Q69" s="1220">
        <f t="shared" si="7"/>
        <v>0</v>
      </c>
      <c r="R69" s="1220">
        <f t="shared" si="7"/>
        <v>0</v>
      </c>
      <c r="S69" s="306">
        <f t="shared" si="7"/>
        <v>0</v>
      </c>
      <c r="T69" s="271">
        <f t="shared" si="7"/>
        <v>0</v>
      </c>
      <c r="U69" s="306">
        <f t="shared" si="7"/>
        <v>0</v>
      </c>
      <c r="V69" s="271">
        <f t="shared" si="7"/>
        <v>0</v>
      </c>
      <c r="W69" s="306">
        <f t="shared" si="7"/>
        <v>0</v>
      </c>
      <c r="X69" s="271">
        <f t="shared" si="7"/>
        <v>0</v>
      </c>
      <c r="Y69" s="271">
        <f t="shared" si="7"/>
        <v>0</v>
      </c>
      <c r="Z69" s="1220">
        <f t="shared" si="7"/>
        <v>0</v>
      </c>
      <c r="AA69" s="276">
        <f t="shared" si="7"/>
        <v>0</v>
      </c>
      <c r="AB69" s="272">
        <f t="shared" si="7"/>
        <v>0</v>
      </c>
      <c r="AC69" s="271">
        <f t="shared" si="7"/>
        <v>0</v>
      </c>
      <c r="AD69" s="1220">
        <f t="shared" si="7"/>
        <v>0</v>
      </c>
      <c r="AE69" s="306">
        <f t="shared" si="7"/>
        <v>0</v>
      </c>
      <c r="AF69" s="271">
        <f t="shared" si="7"/>
        <v>0</v>
      </c>
      <c r="AG69" s="306">
        <f t="shared" si="7"/>
        <v>0</v>
      </c>
      <c r="AH69" s="276">
        <f t="shared" si="7"/>
        <v>0</v>
      </c>
      <c r="AI69" s="271">
        <f t="shared" si="7"/>
        <v>0</v>
      </c>
      <c r="AJ69" s="306">
        <f t="shared" si="7"/>
        <v>0</v>
      </c>
      <c r="AK69" s="271">
        <f t="shared" si="7"/>
        <v>0</v>
      </c>
      <c r="AL69" s="306">
        <f t="shared" si="7"/>
        <v>0</v>
      </c>
      <c r="AM69" s="271">
        <f t="shared" si="7"/>
        <v>0</v>
      </c>
      <c r="AN69" s="273">
        <f t="shared" si="7"/>
        <v>0</v>
      </c>
      <c r="AO69" s="273">
        <f t="shared" si="7"/>
        <v>0</v>
      </c>
      <c r="AP69" s="273">
        <f t="shared" si="7"/>
        <v>0</v>
      </c>
      <c r="AQ69" s="273">
        <f t="shared" si="7"/>
        <v>0</v>
      </c>
      <c r="AR69" s="1221">
        <f t="shared" si="7"/>
        <v>0</v>
      </c>
      <c r="AS69" s="1221">
        <f t="shared" si="7"/>
        <v>0</v>
      </c>
      <c r="AT69" s="1222">
        <f t="shared" si="7"/>
        <v>0</v>
      </c>
      <c r="AU69" s="1223">
        <f t="shared" si="7"/>
        <v>0</v>
      </c>
      <c r="AV69" s="1223">
        <f t="shared" si="7"/>
        <v>0</v>
      </c>
      <c r="AW69" s="1221">
        <f t="shared" si="7"/>
        <v>0</v>
      </c>
      <c r="AX69" s="197"/>
      <c r="BZ69" s="1112"/>
      <c r="CA69" s="1112"/>
      <c r="CB69" s="1112"/>
      <c r="CC69" s="1112"/>
      <c r="CD69" s="1112"/>
      <c r="CE69" s="1112"/>
      <c r="CF69" s="1112"/>
      <c r="CG69" s="1112"/>
      <c r="CH69" s="1112"/>
      <c r="CI69" s="1112"/>
      <c r="CJ69" s="1112"/>
      <c r="CK69" s="1112"/>
      <c r="CL69" s="1112"/>
      <c r="CM69" s="1112"/>
      <c r="CN69" s="1112"/>
      <c r="CO69" s="1112"/>
      <c r="CP69" s="1112"/>
      <c r="CQ69" s="1112"/>
      <c r="CR69" s="1112"/>
      <c r="CS69" s="1112"/>
      <c r="CT69" s="1112"/>
    </row>
    <row r="70" spans="1:98" x14ac:dyDescent="0.2">
      <c r="A70" s="1225" t="s">
        <v>1524</v>
      </c>
      <c r="B70" s="1226"/>
    </row>
    <row r="71" spans="1:98" ht="41.25" customHeight="1" x14ac:dyDescent="0.2">
      <c r="A71" s="184" t="s">
        <v>1445</v>
      </c>
      <c r="B71" s="554" t="s">
        <v>47</v>
      </c>
      <c r="C71" s="468" t="s">
        <v>475</v>
      </c>
      <c r="D71" s="187" t="s">
        <v>476</v>
      </c>
      <c r="E71" s="110" t="s">
        <v>477</v>
      </c>
      <c r="F71" s="110" t="s">
        <v>444</v>
      </c>
      <c r="G71" s="110" t="s">
        <v>13</v>
      </c>
      <c r="H71" s="111" t="s">
        <v>14</v>
      </c>
      <c r="I71" s="111" t="s">
        <v>15</v>
      </c>
      <c r="J71" s="111" t="s">
        <v>16</v>
      </c>
      <c r="K71" s="111" t="s">
        <v>17</v>
      </c>
      <c r="L71" s="111" t="s">
        <v>18</v>
      </c>
      <c r="M71" s="111" t="s">
        <v>19</v>
      </c>
      <c r="N71" s="111" t="s">
        <v>20</v>
      </c>
      <c r="O71" s="111" t="s">
        <v>21</v>
      </c>
      <c r="P71" s="111" t="s">
        <v>22</v>
      </c>
      <c r="Q71" s="111" t="s">
        <v>23</v>
      </c>
      <c r="R71" s="111" t="s">
        <v>24</v>
      </c>
      <c r="S71" s="112" t="s">
        <v>25</v>
      </c>
      <c r="T71" s="290"/>
    </row>
    <row r="72" spans="1:98" x14ac:dyDescent="0.2">
      <c r="A72" s="1227" t="s">
        <v>1712</v>
      </c>
      <c r="B72" s="165">
        <f t="shared" ref="B72:B87" si="8">SUM(C72:S72)</f>
        <v>0</v>
      </c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290"/>
    </row>
    <row r="73" spans="1:98" x14ac:dyDescent="0.2">
      <c r="A73" s="1228" t="s">
        <v>1630</v>
      </c>
      <c r="B73" s="307">
        <f t="shared" si="8"/>
        <v>0</v>
      </c>
      <c r="C73" s="301"/>
      <c r="D73" s="301"/>
      <c r="E73" s="301"/>
      <c r="F73" s="301"/>
      <c r="G73" s="301"/>
      <c r="H73" s="301"/>
      <c r="I73" s="301"/>
      <c r="J73" s="301"/>
      <c r="K73" s="301"/>
      <c r="L73" s="301"/>
      <c r="M73" s="301"/>
      <c r="N73" s="301"/>
      <c r="O73" s="301"/>
      <c r="P73" s="301"/>
      <c r="Q73" s="301"/>
      <c r="R73" s="301"/>
      <c r="S73" s="301"/>
      <c r="T73" s="290"/>
    </row>
    <row r="74" spans="1:98" x14ac:dyDescent="0.2">
      <c r="A74" s="1229" t="s">
        <v>1713</v>
      </c>
      <c r="B74" s="307">
        <f t="shared" si="8"/>
        <v>0</v>
      </c>
      <c r="C74" s="301"/>
      <c r="D74" s="301"/>
      <c r="E74" s="301"/>
      <c r="F74" s="301"/>
      <c r="G74" s="301"/>
      <c r="H74" s="301"/>
      <c r="I74" s="301"/>
      <c r="J74" s="301"/>
      <c r="K74" s="301"/>
      <c r="L74" s="301"/>
      <c r="M74" s="301"/>
      <c r="N74" s="301"/>
      <c r="O74" s="301"/>
      <c r="P74" s="301"/>
      <c r="Q74" s="301"/>
      <c r="R74" s="301"/>
      <c r="S74" s="301"/>
      <c r="T74" s="290"/>
    </row>
    <row r="75" spans="1:98" x14ac:dyDescent="0.2">
      <c r="A75" s="1229" t="s">
        <v>1714</v>
      </c>
      <c r="B75" s="307">
        <f t="shared" si="8"/>
        <v>0</v>
      </c>
      <c r="C75" s="301"/>
      <c r="D75" s="301"/>
      <c r="E75" s="301"/>
      <c r="F75" s="301"/>
      <c r="G75" s="301"/>
      <c r="H75" s="301"/>
      <c r="I75" s="301"/>
      <c r="J75" s="301"/>
      <c r="K75" s="301"/>
      <c r="L75" s="301"/>
      <c r="M75" s="301"/>
      <c r="N75" s="301"/>
      <c r="O75" s="301"/>
      <c r="P75" s="301"/>
      <c r="Q75" s="301"/>
      <c r="R75" s="301"/>
      <c r="S75" s="301"/>
      <c r="T75" s="290"/>
    </row>
    <row r="76" spans="1:98" x14ac:dyDescent="0.2">
      <c r="A76" s="1229" t="s">
        <v>1715</v>
      </c>
      <c r="B76" s="307">
        <f t="shared" si="8"/>
        <v>0</v>
      </c>
      <c r="C76" s="301"/>
      <c r="D76" s="301"/>
      <c r="E76" s="301"/>
      <c r="F76" s="301"/>
      <c r="G76" s="301"/>
      <c r="H76" s="301"/>
      <c r="I76" s="301"/>
      <c r="J76" s="301"/>
      <c r="K76" s="301"/>
      <c r="L76" s="301"/>
      <c r="M76" s="301"/>
      <c r="N76" s="301"/>
      <c r="O76" s="301"/>
      <c r="P76" s="301"/>
      <c r="Q76" s="301"/>
      <c r="R76" s="301"/>
      <c r="S76" s="301"/>
      <c r="T76" s="290"/>
    </row>
    <row r="77" spans="1:98" x14ac:dyDescent="0.2">
      <c r="A77" s="1229" t="s">
        <v>1716</v>
      </c>
      <c r="B77" s="307">
        <f t="shared" si="8"/>
        <v>0</v>
      </c>
      <c r="C77" s="301"/>
      <c r="D77" s="301"/>
      <c r="E77" s="301"/>
      <c r="F77" s="301"/>
      <c r="G77" s="301"/>
      <c r="H77" s="301"/>
      <c r="I77" s="301"/>
      <c r="J77" s="301"/>
      <c r="K77" s="301"/>
      <c r="L77" s="301"/>
      <c r="M77" s="301"/>
      <c r="N77" s="301"/>
      <c r="O77" s="301"/>
      <c r="P77" s="301"/>
      <c r="Q77" s="301"/>
      <c r="R77" s="301"/>
      <c r="S77" s="301"/>
      <c r="T77" s="290"/>
    </row>
    <row r="78" spans="1:98" x14ac:dyDescent="0.2">
      <c r="A78" s="1229" t="s">
        <v>642</v>
      </c>
      <c r="B78" s="307">
        <f t="shared" si="8"/>
        <v>0</v>
      </c>
      <c r="C78" s="301"/>
      <c r="D78" s="301"/>
      <c r="E78" s="301"/>
      <c r="F78" s="301"/>
      <c r="G78" s="301"/>
      <c r="H78" s="301"/>
      <c r="I78" s="301"/>
      <c r="J78" s="301"/>
      <c r="K78" s="301"/>
      <c r="L78" s="301"/>
      <c r="M78" s="301"/>
      <c r="N78" s="301"/>
      <c r="O78" s="301"/>
      <c r="P78" s="301"/>
      <c r="Q78" s="301"/>
      <c r="R78" s="301"/>
      <c r="S78" s="301"/>
      <c r="T78" s="290"/>
    </row>
    <row r="79" spans="1:98" x14ac:dyDescent="0.2">
      <c r="A79" s="1229" t="s">
        <v>1446</v>
      </c>
      <c r="B79" s="307">
        <f t="shared" si="8"/>
        <v>0</v>
      </c>
      <c r="C79" s="301"/>
      <c r="D79" s="301"/>
      <c r="E79" s="301"/>
      <c r="F79" s="301"/>
      <c r="G79" s="301"/>
      <c r="H79" s="301"/>
      <c r="I79" s="301"/>
      <c r="J79" s="301"/>
      <c r="K79" s="301"/>
      <c r="L79" s="301"/>
      <c r="M79" s="301"/>
      <c r="N79" s="301"/>
      <c r="O79" s="301"/>
      <c r="P79" s="301"/>
      <c r="Q79" s="301"/>
      <c r="R79" s="301"/>
      <c r="S79" s="301"/>
      <c r="T79" s="290"/>
    </row>
    <row r="80" spans="1:98" x14ac:dyDescent="0.2">
      <c r="A80" s="1229" t="s">
        <v>1717</v>
      </c>
      <c r="B80" s="307">
        <f t="shared" si="8"/>
        <v>0</v>
      </c>
      <c r="C80" s="301"/>
      <c r="D80" s="301"/>
      <c r="E80" s="301"/>
      <c r="F80" s="301"/>
      <c r="G80" s="301"/>
      <c r="H80" s="301"/>
      <c r="I80" s="301"/>
      <c r="J80" s="301"/>
      <c r="K80" s="301"/>
      <c r="L80" s="301"/>
      <c r="M80" s="301"/>
      <c r="N80" s="301"/>
      <c r="O80" s="301"/>
      <c r="P80" s="301"/>
      <c r="Q80" s="301"/>
      <c r="R80" s="301"/>
      <c r="S80" s="301"/>
      <c r="T80" s="393"/>
      <c r="U80" s="292"/>
      <c r="V80" s="292"/>
      <c r="W80" s="292"/>
      <c r="X80" s="292"/>
      <c r="Y80" s="292"/>
      <c r="Z80" s="292"/>
      <c r="AA80" s="292"/>
      <c r="AB80" s="292"/>
      <c r="AC80" s="292"/>
      <c r="AD80" s="292"/>
      <c r="AE80" s="292"/>
      <c r="AF80" s="292"/>
      <c r="AG80" s="292"/>
      <c r="AH80" s="292"/>
      <c r="AI80" s="292"/>
      <c r="AJ80" s="292"/>
      <c r="AK80" s="292"/>
      <c r="AL80" s="292"/>
      <c r="AM80" s="292"/>
      <c r="AN80" s="292"/>
      <c r="AO80" s="292"/>
      <c r="AP80" s="292"/>
      <c r="AQ80" s="292"/>
    </row>
    <row r="81" spans="1:88" ht="13.5" customHeight="1" x14ac:dyDescent="0.2">
      <c r="A81" s="1229" t="s">
        <v>1718</v>
      </c>
      <c r="B81" s="307">
        <f t="shared" si="8"/>
        <v>0</v>
      </c>
      <c r="C81" s="301"/>
      <c r="D81" s="301"/>
      <c r="E81" s="301"/>
      <c r="F81" s="301"/>
      <c r="G81" s="301"/>
      <c r="H81" s="301"/>
      <c r="I81" s="301"/>
      <c r="J81" s="301"/>
      <c r="K81" s="301"/>
      <c r="L81" s="301"/>
      <c r="M81" s="301"/>
      <c r="N81" s="301"/>
      <c r="O81" s="301"/>
      <c r="P81" s="301"/>
      <c r="Q81" s="301"/>
      <c r="R81" s="301"/>
      <c r="S81" s="301"/>
      <c r="T81" s="290"/>
    </row>
    <row r="82" spans="1:88" x14ac:dyDescent="0.2">
      <c r="A82" s="1229" t="s">
        <v>1719</v>
      </c>
      <c r="B82" s="307">
        <f t="shared" si="8"/>
        <v>0</v>
      </c>
      <c r="C82" s="301"/>
      <c r="D82" s="301"/>
      <c r="E82" s="301"/>
      <c r="F82" s="301"/>
      <c r="G82" s="301"/>
      <c r="H82" s="301"/>
      <c r="I82" s="301"/>
      <c r="J82" s="301"/>
      <c r="K82" s="301"/>
      <c r="L82" s="301"/>
      <c r="M82" s="301"/>
      <c r="N82" s="301"/>
      <c r="O82" s="301"/>
      <c r="P82" s="301"/>
      <c r="Q82" s="301"/>
      <c r="R82" s="301"/>
      <c r="S82" s="301"/>
      <c r="T82" s="290"/>
    </row>
    <row r="83" spans="1:88" x14ac:dyDescent="0.2">
      <c r="A83" s="1229" t="s">
        <v>1447</v>
      </c>
      <c r="B83" s="307">
        <f t="shared" si="8"/>
        <v>0</v>
      </c>
      <c r="C83" s="301"/>
      <c r="D83" s="301"/>
      <c r="E83" s="301"/>
      <c r="F83" s="301"/>
      <c r="G83" s="301"/>
      <c r="H83" s="301"/>
      <c r="I83" s="301"/>
      <c r="J83" s="301"/>
      <c r="K83" s="301"/>
      <c r="L83" s="301"/>
      <c r="M83" s="301"/>
      <c r="N83" s="301"/>
      <c r="O83" s="301"/>
      <c r="P83" s="301"/>
      <c r="Q83" s="301"/>
      <c r="R83" s="301"/>
      <c r="S83" s="301"/>
      <c r="T83" s="290"/>
    </row>
    <row r="84" spans="1:88" x14ac:dyDescent="0.2">
      <c r="A84" s="1230" t="s">
        <v>1423</v>
      </c>
      <c r="B84" s="307">
        <f t="shared" si="8"/>
        <v>0</v>
      </c>
      <c r="C84" s="301"/>
      <c r="D84" s="301"/>
      <c r="E84" s="301"/>
      <c r="F84" s="301"/>
      <c r="G84" s="301"/>
      <c r="H84" s="301"/>
      <c r="I84" s="301"/>
      <c r="J84" s="301"/>
      <c r="K84" s="301"/>
      <c r="L84" s="301"/>
      <c r="M84" s="301"/>
      <c r="N84" s="301"/>
      <c r="O84" s="301"/>
      <c r="P84" s="301"/>
      <c r="Q84" s="301"/>
      <c r="R84" s="301"/>
      <c r="S84" s="301"/>
      <c r="T84" s="290"/>
    </row>
    <row r="85" spans="1:88" x14ac:dyDescent="0.2">
      <c r="A85" s="1230" t="s">
        <v>1448</v>
      </c>
      <c r="B85" s="307">
        <f t="shared" si="8"/>
        <v>0</v>
      </c>
      <c r="C85" s="301"/>
      <c r="D85" s="301"/>
      <c r="E85" s="301"/>
      <c r="F85" s="301"/>
      <c r="G85" s="301"/>
      <c r="H85" s="301"/>
      <c r="I85" s="301"/>
      <c r="J85" s="301"/>
      <c r="K85" s="301"/>
      <c r="L85" s="301"/>
      <c r="M85" s="301"/>
      <c r="N85" s="301"/>
      <c r="O85" s="301"/>
      <c r="P85" s="301"/>
      <c r="Q85" s="301"/>
      <c r="R85" s="301"/>
      <c r="S85" s="301"/>
      <c r="T85" s="290"/>
    </row>
    <row r="86" spans="1:88" x14ac:dyDescent="0.2">
      <c r="A86" s="1230" t="s">
        <v>1449</v>
      </c>
      <c r="B86" s="307">
        <f t="shared" si="8"/>
        <v>0</v>
      </c>
      <c r="C86" s="301"/>
      <c r="D86" s="301"/>
      <c r="E86" s="301"/>
      <c r="F86" s="301"/>
      <c r="G86" s="301"/>
      <c r="H86" s="301"/>
      <c r="I86" s="301"/>
      <c r="J86" s="301"/>
      <c r="K86" s="301"/>
      <c r="L86" s="301"/>
      <c r="M86" s="301"/>
      <c r="N86" s="301"/>
      <c r="O86" s="301"/>
      <c r="P86" s="301"/>
      <c r="Q86" s="301"/>
      <c r="R86" s="301"/>
      <c r="S86" s="301"/>
      <c r="T86" s="290"/>
    </row>
    <row r="87" spans="1:88" x14ac:dyDescent="0.2">
      <c r="A87" s="1231" t="s">
        <v>1720</v>
      </c>
      <c r="B87" s="506">
        <f t="shared" si="8"/>
        <v>0</v>
      </c>
      <c r="C87" s="247"/>
      <c r="D87" s="247"/>
      <c r="E87" s="247"/>
      <c r="F87" s="247"/>
      <c r="G87" s="247"/>
      <c r="H87" s="247"/>
      <c r="I87" s="247"/>
      <c r="J87" s="247"/>
      <c r="K87" s="247"/>
      <c r="L87" s="247"/>
      <c r="M87" s="247"/>
      <c r="N87" s="247"/>
      <c r="O87" s="247"/>
      <c r="P87" s="247"/>
      <c r="Q87" s="247"/>
      <c r="R87" s="247"/>
      <c r="S87" s="247"/>
      <c r="T87" s="290"/>
    </row>
    <row r="88" spans="1:88" x14ac:dyDescent="0.2">
      <c r="A88" s="1232" t="s">
        <v>183</v>
      </c>
      <c r="B88" s="274">
        <f t="shared" ref="B88:S88" si="9">SUM(B72:B87)</f>
        <v>0</v>
      </c>
      <c r="C88" s="557">
        <f t="shared" si="9"/>
        <v>0</v>
      </c>
      <c r="D88" s="557">
        <f t="shared" si="9"/>
        <v>0</v>
      </c>
      <c r="E88" s="557">
        <f t="shared" si="9"/>
        <v>0</v>
      </c>
      <c r="F88" s="557">
        <f t="shared" si="9"/>
        <v>0</v>
      </c>
      <c r="G88" s="557">
        <f t="shared" si="9"/>
        <v>0</v>
      </c>
      <c r="H88" s="557">
        <f t="shared" si="9"/>
        <v>0</v>
      </c>
      <c r="I88" s="557">
        <f t="shared" si="9"/>
        <v>0</v>
      </c>
      <c r="J88" s="557">
        <f t="shared" si="9"/>
        <v>0</v>
      </c>
      <c r="K88" s="557">
        <f t="shared" si="9"/>
        <v>0</v>
      </c>
      <c r="L88" s="557">
        <f t="shared" si="9"/>
        <v>0</v>
      </c>
      <c r="M88" s="557">
        <f t="shared" si="9"/>
        <v>0</v>
      </c>
      <c r="N88" s="557">
        <f t="shared" si="9"/>
        <v>0</v>
      </c>
      <c r="O88" s="557">
        <f t="shared" si="9"/>
        <v>0</v>
      </c>
      <c r="P88" s="557">
        <f t="shared" si="9"/>
        <v>0</v>
      </c>
      <c r="Q88" s="557">
        <f t="shared" si="9"/>
        <v>0</v>
      </c>
      <c r="R88" s="557">
        <f t="shared" si="9"/>
        <v>0</v>
      </c>
      <c r="S88" s="557">
        <f t="shared" si="9"/>
        <v>0</v>
      </c>
      <c r="T88" s="290"/>
    </row>
    <row r="89" spans="1:88" x14ac:dyDescent="0.2">
      <c r="A89" s="217" t="s">
        <v>1498</v>
      </c>
      <c r="B89" s="217"/>
      <c r="C89" s="217"/>
      <c r="D89" s="217"/>
      <c r="E89" s="217"/>
      <c r="F89" s="217"/>
      <c r="G89" s="292"/>
      <c r="H89" s="292"/>
      <c r="I89" s="292"/>
      <c r="J89" s="292"/>
      <c r="K89" s="292"/>
      <c r="L89" s="292"/>
      <c r="M89" s="292"/>
      <c r="N89" s="292"/>
      <c r="O89" s="292"/>
      <c r="P89" s="591"/>
      <c r="Q89" s="292"/>
      <c r="R89" s="292"/>
      <c r="S89" s="591"/>
      <c r="T89" s="292"/>
      <c r="U89" s="292"/>
      <c r="V89" s="591"/>
      <c r="W89" s="292"/>
      <c r="X89" s="292"/>
      <c r="Y89" s="591"/>
      <c r="Z89" s="591"/>
      <c r="AA89" s="591"/>
      <c r="AB89" s="219"/>
      <c r="AC89" s="219"/>
    </row>
    <row r="90" spans="1:88" ht="14.25" customHeight="1" x14ac:dyDescent="0.2">
      <c r="A90" s="2784" t="s">
        <v>3</v>
      </c>
      <c r="B90" s="2785"/>
      <c r="C90" s="2784" t="s">
        <v>183</v>
      </c>
      <c r="D90" s="2951"/>
      <c r="E90" s="2785"/>
      <c r="F90" s="2735" t="s">
        <v>637</v>
      </c>
      <c r="G90" s="2736"/>
      <c r="H90" s="2736"/>
      <c r="I90" s="2736"/>
      <c r="J90" s="2736"/>
      <c r="K90" s="2736"/>
      <c r="L90" s="2736"/>
      <c r="M90" s="2736"/>
      <c r="N90" s="2736"/>
      <c r="O90" s="2736"/>
      <c r="P90" s="2736"/>
      <c r="Q90" s="2736"/>
      <c r="R90" s="2736"/>
      <c r="S90" s="2736"/>
      <c r="T90" s="2736"/>
      <c r="U90" s="2736"/>
      <c r="V90" s="2736"/>
      <c r="W90" s="2736"/>
      <c r="X90" s="2736"/>
      <c r="Y90" s="2736"/>
      <c r="Z90" s="2736"/>
      <c r="AA90" s="2736"/>
      <c r="AB90" s="2736"/>
      <c r="AC90" s="2736"/>
      <c r="AD90" s="2736"/>
      <c r="AE90" s="2736"/>
      <c r="AF90" s="2736"/>
      <c r="AG90" s="2736"/>
      <c r="AH90" s="2736"/>
      <c r="AI90" s="2736"/>
      <c r="AJ90" s="2736"/>
      <c r="AK90" s="2736"/>
      <c r="AL90" s="2736"/>
      <c r="AM90" s="2737"/>
      <c r="AN90" s="2732" t="s">
        <v>561</v>
      </c>
      <c r="AO90" s="3131" t="s">
        <v>638</v>
      </c>
      <c r="AP90" s="3128" t="s">
        <v>7</v>
      </c>
      <c r="AQ90" s="3128" t="s">
        <v>26</v>
      </c>
      <c r="AR90" s="290"/>
    </row>
    <row r="91" spans="1:88" x14ac:dyDescent="0.2">
      <c r="A91" s="2786"/>
      <c r="B91" s="2787"/>
      <c r="C91" s="2788"/>
      <c r="D91" s="2822"/>
      <c r="E91" s="2789"/>
      <c r="F91" s="2745" t="s">
        <v>475</v>
      </c>
      <c r="G91" s="2747"/>
      <c r="H91" s="2745" t="s">
        <v>476</v>
      </c>
      <c r="I91" s="2747"/>
      <c r="J91" s="2745" t="s">
        <v>477</v>
      </c>
      <c r="K91" s="2747"/>
      <c r="L91" s="2745" t="s">
        <v>444</v>
      </c>
      <c r="M91" s="2747"/>
      <c r="N91" s="2745" t="s">
        <v>13</v>
      </c>
      <c r="O91" s="2747"/>
      <c r="P91" s="2735" t="s">
        <v>14</v>
      </c>
      <c r="Q91" s="2737"/>
      <c r="R91" s="2735" t="s">
        <v>15</v>
      </c>
      <c r="S91" s="2737"/>
      <c r="T91" s="2735" t="s">
        <v>16</v>
      </c>
      <c r="U91" s="2737"/>
      <c r="V91" s="2735" t="s">
        <v>17</v>
      </c>
      <c r="W91" s="2737"/>
      <c r="X91" s="2735" t="s">
        <v>18</v>
      </c>
      <c r="Y91" s="2737"/>
      <c r="Z91" s="2735" t="s">
        <v>19</v>
      </c>
      <c r="AA91" s="2737"/>
      <c r="AB91" s="2735" t="s">
        <v>20</v>
      </c>
      <c r="AC91" s="2737"/>
      <c r="AD91" s="2735" t="s">
        <v>21</v>
      </c>
      <c r="AE91" s="2737"/>
      <c r="AF91" s="2735" t="s">
        <v>22</v>
      </c>
      <c r="AG91" s="2737"/>
      <c r="AH91" s="2735" t="s">
        <v>23</v>
      </c>
      <c r="AI91" s="2737"/>
      <c r="AJ91" s="2735" t="s">
        <v>24</v>
      </c>
      <c r="AK91" s="2737"/>
      <c r="AL91" s="2735" t="s">
        <v>25</v>
      </c>
      <c r="AM91" s="2737"/>
      <c r="AN91" s="2734"/>
      <c r="AO91" s="3132"/>
      <c r="AP91" s="3129"/>
      <c r="AQ91" s="3129"/>
      <c r="AR91" s="290"/>
    </row>
    <row r="92" spans="1:88" x14ac:dyDescent="0.2">
      <c r="A92" s="2788"/>
      <c r="B92" s="2789"/>
      <c r="C92" s="184" t="s">
        <v>231</v>
      </c>
      <c r="D92" s="295" t="s">
        <v>27</v>
      </c>
      <c r="E92" s="184" t="s">
        <v>28</v>
      </c>
      <c r="F92" s="418" t="s">
        <v>27</v>
      </c>
      <c r="G92" s="419" t="s">
        <v>28</v>
      </c>
      <c r="H92" s="418" t="s">
        <v>27</v>
      </c>
      <c r="I92" s="419" t="s">
        <v>28</v>
      </c>
      <c r="J92" s="418" t="s">
        <v>27</v>
      </c>
      <c r="K92" s="419" t="s">
        <v>28</v>
      </c>
      <c r="L92" s="418" t="s">
        <v>27</v>
      </c>
      <c r="M92" s="419" t="s">
        <v>28</v>
      </c>
      <c r="N92" s="418" t="s">
        <v>27</v>
      </c>
      <c r="O92" s="419" t="s">
        <v>28</v>
      </c>
      <c r="P92" s="418" t="s">
        <v>27</v>
      </c>
      <c r="Q92" s="419" t="s">
        <v>28</v>
      </c>
      <c r="R92" s="418" t="s">
        <v>27</v>
      </c>
      <c r="S92" s="419" t="s">
        <v>28</v>
      </c>
      <c r="T92" s="418" t="s">
        <v>27</v>
      </c>
      <c r="U92" s="419" t="s">
        <v>28</v>
      </c>
      <c r="V92" s="418" t="s">
        <v>27</v>
      </c>
      <c r="W92" s="419" t="s">
        <v>28</v>
      </c>
      <c r="X92" s="418" t="s">
        <v>27</v>
      </c>
      <c r="Y92" s="419" t="s">
        <v>28</v>
      </c>
      <c r="Z92" s="418" t="s">
        <v>27</v>
      </c>
      <c r="AA92" s="419" t="s">
        <v>28</v>
      </c>
      <c r="AB92" s="418" t="s">
        <v>27</v>
      </c>
      <c r="AC92" s="419" t="s">
        <v>28</v>
      </c>
      <c r="AD92" s="418" t="s">
        <v>27</v>
      </c>
      <c r="AE92" s="419" t="s">
        <v>28</v>
      </c>
      <c r="AF92" s="418" t="s">
        <v>27</v>
      </c>
      <c r="AG92" s="419" t="s">
        <v>28</v>
      </c>
      <c r="AH92" s="418" t="s">
        <v>27</v>
      </c>
      <c r="AI92" s="419" t="s">
        <v>28</v>
      </c>
      <c r="AJ92" s="418" t="s">
        <v>27</v>
      </c>
      <c r="AK92" s="419" t="s">
        <v>28</v>
      </c>
      <c r="AL92" s="418" t="s">
        <v>27</v>
      </c>
      <c r="AM92" s="419" t="s">
        <v>28</v>
      </c>
      <c r="AN92" s="2733"/>
      <c r="AO92" s="3133"/>
      <c r="AP92" s="3130"/>
      <c r="AQ92" s="3130"/>
      <c r="AR92" s="290"/>
    </row>
    <row r="93" spans="1:88" x14ac:dyDescent="0.2">
      <c r="A93" s="3126" t="s">
        <v>639</v>
      </c>
      <c r="B93" s="3127"/>
      <c r="C93" s="1233">
        <f>SUM(D93+E93)</f>
        <v>0</v>
      </c>
      <c r="D93" s="1084">
        <f>SUM(F93+H93+J93+L93+N93+P93+R93+T93+V93+X93+Z93+AB93+AD93+AF93+AH93+AJ93+AL93)</f>
        <v>0</v>
      </c>
      <c r="E93" s="1233">
        <f>SUM(G93+I93+K93+M93+O93+Q93+S93+U93+W93+Y93+AA93+AC93+AE93+AG93+AI93+AK93+AM93)</f>
        <v>0</v>
      </c>
      <c r="F93" s="1036"/>
      <c r="G93" s="1054"/>
      <c r="H93" s="1036"/>
      <c r="I93" s="1054"/>
      <c r="J93" s="1036"/>
      <c r="K93" s="1085"/>
      <c r="L93" s="1036"/>
      <c r="M93" s="1085"/>
      <c r="N93" s="1036"/>
      <c r="O93" s="1085"/>
      <c r="P93" s="1036"/>
      <c r="Q93" s="1085"/>
      <c r="R93" s="1036"/>
      <c r="S93" s="1085"/>
      <c r="T93" s="1036"/>
      <c r="U93" s="1085"/>
      <c r="V93" s="1036"/>
      <c r="W93" s="1085"/>
      <c r="X93" s="1036"/>
      <c r="Y93" s="1085"/>
      <c r="Z93" s="1036"/>
      <c r="AA93" s="1085"/>
      <c r="AB93" s="1036"/>
      <c r="AC93" s="1085"/>
      <c r="AD93" s="1036"/>
      <c r="AE93" s="1085"/>
      <c r="AF93" s="1036"/>
      <c r="AG93" s="1085"/>
      <c r="AH93" s="1036"/>
      <c r="AI93" s="1085"/>
      <c r="AJ93" s="1036"/>
      <c r="AK93" s="1085"/>
      <c r="AL93" s="980"/>
      <c r="AM93" s="1085"/>
      <c r="AN93" s="155"/>
      <c r="AO93" s="1054"/>
      <c r="AP93" s="981"/>
      <c r="AQ93" s="155"/>
      <c r="AR93" s="197" t="s">
        <v>1515</v>
      </c>
      <c r="CG93" s="290">
        <v>0</v>
      </c>
      <c r="CH93" s="290">
        <v>0</v>
      </c>
      <c r="CI93" s="290">
        <v>0</v>
      </c>
      <c r="CJ93" s="290">
        <v>0</v>
      </c>
    </row>
    <row r="94" spans="1:88" x14ac:dyDescent="0.2">
      <c r="A94" s="2732" t="s">
        <v>379</v>
      </c>
      <c r="B94" s="165" t="s">
        <v>640</v>
      </c>
      <c r="C94" s="1233">
        <f>SUM(+D94+E94)</f>
        <v>0</v>
      </c>
      <c r="D94" s="1234"/>
      <c r="E94" s="1233">
        <f>SUM(G94+I94+K94+M94+O94+Q94+S94+U94+W94+Y94+AA94+AC94+AE94+AG94+AI94+AK94+AM94)</f>
        <v>0</v>
      </c>
      <c r="F94" s="120"/>
      <c r="G94" s="158"/>
      <c r="H94" s="120"/>
      <c r="I94" s="158"/>
      <c r="J94" s="120"/>
      <c r="K94" s="166"/>
      <c r="L94" s="120"/>
      <c r="M94" s="166"/>
      <c r="N94" s="120"/>
      <c r="O94" s="166"/>
      <c r="P94" s="120"/>
      <c r="Q94" s="166"/>
      <c r="R94" s="120"/>
      <c r="S94" s="166"/>
      <c r="T94" s="120"/>
      <c r="U94" s="166"/>
      <c r="V94" s="120"/>
      <c r="W94" s="166"/>
      <c r="X94" s="120"/>
      <c r="Y94" s="166"/>
      <c r="Z94" s="120"/>
      <c r="AA94" s="166"/>
      <c r="AB94" s="120"/>
      <c r="AC94" s="166"/>
      <c r="AD94" s="120"/>
      <c r="AE94" s="166"/>
      <c r="AF94" s="120"/>
      <c r="AG94" s="166"/>
      <c r="AH94" s="120"/>
      <c r="AI94" s="166"/>
      <c r="AJ94" s="120"/>
      <c r="AK94" s="166"/>
      <c r="AL94" s="120"/>
      <c r="AM94" s="166"/>
      <c r="AN94" s="125"/>
      <c r="AO94" s="244"/>
      <c r="AP94" s="909"/>
      <c r="AQ94" s="125"/>
      <c r="AR94" s="197" t="s">
        <v>1515</v>
      </c>
      <c r="CG94" s="290">
        <v>0</v>
      </c>
      <c r="CH94" s="290">
        <v>0</v>
      </c>
      <c r="CI94" s="290">
        <v>0</v>
      </c>
      <c r="CJ94" s="290">
        <v>0</v>
      </c>
    </row>
    <row r="95" spans="1:88" ht="21.75" x14ac:dyDescent="0.2">
      <c r="A95" s="2734"/>
      <c r="B95" s="1217" t="s">
        <v>641</v>
      </c>
      <c r="C95" s="397">
        <f t="shared" ref="C95:C103" si="10">SUM(D95+E95)</f>
        <v>0</v>
      </c>
      <c r="D95" s="1235">
        <f>SUM(F95+H95+J95+L95+N95+P95+R95+T95+V95+X95+Z95+AB95+AD95+AF95+AH95+AJ95+AL95)</f>
        <v>0</v>
      </c>
      <c r="E95" s="515">
        <f>SUM(G95+I95+K95+M95+O95+Q95+S95+U95+W95+Y95+AA95+AC95+AE95+AG95+AI95+AK95+AM95)</f>
        <v>0</v>
      </c>
      <c r="F95" s="201"/>
      <c r="G95" s="236"/>
      <c r="H95" s="201"/>
      <c r="I95" s="236"/>
      <c r="J95" s="201"/>
      <c r="K95" s="236"/>
      <c r="L95" s="201"/>
      <c r="M95" s="236"/>
      <c r="N95" s="201"/>
      <c r="O95" s="236"/>
      <c r="P95" s="201"/>
      <c r="Q95" s="236"/>
      <c r="R95" s="201"/>
      <c r="S95" s="236"/>
      <c r="T95" s="201"/>
      <c r="U95" s="236"/>
      <c r="V95" s="201"/>
      <c r="W95" s="236"/>
      <c r="X95" s="201"/>
      <c r="Y95" s="236"/>
      <c r="Z95" s="201"/>
      <c r="AA95" s="236"/>
      <c r="AB95" s="201"/>
      <c r="AC95" s="236"/>
      <c r="AD95" s="201"/>
      <c r="AE95" s="236"/>
      <c r="AF95" s="201"/>
      <c r="AG95" s="236"/>
      <c r="AH95" s="201"/>
      <c r="AI95" s="236"/>
      <c r="AJ95" s="201"/>
      <c r="AK95" s="236"/>
      <c r="AL95" s="395"/>
      <c r="AM95" s="236"/>
      <c r="AN95" s="237"/>
      <c r="AO95" s="301"/>
      <c r="AP95" s="912"/>
      <c r="AQ95" s="237"/>
      <c r="AR95" s="197" t="s">
        <v>1515</v>
      </c>
      <c r="CG95" s="290">
        <v>0</v>
      </c>
      <c r="CH95" s="290">
        <v>0</v>
      </c>
      <c r="CI95" s="290">
        <v>0</v>
      </c>
      <c r="CJ95" s="290">
        <v>0</v>
      </c>
    </row>
    <row r="96" spans="1:88" x14ac:dyDescent="0.2">
      <c r="A96" s="2733"/>
      <c r="B96" s="168" t="s">
        <v>642</v>
      </c>
      <c r="C96" s="921">
        <f t="shared" si="10"/>
        <v>0</v>
      </c>
      <c r="D96" s="1088">
        <f>SUM(N96+P96+R96+T96+V96+X96+Z96)</f>
        <v>0</v>
      </c>
      <c r="E96" s="921">
        <f>SUM(O96+Q96+S96+U96+W96+Y96+AA96)</f>
        <v>0</v>
      </c>
      <c r="F96" s="131"/>
      <c r="G96" s="250"/>
      <c r="H96" s="131"/>
      <c r="I96" s="250"/>
      <c r="J96" s="131"/>
      <c r="K96" s="250"/>
      <c r="L96" s="131"/>
      <c r="M96" s="250"/>
      <c r="N96" s="242"/>
      <c r="O96" s="169"/>
      <c r="P96" s="242"/>
      <c r="Q96" s="169"/>
      <c r="R96" s="242"/>
      <c r="S96" s="169"/>
      <c r="T96" s="242"/>
      <c r="U96" s="169"/>
      <c r="V96" s="242"/>
      <c r="W96" s="169"/>
      <c r="X96" s="242"/>
      <c r="Y96" s="169"/>
      <c r="Z96" s="242"/>
      <c r="AA96" s="247"/>
      <c r="AB96" s="131"/>
      <c r="AC96" s="250"/>
      <c r="AD96" s="131"/>
      <c r="AE96" s="250"/>
      <c r="AF96" s="131"/>
      <c r="AG96" s="250"/>
      <c r="AH96" s="131"/>
      <c r="AI96" s="250"/>
      <c r="AJ96" s="131"/>
      <c r="AK96" s="250"/>
      <c r="AL96" s="131"/>
      <c r="AM96" s="250"/>
      <c r="AN96" s="136"/>
      <c r="AO96" s="247"/>
      <c r="AP96" s="975"/>
      <c r="AQ96" s="136"/>
      <c r="AR96" s="197" t="s">
        <v>1515</v>
      </c>
      <c r="CG96" s="290">
        <v>0</v>
      </c>
      <c r="CH96" s="290">
        <v>0</v>
      </c>
      <c r="CI96" s="290">
        <v>0</v>
      </c>
      <c r="CJ96" s="290">
        <v>0</v>
      </c>
    </row>
    <row r="97" spans="1:88" x14ac:dyDescent="0.2">
      <c r="A97" s="2790" t="s">
        <v>77</v>
      </c>
      <c r="B97" s="2791"/>
      <c r="C97" s="436">
        <f t="shared" si="10"/>
        <v>0</v>
      </c>
      <c r="D97" s="353">
        <f t="shared" ref="D97:E103" si="11">SUM(F97+H97+J97+L97+N97+P97+R97+T97+V97+X97+Z97+AB97+AD97+AF97+AH97+AJ97+AL97)</f>
        <v>0</v>
      </c>
      <c r="E97" s="436">
        <f t="shared" si="11"/>
        <v>0</v>
      </c>
      <c r="F97" s="252"/>
      <c r="G97" s="299"/>
      <c r="H97" s="252"/>
      <c r="I97" s="299"/>
      <c r="J97" s="252"/>
      <c r="K97" s="253"/>
      <c r="L97" s="252"/>
      <c r="M97" s="253"/>
      <c r="N97" s="252"/>
      <c r="O97" s="253"/>
      <c r="P97" s="252"/>
      <c r="Q97" s="253"/>
      <c r="R97" s="252"/>
      <c r="S97" s="253"/>
      <c r="T97" s="252"/>
      <c r="U97" s="253"/>
      <c r="V97" s="252"/>
      <c r="W97" s="253"/>
      <c r="X97" s="252"/>
      <c r="Y97" s="253"/>
      <c r="Z97" s="252"/>
      <c r="AA97" s="253"/>
      <c r="AB97" s="252"/>
      <c r="AC97" s="253"/>
      <c r="AD97" s="252"/>
      <c r="AE97" s="253"/>
      <c r="AF97" s="252"/>
      <c r="AG97" s="253"/>
      <c r="AH97" s="252"/>
      <c r="AI97" s="299"/>
      <c r="AJ97" s="252"/>
      <c r="AK97" s="299"/>
      <c r="AL97" s="392"/>
      <c r="AM97" s="253"/>
      <c r="AN97" s="143"/>
      <c r="AO97" s="299"/>
      <c r="AP97" s="919"/>
      <c r="AQ97" s="143"/>
      <c r="AR97" s="197" t="s">
        <v>1515</v>
      </c>
      <c r="CG97" s="290">
        <v>0</v>
      </c>
      <c r="CH97" s="290">
        <v>0</v>
      </c>
      <c r="CI97" s="290">
        <v>0</v>
      </c>
      <c r="CJ97" s="290">
        <v>0</v>
      </c>
    </row>
    <row r="98" spans="1:88" x14ac:dyDescent="0.2">
      <c r="A98" s="3120" t="s">
        <v>1721</v>
      </c>
      <c r="B98" s="3121"/>
      <c r="C98" s="515">
        <f t="shared" si="10"/>
        <v>0</v>
      </c>
      <c r="D98" s="1235">
        <f t="shared" si="11"/>
        <v>0</v>
      </c>
      <c r="E98" s="515">
        <f t="shared" si="11"/>
        <v>0</v>
      </c>
      <c r="F98" s="201"/>
      <c r="G98" s="301"/>
      <c r="H98" s="201"/>
      <c r="I98" s="301"/>
      <c r="J98" s="201"/>
      <c r="K98" s="236"/>
      <c r="L98" s="201"/>
      <c r="M98" s="236"/>
      <c r="N98" s="201"/>
      <c r="O98" s="236"/>
      <c r="P98" s="201"/>
      <c r="Q98" s="236"/>
      <c r="R98" s="201"/>
      <c r="S98" s="236"/>
      <c r="T98" s="201"/>
      <c r="U98" s="236"/>
      <c r="V98" s="201"/>
      <c r="W98" s="236"/>
      <c r="X98" s="201"/>
      <c r="Y98" s="236"/>
      <c r="Z98" s="201"/>
      <c r="AA98" s="236"/>
      <c r="AB98" s="201"/>
      <c r="AC98" s="301"/>
      <c r="AD98" s="201"/>
      <c r="AE98" s="301"/>
      <c r="AF98" s="201"/>
      <c r="AG98" s="301"/>
      <c r="AH98" s="201"/>
      <c r="AI98" s="301"/>
      <c r="AJ98" s="201"/>
      <c r="AK98" s="301"/>
      <c r="AL98" s="395"/>
      <c r="AM98" s="236"/>
      <c r="AN98" s="237"/>
      <c r="AO98" s="301"/>
      <c r="AP98" s="912"/>
      <c r="AQ98" s="237"/>
      <c r="AR98" s="197" t="s">
        <v>1515</v>
      </c>
      <c r="CG98" s="290">
        <v>0</v>
      </c>
      <c r="CH98" s="290">
        <v>0</v>
      </c>
      <c r="CI98" s="290">
        <v>0</v>
      </c>
      <c r="CJ98" s="290">
        <v>0</v>
      </c>
    </row>
    <row r="99" spans="1:88" x14ac:dyDescent="0.2">
      <c r="A99" s="3122" t="s">
        <v>359</v>
      </c>
      <c r="B99" s="3123"/>
      <c r="C99" s="1236">
        <f t="shared" si="10"/>
        <v>0</v>
      </c>
      <c r="D99" s="1237">
        <f t="shared" si="11"/>
        <v>0</v>
      </c>
      <c r="E99" s="515">
        <f t="shared" si="11"/>
        <v>0</v>
      </c>
      <c r="F99" s="201"/>
      <c r="G99" s="301"/>
      <c r="H99" s="201"/>
      <c r="I99" s="301"/>
      <c r="J99" s="201"/>
      <c r="K99" s="236"/>
      <c r="L99" s="201"/>
      <c r="M99" s="236"/>
      <c r="N99" s="201"/>
      <c r="O99" s="236"/>
      <c r="P99" s="201"/>
      <c r="Q99" s="236"/>
      <c r="R99" s="201"/>
      <c r="S99" s="236"/>
      <c r="T99" s="201"/>
      <c r="U99" s="236"/>
      <c r="V99" s="201"/>
      <c r="W99" s="236"/>
      <c r="X99" s="201"/>
      <c r="Y99" s="236"/>
      <c r="Z99" s="201"/>
      <c r="AA99" s="236"/>
      <c r="AB99" s="201"/>
      <c r="AC99" s="301"/>
      <c r="AD99" s="201"/>
      <c r="AE99" s="301"/>
      <c r="AF99" s="201"/>
      <c r="AG99" s="301"/>
      <c r="AH99" s="201"/>
      <c r="AI99" s="301"/>
      <c r="AJ99" s="201"/>
      <c r="AK99" s="301"/>
      <c r="AL99" s="395"/>
      <c r="AM99" s="236"/>
      <c r="AN99" s="237"/>
      <c r="AO99" s="301"/>
      <c r="AP99" s="912"/>
      <c r="AQ99" s="237"/>
      <c r="AR99" s="197" t="s">
        <v>1515</v>
      </c>
      <c r="CG99" s="290">
        <v>0</v>
      </c>
      <c r="CH99" s="290">
        <v>0</v>
      </c>
      <c r="CI99" s="290">
        <v>0</v>
      </c>
      <c r="CJ99" s="290">
        <v>0</v>
      </c>
    </row>
    <row r="100" spans="1:88" x14ac:dyDescent="0.2">
      <c r="A100" s="2835" t="s">
        <v>643</v>
      </c>
      <c r="B100" s="2814"/>
      <c r="C100" s="515">
        <f t="shared" si="10"/>
        <v>0</v>
      </c>
      <c r="D100" s="1235">
        <f t="shared" si="11"/>
        <v>0</v>
      </c>
      <c r="E100" s="515">
        <f t="shared" si="11"/>
        <v>0</v>
      </c>
      <c r="F100" s="201"/>
      <c r="G100" s="301"/>
      <c r="H100" s="201"/>
      <c r="I100" s="301"/>
      <c r="J100" s="201"/>
      <c r="K100" s="236"/>
      <c r="L100" s="201"/>
      <c r="M100" s="236"/>
      <c r="N100" s="201"/>
      <c r="O100" s="236"/>
      <c r="P100" s="201"/>
      <c r="Q100" s="236"/>
      <c r="R100" s="201"/>
      <c r="S100" s="236"/>
      <c r="T100" s="201"/>
      <c r="U100" s="236"/>
      <c r="V100" s="201"/>
      <c r="W100" s="236"/>
      <c r="X100" s="201"/>
      <c r="Y100" s="236"/>
      <c r="Z100" s="201"/>
      <c r="AA100" s="236"/>
      <c r="AB100" s="201"/>
      <c r="AC100" s="301"/>
      <c r="AD100" s="201"/>
      <c r="AE100" s="301"/>
      <c r="AF100" s="201"/>
      <c r="AG100" s="301"/>
      <c r="AH100" s="201"/>
      <c r="AI100" s="301"/>
      <c r="AJ100" s="201"/>
      <c r="AK100" s="301"/>
      <c r="AL100" s="395"/>
      <c r="AM100" s="236"/>
      <c r="AN100" s="237"/>
      <c r="AO100" s="301"/>
      <c r="AP100" s="912"/>
      <c r="AQ100" s="237"/>
      <c r="AR100" s="197" t="s">
        <v>1515</v>
      </c>
      <c r="CG100" s="290">
        <v>0</v>
      </c>
      <c r="CH100" s="290">
        <v>0</v>
      </c>
      <c r="CI100" s="290">
        <v>0</v>
      </c>
      <c r="CJ100" s="290">
        <v>0</v>
      </c>
    </row>
    <row r="101" spans="1:88" x14ac:dyDescent="0.2">
      <c r="A101" s="3120" t="s">
        <v>360</v>
      </c>
      <c r="B101" s="3121"/>
      <c r="C101" s="515">
        <f t="shared" si="10"/>
        <v>0</v>
      </c>
      <c r="D101" s="1235">
        <f t="shared" si="11"/>
        <v>0</v>
      </c>
      <c r="E101" s="515">
        <f t="shared" si="11"/>
        <v>0</v>
      </c>
      <c r="F101" s="201"/>
      <c r="G101" s="301"/>
      <c r="H101" s="201"/>
      <c r="I101" s="301"/>
      <c r="J101" s="201"/>
      <c r="K101" s="236"/>
      <c r="L101" s="201"/>
      <c r="M101" s="236"/>
      <c r="N101" s="201"/>
      <c r="O101" s="236"/>
      <c r="P101" s="201"/>
      <c r="Q101" s="236"/>
      <c r="R101" s="201"/>
      <c r="S101" s="236"/>
      <c r="T101" s="201"/>
      <c r="U101" s="236"/>
      <c r="V101" s="201"/>
      <c r="W101" s="236"/>
      <c r="X101" s="201"/>
      <c r="Y101" s="236"/>
      <c r="Z101" s="201"/>
      <c r="AA101" s="236"/>
      <c r="AB101" s="201"/>
      <c r="AC101" s="301"/>
      <c r="AD101" s="201"/>
      <c r="AE101" s="301"/>
      <c r="AF101" s="201"/>
      <c r="AG101" s="301"/>
      <c r="AH101" s="201"/>
      <c r="AI101" s="301"/>
      <c r="AJ101" s="201"/>
      <c r="AK101" s="301"/>
      <c r="AL101" s="395"/>
      <c r="AM101" s="236"/>
      <c r="AN101" s="237"/>
      <c r="AO101" s="301"/>
      <c r="AP101" s="912"/>
      <c r="AQ101" s="237"/>
      <c r="AR101" s="197" t="s">
        <v>1515</v>
      </c>
      <c r="CG101" s="290">
        <v>0</v>
      </c>
      <c r="CH101" s="290">
        <v>0</v>
      </c>
      <c r="CI101" s="290">
        <v>0</v>
      </c>
      <c r="CJ101" s="290">
        <v>0</v>
      </c>
    </row>
    <row r="102" spans="1:88" x14ac:dyDescent="0.2">
      <c r="A102" s="3120" t="s">
        <v>644</v>
      </c>
      <c r="B102" s="3121"/>
      <c r="C102" s="515">
        <f t="shared" si="10"/>
        <v>0</v>
      </c>
      <c r="D102" s="1235">
        <f t="shared" si="11"/>
        <v>0</v>
      </c>
      <c r="E102" s="515">
        <f t="shared" si="11"/>
        <v>0</v>
      </c>
      <c r="F102" s="201"/>
      <c r="G102" s="301"/>
      <c r="H102" s="201"/>
      <c r="I102" s="301"/>
      <c r="J102" s="201"/>
      <c r="K102" s="236"/>
      <c r="L102" s="201"/>
      <c r="M102" s="236"/>
      <c r="N102" s="201"/>
      <c r="O102" s="236"/>
      <c r="P102" s="201"/>
      <c r="Q102" s="236"/>
      <c r="R102" s="201"/>
      <c r="S102" s="236"/>
      <c r="T102" s="201"/>
      <c r="U102" s="236"/>
      <c r="V102" s="201"/>
      <c r="W102" s="236"/>
      <c r="X102" s="201"/>
      <c r="Y102" s="236"/>
      <c r="Z102" s="201"/>
      <c r="AA102" s="236"/>
      <c r="AB102" s="201"/>
      <c r="AC102" s="236"/>
      <c r="AD102" s="201"/>
      <c r="AE102" s="236"/>
      <c r="AF102" s="201"/>
      <c r="AG102" s="236"/>
      <c r="AH102" s="201"/>
      <c r="AI102" s="301"/>
      <c r="AJ102" s="201"/>
      <c r="AK102" s="301"/>
      <c r="AL102" s="395"/>
      <c r="AM102" s="236"/>
      <c r="AN102" s="237"/>
      <c r="AO102" s="301"/>
      <c r="AP102" s="912"/>
      <c r="AQ102" s="237"/>
      <c r="AR102" s="197" t="s">
        <v>1515</v>
      </c>
      <c r="CG102" s="290">
        <v>0</v>
      </c>
      <c r="CH102" s="290">
        <v>0</v>
      </c>
      <c r="CI102" s="290">
        <v>0</v>
      </c>
      <c r="CJ102" s="290">
        <v>0</v>
      </c>
    </row>
    <row r="103" spans="1:88" x14ac:dyDescent="0.2">
      <c r="A103" s="3124" t="s">
        <v>645</v>
      </c>
      <c r="B103" s="3125"/>
      <c r="C103" s="516">
        <f t="shared" si="10"/>
        <v>0</v>
      </c>
      <c r="D103" s="358">
        <f t="shared" si="11"/>
        <v>0</v>
      </c>
      <c r="E103" s="516">
        <f t="shared" si="11"/>
        <v>0</v>
      </c>
      <c r="F103" s="242"/>
      <c r="G103" s="247"/>
      <c r="H103" s="242"/>
      <c r="I103" s="247"/>
      <c r="J103" s="242"/>
      <c r="K103" s="169"/>
      <c r="L103" s="242"/>
      <c r="M103" s="169"/>
      <c r="N103" s="242"/>
      <c r="O103" s="169"/>
      <c r="P103" s="242"/>
      <c r="Q103" s="169"/>
      <c r="R103" s="242"/>
      <c r="S103" s="169"/>
      <c r="T103" s="242"/>
      <c r="U103" s="169"/>
      <c r="V103" s="242"/>
      <c r="W103" s="169"/>
      <c r="X103" s="242"/>
      <c r="Y103" s="169"/>
      <c r="Z103" s="242"/>
      <c r="AA103" s="169"/>
      <c r="AB103" s="242"/>
      <c r="AC103" s="169"/>
      <c r="AD103" s="242"/>
      <c r="AE103" s="169"/>
      <c r="AF103" s="242"/>
      <c r="AG103" s="169"/>
      <c r="AH103" s="242"/>
      <c r="AI103" s="169"/>
      <c r="AJ103" s="242"/>
      <c r="AK103" s="169"/>
      <c r="AL103" s="400"/>
      <c r="AM103" s="169"/>
      <c r="AN103" s="136"/>
      <c r="AO103" s="247"/>
      <c r="AP103" s="975"/>
      <c r="AQ103" s="136"/>
      <c r="AR103" s="197" t="s">
        <v>1515</v>
      </c>
      <c r="CG103" s="290">
        <v>0</v>
      </c>
      <c r="CH103" s="290">
        <v>0</v>
      </c>
      <c r="CI103" s="290">
        <v>0</v>
      </c>
      <c r="CJ103" s="290">
        <v>0</v>
      </c>
    </row>
    <row r="104" spans="1:88" x14ac:dyDescent="0.2">
      <c r="A104" s="2932" t="s">
        <v>47</v>
      </c>
      <c r="B104" s="2933"/>
      <c r="C104" s="455">
        <f t="shared" ref="C104:AQ104" si="12">SUM(C93:C103)</f>
        <v>0</v>
      </c>
      <c r="D104" s="454">
        <f t="shared" si="12"/>
        <v>0</v>
      </c>
      <c r="E104" s="921">
        <f t="shared" si="12"/>
        <v>0</v>
      </c>
      <c r="F104" s="1238">
        <f t="shared" si="12"/>
        <v>0</v>
      </c>
      <c r="G104" s="557">
        <f t="shared" si="12"/>
        <v>0</v>
      </c>
      <c r="H104" s="1238">
        <f t="shared" si="12"/>
        <v>0</v>
      </c>
      <c r="I104" s="557">
        <f t="shared" si="12"/>
        <v>0</v>
      </c>
      <c r="J104" s="272">
        <f t="shared" si="12"/>
        <v>0</v>
      </c>
      <c r="K104" s="306">
        <f t="shared" si="12"/>
        <v>0</v>
      </c>
      <c r="L104" s="272">
        <f t="shared" si="12"/>
        <v>0</v>
      </c>
      <c r="M104" s="306">
        <f t="shared" si="12"/>
        <v>0</v>
      </c>
      <c r="N104" s="272">
        <f t="shared" si="12"/>
        <v>0</v>
      </c>
      <c r="O104" s="306">
        <f t="shared" si="12"/>
        <v>0</v>
      </c>
      <c r="P104" s="272">
        <f t="shared" si="12"/>
        <v>0</v>
      </c>
      <c r="Q104" s="306">
        <f t="shared" si="12"/>
        <v>0</v>
      </c>
      <c r="R104" s="272">
        <f t="shared" si="12"/>
        <v>0</v>
      </c>
      <c r="S104" s="306">
        <f t="shared" si="12"/>
        <v>0</v>
      </c>
      <c r="T104" s="272">
        <f t="shared" si="12"/>
        <v>0</v>
      </c>
      <c r="U104" s="306">
        <f t="shared" si="12"/>
        <v>0</v>
      </c>
      <c r="V104" s="272">
        <f t="shared" si="12"/>
        <v>0</v>
      </c>
      <c r="W104" s="306">
        <f t="shared" si="12"/>
        <v>0</v>
      </c>
      <c r="X104" s="272">
        <f t="shared" si="12"/>
        <v>0</v>
      </c>
      <c r="Y104" s="306">
        <f t="shared" si="12"/>
        <v>0</v>
      </c>
      <c r="Z104" s="272">
        <f t="shared" si="12"/>
        <v>0</v>
      </c>
      <c r="AA104" s="306">
        <f t="shared" si="12"/>
        <v>0</v>
      </c>
      <c r="AB104" s="272">
        <f t="shared" si="12"/>
        <v>0</v>
      </c>
      <c r="AC104" s="306">
        <f t="shared" si="12"/>
        <v>0</v>
      </c>
      <c r="AD104" s="272">
        <f t="shared" si="12"/>
        <v>0</v>
      </c>
      <c r="AE104" s="306">
        <f t="shared" si="12"/>
        <v>0</v>
      </c>
      <c r="AF104" s="272">
        <f t="shared" si="12"/>
        <v>0</v>
      </c>
      <c r="AG104" s="306">
        <f t="shared" si="12"/>
        <v>0</v>
      </c>
      <c r="AH104" s="272">
        <f t="shared" si="12"/>
        <v>0</v>
      </c>
      <c r="AI104" s="306">
        <f t="shared" si="12"/>
        <v>0</v>
      </c>
      <c r="AJ104" s="272">
        <f t="shared" si="12"/>
        <v>0</v>
      </c>
      <c r="AK104" s="306">
        <f t="shared" si="12"/>
        <v>0</v>
      </c>
      <c r="AL104" s="271">
        <f t="shared" si="12"/>
        <v>0</v>
      </c>
      <c r="AM104" s="306">
        <f t="shared" si="12"/>
        <v>0</v>
      </c>
      <c r="AN104" s="259">
        <f t="shared" si="12"/>
        <v>0</v>
      </c>
      <c r="AO104" s="557">
        <f t="shared" si="12"/>
        <v>0</v>
      </c>
      <c r="AP104" s="1239">
        <f t="shared" si="12"/>
        <v>0</v>
      </c>
      <c r="AQ104" s="1239">
        <f t="shared" si="12"/>
        <v>0</v>
      </c>
      <c r="AR104" s="197"/>
    </row>
    <row r="105" spans="1:88" x14ac:dyDescent="0.2">
      <c r="A105" s="415" t="s">
        <v>2256</v>
      </c>
      <c r="B105" s="415"/>
      <c r="C105" s="415"/>
      <c r="D105" s="415"/>
      <c r="E105" s="415"/>
      <c r="F105" s="415"/>
      <c r="G105" s="1240"/>
      <c r="H105" s="1240"/>
      <c r="I105" s="1240"/>
      <c r="J105" s="1240"/>
      <c r="K105" s="370"/>
      <c r="L105" s="370"/>
      <c r="M105" s="1241"/>
      <c r="N105" s="292"/>
      <c r="O105" s="292"/>
      <c r="P105" s="292"/>
      <c r="Q105" s="292"/>
      <c r="R105" s="292"/>
      <c r="S105" s="292"/>
      <c r="T105" s="292"/>
      <c r="U105" s="292"/>
      <c r="V105" s="292"/>
      <c r="W105" s="292"/>
      <c r="X105" s="292"/>
      <c r="Y105" s="292"/>
      <c r="Z105" s="292"/>
      <c r="AA105" s="292"/>
      <c r="AB105" s="292"/>
      <c r="AC105" s="292"/>
      <c r="AD105" s="591"/>
      <c r="AE105" s="292"/>
      <c r="AF105" s="292"/>
      <c r="AG105" s="591"/>
      <c r="AH105" s="292"/>
      <c r="AI105" s="292"/>
      <c r="AJ105" s="591"/>
      <c r="AK105" s="292"/>
      <c r="AL105" s="292"/>
      <c r="AM105" s="591"/>
      <c r="AN105" s="591"/>
      <c r="AO105" s="591"/>
      <c r="AP105" s="292"/>
      <c r="AQ105" s="292"/>
    </row>
    <row r="106" spans="1:88" ht="14.25" customHeight="1" x14ac:dyDescent="0.2">
      <c r="A106" s="2740" t="s">
        <v>224</v>
      </c>
      <c r="B106" s="2732" t="s">
        <v>3</v>
      </c>
      <c r="C106" s="2784" t="s">
        <v>183</v>
      </c>
      <c r="D106" s="2951"/>
      <c r="E106" s="2785"/>
      <c r="F106" s="2735" t="s">
        <v>637</v>
      </c>
      <c r="G106" s="2736"/>
      <c r="H106" s="2736"/>
      <c r="I106" s="2736"/>
      <c r="J106" s="2736"/>
      <c r="K106" s="2736"/>
      <c r="L106" s="2736"/>
      <c r="M106" s="2736"/>
      <c r="N106" s="2736"/>
      <c r="O106" s="2736"/>
      <c r="P106" s="2736"/>
      <c r="Q106" s="2736"/>
      <c r="R106" s="2736"/>
      <c r="S106" s="2736"/>
      <c r="T106" s="2736"/>
      <c r="U106" s="2736"/>
      <c r="V106" s="2736"/>
      <c r="W106" s="2736"/>
      <c r="X106" s="2736"/>
      <c r="Y106" s="2736"/>
      <c r="Z106" s="2736"/>
      <c r="AA106" s="2736"/>
      <c r="AB106" s="2736"/>
      <c r="AC106" s="2736"/>
      <c r="AD106" s="2736"/>
      <c r="AE106" s="2736"/>
      <c r="AF106" s="2736"/>
      <c r="AG106" s="2736"/>
      <c r="AH106" s="2736"/>
      <c r="AI106" s="2736"/>
      <c r="AJ106" s="2736"/>
      <c r="AK106" s="2736"/>
      <c r="AL106" s="2736"/>
      <c r="AM106" s="2737"/>
      <c r="AN106" s="2732" t="s">
        <v>561</v>
      </c>
      <c r="AO106" s="2732" t="s">
        <v>538</v>
      </c>
      <c r="AP106" s="2732" t="s">
        <v>7</v>
      </c>
      <c r="AQ106" s="2732" t="s">
        <v>26</v>
      </c>
    </row>
    <row r="107" spans="1:88" x14ac:dyDescent="0.2">
      <c r="A107" s="2743"/>
      <c r="B107" s="2734"/>
      <c r="C107" s="2788"/>
      <c r="D107" s="2822"/>
      <c r="E107" s="2789"/>
      <c r="F107" s="2745" t="s">
        <v>475</v>
      </c>
      <c r="G107" s="2747"/>
      <c r="H107" s="2745" t="s">
        <v>476</v>
      </c>
      <c r="I107" s="2747"/>
      <c r="J107" s="2745" t="s">
        <v>477</v>
      </c>
      <c r="K107" s="2747"/>
      <c r="L107" s="2745" t="s">
        <v>444</v>
      </c>
      <c r="M107" s="2747"/>
      <c r="N107" s="2745" t="s">
        <v>13</v>
      </c>
      <c r="O107" s="2747"/>
      <c r="P107" s="2735" t="s">
        <v>14</v>
      </c>
      <c r="Q107" s="2737"/>
      <c r="R107" s="2735" t="s">
        <v>15</v>
      </c>
      <c r="S107" s="2737"/>
      <c r="T107" s="2735" t="s">
        <v>16</v>
      </c>
      <c r="U107" s="2737"/>
      <c r="V107" s="2735" t="s">
        <v>17</v>
      </c>
      <c r="W107" s="2737"/>
      <c r="X107" s="2735" t="s">
        <v>18</v>
      </c>
      <c r="Y107" s="2737"/>
      <c r="Z107" s="2735" t="s">
        <v>19</v>
      </c>
      <c r="AA107" s="2737"/>
      <c r="AB107" s="2735" t="s">
        <v>20</v>
      </c>
      <c r="AC107" s="2737"/>
      <c r="AD107" s="2735" t="s">
        <v>21</v>
      </c>
      <c r="AE107" s="2737"/>
      <c r="AF107" s="2735" t="s">
        <v>22</v>
      </c>
      <c r="AG107" s="2737"/>
      <c r="AH107" s="2735" t="s">
        <v>23</v>
      </c>
      <c r="AI107" s="2737"/>
      <c r="AJ107" s="2735" t="s">
        <v>24</v>
      </c>
      <c r="AK107" s="2737"/>
      <c r="AL107" s="2735" t="s">
        <v>25</v>
      </c>
      <c r="AM107" s="2737"/>
      <c r="AN107" s="2734"/>
      <c r="AO107" s="2734"/>
      <c r="AP107" s="2734"/>
      <c r="AQ107" s="2734"/>
      <c r="AR107" s="290"/>
    </row>
    <row r="108" spans="1:88" x14ac:dyDescent="0.2">
      <c r="A108" s="2741"/>
      <c r="B108" s="2733"/>
      <c r="C108" s="1075" t="s">
        <v>231</v>
      </c>
      <c r="D108" s="1075" t="s">
        <v>646</v>
      </c>
      <c r="E108" s="1242" t="s">
        <v>430</v>
      </c>
      <c r="F108" s="418" t="s">
        <v>646</v>
      </c>
      <c r="G108" s="570" t="s">
        <v>430</v>
      </c>
      <c r="H108" s="468" t="s">
        <v>646</v>
      </c>
      <c r="I108" s="419" t="s">
        <v>430</v>
      </c>
      <c r="J108" s="418" t="s">
        <v>646</v>
      </c>
      <c r="K108" s="570" t="s">
        <v>430</v>
      </c>
      <c r="L108" s="418" t="s">
        <v>646</v>
      </c>
      <c r="M108" s="570" t="s">
        <v>430</v>
      </c>
      <c r="N108" s="418" t="s">
        <v>646</v>
      </c>
      <c r="O108" s="570" t="s">
        <v>430</v>
      </c>
      <c r="P108" s="468" t="s">
        <v>646</v>
      </c>
      <c r="Q108" s="419" t="s">
        <v>430</v>
      </c>
      <c r="R108" s="468" t="s">
        <v>646</v>
      </c>
      <c r="S108" s="419" t="s">
        <v>430</v>
      </c>
      <c r="T108" s="418" t="s">
        <v>646</v>
      </c>
      <c r="U108" s="570" t="s">
        <v>430</v>
      </c>
      <c r="V108" s="468" t="s">
        <v>646</v>
      </c>
      <c r="W108" s="419" t="s">
        <v>430</v>
      </c>
      <c r="X108" s="468" t="s">
        <v>646</v>
      </c>
      <c r="Y108" s="419" t="s">
        <v>430</v>
      </c>
      <c r="Z108" s="418" t="s">
        <v>646</v>
      </c>
      <c r="AA108" s="570" t="s">
        <v>430</v>
      </c>
      <c r="AB108" s="418" t="s">
        <v>646</v>
      </c>
      <c r="AC108" s="570" t="s">
        <v>430</v>
      </c>
      <c r="AD108" s="468" t="s">
        <v>646</v>
      </c>
      <c r="AE108" s="419" t="s">
        <v>430</v>
      </c>
      <c r="AF108" s="468" t="s">
        <v>646</v>
      </c>
      <c r="AG108" s="419" t="s">
        <v>430</v>
      </c>
      <c r="AH108" s="418" t="s">
        <v>646</v>
      </c>
      <c r="AI108" s="570" t="s">
        <v>430</v>
      </c>
      <c r="AJ108" s="468" t="s">
        <v>646</v>
      </c>
      <c r="AK108" s="419" t="s">
        <v>430</v>
      </c>
      <c r="AL108" s="418" t="s">
        <v>646</v>
      </c>
      <c r="AM108" s="570" t="s">
        <v>430</v>
      </c>
      <c r="AN108" s="2733"/>
      <c r="AO108" s="2733"/>
      <c r="AP108" s="2733"/>
      <c r="AQ108" s="2733"/>
      <c r="AR108" s="290"/>
    </row>
    <row r="109" spans="1:88" x14ac:dyDescent="0.2">
      <c r="A109" s="2825" t="s">
        <v>647</v>
      </c>
      <c r="B109" s="1243" t="s">
        <v>639</v>
      </c>
      <c r="C109" s="513">
        <f t="shared" ref="C109:C119" si="13">SUM(D109+E109)</f>
        <v>0</v>
      </c>
      <c r="D109" s="513">
        <f t="shared" ref="D109:D117" si="14">SUM(F109+H109+J109+L109+N109+P109+R109+T109+V109+X109+Z109+AB109+AD109+AF109+AH109+AJ109+AL109)</f>
        <v>0</v>
      </c>
      <c r="E109" s="513">
        <f t="shared" ref="E109:E117" si="15">SUM(G109+I109+K109+M109+O109+Q109+S109+U109+W109+Y109+AA109+AC109+AE109+AG109+AI109+AK109+AM109)</f>
        <v>0</v>
      </c>
      <c r="F109" s="193"/>
      <c r="G109" s="244"/>
      <c r="H109" s="193"/>
      <c r="I109" s="244"/>
      <c r="J109" s="193"/>
      <c r="K109" s="166"/>
      <c r="L109" s="193"/>
      <c r="M109" s="166"/>
      <c r="N109" s="193"/>
      <c r="O109" s="166"/>
      <c r="P109" s="193"/>
      <c r="Q109" s="166"/>
      <c r="R109" s="193"/>
      <c r="S109" s="166"/>
      <c r="T109" s="193"/>
      <c r="U109" s="166"/>
      <c r="V109" s="193"/>
      <c r="W109" s="166"/>
      <c r="X109" s="193"/>
      <c r="Y109" s="166"/>
      <c r="Z109" s="193"/>
      <c r="AA109" s="166"/>
      <c r="AB109" s="193"/>
      <c r="AC109" s="166"/>
      <c r="AD109" s="193"/>
      <c r="AE109" s="166"/>
      <c r="AF109" s="193"/>
      <c r="AG109" s="166"/>
      <c r="AH109" s="193"/>
      <c r="AI109" s="166"/>
      <c r="AJ109" s="193"/>
      <c r="AK109" s="166"/>
      <c r="AL109" s="401"/>
      <c r="AM109" s="166"/>
      <c r="AN109" s="125"/>
      <c r="AO109" s="125"/>
      <c r="AP109" s="125"/>
      <c r="AQ109" s="125"/>
      <c r="AR109" s="197" t="s">
        <v>1515</v>
      </c>
      <c r="CG109" s="290">
        <v>0</v>
      </c>
      <c r="CH109" s="290">
        <v>0</v>
      </c>
      <c r="CI109" s="290">
        <v>0</v>
      </c>
    </row>
    <row r="110" spans="1:88" x14ac:dyDescent="0.2">
      <c r="A110" s="2828"/>
      <c r="B110" s="1244" t="s">
        <v>379</v>
      </c>
      <c r="C110" s="516">
        <f t="shared" si="13"/>
        <v>0</v>
      </c>
      <c r="D110" s="516">
        <f t="shared" si="14"/>
        <v>0</v>
      </c>
      <c r="E110" s="516">
        <f t="shared" si="15"/>
        <v>0</v>
      </c>
      <c r="F110" s="242"/>
      <c r="G110" s="247"/>
      <c r="H110" s="242"/>
      <c r="I110" s="247"/>
      <c r="J110" s="242"/>
      <c r="K110" s="169"/>
      <c r="L110" s="242"/>
      <c r="M110" s="169"/>
      <c r="N110" s="242"/>
      <c r="O110" s="169"/>
      <c r="P110" s="242"/>
      <c r="Q110" s="169"/>
      <c r="R110" s="242"/>
      <c r="S110" s="169"/>
      <c r="T110" s="242"/>
      <c r="U110" s="169"/>
      <c r="V110" s="242"/>
      <c r="W110" s="169"/>
      <c r="X110" s="242"/>
      <c r="Y110" s="169"/>
      <c r="Z110" s="242"/>
      <c r="AA110" s="169"/>
      <c r="AB110" s="242"/>
      <c r="AC110" s="169"/>
      <c r="AD110" s="242"/>
      <c r="AE110" s="169"/>
      <c r="AF110" s="242"/>
      <c r="AG110" s="169"/>
      <c r="AH110" s="242"/>
      <c r="AI110" s="169"/>
      <c r="AJ110" s="242"/>
      <c r="AK110" s="169"/>
      <c r="AL110" s="400"/>
      <c r="AM110" s="169"/>
      <c r="AN110" s="136"/>
      <c r="AO110" s="136"/>
      <c r="AP110" s="136"/>
      <c r="AQ110" s="136"/>
      <c r="AR110" s="197" t="s">
        <v>1515</v>
      </c>
      <c r="CG110" s="290">
        <v>0</v>
      </c>
      <c r="CH110" s="290">
        <v>0</v>
      </c>
      <c r="CI110" s="290">
        <v>0</v>
      </c>
    </row>
    <row r="111" spans="1:88" x14ac:dyDescent="0.2">
      <c r="A111" s="3018" t="s">
        <v>648</v>
      </c>
      <c r="B111" s="1243" t="s">
        <v>639</v>
      </c>
      <c r="C111" s="513">
        <f t="shared" si="13"/>
        <v>0</v>
      </c>
      <c r="D111" s="513">
        <f t="shared" si="14"/>
        <v>0</v>
      </c>
      <c r="E111" s="513">
        <f t="shared" si="15"/>
        <v>0</v>
      </c>
      <c r="F111" s="193"/>
      <c r="G111" s="244"/>
      <c r="H111" s="193"/>
      <c r="I111" s="244"/>
      <c r="J111" s="193"/>
      <c r="K111" s="166"/>
      <c r="L111" s="193"/>
      <c r="M111" s="166"/>
      <c r="N111" s="193"/>
      <c r="O111" s="166"/>
      <c r="P111" s="193"/>
      <c r="Q111" s="166"/>
      <c r="R111" s="193"/>
      <c r="S111" s="166"/>
      <c r="T111" s="193"/>
      <c r="U111" s="166"/>
      <c r="V111" s="193"/>
      <c r="W111" s="166"/>
      <c r="X111" s="193"/>
      <c r="Y111" s="166"/>
      <c r="Z111" s="193"/>
      <c r="AA111" s="166"/>
      <c r="AB111" s="193"/>
      <c r="AC111" s="166"/>
      <c r="AD111" s="193"/>
      <c r="AE111" s="166"/>
      <c r="AF111" s="193"/>
      <c r="AG111" s="166"/>
      <c r="AH111" s="193"/>
      <c r="AI111" s="166"/>
      <c r="AJ111" s="193"/>
      <c r="AK111" s="166"/>
      <c r="AL111" s="401"/>
      <c r="AM111" s="166"/>
      <c r="AN111" s="125"/>
      <c r="AO111" s="125"/>
      <c r="AP111" s="125"/>
      <c r="AQ111" s="125"/>
      <c r="AR111" s="197" t="s">
        <v>1515</v>
      </c>
      <c r="CG111" s="290">
        <v>0</v>
      </c>
      <c r="CH111" s="290">
        <v>0</v>
      </c>
      <c r="CI111" s="290">
        <v>0</v>
      </c>
    </row>
    <row r="112" spans="1:88" x14ac:dyDescent="0.2">
      <c r="A112" s="3119"/>
      <c r="B112" s="1245" t="s">
        <v>379</v>
      </c>
      <c r="C112" s="515">
        <f t="shared" si="13"/>
        <v>0</v>
      </c>
      <c r="D112" s="515">
        <f t="shared" si="14"/>
        <v>0</v>
      </c>
      <c r="E112" s="515">
        <f t="shared" si="15"/>
        <v>0</v>
      </c>
      <c r="F112" s="201"/>
      <c r="G112" s="301"/>
      <c r="H112" s="201"/>
      <c r="I112" s="301"/>
      <c r="J112" s="201"/>
      <c r="K112" s="236"/>
      <c r="L112" s="201"/>
      <c r="M112" s="236"/>
      <c r="N112" s="201"/>
      <c r="O112" s="236"/>
      <c r="P112" s="201"/>
      <c r="Q112" s="236"/>
      <c r="R112" s="201"/>
      <c r="S112" s="236"/>
      <c r="T112" s="201"/>
      <c r="U112" s="236"/>
      <c r="V112" s="201"/>
      <c r="W112" s="236"/>
      <c r="X112" s="201"/>
      <c r="Y112" s="236"/>
      <c r="Z112" s="201"/>
      <c r="AA112" s="236"/>
      <c r="AB112" s="201"/>
      <c r="AC112" s="236"/>
      <c r="AD112" s="201"/>
      <c r="AE112" s="236"/>
      <c r="AF112" s="201"/>
      <c r="AG112" s="236"/>
      <c r="AH112" s="201"/>
      <c r="AI112" s="236"/>
      <c r="AJ112" s="201"/>
      <c r="AK112" s="236"/>
      <c r="AL112" s="395"/>
      <c r="AM112" s="236"/>
      <c r="AN112" s="237"/>
      <c r="AO112" s="237"/>
      <c r="AP112" s="237"/>
      <c r="AQ112" s="237"/>
      <c r="AR112" s="197" t="s">
        <v>1515</v>
      </c>
      <c r="CG112" s="290">
        <v>0</v>
      </c>
      <c r="CH112" s="290">
        <v>0</v>
      </c>
      <c r="CI112" s="290">
        <v>0</v>
      </c>
    </row>
    <row r="113" spans="1:87" x14ac:dyDescent="0.2">
      <c r="A113" s="3019"/>
      <c r="B113" s="1244" t="s">
        <v>649</v>
      </c>
      <c r="C113" s="516">
        <f t="shared" si="13"/>
        <v>0</v>
      </c>
      <c r="D113" s="516">
        <f t="shared" si="14"/>
        <v>0</v>
      </c>
      <c r="E113" s="516">
        <f t="shared" si="15"/>
        <v>0</v>
      </c>
      <c r="F113" s="242"/>
      <c r="G113" s="247"/>
      <c r="H113" s="242"/>
      <c r="I113" s="247"/>
      <c r="J113" s="242"/>
      <c r="K113" s="169"/>
      <c r="L113" s="242"/>
      <c r="M113" s="169"/>
      <c r="N113" s="242"/>
      <c r="O113" s="169"/>
      <c r="P113" s="242"/>
      <c r="Q113" s="169"/>
      <c r="R113" s="242"/>
      <c r="S113" s="169"/>
      <c r="T113" s="242"/>
      <c r="U113" s="169"/>
      <c r="V113" s="242"/>
      <c r="W113" s="169"/>
      <c r="X113" s="242"/>
      <c r="Y113" s="169"/>
      <c r="Z113" s="242"/>
      <c r="AA113" s="169"/>
      <c r="AB113" s="242"/>
      <c r="AC113" s="169"/>
      <c r="AD113" s="242"/>
      <c r="AE113" s="169"/>
      <c r="AF113" s="242"/>
      <c r="AG113" s="169"/>
      <c r="AH113" s="242"/>
      <c r="AI113" s="169"/>
      <c r="AJ113" s="242"/>
      <c r="AK113" s="169"/>
      <c r="AL113" s="400"/>
      <c r="AM113" s="169"/>
      <c r="AN113" s="136"/>
      <c r="AO113" s="136"/>
      <c r="AP113" s="136"/>
      <c r="AQ113" s="136"/>
      <c r="AR113" s="197" t="s">
        <v>1515</v>
      </c>
      <c r="CG113" s="290">
        <v>0</v>
      </c>
      <c r="CH113" s="290">
        <v>0</v>
      </c>
      <c r="CI113" s="290">
        <v>0</v>
      </c>
    </row>
    <row r="114" spans="1:87" x14ac:dyDescent="0.2">
      <c r="A114" s="2785" t="s">
        <v>650</v>
      </c>
      <c r="B114" s="1243" t="s">
        <v>639</v>
      </c>
      <c r="C114" s="513">
        <f t="shared" si="13"/>
        <v>0</v>
      </c>
      <c r="D114" s="513">
        <f t="shared" si="14"/>
        <v>0</v>
      </c>
      <c r="E114" s="513">
        <f t="shared" si="15"/>
        <v>0</v>
      </c>
      <c r="F114" s="193"/>
      <c r="G114" s="244"/>
      <c r="H114" s="193"/>
      <c r="I114" s="244"/>
      <c r="J114" s="193"/>
      <c r="K114" s="166"/>
      <c r="L114" s="193"/>
      <c r="M114" s="166"/>
      <c r="N114" s="193"/>
      <c r="O114" s="166"/>
      <c r="P114" s="193"/>
      <c r="Q114" s="166"/>
      <c r="R114" s="193"/>
      <c r="S114" s="166"/>
      <c r="T114" s="193"/>
      <c r="U114" s="166"/>
      <c r="V114" s="193"/>
      <c r="W114" s="244"/>
      <c r="X114" s="193"/>
      <c r="Y114" s="166"/>
      <c r="Z114" s="193"/>
      <c r="AA114" s="166"/>
      <c r="AB114" s="193"/>
      <c r="AC114" s="166"/>
      <c r="AD114" s="193"/>
      <c r="AE114" s="166"/>
      <c r="AF114" s="193"/>
      <c r="AG114" s="166"/>
      <c r="AH114" s="193"/>
      <c r="AI114" s="166"/>
      <c r="AJ114" s="193"/>
      <c r="AK114" s="166"/>
      <c r="AL114" s="401"/>
      <c r="AM114" s="166"/>
      <c r="AN114" s="125"/>
      <c r="AO114" s="125"/>
      <c r="AP114" s="125"/>
      <c r="AQ114" s="125"/>
      <c r="AR114" s="197" t="s">
        <v>1515</v>
      </c>
      <c r="CG114" s="290">
        <v>0</v>
      </c>
      <c r="CH114" s="290">
        <v>0</v>
      </c>
      <c r="CI114" s="290">
        <v>0</v>
      </c>
    </row>
    <row r="115" spans="1:87" x14ac:dyDescent="0.2">
      <c r="A115" s="2787"/>
      <c r="B115" s="1245" t="s">
        <v>379</v>
      </c>
      <c r="C115" s="515">
        <f t="shared" si="13"/>
        <v>0</v>
      </c>
      <c r="D115" s="515">
        <f t="shared" si="14"/>
        <v>0</v>
      </c>
      <c r="E115" s="515">
        <f t="shared" si="15"/>
        <v>0</v>
      </c>
      <c r="F115" s="242"/>
      <c r="G115" s="247"/>
      <c r="H115" s="242"/>
      <c r="I115" s="247"/>
      <c r="J115" s="242"/>
      <c r="K115" s="169"/>
      <c r="L115" s="242"/>
      <c r="M115" s="169"/>
      <c r="N115" s="242"/>
      <c r="O115" s="169"/>
      <c r="P115" s="242"/>
      <c r="Q115" s="169"/>
      <c r="R115" s="242"/>
      <c r="S115" s="169"/>
      <c r="T115" s="242"/>
      <c r="U115" s="169"/>
      <c r="V115" s="242"/>
      <c r="W115" s="169"/>
      <c r="X115" s="242"/>
      <c r="Y115" s="169"/>
      <c r="Z115" s="242"/>
      <c r="AA115" s="169"/>
      <c r="AB115" s="242"/>
      <c r="AC115" s="169"/>
      <c r="AD115" s="242"/>
      <c r="AE115" s="169"/>
      <c r="AF115" s="242"/>
      <c r="AG115" s="169"/>
      <c r="AH115" s="242"/>
      <c r="AI115" s="169"/>
      <c r="AJ115" s="242"/>
      <c r="AK115" s="169"/>
      <c r="AL115" s="400"/>
      <c r="AM115" s="169"/>
      <c r="AN115" s="136"/>
      <c r="AO115" s="136"/>
      <c r="AP115" s="136"/>
      <c r="AQ115" s="136"/>
      <c r="AR115" s="197" t="s">
        <v>1515</v>
      </c>
      <c r="CG115" s="290">
        <v>0</v>
      </c>
      <c r="CH115" s="290">
        <v>0</v>
      </c>
      <c r="CI115" s="290">
        <v>0</v>
      </c>
    </row>
    <row r="116" spans="1:87" x14ac:dyDescent="0.2">
      <c r="A116" s="2785" t="s">
        <v>651</v>
      </c>
      <c r="B116" s="1243" t="s">
        <v>639</v>
      </c>
      <c r="C116" s="513">
        <f t="shared" si="13"/>
        <v>0</v>
      </c>
      <c r="D116" s="513">
        <f t="shared" si="14"/>
        <v>0</v>
      </c>
      <c r="E116" s="513">
        <f t="shared" si="15"/>
        <v>0</v>
      </c>
      <c r="F116" s="193"/>
      <c r="G116" s="244"/>
      <c r="H116" s="193"/>
      <c r="I116" s="244"/>
      <c r="J116" s="193"/>
      <c r="K116" s="166"/>
      <c r="L116" s="193"/>
      <c r="M116" s="166"/>
      <c r="N116" s="193"/>
      <c r="O116" s="166"/>
      <c r="P116" s="193"/>
      <c r="Q116" s="166"/>
      <c r="R116" s="193"/>
      <c r="S116" s="166"/>
      <c r="T116" s="193"/>
      <c r="U116" s="166"/>
      <c r="V116" s="252"/>
      <c r="W116" s="253"/>
      <c r="X116" s="252"/>
      <c r="Y116" s="253"/>
      <c r="Z116" s="252"/>
      <c r="AA116" s="253"/>
      <c r="AB116" s="252"/>
      <c r="AC116" s="253"/>
      <c r="AD116" s="252"/>
      <c r="AE116" s="253"/>
      <c r="AF116" s="252"/>
      <c r="AG116" s="253"/>
      <c r="AH116" s="252"/>
      <c r="AI116" s="253"/>
      <c r="AJ116" s="252"/>
      <c r="AK116" s="253"/>
      <c r="AL116" s="392"/>
      <c r="AM116" s="253"/>
      <c r="AN116" s="125"/>
      <c r="AO116" s="125"/>
      <c r="AP116" s="125"/>
      <c r="AQ116" s="125"/>
      <c r="AR116" s="197" t="s">
        <v>1515</v>
      </c>
      <c r="CG116" s="290">
        <v>0</v>
      </c>
      <c r="CH116" s="290">
        <v>0</v>
      </c>
      <c r="CI116" s="290">
        <v>0</v>
      </c>
    </row>
    <row r="117" spans="1:87" x14ac:dyDescent="0.2">
      <c r="A117" s="2787"/>
      <c r="B117" s="1245" t="s">
        <v>379</v>
      </c>
      <c r="C117" s="515">
        <f t="shared" si="13"/>
        <v>0</v>
      </c>
      <c r="D117" s="515">
        <f t="shared" si="14"/>
        <v>0</v>
      </c>
      <c r="E117" s="515">
        <f t="shared" si="15"/>
        <v>0</v>
      </c>
      <c r="F117" s="242"/>
      <c r="G117" s="247"/>
      <c r="H117" s="242"/>
      <c r="I117" s="247"/>
      <c r="J117" s="242"/>
      <c r="K117" s="169"/>
      <c r="L117" s="242"/>
      <c r="M117" s="169"/>
      <c r="N117" s="242"/>
      <c r="O117" s="169"/>
      <c r="P117" s="242"/>
      <c r="Q117" s="169"/>
      <c r="R117" s="242"/>
      <c r="S117" s="169"/>
      <c r="T117" s="242"/>
      <c r="U117" s="169"/>
      <c r="V117" s="546"/>
      <c r="W117" s="299"/>
      <c r="X117" s="252"/>
      <c r="Y117" s="253"/>
      <c r="Z117" s="252"/>
      <c r="AA117" s="253"/>
      <c r="AB117" s="252"/>
      <c r="AC117" s="253"/>
      <c r="AD117" s="252"/>
      <c r="AE117" s="253"/>
      <c r="AF117" s="252"/>
      <c r="AG117" s="253"/>
      <c r="AH117" s="252"/>
      <c r="AI117" s="253"/>
      <c r="AJ117" s="252"/>
      <c r="AK117" s="253"/>
      <c r="AL117" s="392"/>
      <c r="AM117" s="253"/>
      <c r="AN117" s="143"/>
      <c r="AO117" s="143"/>
      <c r="AP117" s="143"/>
      <c r="AQ117" s="143"/>
      <c r="AR117" s="197" t="s">
        <v>1515</v>
      </c>
      <c r="CG117" s="290">
        <v>0</v>
      </c>
      <c r="CH117" s="290">
        <v>0</v>
      </c>
      <c r="CI117" s="290">
        <v>0</v>
      </c>
    </row>
    <row r="118" spans="1:87" x14ac:dyDescent="0.2">
      <c r="A118" s="2732" t="s">
        <v>652</v>
      </c>
      <c r="B118" s="1246" t="s">
        <v>639</v>
      </c>
      <c r="C118" s="1233">
        <f t="shared" si="13"/>
        <v>0</v>
      </c>
      <c r="D118" s="1233">
        <f>SUM(L118+N118+P118+R118+T118+V118+X118+Z118+AB118+AD118+AF118+AH118+AJ118+AL118)</f>
        <v>0</v>
      </c>
      <c r="E118" s="1233">
        <f>SUM(M118+O118+Q118+S118+U118+W118+Y118+AA118+AC118+AE118+AG118+AI118+AK118+AM118)</f>
        <v>0</v>
      </c>
      <c r="F118" s="1247"/>
      <c r="G118" s="1248"/>
      <c r="H118" s="1247"/>
      <c r="I118" s="1248"/>
      <c r="J118" s="1247"/>
      <c r="K118" s="1248"/>
      <c r="L118" s="359"/>
      <c r="M118" s="1085"/>
      <c r="N118" s="1036"/>
      <c r="O118" s="1085"/>
      <c r="P118" s="1036"/>
      <c r="Q118" s="1085"/>
      <c r="R118" s="1036"/>
      <c r="S118" s="1085"/>
      <c r="T118" s="1036"/>
      <c r="U118" s="1085"/>
      <c r="V118" s="1036"/>
      <c r="W118" s="1085"/>
      <c r="X118" s="1036"/>
      <c r="Y118" s="1085"/>
      <c r="Z118" s="1036"/>
      <c r="AA118" s="1085"/>
      <c r="AB118" s="1036"/>
      <c r="AC118" s="1085"/>
      <c r="AD118" s="1036"/>
      <c r="AE118" s="1085"/>
      <c r="AF118" s="1036"/>
      <c r="AG118" s="1085"/>
      <c r="AH118" s="1036"/>
      <c r="AI118" s="1085"/>
      <c r="AJ118" s="1036"/>
      <c r="AK118" s="1085"/>
      <c r="AL118" s="980"/>
      <c r="AM118" s="1085"/>
      <c r="AN118" s="155"/>
      <c r="AO118" s="155"/>
      <c r="AP118" s="155"/>
      <c r="AQ118" s="155"/>
      <c r="AR118" s="197" t="s">
        <v>1515</v>
      </c>
      <c r="CG118" s="290">
        <v>0</v>
      </c>
      <c r="CH118" s="290">
        <v>0</v>
      </c>
      <c r="CI118" s="290">
        <v>0</v>
      </c>
    </row>
    <row r="119" spans="1:87" x14ac:dyDescent="0.2">
      <c r="A119" s="2733"/>
      <c r="B119" s="1244" t="s">
        <v>379</v>
      </c>
      <c r="C119" s="516">
        <f t="shared" si="13"/>
        <v>0</v>
      </c>
      <c r="D119" s="516">
        <f>SUM(L119+N119+P119+R119+T119+V119+X119+Z119+AB119+AD119+AF119+AH119+AJ119+AL119)</f>
        <v>0</v>
      </c>
      <c r="E119" s="516">
        <f>SUM(M119+O119+Q119+S119+U119+W119+Y119+AA119+AC119+AE119+AG119+AI119+AK119+AM119)</f>
        <v>0</v>
      </c>
      <c r="F119" s="131"/>
      <c r="G119" s="250"/>
      <c r="H119" s="131"/>
      <c r="I119" s="250"/>
      <c r="J119" s="131"/>
      <c r="K119" s="250"/>
      <c r="L119" s="360"/>
      <c r="M119" s="169"/>
      <c r="N119" s="242"/>
      <c r="O119" s="169"/>
      <c r="P119" s="242"/>
      <c r="Q119" s="169"/>
      <c r="R119" s="242"/>
      <c r="S119" s="169"/>
      <c r="T119" s="242"/>
      <c r="U119" s="169"/>
      <c r="V119" s="242"/>
      <c r="W119" s="169"/>
      <c r="X119" s="242"/>
      <c r="Y119" s="169"/>
      <c r="Z119" s="242"/>
      <c r="AA119" s="169"/>
      <c r="AB119" s="242"/>
      <c r="AC119" s="169"/>
      <c r="AD119" s="242"/>
      <c r="AE119" s="169"/>
      <c r="AF119" s="242"/>
      <c r="AG119" s="169"/>
      <c r="AH119" s="242"/>
      <c r="AI119" s="169"/>
      <c r="AJ119" s="242"/>
      <c r="AK119" s="169"/>
      <c r="AL119" s="400"/>
      <c r="AM119" s="169"/>
      <c r="AN119" s="136"/>
      <c r="AO119" s="136"/>
      <c r="AP119" s="136"/>
      <c r="AQ119" s="136"/>
      <c r="AR119" s="197" t="s">
        <v>1515</v>
      </c>
      <c r="CG119" s="290">
        <v>0</v>
      </c>
      <c r="CH119" s="290">
        <v>0</v>
      </c>
      <c r="CI119" s="290">
        <v>0</v>
      </c>
    </row>
    <row r="120" spans="1:87" x14ac:dyDescent="0.2">
      <c r="AA120" s="292"/>
      <c r="AB120" s="591"/>
      <c r="AC120" s="292"/>
      <c r="AD120" s="292"/>
      <c r="AE120" s="292"/>
    </row>
    <row r="121" spans="1:87" ht="39" customHeight="1" x14ac:dyDescent="0.2">
      <c r="AA121" s="292"/>
      <c r="AB121" s="591"/>
      <c r="AC121" s="292"/>
      <c r="AD121" s="292"/>
      <c r="AE121" s="292"/>
    </row>
    <row r="122" spans="1:87" x14ac:dyDescent="0.2">
      <c r="AA122" s="292"/>
      <c r="AB122" s="591"/>
      <c r="AC122" s="292"/>
      <c r="AD122" s="292"/>
      <c r="AE122" s="292"/>
    </row>
    <row r="123" spans="1:87" x14ac:dyDescent="0.2">
      <c r="AA123" s="292"/>
      <c r="AB123" s="591"/>
      <c r="AC123" s="292"/>
      <c r="AD123" s="292"/>
      <c r="AE123" s="292"/>
    </row>
    <row r="124" spans="1:87" x14ac:dyDescent="0.2">
      <c r="AA124" s="292"/>
      <c r="AB124" s="591"/>
      <c r="AC124" s="292"/>
      <c r="AD124" s="292"/>
      <c r="AE124" s="292"/>
    </row>
    <row r="125" spans="1:87" x14ac:dyDescent="0.2">
      <c r="AA125" s="292"/>
      <c r="AB125" s="591"/>
      <c r="AC125" s="292"/>
      <c r="AD125" s="292"/>
      <c r="AE125" s="292"/>
    </row>
    <row r="126" spans="1:87" x14ac:dyDescent="0.2">
      <c r="AA126" s="292"/>
      <c r="AB126" s="591"/>
      <c r="AC126" s="292"/>
      <c r="AD126" s="292"/>
      <c r="AE126" s="292"/>
    </row>
    <row r="127" spans="1:87" x14ac:dyDescent="0.2">
      <c r="AA127" s="292"/>
      <c r="AB127" s="591"/>
      <c r="AC127" s="292"/>
      <c r="AD127" s="292"/>
      <c r="AE127" s="292"/>
    </row>
    <row r="128" spans="1:87" x14ac:dyDescent="0.2">
      <c r="AA128" s="292"/>
      <c r="AB128" s="292"/>
      <c r="AC128" s="292"/>
      <c r="AD128" s="591"/>
      <c r="AE128" s="292"/>
    </row>
    <row r="129" spans="1:43" x14ac:dyDescent="0.2">
      <c r="AA129" s="292"/>
      <c r="AB129" s="292"/>
      <c r="AC129" s="292"/>
      <c r="AD129" s="591"/>
      <c r="AE129" s="292"/>
    </row>
    <row r="130" spans="1:43" x14ac:dyDescent="0.2">
      <c r="AA130" s="591"/>
      <c r="AB130" s="591"/>
      <c r="AC130" s="591"/>
      <c r="AD130" s="591"/>
      <c r="AE130" s="591"/>
      <c r="AF130" s="591"/>
      <c r="AG130" s="292"/>
      <c r="AH130" s="292"/>
      <c r="AI130" s="292"/>
      <c r="AJ130" s="292"/>
      <c r="AK130" s="591"/>
      <c r="AL130" s="292"/>
    </row>
    <row r="131" spans="1:43" x14ac:dyDescent="0.2">
      <c r="AA131" s="591"/>
      <c r="AB131" s="591"/>
      <c r="AC131" s="591"/>
      <c r="AD131" s="591"/>
      <c r="AE131" s="591"/>
      <c r="AF131" s="591"/>
      <c r="AG131" s="292"/>
      <c r="AH131" s="292"/>
      <c r="AI131" s="292"/>
      <c r="AJ131" s="292"/>
      <c r="AK131" s="292"/>
      <c r="AL131" s="292"/>
    </row>
    <row r="132" spans="1:43" x14ac:dyDescent="0.2">
      <c r="AA132" s="591"/>
      <c r="AB132" s="591"/>
      <c r="AC132" s="591"/>
      <c r="AD132" s="591"/>
      <c r="AE132" s="591"/>
      <c r="AF132" s="591"/>
      <c r="AG132" s="292"/>
      <c r="AH132" s="292"/>
      <c r="AI132" s="292"/>
      <c r="AJ132" s="292"/>
      <c r="AK132" s="292"/>
      <c r="AL132" s="292"/>
    </row>
    <row r="133" spans="1:43" x14ac:dyDescent="0.2">
      <c r="AA133" s="591"/>
      <c r="AB133" s="591"/>
      <c r="AC133" s="591"/>
      <c r="AD133" s="591"/>
      <c r="AE133" s="591"/>
      <c r="AF133" s="591"/>
      <c r="AG133" s="292"/>
      <c r="AH133" s="292"/>
      <c r="AI133" s="292"/>
      <c r="AJ133" s="292"/>
      <c r="AK133" s="292"/>
      <c r="AL133" s="292"/>
    </row>
    <row r="134" spans="1:43" x14ac:dyDescent="0.2">
      <c r="AA134" s="591"/>
      <c r="AB134" s="591"/>
      <c r="AC134" s="591"/>
      <c r="AD134" s="591"/>
      <c r="AE134" s="591"/>
      <c r="AF134" s="591"/>
      <c r="AG134" s="292"/>
      <c r="AH134" s="292"/>
      <c r="AI134" s="292"/>
      <c r="AJ134" s="292"/>
      <c r="AK134" s="292"/>
      <c r="AL134" s="292"/>
    </row>
    <row r="135" spans="1:43" x14ac:dyDescent="0.2">
      <c r="AA135" s="591"/>
      <c r="AB135" s="591"/>
      <c r="AC135" s="591"/>
      <c r="AD135" s="591"/>
      <c r="AE135" s="591"/>
      <c r="AF135" s="591"/>
      <c r="AG135" s="292"/>
      <c r="AH135" s="292"/>
      <c r="AI135" s="292"/>
      <c r="AJ135" s="292"/>
      <c r="AK135" s="292"/>
      <c r="AL135" s="292"/>
    </row>
    <row r="136" spans="1:43" x14ac:dyDescent="0.2">
      <c r="AA136" s="591"/>
      <c r="AB136" s="591"/>
      <c r="AC136" s="591"/>
      <c r="AD136" s="591"/>
      <c r="AE136" s="591"/>
      <c r="AF136" s="591"/>
      <c r="AG136" s="292"/>
      <c r="AH136" s="292"/>
      <c r="AI136" s="292"/>
      <c r="AJ136" s="292"/>
      <c r="AK136" s="292"/>
      <c r="AL136" s="292"/>
    </row>
    <row r="137" spans="1:43" x14ac:dyDescent="0.2">
      <c r="AA137" s="591"/>
      <c r="AB137" s="591"/>
      <c r="AC137" s="591"/>
      <c r="AD137" s="591"/>
      <c r="AE137" s="591"/>
      <c r="AF137" s="591"/>
      <c r="AG137" s="292"/>
      <c r="AH137" s="292"/>
      <c r="AI137" s="292"/>
      <c r="AJ137" s="292"/>
      <c r="AK137" s="292"/>
      <c r="AL137" s="292"/>
    </row>
    <row r="138" spans="1:43" x14ac:dyDescent="0.2">
      <c r="A138" s="292"/>
      <c r="B138" s="591"/>
      <c r="C138" s="591"/>
      <c r="D138" s="591"/>
      <c r="E138" s="591"/>
      <c r="F138" s="591"/>
      <c r="G138" s="591"/>
      <c r="H138" s="591"/>
      <c r="I138" s="591"/>
      <c r="J138" s="591"/>
      <c r="K138" s="591"/>
      <c r="L138" s="591"/>
      <c r="M138" s="591"/>
      <c r="N138" s="591"/>
      <c r="O138" s="591"/>
      <c r="P138" s="591"/>
      <c r="Q138" s="591"/>
      <c r="R138" s="591"/>
      <c r="S138" s="591"/>
      <c r="T138" s="591"/>
      <c r="U138" s="591"/>
      <c r="V138" s="591"/>
      <c r="W138" s="591"/>
      <c r="X138" s="591"/>
      <c r="Y138" s="591"/>
      <c r="Z138" s="591"/>
      <c r="AA138" s="591"/>
      <c r="AB138" s="591"/>
      <c r="AC138" s="591"/>
      <c r="AD138" s="591"/>
      <c r="AE138" s="591"/>
      <c r="AF138" s="591"/>
      <c r="AG138" s="591"/>
      <c r="AH138" s="591"/>
      <c r="AI138" s="695"/>
      <c r="AJ138" s="591"/>
      <c r="AK138" s="591"/>
      <c r="AL138" s="292"/>
      <c r="AM138" s="292"/>
      <c r="AN138" s="292"/>
      <c r="AO138" s="292"/>
      <c r="AP138" s="591"/>
      <c r="AQ138" s="1109"/>
    </row>
    <row r="195" spans="1:2" hidden="1" x14ac:dyDescent="0.2">
      <c r="A195" s="1249">
        <f>SUM(B69,B88,C104,C109:C119,AW69,AS69:AT69,X69:AW69)</f>
        <v>0</v>
      </c>
      <c r="B195" s="1249">
        <f>SUM(CG7:CK121)</f>
        <v>0</v>
      </c>
    </row>
    <row r="197" spans="1:2" ht="15" customHeight="1" x14ac:dyDescent="0.2"/>
  </sheetData>
  <sheetProtection algorithmName="SHA-512" hashValue="7S4byVKy/3vw8O2T1tWo+TNzj8gmOOS+PpFCssRjncEMr5IgjwYmgu6kPCFy0HtXTZCxB+ulsSJCSpUuzROvMQ==" saltValue="nA5ejepDRHKKCYmaNVGgXA==" spinCount="100000" sheet="1" objects="1" scenarios="1"/>
  <mergeCells count="87">
    <mergeCell ref="AO106:AO108"/>
    <mergeCell ref="AP106:AP108"/>
    <mergeCell ref="AQ106:AQ108"/>
    <mergeCell ref="AS7:AU8"/>
    <mergeCell ref="AP5:AP8"/>
    <mergeCell ref="AQ5:AR8"/>
    <mergeCell ref="AR9:AR11"/>
    <mergeCell ref="AU9:AW10"/>
    <mergeCell ref="AQ9:AQ11"/>
    <mergeCell ref="AQ90:AQ92"/>
    <mergeCell ref="AS9:AT10"/>
    <mergeCell ref="AO9:AP10"/>
    <mergeCell ref="A6:AD6"/>
    <mergeCell ref="A9:A11"/>
    <mergeCell ref="B9:W9"/>
    <mergeCell ref="X9:AE9"/>
    <mergeCell ref="AN106:AN108"/>
    <mergeCell ref="AM9:AN10"/>
    <mergeCell ref="AF9:AG10"/>
    <mergeCell ref="V10:W10"/>
    <mergeCell ref="X10:AA10"/>
    <mergeCell ref="B10:B11"/>
    <mergeCell ref="C10:S10"/>
    <mergeCell ref="T10:U10"/>
    <mergeCell ref="AB10:AE10"/>
    <mergeCell ref="N91:O91"/>
    <mergeCell ref="AK9:AL10"/>
    <mergeCell ref="AH9:AI10"/>
    <mergeCell ref="AJ9:AJ11"/>
    <mergeCell ref="AP90:AP92"/>
    <mergeCell ref="AN90:AN92"/>
    <mergeCell ref="AO90:AO92"/>
    <mergeCell ref="V91:W91"/>
    <mergeCell ref="X91:Y91"/>
    <mergeCell ref="Z91:AA91"/>
    <mergeCell ref="AB91:AC91"/>
    <mergeCell ref="AD91:AE91"/>
    <mergeCell ref="A93:B93"/>
    <mergeCell ref="A94:A96"/>
    <mergeCell ref="A90:B92"/>
    <mergeCell ref="C90:E91"/>
    <mergeCell ref="F90:AM90"/>
    <mergeCell ref="AL91:AM91"/>
    <mergeCell ref="AF91:AG91"/>
    <mergeCell ref="AH91:AI91"/>
    <mergeCell ref="AJ91:AK91"/>
    <mergeCell ref="P91:Q91"/>
    <mergeCell ref="R91:S91"/>
    <mergeCell ref="T91:U91"/>
    <mergeCell ref="F91:G91"/>
    <mergeCell ref="H91:I91"/>
    <mergeCell ref="J91:K91"/>
    <mergeCell ref="L91:M91"/>
    <mergeCell ref="A97:B97"/>
    <mergeCell ref="Z107:AA107"/>
    <mergeCell ref="A98:B98"/>
    <mergeCell ref="A99:B99"/>
    <mergeCell ref="A100:B100"/>
    <mergeCell ref="A101:B101"/>
    <mergeCell ref="A102:B102"/>
    <mergeCell ref="A103:B103"/>
    <mergeCell ref="P107:Q107"/>
    <mergeCell ref="A104:B104"/>
    <mergeCell ref="AF107:AG107"/>
    <mergeCell ref="C106:E107"/>
    <mergeCell ref="F106:AM106"/>
    <mergeCell ref="R107:S107"/>
    <mergeCell ref="T107:U107"/>
    <mergeCell ref="AH107:AI107"/>
    <mergeCell ref="F107:G107"/>
    <mergeCell ref="H107:I107"/>
    <mergeCell ref="J107:K107"/>
    <mergeCell ref="L107:M107"/>
    <mergeCell ref="N107:O107"/>
    <mergeCell ref="AD107:AE107"/>
    <mergeCell ref="V107:W107"/>
    <mergeCell ref="X107:Y107"/>
    <mergeCell ref="AJ107:AK107"/>
    <mergeCell ref="AL107:AM107"/>
    <mergeCell ref="A109:A110"/>
    <mergeCell ref="AB107:AC107"/>
    <mergeCell ref="A114:A115"/>
    <mergeCell ref="A116:A117"/>
    <mergeCell ref="A118:A119"/>
    <mergeCell ref="A111:A113"/>
    <mergeCell ref="A106:A108"/>
    <mergeCell ref="B106:B108"/>
  </mergeCells>
  <dataValidations count="2">
    <dataValidation type="whole" allowBlank="1" showInputMessage="1" showErrorMessage="1" errorTitle="ERROR" error="Por favor ingrese solo Números." sqref="AT50:AT69 AT9:AT48 AU9:XFD69 A1:XFD8 A70:XFD1048576 AQ9:AS69 AO12:AP69 A9:AN69">
      <formula1>0</formula1>
      <formula2>1000000000000</formula2>
    </dataValidation>
    <dataValidation type="whole" allowBlank="1" showInputMessage="1" showErrorMessage="1" errorTitle="Error" error="Por favor ingrese números enteros" sqref="AO11:AP11">
      <formula1>0</formula1>
      <formula2>10000000000</formula2>
    </dataValidation>
  </dataValidations>
  <pageMargins left="0.7" right="0.7" top="0.75" bottom="0.75" header="0.3" footer="0.3"/>
  <pageSetup orientation="portrait" r:id="rId1"/>
  <ignoredErrors>
    <ignoredError sqref="B1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HW215"/>
  <sheetViews>
    <sheetView zoomScaleNormal="100" workbookViewId="0"/>
  </sheetViews>
  <sheetFormatPr baseColWidth="10" defaultRowHeight="15" x14ac:dyDescent="0.25"/>
  <cols>
    <col min="1" max="1" width="44.7109375" style="324" customWidth="1"/>
    <col min="2" max="2" width="34.28515625" style="324" customWidth="1"/>
    <col min="3" max="3" width="16.140625" style="324" customWidth="1"/>
    <col min="4" max="4" width="14" style="324" customWidth="1"/>
    <col min="5" max="6" width="11.42578125" style="324"/>
    <col min="7" max="7" width="11.85546875" style="324" customWidth="1"/>
    <col min="8" max="8" width="12.42578125" style="324" customWidth="1"/>
    <col min="9" max="23" width="11.42578125" style="324"/>
    <col min="24" max="24" width="17.5703125" style="324" customWidth="1"/>
    <col min="25" max="25" width="16.140625" style="324" customWidth="1"/>
    <col min="26" max="26" width="13" style="324" customWidth="1"/>
    <col min="27" max="27" width="12.85546875" style="324" customWidth="1"/>
    <col min="28" max="28" width="13.28515625" style="324" customWidth="1"/>
    <col min="29" max="34" width="11.42578125" style="324"/>
    <col min="35" max="35" width="14" style="324" customWidth="1"/>
    <col min="36" max="40" width="11.42578125" style="324"/>
    <col min="41" max="41" width="12.7109375" style="324" customWidth="1"/>
    <col min="42" max="43" width="11.42578125" style="324"/>
    <col min="44" max="44" width="15.140625" style="324" customWidth="1"/>
    <col min="45" max="72" width="11.42578125" style="324"/>
    <col min="73" max="75" width="15.42578125" style="324" customWidth="1"/>
    <col min="76" max="91" width="15.42578125" style="325" hidden="1" customWidth="1"/>
    <col min="92" max="95" width="15.42578125" style="325" customWidth="1"/>
    <col min="96" max="121" width="15.42578125" style="324" customWidth="1"/>
    <col min="122" max="16384" width="11.42578125" style="324"/>
  </cols>
  <sheetData>
    <row r="1" spans="1:88" ht="14.25" customHeight="1" x14ac:dyDescent="0.25">
      <c r="A1" s="321" t="s">
        <v>1552</v>
      </c>
    </row>
    <row r="2" spans="1:88" ht="14.25" customHeight="1" x14ac:dyDescent="0.25">
      <c r="A2" s="321" t="str">
        <f>CONCATENATE("COMUNA: ",NOMBRE!B2," - ","( ",NOMBRE!C2,NOMBRE!D2,NOMBRE!E2,NOMBRE!F2,NOMBRE!G2," )")</f>
        <v>COMUNA:  - (  )</v>
      </c>
    </row>
    <row r="3" spans="1:88" ht="14.25" customHeight="1" x14ac:dyDescent="0.25">
      <c r="A3" s="321" t="str">
        <f>CONCATENATE("ESTABLECIMIENTO/ESTRATEGIA: ",NOMBRE!B3," - ","( ",NOMBRE!C3,NOMBRE!D3,NOMBRE!E3,NOMBRE!F3,NOMBRE!G3,NOMBRE!H3," )")</f>
        <v>ESTABLECIMIENTO/ESTRATEGIA:  - (  )</v>
      </c>
    </row>
    <row r="4" spans="1:88" ht="14.25" customHeight="1" x14ac:dyDescent="0.25">
      <c r="A4" s="321" t="str">
        <f>CONCATENATE("MES: ",NOMBRE!B6," - ","( ",NOMBRE!C6,NOMBRE!D6," )")</f>
        <v>MES:  - (  )</v>
      </c>
    </row>
    <row r="5" spans="1:88" ht="14.25" customHeight="1" x14ac:dyDescent="0.25">
      <c r="A5" s="321" t="str">
        <f>CONCATENATE("AÑO: ",NOMBRE!B7)</f>
        <v>AÑO: 2017</v>
      </c>
      <c r="AP5" s="1250"/>
    </row>
    <row r="6" spans="1:88" x14ac:dyDescent="0.25">
      <c r="A6" s="3134" t="s">
        <v>654</v>
      </c>
      <c r="B6" s="3134"/>
      <c r="C6" s="3134"/>
      <c r="D6" s="3134"/>
      <c r="E6" s="3134"/>
      <c r="F6" s="3134"/>
      <c r="G6" s="3134"/>
      <c r="H6" s="3134"/>
      <c r="I6" s="3134"/>
      <c r="J6" s="3134"/>
      <c r="K6" s="3134"/>
      <c r="L6" s="3134"/>
      <c r="M6" s="3134"/>
      <c r="N6" s="3134"/>
      <c r="O6" s="3134"/>
      <c r="P6" s="847"/>
      <c r="Q6" s="847"/>
      <c r="R6" s="847"/>
      <c r="S6" s="847"/>
      <c r="T6" s="1067"/>
      <c r="U6" s="1067"/>
      <c r="V6" s="1067"/>
      <c r="W6" s="1067"/>
      <c r="X6" s="1067"/>
      <c r="Y6" s="1067"/>
      <c r="Z6" s="292"/>
      <c r="AA6" s="292"/>
      <c r="AB6" s="292"/>
      <c r="AC6" s="292"/>
      <c r="AD6" s="292"/>
      <c r="AE6" s="292"/>
      <c r="AF6" s="292"/>
      <c r="AG6" s="292"/>
      <c r="AH6" s="292"/>
      <c r="AI6" s="292"/>
      <c r="AJ6" s="292"/>
      <c r="AK6" s="292"/>
      <c r="AL6" s="292"/>
      <c r="AM6" s="292"/>
      <c r="AN6" s="292"/>
      <c r="AO6" s="292"/>
      <c r="AP6" s="292"/>
      <c r="AQ6" s="292"/>
      <c r="AR6" s="292"/>
    </row>
    <row r="7" spans="1:88" x14ac:dyDescent="0.25">
      <c r="A7" s="1251" t="s">
        <v>1435</v>
      </c>
      <c r="B7" s="1205"/>
      <c r="C7" s="1205"/>
      <c r="D7" s="1205"/>
      <c r="E7" s="1205"/>
      <c r="F7" s="1205"/>
      <c r="G7" s="1205"/>
      <c r="H7" s="1205"/>
      <c r="I7" s="1205"/>
      <c r="J7" s="1205"/>
      <c r="K7" s="1205"/>
      <c r="L7" s="1205"/>
      <c r="M7" s="1205"/>
      <c r="N7" s="1205"/>
      <c r="O7" s="1205"/>
      <c r="P7" s="847"/>
      <c r="Q7" s="847"/>
      <c r="R7" s="847"/>
      <c r="S7" s="847"/>
      <c r="T7" s="1067"/>
      <c r="U7" s="1067"/>
      <c r="V7" s="1067"/>
      <c r="W7" s="1067"/>
      <c r="X7" s="1067"/>
      <c r="Y7" s="1067"/>
      <c r="Z7" s="292"/>
      <c r="AA7" s="292"/>
      <c r="AB7" s="292"/>
      <c r="AC7" s="292"/>
      <c r="AD7" s="292"/>
      <c r="AE7" s="292"/>
      <c r="AF7" s="292"/>
      <c r="AG7" s="292"/>
      <c r="AH7" s="292"/>
      <c r="AI7" s="292"/>
      <c r="AJ7" s="292"/>
      <c r="AK7" s="292"/>
      <c r="AL7" s="292"/>
      <c r="AM7" s="292"/>
      <c r="AN7" s="292"/>
      <c r="AO7" s="292"/>
      <c r="AP7" s="292"/>
      <c r="AQ7" s="292"/>
      <c r="AR7" s="292"/>
    </row>
    <row r="8" spans="1:88" x14ac:dyDescent="0.25">
      <c r="A8" s="218" t="s">
        <v>1428</v>
      </c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1252"/>
      <c r="O8" s="1252"/>
      <c r="P8" s="822"/>
      <c r="Q8" s="822"/>
      <c r="R8" s="822"/>
      <c r="S8" s="822"/>
      <c r="T8" s="1067"/>
      <c r="U8" s="1067"/>
      <c r="V8" s="1067"/>
      <c r="W8" s="1067"/>
      <c r="X8" s="1067"/>
      <c r="Y8" s="1067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AM8" s="292"/>
      <c r="AN8" s="292"/>
      <c r="AO8" s="292"/>
      <c r="AP8" s="292"/>
      <c r="AQ8" s="292"/>
      <c r="AR8" s="292"/>
    </row>
    <row r="9" spans="1:88" ht="22.5" customHeight="1" x14ac:dyDescent="0.25">
      <c r="A9" s="2740" t="s">
        <v>655</v>
      </c>
      <c r="B9" s="2767" t="s">
        <v>656</v>
      </c>
      <c r="C9" s="2752"/>
      <c r="D9" s="2768"/>
      <c r="E9" s="2745" t="s">
        <v>533</v>
      </c>
      <c r="F9" s="2746"/>
      <c r="G9" s="2746"/>
      <c r="H9" s="2746"/>
      <c r="I9" s="2746"/>
      <c r="J9" s="2746"/>
      <c r="K9" s="2746"/>
      <c r="L9" s="2746"/>
      <c r="M9" s="2746"/>
      <c r="N9" s="2746"/>
      <c r="O9" s="2746"/>
      <c r="P9" s="2746"/>
      <c r="Q9" s="2746"/>
      <c r="R9" s="2746"/>
      <c r="S9" s="2746"/>
      <c r="T9" s="2746"/>
      <c r="U9" s="2746"/>
      <c r="V9" s="2746"/>
      <c r="W9" s="2746"/>
      <c r="X9" s="2746"/>
      <c r="Y9" s="2746"/>
      <c r="Z9" s="2746"/>
      <c r="AA9" s="2746"/>
      <c r="AB9" s="2746"/>
      <c r="AC9" s="2746"/>
      <c r="AD9" s="2746"/>
      <c r="AE9" s="2746"/>
      <c r="AF9" s="2746"/>
      <c r="AG9" s="2746"/>
      <c r="AH9" s="2746"/>
      <c r="AI9" s="2746"/>
      <c r="AJ9" s="2746"/>
      <c r="AK9" s="2746"/>
      <c r="AL9" s="2747"/>
      <c r="AM9" s="2732" t="s">
        <v>561</v>
      </c>
      <c r="AN9" s="2745" t="s">
        <v>657</v>
      </c>
      <c r="AO9" s="2746"/>
      <c r="AP9" s="2746"/>
      <c r="AQ9" s="2747"/>
      <c r="AR9" s="2732" t="s">
        <v>658</v>
      </c>
      <c r="AS9" s="325"/>
    </row>
    <row r="10" spans="1:88" ht="31.5" customHeight="1" x14ac:dyDescent="0.25">
      <c r="A10" s="2743"/>
      <c r="B10" s="2769"/>
      <c r="C10" s="2753"/>
      <c r="D10" s="2770"/>
      <c r="E10" s="2745" t="s">
        <v>475</v>
      </c>
      <c r="F10" s="2747"/>
      <c r="G10" s="2745" t="s">
        <v>476</v>
      </c>
      <c r="H10" s="2747"/>
      <c r="I10" s="2745" t="s">
        <v>477</v>
      </c>
      <c r="J10" s="2747"/>
      <c r="K10" s="2745" t="s">
        <v>444</v>
      </c>
      <c r="L10" s="2747"/>
      <c r="M10" s="2745" t="s">
        <v>13</v>
      </c>
      <c r="N10" s="2747"/>
      <c r="O10" s="2735" t="s">
        <v>14</v>
      </c>
      <c r="P10" s="2737"/>
      <c r="Q10" s="2735" t="s">
        <v>15</v>
      </c>
      <c r="R10" s="2737"/>
      <c r="S10" s="2735" t="s">
        <v>16</v>
      </c>
      <c r="T10" s="2737"/>
      <c r="U10" s="2735" t="s">
        <v>17</v>
      </c>
      <c r="V10" s="2737"/>
      <c r="W10" s="2735" t="s">
        <v>18</v>
      </c>
      <c r="X10" s="2737"/>
      <c r="Y10" s="2735" t="s">
        <v>19</v>
      </c>
      <c r="Z10" s="2737"/>
      <c r="AA10" s="2735" t="s">
        <v>20</v>
      </c>
      <c r="AB10" s="2737"/>
      <c r="AC10" s="2735" t="s">
        <v>21</v>
      </c>
      <c r="AD10" s="2737"/>
      <c r="AE10" s="2735" t="s">
        <v>22</v>
      </c>
      <c r="AF10" s="2737"/>
      <c r="AG10" s="2736" t="s">
        <v>23</v>
      </c>
      <c r="AH10" s="2736"/>
      <c r="AI10" s="2735" t="s">
        <v>24</v>
      </c>
      <c r="AJ10" s="2737"/>
      <c r="AK10" s="2736" t="s">
        <v>25</v>
      </c>
      <c r="AL10" s="2737"/>
      <c r="AM10" s="2734"/>
      <c r="AN10" s="2928" t="s">
        <v>659</v>
      </c>
      <c r="AO10" s="3177" t="s">
        <v>660</v>
      </c>
      <c r="AP10" s="3177" t="s">
        <v>2196</v>
      </c>
      <c r="AQ10" s="2930" t="s">
        <v>661</v>
      </c>
      <c r="AR10" s="2734"/>
      <c r="AS10" s="325"/>
    </row>
    <row r="11" spans="1:88" x14ac:dyDescent="0.25">
      <c r="A11" s="2741"/>
      <c r="B11" s="1253" t="s">
        <v>231</v>
      </c>
      <c r="C11" s="1253" t="s">
        <v>27</v>
      </c>
      <c r="D11" s="1077" t="s">
        <v>28</v>
      </c>
      <c r="E11" s="856" t="s">
        <v>27</v>
      </c>
      <c r="F11" s="419" t="s">
        <v>28</v>
      </c>
      <c r="G11" s="856" t="s">
        <v>27</v>
      </c>
      <c r="H11" s="419" t="s">
        <v>28</v>
      </c>
      <c r="I11" s="856" t="s">
        <v>27</v>
      </c>
      <c r="J11" s="419" t="s">
        <v>28</v>
      </c>
      <c r="K11" s="856" t="s">
        <v>27</v>
      </c>
      <c r="L11" s="419" t="s">
        <v>28</v>
      </c>
      <c r="M11" s="856" t="s">
        <v>27</v>
      </c>
      <c r="N11" s="419" t="s">
        <v>28</v>
      </c>
      <c r="O11" s="856" t="s">
        <v>27</v>
      </c>
      <c r="P11" s="419" t="s">
        <v>28</v>
      </c>
      <c r="Q11" s="856" t="s">
        <v>27</v>
      </c>
      <c r="R11" s="419" t="s">
        <v>28</v>
      </c>
      <c r="S11" s="856" t="s">
        <v>27</v>
      </c>
      <c r="T11" s="419" t="s">
        <v>28</v>
      </c>
      <c r="U11" s="856" t="s">
        <v>27</v>
      </c>
      <c r="V11" s="419" t="s">
        <v>28</v>
      </c>
      <c r="W11" s="856" t="s">
        <v>27</v>
      </c>
      <c r="X11" s="419" t="s">
        <v>28</v>
      </c>
      <c r="Y11" s="856" t="s">
        <v>27</v>
      </c>
      <c r="Z11" s="419" t="s">
        <v>28</v>
      </c>
      <c r="AA11" s="856" t="s">
        <v>27</v>
      </c>
      <c r="AB11" s="419" t="s">
        <v>28</v>
      </c>
      <c r="AC11" s="856" t="s">
        <v>27</v>
      </c>
      <c r="AD11" s="419" t="s">
        <v>28</v>
      </c>
      <c r="AE11" s="856" t="s">
        <v>27</v>
      </c>
      <c r="AF11" s="419" t="s">
        <v>28</v>
      </c>
      <c r="AG11" s="1254" t="s">
        <v>27</v>
      </c>
      <c r="AH11" s="512" t="s">
        <v>28</v>
      </c>
      <c r="AI11" s="856" t="s">
        <v>27</v>
      </c>
      <c r="AJ11" s="419" t="s">
        <v>28</v>
      </c>
      <c r="AK11" s="1254" t="s">
        <v>27</v>
      </c>
      <c r="AL11" s="419" t="s">
        <v>28</v>
      </c>
      <c r="AM11" s="2733"/>
      <c r="AN11" s="2929"/>
      <c r="AO11" s="3179"/>
      <c r="AP11" s="3179"/>
      <c r="AQ11" s="2931"/>
      <c r="AR11" s="2733"/>
      <c r="AS11" s="325"/>
    </row>
    <row r="12" spans="1:88" x14ac:dyDescent="0.25">
      <c r="A12" s="1255" t="s">
        <v>662</v>
      </c>
      <c r="B12" s="513">
        <f>SUM(C12+D12)</f>
        <v>0</v>
      </c>
      <c r="C12" s="513">
        <f t="shared" ref="C12:D14" si="0">SUM(E12+G12+I12+K12+M12+O12+Q12+S12+U12+W12+Y12+AA12+AC12+AE12+AG12+AI12+AK12)</f>
        <v>0</v>
      </c>
      <c r="D12" s="513">
        <f t="shared" si="0"/>
        <v>0</v>
      </c>
      <c r="E12" s="193"/>
      <c r="F12" s="244"/>
      <c r="G12" s="193"/>
      <c r="H12" s="244"/>
      <c r="I12" s="193"/>
      <c r="J12" s="166"/>
      <c r="K12" s="193"/>
      <c r="L12" s="166"/>
      <c r="M12" s="193"/>
      <c r="N12" s="166"/>
      <c r="O12" s="193"/>
      <c r="P12" s="166"/>
      <c r="Q12" s="193"/>
      <c r="R12" s="166"/>
      <c r="S12" s="193"/>
      <c r="T12" s="166"/>
      <c r="U12" s="193"/>
      <c r="V12" s="166"/>
      <c r="W12" s="193"/>
      <c r="X12" s="166"/>
      <c r="Y12" s="193"/>
      <c r="Z12" s="166"/>
      <c r="AA12" s="193"/>
      <c r="AB12" s="166"/>
      <c r="AC12" s="193"/>
      <c r="AD12" s="166"/>
      <c r="AE12" s="193"/>
      <c r="AF12" s="166"/>
      <c r="AG12" s="264"/>
      <c r="AH12" s="532"/>
      <c r="AI12" s="193"/>
      <c r="AJ12" s="166"/>
      <c r="AK12" s="196"/>
      <c r="AL12" s="166"/>
      <c r="AM12" s="196"/>
      <c r="AN12" s="193"/>
      <c r="AO12" s="141"/>
      <c r="AP12" s="141"/>
      <c r="AQ12" s="166"/>
      <c r="AR12" s="166"/>
      <c r="AS12" s="230" t="s">
        <v>1515</v>
      </c>
      <c r="CG12" s="325">
        <v>0</v>
      </c>
      <c r="CH12" s="325">
        <v>0</v>
      </c>
      <c r="CI12" s="325">
        <v>0</v>
      </c>
      <c r="CJ12" s="325">
        <v>0</v>
      </c>
    </row>
    <row r="13" spans="1:88" ht="18" customHeight="1" x14ac:dyDescent="0.25">
      <c r="A13" s="396" t="s">
        <v>663</v>
      </c>
      <c r="B13" s="443">
        <f>SUM(C13+D13)</f>
        <v>0</v>
      </c>
      <c r="C13" s="443">
        <f t="shared" si="0"/>
        <v>0</v>
      </c>
      <c r="D13" s="1256">
        <f t="shared" si="0"/>
        <v>0</v>
      </c>
      <c r="E13" s="201"/>
      <c r="F13" s="236"/>
      <c r="G13" s="546"/>
      <c r="H13" s="1257"/>
      <c r="I13" s="546"/>
      <c r="J13" s="236"/>
      <c r="K13" s="201"/>
      <c r="L13" s="236"/>
      <c r="M13" s="201"/>
      <c r="N13" s="236"/>
      <c r="O13" s="201"/>
      <c r="P13" s="236"/>
      <c r="Q13" s="201"/>
      <c r="R13" s="236"/>
      <c r="S13" s="201"/>
      <c r="T13" s="236"/>
      <c r="U13" s="201"/>
      <c r="V13" s="236"/>
      <c r="W13" s="201"/>
      <c r="X13" s="236"/>
      <c r="Y13" s="201"/>
      <c r="Z13" s="236"/>
      <c r="AA13" s="201"/>
      <c r="AB13" s="236"/>
      <c r="AC13" s="201"/>
      <c r="AD13" s="236"/>
      <c r="AE13" s="201"/>
      <c r="AF13" s="236"/>
      <c r="AG13" s="267"/>
      <c r="AH13" s="447"/>
      <c r="AI13" s="201"/>
      <c r="AJ13" s="236"/>
      <c r="AK13" s="205"/>
      <c r="AL13" s="236"/>
      <c r="AM13" s="205"/>
      <c r="AN13" s="201"/>
      <c r="AO13" s="203"/>
      <c r="AP13" s="203"/>
      <c r="AQ13" s="236"/>
      <c r="AR13" s="236"/>
      <c r="AS13" s="230" t="s">
        <v>1515</v>
      </c>
      <c r="CG13" s="325">
        <v>0</v>
      </c>
      <c r="CH13" s="325">
        <v>0</v>
      </c>
      <c r="CI13" s="325">
        <v>0</v>
      </c>
      <c r="CJ13" s="325">
        <v>0</v>
      </c>
    </row>
    <row r="14" spans="1:88" x14ac:dyDescent="0.25">
      <c r="A14" s="309" t="s">
        <v>664</v>
      </c>
      <c r="B14" s="1258">
        <f>SUM(C14+D14)</f>
        <v>0</v>
      </c>
      <c r="C14" s="1258">
        <f t="shared" si="0"/>
        <v>0</v>
      </c>
      <c r="D14" s="516">
        <f t="shared" si="0"/>
        <v>0</v>
      </c>
      <c r="E14" s="242"/>
      <c r="F14" s="247"/>
      <c r="G14" s="242"/>
      <c r="H14" s="247"/>
      <c r="I14" s="242"/>
      <c r="J14" s="169"/>
      <c r="K14" s="242"/>
      <c r="L14" s="169"/>
      <c r="M14" s="242"/>
      <c r="N14" s="169"/>
      <c r="O14" s="242"/>
      <c r="P14" s="169"/>
      <c r="Q14" s="242"/>
      <c r="R14" s="169"/>
      <c r="S14" s="242"/>
      <c r="T14" s="169"/>
      <c r="U14" s="242"/>
      <c r="V14" s="169"/>
      <c r="W14" s="242"/>
      <c r="X14" s="169"/>
      <c r="Y14" s="242"/>
      <c r="Z14" s="169"/>
      <c r="AA14" s="242"/>
      <c r="AB14" s="169"/>
      <c r="AC14" s="242"/>
      <c r="AD14" s="169"/>
      <c r="AE14" s="242"/>
      <c r="AF14" s="169"/>
      <c r="AG14" s="170"/>
      <c r="AH14" s="536"/>
      <c r="AI14" s="242"/>
      <c r="AJ14" s="169"/>
      <c r="AK14" s="517"/>
      <c r="AL14" s="169"/>
      <c r="AM14" s="517"/>
      <c r="AN14" s="131"/>
      <c r="AO14" s="133"/>
      <c r="AP14" s="133"/>
      <c r="AQ14" s="134"/>
      <c r="AR14" s="134"/>
      <c r="AS14" s="230" t="s">
        <v>1514</v>
      </c>
      <c r="CG14" s="325">
        <v>0</v>
      </c>
      <c r="CH14" s="325">
        <v>0</v>
      </c>
    </row>
    <row r="15" spans="1:88" x14ac:dyDescent="0.25">
      <c r="A15" s="3207" t="s">
        <v>1429</v>
      </c>
      <c r="B15" s="3207"/>
      <c r="C15" s="3207"/>
      <c r="D15" s="3207"/>
      <c r="E15" s="3207"/>
      <c r="F15" s="3207"/>
      <c r="G15" s="3207"/>
      <c r="H15" s="3207"/>
      <c r="I15" s="3207"/>
      <c r="J15" s="3207"/>
      <c r="K15" s="3207"/>
      <c r="L15" s="3207"/>
      <c r="M15" s="3207"/>
      <c r="N15" s="1259"/>
      <c r="O15" s="1259"/>
      <c r="P15" s="1259"/>
      <c r="Q15" s="1259"/>
      <c r="R15" s="1259"/>
      <c r="S15" s="1259"/>
      <c r="T15" s="1259"/>
      <c r="U15" s="1259"/>
      <c r="V15" s="1259"/>
      <c r="W15" s="1259"/>
      <c r="X15" s="1259"/>
      <c r="Y15" s="1259"/>
      <c r="Z15" s="1241"/>
      <c r="AA15" s="1241"/>
      <c r="AB15" s="953"/>
      <c r="AC15" s="1241"/>
      <c r="AD15" s="1241"/>
      <c r="AE15" s="1241"/>
      <c r="AF15" s="1241"/>
      <c r="AG15" s="1241"/>
      <c r="AH15" s="1241"/>
      <c r="AI15" s="1241"/>
      <c r="AJ15" s="1241"/>
      <c r="AK15" s="1241"/>
      <c r="AL15" s="1241"/>
      <c r="AM15" s="1241"/>
      <c r="AN15" s="1241"/>
    </row>
    <row r="16" spans="1:88" ht="15" customHeight="1" x14ac:dyDescent="0.25">
      <c r="A16" s="2740" t="s">
        <v>3</v>
      </c>
      <c r="B16" s="2767" t="s">
        <v>656</v>
      </c>
      <c r="C16" s="2752"/>
      <c r="D16" s="2768"/>
      <c r="E16" s="2745" t="s">
        <v>533</v>
      </c>
      <c r="F16" s="2746"/>
      <c r="G16" s="2746"/>
      <c r="H16" s="2746"/>
      <c r="I16" s="2746"/>
      <c r="J16" s="2746"/>
      <c r="K16" s="2746"/>
      <c r="L16" s="2746"/>
      <c r="M16" s="2746"/>
      <c r="N16" s="2746"/>
      <c r="O16" s="2746"/>
      <c r="P16" s="2746"/>
      <c r="Q16" s="2746"/>
      <c r="R16" s="2746"/>
      <c r="S16" s="2746"/>
      <c r="T16" s="2746"/>
      <c r="U16" s="2746"/>
      <c r="V16" s="2746"/>
      <c r="W16" s="2746"/>
      <c r="X16" s="2746"/>
      <c r="Y16" s="2746"/>
      <c r="Z16" s="2746"/>
      <c r="AA16" s="2746"/>
      <c r="AB16" s="2746"/>
      <c r="AC16" s="2746"/>
      <c r="AD16" s="2746"/>
      <c r="AE16" s="2746"/>
      <c r="AF16" s="2746"/>
      <c r="AG16" s="2746"/>
      <c r="AH16" s="2746"/>
      <c r="AI16" s="2746"/>
      <c r="AJ16" s="2746"/>
      <c r="AK16" s="2746"/>
      <c r="AL16" s="2747"/>
      <c r="AM16" s="2732" t="s">
        <v>561</v>
      </c>
    </row>
    <row r="17" spans="1:86" x14ac:dyDescent="0.25">
      <c r="A17" s="2743"/>
      <c r="B17" s="2769"/>
      <c r="C17" s="2753"/>
      <c r="D17" s="2770"/>
      <c r="E17" s="2745" t="s">
        <v>475</v>
      </c>
      <c r="F17" s="2747"/>
      <c r="G17" s="2745" t="s">
        <v>476</v>
      </c>
      <c r="H17" s="2747"/>
      <c r="I17" s="2745" t="s">
        <v>477</v>
      </c>
      <c r="J17" s="2747"/>
      <c r="K17" s="2745" t="s">
        <v>444</v>
      </c>
      <c r="L17" s="2747"/>
      <c r="M17" s="2745" t="s">
        <v>13</v>
      </c>
      <c r="N17" s="2747"/>
      <c r="O17" s="2735" t="s">
        <v>14</v>
      </c>
      <c r="P17" s="2737"/>
      <c r="Q17" s="2735" t="s">
        <v>15</v>
      </c>
      <c r="R17" s="2737"/>
      <c r="S17" s="2735" t="s">
        <v>16</v>
      </c>
      <c r="T17" s="2737"/>
      <c r="U17" s="2735" t="s">
        <v>17</v>
      </c>
      <c r="V17" s="2737"/>
      <c r="W17" s="2735" t="s">
        <v>18</v>
      </c>
      <c r="X17" s="2737"/>
      <c r="Y17" s="2735" t="s">
        <v>19</v>
      </c>
      <c r="Z17" s="2737"/>
      <c r="AA17" s="2735" t="s">
        <v>20</v>
      </c>
      <c r="AB17" s="2737"/>
      <c r="AC17" s="2735" t="s">
        <v>21</v>
      </c>
      <c r="AD17" s="2737"/>
      <c r="AE17" s="2735" t="s">
        <v>22</v>
      </c>
      <c r="AF17" s="2737"/>
      <c r="AG17" s="2735" t="s">
        <v>23</v>
      </c>
      <c r="AH17" s="2737"/>
      <c r="AI17" s="2735" t="s">
        <v>24</v>
      </c>
      <c r="AJ17" s="2737"/>
      <c r="AK17" s="2735" t="s">
        <v>25</v>
      </c>
      <c r="AL17" s="2737"/>
      <c r="AM17" s="2734"/>
    </row>
    <row r="18" spans="1:86" x14ac:dyDescent="0.25">
      <c r="A18" s="2741"/>
      <c r="B18" s="184" t="s">
        <v>231</v>
      </c>
      <c r="C18" s="295" t="s">
        <v>540</v>
      </c>
      <c r="D18" s="115" t="s">
        <v>28</v>
      </c>
      <c r="E18" s="468" t="s">
        <v>540</v>
      </c>
      <c r="F18" s="339" t="s">
        <v>28</v>
      </c>
      <c r="G18" s="468" t="s">
        <v>540</v>
      </c>
      <c r="H18" s="339" t="s">
        <v>28</v>
      </c>
      <c r="I18" s="468" t="s">
        <v>540</v>
      </c>
      <c r="J18" s="339" t="s">
        <v>28</v>
      </c>
      <c r="K18" s="468" t="s">
        <v>540</v>
      </c>
      <c r="L18" s="339" t="s">
        <v>28</v>
      </c>
      <c r="M18" s="468" t="s">
        <v>540</v>
      </c>
      <c r="N18" s="339" t="s">
        <v>28</v>
      </c>
      <c r="O18" s="468" t="s">
        <v>540</v>
      </c>
      <c r="P18" s="339" t="s">
        <v>28</v>
      </c>
      <c r="Q18" s="468" t="s">
        <v>540</v>
      </c>
      <c r="R18" s="339" t="s">
        <v>28</v>
      </c>
      <c r="S18" s="468" t="s">
        <v>540</v>
      </c>
      <c r="T18" s="339" t="s">
        <v>28</v>
      </c>
      <c r="U18" s="468" t="s">
        <v>540</v>
      </c>
      <c r="V18" s="339" t="s">
        <v>28</v>
      </c>
      <c r="W18" s="468" t="s">
        <v>540</v>
      </c>
      <c r="X18" s="339" t="s">
        <v>28</v>
      </c>
      <c r="Y18" s="468" t="s">
        <v>540</v>
      </c>
      <c r="Z18" s="339" t="s">
        <v>28</v>
      </c>
      <c r="AA18" s="468" t="s">
        <v>540</v>
      </c>
      <c r="AB18" s="339" t="s">
        <v>28</v>
      </c>
      <c r="AC18" s="468" t="s">
        <v>540</v>
      </c>
      <c r="AD18" s="339" t="s">
        <v>28</v>
      </c>
      <c r="AE18" s="468" t="s">
        <v>540</v>
      </c>
      <c r="AF18" s="339" t="s">
        <v>28</v>
      </c>
      <c r="AG18" s="468" t="s">
        <v>540</v>
      </c>
      <c r="AH18" s="339" t="s">
        <v>28</v>
      </c>
      <c r="AI18" s="468" t="s">
        <v>540</v>
      </c>
      <c r="AJ18" s="339" t="s">
        <v>28</v>
      </c>
      <c r="AK18" s="468" t="s">
        <v>540</v>
      </c>
      <c r="AL18" s="339" t="s">
        <v>28</v>
      </c>
      <c r="AM18" s="2733"/>
      <c r="AN18" s="1260"/>
    </row>
    <row r="19" spans="1:86" x14ac:dyDescent="0.25">
      <c r="A19" s="414" t="s">
        <v>33</v>
      </c>
      <c r="B19" s="437">
        <f>SUM(C19+D19)</f>
        <v>0</v>
      </c>
      <c r="C19" s="437">
        <f t="shared" ref="C19:D22" si="1">SUM(E19+G19+I19+K19+M19+O19+Q19+S19+U19+W19+Y19+AA19+AC19+AE19+AG19+AI19+AK19)</f>
        <v>0</v>
      </c>
      <c r="D19" s="436">
        <f t="shared" si="1"/>
        <v>0</v>
      </c>
      <c r="E19" s="252"/>
      <c r="F19" s="299"/>
      <c r="G19" s="252"/>
      <c r="H19" s="299"/>
      <c r="I19" s="252"/>
      <c r="J19" s="253"/>
      <c r="K19" s="252"/>
      <c r="L19" s="253"/>
      <c r="M19" s="252"/>
      <c r="N19" s="253"/>
      <c r="O19" s="392"/>
      <c r="P19" s="253"/>
      <c r="Q19" s="392"/>
      <c r="R19" s="253"/>
      <c r="S19" s="392"/>
      <c r="T19" s="253"/>
      <c r="U19" s="392"/>
      <c r="V19" s="253"/>
      <c r="W19" s="392"/>
      <c r="X19" s="253"/>
      <c r="Y19" s="392"/>
      <c r="Z19" s="253"/>
      <c r="AA19" s="392"/>
      <c r="AB19" s="253"/>
      <c r="AC19" s="392"/>
      <c r="AD19" s="253"/>
      <c r="AE19" s="392"/>
      <c r="AF19" s="253"/>
      <c r="AG19" s="392"/>
      <c r="AH19" s="253"/>
      <c r="AI19" s="392"/>
      <c r="AJ19" s="253"/>
      <c r="AK19" s="392"/>
      <c r="AL19" s="253"/>
      <c r="AM19" s="143"/>
      <c r="AN19" s="230" t="s">
        <v>1514</v>
      </c>
      <c r="CG19" s="325">
        <v>0</v>
      </c>
      <c r="CH19" s="325">
        <v>0</v>
      </c>
    </row>
    <row r="20" spans="1:86" x14ac:dyDescent="0.25">
      <c r="A20" s="1261" t="s">
        <v>46</v>
      </c>
      <c r="B20" s="437">
        <f>SUM(C20+D20)</f>
        <v>0</v>
      </c>
      <c r="C20" s="437">
        <f t="shared" si="1"/>
        <v>0</v>
      </c>
      <c r="D20" s="515">
        <f t="shared" si="1"/>
        <v>0</v>
      </c>
      <c r="E20" s="201"/>
      <c r="F20" s="301"/>
      <c r="G20" s="201"/>
      <c r="H20" s="301"/>
      <c r="I20" s="201"/>
      <c r="J20" s="236"/>
      <c r="K20" s="201"/>
      <c r="L20" s="236"/>
      <c r="M20" s="201"/>
      <c r="N20" s="236"/>
      <c r="O20" s="395"/>
      <c r="P20" s="236"/>
      <c r="Q20" s="395"/>
      <c r="R20" s="236"/>
      <c r="S20" s="395"/>
      <c r="T20" s="236"/>
      <c r="U20" s="395"/>
      <c r="V20" s="236"/>
      <c r="W20" s="395"/>
      <c r="X20" s="236"/>
      <c r="Y20" s="395"/>
      <c r="Z20" s="236"/>
      <c r="AA20" s="395"/>
      <c r="AB20" s="236"/>
      <c r="AC20" s="395"/>
      <c r="AD20" s="236"/>
      <c r="AE20" s="395"/>
      <c r="AF20" s="236"/>
      <c r="AG20" s="395"/>
      <c r="AH20" s="236"/>
      <c r="AI20" s="395"/>
      <c r="AJ20" s="236"/>
      <c r="AK20" s="395"/>
      <c r="AL20" s="236"/>
      <c r="AM20" s="237"/>
      <c r="AN20" s="230" t="s">
        <v>1514</v>
      </c>
      <c r="CG20" s="325">
        <v>0</v>
      </c>
      <c r="CH20" s="325">
        <v>0</v>
      </c>
    </row>
    <row r="21" spans="1:86" x14ac:dyDescent="0.25">
      <c r="A21" s="1261" t="s">
        <v>34</v>
      </c>
      <c r="B21" s="437">
        <f>SUM(C21+D21)</f>
        <v>0</v>
      </c>
      <c r="C21" s="437">
        <f t="shared" si="1"/>
        <v>0</v>
      </c>
      <c r="D21" s="515">
        <f t="shared" si="1"/>
        <v>0</v>
      </c>
      <c r="E21" s="201"/>
      <c r="F21" s="301"/>
      <c r="G21" s="201"/>
      <c r="H21" s="301"/>
      <c r="I21" s="201"/>
      <c r="J21" s="236"/>
      <c r="K21" s="201"/>
      <c r="L21" s="236"/>
      <c r="M21" s="201"/>
      <c r="N21" s="236"/>
      <c r="O21" s="395"/>
      <c r="P21" s="236"/>
      <c r="Q21" s="395"/>
      <c r="R21" s="236"/>
      <c r="S21" s="395"/>
      <c r="T21" s="236"/>
      <c r="U21" s="395"/>
      <c r="V21" s="236"/>
      <c r="W21" s="395"/>
      <c r="X21" s="236"/>
      <c r="Y21" s="395"/>
      <c r="Z21" s="236"/>
      <c r="AA21" s="395"/>
      <c r="AB21" s="236"/>
      <c r="AC21" s="395"/>
      <c r="AD21" s="236"/>
      <c r="AE21" s="395"/>
      <c r="AF21" s="236"/>
      <c r="AG21" s="395"/>
      <c r="AH21" s="236"/>
      <c r="AI21" s="395"/>
      <c r="AJ21" s="236"/>
      <c r="AK21" s="395"/>
      <c r="AL21" s="236"/>
      <c r="AM21" s="237"/>
      <c r="AN21" s="230" t="s">
        <v>1514</v>
      </c>
      <c r="CG21" s="325">
        <v>0</v>
      </c>
      <c r="CH21" s="325">
        <v>0</v>
      </c>
    </row>
    <row r="22" spans="1:86" x14ac:dyDescent="0.25">
      <c r="A22" s="681" t="s">
        <v>2197</v>
      </c>
      <c r="B22" s="438">
        <f>SUM(C22+D22)</f>
        <v>0</v>
      </c>
      <c r="C22" s="438">
        <f t="shared" si="1"/>
        <v>0</v>
      </c>
      <c r="D22" s="516">
        <f t="shared" si="1"/>
        <v>0</v>
      </c>
      <c r="E22" s="242"/>
      <c r="F22" s="247"/>
      <c r="G22" s="242"/>
      <c r="H22" s="247"/>
      <c r="I22" s="242"/>
      <c r="J22" s="169"/>
      <c r="K22" s="242"/>
      <c r="L22" s="169"/>
      <c r="M22" s="242"/>
      <c r="N22" s="169"/>
      <c r="O22" s="400"/>
      <c r="P22" s="169"/>
      <c r="Q22" s="400"/>
      <c r="R22" s="169"/>
      <c r="S22" s="400"/>
      <c r="T22" s="169"/>
      <c r="U22" s="400"/>
      <c r="V22" s="169"/>
      <c r="W22" s="400"/>
      <c r="X22" s="169"/>
      <c r="Y22" s="400"/>
      <c r="Z22" s="169"/>
      <c r="AA22" s="400"/>
      <c r="AB22" s="169"/>
      <c r="AC22" s="400"/>
      <c r="AD22" s="169"/>
      <c r="AE22" s="400"/>
      <c r="AF22" s="169"/>
      <c r="AG22" s="400"/>
      <c r="AH22" s="169"/>
      <c r="AI22" s="400"/>
      <c r="AJ22" s="169"/>
      <c r="AK22" s="400"/>
      <c r="AL22" s="169"/>
      <c r="AM22" s="136"/>
      <c r="AN22" s="230" t="s">
        <v>1514</v>
      </c>
      <c r="CG22" s="325">
        <v>0</v>
      </c>
      <c r="CH22" s="325">
        <v>0</v>
      </c>
    </row>
    <row r="23" spans="1:86" x14ac:dyDescent="0.25">
      <c r="A23" s="262" t="s">
        <v>2333</v>
      </c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329"/>
      <c r="M23" s="1252"/>
      <c r="N23" s="1252"/>
      <c r="O23" s="822"/>
      <c r="P23" s="822"/>
      <c r="Q23" s="822"/>
      <c r="R23" s="822"/>
      <c r="S23" s="1067"/>
      <c r="T23" s="1067"/>
      <c r="U23" s="1067"/>
      <c r="V23" s="1067"/>
      <c r="W23" s="1067"/>
      <c r="X23" s="368"/>
      <c r="Y23" s="368"/>
      <c r="Z23" s="368"/>
      <c r="AA23" s="368"/>
      <c r="AB23" s="368"/>
      <c r="AC23" s="368"/>
      <c r="AD23" s="368"/>
      <c r="AE23" s="368"/>
      <c r="AF23" s="368"/>
      <c r="AG23" s="368"/>
      <c r="AH23" s="368"/>
      <c r="AI23" s="368"/>
      <c r="AJ23" s="368"/>
      <c r="AK23" s="368"/>
      <c r="AL23" s="368"/>
      <c r="AM23" s="1259"/>
      <c r="AN23" s="368"/>
    </row>
    <row r="24" spans="1:86" ht="15" customHeight="1" x14ac:dyDescent="0.25">
      <c r="A24" s="2784" t="s">
        <v>3</v>
      </c>
      <c r="B24" s="2767" t="s">
        <v>656</v>
      </c>
      <c r="C24" s="2752"/>
      <c r="D24" s="2768"/>
      <c r="E24" s="2745" t="s">
        <v>533</v>
      </c>
      <c r="F24" s="2746"/>
      <c r="G24" s="2746"/>
      <c r="H24" s="2746"/>
      <c r="I24" s="2746"/>
      <c r="J24" s="2746"/>
      <c r="K24" s="2746"/>
      <c r="L24" s="2746"/>
      <c r="M24" s="2746"/>
      <c r="N24" s="2746"/>
      <c r="O24" s="2746"/>
      <c r="P24" s="2746"/>
      <c r="Q24" s="2746"/>
      <c r="R24" s="2746"/>
      <c r="S24" s="2746"/>
      <c r="T24" s="2746"/>
      <c r="U24" s="2746"/>
      <c r="V24" s="2746"/>
      <c r="W24" s="2746"/>
      <c r="X24" s="2746"/>
      <c r="Y24" s="2746"/>
      <c r="Z24" s="2746"/>
      <c r="AA24" s="2746"/>
      <c r="AB24" s="2746"/>
      <c r="AC24" s="2746"/>
      <c r="AD24" s="2746"/>
      <c r="AE24" s="2746"/>
      <c r="AF24" s="2746"/>
      <c r="AG24" s="2746"/>
      <c r="AH24" s="2746"/>
      <c r="AI24" s="2746"/>
      <c r="AJ24" s="2746"/>
      <c r="AK24" s="2746"/>
      <c r="AL24" s="2747"/>
      <c r="AM24" s="2732" t="s">
        <v>561</v>
      </c>
    </row>
    <row r="25" spans="1:86" x14ac:dyDescent="0.25">
      <c r="A25" s="2786"/>
      <c r="B25" s="2769"/>
      <c r="C25" s="2753"/>
      <c r="D25" s="2770"/>
      <c r="E25" s="2745" t="s">
        <v>475</v>
      </c>
      <c r="F25" s="2747"/>
      <c r="G25" s="2745" t="s">
        <v>476</v>
      </c>
      <c r="H25" s="2747"/>
      <c r="I25" s="2745" t="s">
        <v>477</v>
      </c>
      <c r="J25" s="2747"/>
      <c r="K25" s="2745" t="s">
        <v>444</v>
      </c>
      <c r="L25" s="2747"/>
      <c r="M25" s="2745" t="s">
        <v>13</v>
      </c>
      <c r="N25" s="2747"/>
      <c r="O25" s="2735" t="s">
        <v>14</v>
      </c>
      <c r="P25" s="2737"/>
      <c r="Q25" s="2735" t="s">
        <v>15</v>
      </c>
      <c r="R25" s="2737"/>
      <c r="S25" s="2735" t="s">
        <v>16</v>
      </c>
      <c r="T25" s="2737"/>
      <c r="U25" s="2735" t="s">
        <v>17</v>
      </c>
      <c r="V25" s="2737"/>
      <c r="W25" s="2735" t="s">
        <v>18</v>
      </c>
      <c r="X25" s="2737"/>
      <c r="Y25" s="2735" t="s">
        <v>19</v>
      </c>
      <c r="Z25" s="2737"/>
      <c r="AA25" s="2735" t="s">
        <v>20</v>
      </c>
      <c r="AB25" s="2737"/>
      <c r="AC25" s="2735" t="s">
        <v>21</v>
      </c>
      <c r="AD25" s="2737"/>
      <c r="AE25" s="2735" t="s">
        <v>22</v>
      </c>
      <c r="AF25" s="2737"/>
      <c r="AG25" s="2735" t="s">
        <v>23</v>
      </c>
      <c r="AH25" s="2737"/>
      <c r="AI25" s="2735" t="s">
        <v>24</v>
      </c>
      <c r="AJ25" s="2737"/>
      <c r="AK25" s="2735" t="s">
        <v>25</v>
      </c>
      <c r="AL25" s="2737"/>
      <c r="AM25" s="2734"/>
    </row>
    <row r="26" spans="1:86" x14ac:dyDescent="0.25">
      <c r="A26" s="2788"/>
      <c r="B26" s="184" t="s">
        <v>231</v>
      </c>
      <c r="C26" s="554" t="s">
        <v>540</v>
      </c>
      <c r="D26" s="1076" t="s">
        <v>28</v>
      </c>
      <c r="E26" s="418" t="s">
        <v>540</v>
      </c>
      <c r="F26" s="419" t="s">
        <v>28</v>
      </c>
      <c r="G26" s="418" t="s">
        <v>540</v>
      </c>
      <c r="H26" s="419" t="s">
        <v>28</v>
      </c>
      <c r="I26" s="418" t="s">
        <v>540</v>
      </c>
      <c r="J26" s="419" t="s">
        <v>28</v>
      </c>
      <c r="K26" s="418" t="s">
        <v>540</v>
      </c>
      <c r="L26" s="419" t="s">
        <v>28</v>
      </c>
      <c r="M26" s="418" t="s">
        <v>540</v>
      </c>
      <c r="N26" s="419" t="s">
        <v>28</v>
      </c>
      <c r="O26" s="418" t="s">
        <v>540</v>
      </c>
      <c r="P26" s="419" t="s">
        <v>28</v>
      </c>
      <c r="Q26" s="418" t="s">
        <v>540</v>
      </c>
      <c r="R26" s="419" t="s">
        <v>28</v>
      </c>
      <c r="S26" s="418" t="s">
        <v>540</v>
      </c>
      <c r="T26" s="419" t="s">
        <v>28</v>
      </c>
      <c r="U26" s="418" t="s">
        <v>540</v>
      </c>
      <c r="V26" s="419" t="s">
        <v>28</v>
      </c>
      <c r="W26" s="418" t="s">
        <v>540</v>
      </c>
      <c r="X26" s="419" t="s">
        <v>28</v>
      </c>
      <c r="Y26" s="418" t="s">
        <v>540</v>
      </c>
      <c r="Z26" s="419" t="s">
        <v>28</v>
      </c>
      <c r="AA26" s="418" t="s">
        <v>540</v>
      </c>
      <c r="AB26" s="419" t="s">
        <v>28</v>
      </c>
      <c r="AC26" s="418" t="s">
        <v>540</v>
      </c>
      <c r="AD26" s="419" t="s">
        <v>28</v>
      </c>
      <c r="AE26" s="418" t="s">
        <v>540</v>
      </c>
      <c r="AF26" s="419" t="s">
        <v>28</v>
      </c>
      <c r="AG26" s="418" t="s">
        <v>540</v>
      </c>
      <c r="AH26" s="419" t="s">
        <v>28</v>
      </c>
      <c r="AI26" s="418" t="s">
        <v>540</v>
      </c>
      <c r="AJ26" s="419" t="s">
        <v>28</v>
      </c>
      <c r="AK26" s="418" t="s">
        <v>540</v>
      </c>
      <c r="AL26" s="419" t="s">
        <v>28</v>
      </c>
      <c r="AM26" s="2733"/>
      <c r="AN26" s="1262"/>
    </row>
    <row r="27" spans="1:86" x14ac:dyDescent="0.25">
      <c r="A27" s="389" t="s">
        <v>33</v>
      </c>
      <c r="B27" s="1263">
        <f t="shared" ref="B27:B32" si="2">SUM(C27+D27)</f>
        <v>0</v>
      </c>
      <c r="C27" s="390">
        <f t="shared" ref="C27:D32" si="3">SUM(E27+G27+I27+K27+M27+O27+Q27+S27+U27+W27+Y27+AA27+AC27+AE27+AG27+AI27+AK27)</f>
        <v>0</v>
      </c>
      <c r="D27" s="391">
        <f t="shared" si="3"/>
        <v>0</v>
      </c>
      <c r="E27" s="193"/>
      <c r="F27" s="244"/>
      <c r="G27" s="193"/>
      <c r="H27" s="244"/>
      <c r="I27" s="193"/>
      <c r="J27" s="166"/>
      <c r="K27" s="193"/>
      <c r="L27" s="166"/>
      <c r="M27" s="193"/>
      <c r="N27" s="166"/>
      <c r="O27" s="401"/>
      <c r="P27" s="166"/>
      <c r="Q27" s="401"/>
      <c r="R27" s="166"/>
      <c r="S27" s="401"/>
      <c r="T27" s="166"/>
      <c r="U27" s="401"/>
      <c r="V27" s="166"/>
      <c r="W27" s="401"/>
      <c r="X27" s="166"/>
      <c r="Y27" s="401"/>
      <c r="Z27" s="166"/>
      <c r="AA27" s="401"/>
      <c r="AB27" s="166"/>
      <c r="AC27" s="401"/>
      <c r="AD27" s="166"/>
      <c r="AE27" s="401"/>
      <c r="AF27" s="166"/>
      <c r="AG27" s="401"/>
      <c r="AH27" s="166"/>
      <c r="AI27" s="401"/>
      <c r="AJ27" s="166"/>
      <c r="AK27" s="401"/>
      <c r="AL27" s="166"/>
      <c r="AM27" s="125"/>
      <c r="AN27" s="230" t="s">
        <v>1514</v>
      </c>
      <c r="CG27" s="325">
        <v>0</v>
      </c>
      <c r="CH27" s="325">
        <v>0</v>
      </c>
    </row>
    <row r="28" spans="1:86" x14ac:dyDescent="0.25">
      <c r="A28" s="396" t="s">
        <v>46</v>
      </c>
      <c r="B28" s="437">
        <f t="shared" si="2"/>
        <v>0</v>
      </c>
      <c r="C28" s="397">
        <f t="shared" si="3"/>
        <v>0</v>
      </c>
      <c r="D28" s="398">
        <f t="shared" si="3"/>
        <v>0</v>
      </c>
      <c r="E28" s="201"/>
      <c r="F28" s="301"/>
      <c r="G28" s="201"/>
      <c r="H28" s="301"/>
      <c r="I28" s="201"/>
      <c r="J28" s="236"/>
      <c r="K28" s="201"/>
      <c r="L28" s="236"/>
      <c r="M28" s="201"/>
      <c r="N28" s="236"/>
      <c r="O28" s="395"/>
      <c r="P28" s="236"/>
      <c r="Q28" s="395"/>
      <c r="R28" s="236"/>
      <c r="S28" s="395"/>
      <c r="T28" s="236"/>
      <c r="U28" s="395"/>
      <c r="V28" s="236"/>
      <c r="W28" s="395"/>
      <c r="X28" s="236"/>
      <c r="Y28" s="395"/>
      <c r="Z28" s="236"/>
      <c r="AA28" s="395"/>
      <c r="AB28" s="236"/>
      <c r="AC28" s="395"/>
      <c r="AD28" s="236"/>
      <c r="AE28" s="395"/>
      <c r="AF28" s="236"/>
      <c r="AG28" s="395"/>
      <c r="AH28" s="236"/>
      <c r="AI28" s="395"/>
      <c r="AJ28" s="236"/>
      <c r="AK28" s="395"/>
      <c r="AL28" s="236"/>
      <c r="AM28" s="237"/>
      <c r="AN28" s="230" t="s">
        <v>1514</v>
      </c>
      <c r="CG28" s="325">
        <v>0</v>
      </c>
      <c r="CH28" s="325">
        <v>0</v>
      </c>
    </row>
    <row r="29" spans="1:86" x14ac:dyDescent="0.25">
      <c r="A29" s="396" t="s">
        <v>34</v>
      </c>
      <c r="B29" s="437">
        <f t="shared" si="2"/>
        <v>0</v>
      </c>
      <c r="C29" s="397">
        <f t="shared" si="3"/>
        <v>0</v>
      </c>
      <c r="D29" s="398">
        <f t="shared" si="3"/>
        <v>0</v>
      </c>
      <c r="E29" s="201"/>
      <c r="F29" s="301"/>
      <c r="G29" s="201"/>
      <c r="H29" s="301"/>
      <c r="I29" s="201"/>
      <c r="J29" s="236"/>
      <c r="K29" s="201"/>
      <c r="L29" s="236"/>
      <c r="M29" s="201"/>
      <c r="N29" s="236"/>
      <c r="O29" s="395"/>
      <c r="P29" s="236"/>
      <c r="Q29" s="395"/>
      <c r="R29" s="236"/>
      <c r="S29" s="395"/>
      <c r="T29" s="236"/>
      <c r="U29" s="395"/>
      <c r="V29" s="236"/>
      <c r="W29" s="395"/>
      <c r="X29" s="236"/>
      <c r="Y29" s="395"/>
      <c r="Z29" s="236"/>
      <c r="AA29" s="395"/>
      <c r="AB29" s="236"/>
      <c r="AC29" s="395"/>
      <c r="AD29" s="236"/>
      <c r="AE29" s="395"/>
      <c r="AF29" s="236"/>
      <c r="AG29" s="395"/>
      <c r="AH29" s="236"/>
      <c r="AI29" s="395"/>
      <c r="AJ29" s="236"/>
      <c r="AK29" s="395"/>
      <c r="AL29" s="236"/>
      <c r="AM29" s="237"/>
      <c r="AN29" s="230" t="s">
        <v>1514</v>
      </c>
      <c r="CG29" s="325">
        <v>0</v>
      </c>
      <c r="CH29" s="325">
        <v>0</v>
      </c>
    </row>
    <row r="30" spans="1:86" x14ac:dyDescent="0.25">
      <c r="A30" s="396" t="s">
        <v>2198</v>
      </c>
      <c r="B30" s="437">
        <f t="shared" si="2"/>
        <v>0</v>
      </c>
      <c r="C30" s="397">
        <f t="shared" si="3"/>
        <v>0</v>
      </c>
      <c r="D30" s="398">
        <f t="shared" si="3"/>
        <v>0</v>
      </c>
      <c r="E30" s="201"/>
      <c r="F30" s="301"/>
      <c r="G30" s="201"/>
      <c r="H30" s="301"/>
      <c r="I30" s="201"/>
      <c r="J30" s="236"/>
      <c r="K30" s="201"/>
      <c r="L30" s="236"/>
      <c r="M30" s="201"/>
      <c r="N30" s="236"/>
      <c r="O30" s="395"/>
      <c r="P30" s="236"/>
      <c r="Q30" s="395"/>
      <c r="R30" s="236"/>
      <c r="S30" s="395"/>
      <c r="T30" s="236"/>
      <c r="U30" s="395"/>
      <c r="V30" s="236"/>
      <c r="W30" s="395"/>
      <c r="X30" s="236"/>
      <c r="Y30" s="395"/>
      <c r="Z30" s="236"/>
      <c r="AA30" s="395"/>
      <c r="AB30" s="236"/>
      <c r="AC30" s="395"/>
      <c r="AD30" s="236"/>
      <c r="AE30" s="395"/>
      <c r="AF30" s="236"/>
      <c r="AG30" s="395"/>
      <c r="AH30" s="236"/>
      <c r="AI30" s="395"/>
      <c r="AJ30" s="236"/>
      <c r="AK30" s="395"/>
      <c r="AL30" s="236"/>
      <c r="AM30" s="237"/>
      <c r="AN30" s="230" t="s">
        <v>1514</v>
      </c>
      <c r="CG30" s="325">
        <v>0</v>
      </c>
      <c r="CH30" s="325">
        <v>0</v>
      </c>
    </row>
    <row r="31" spans="1:86" x14ac:dyDescent="0.25">
      <c r="A31" s="396" t="s">
        <v>78</v>
      </c>
      <c r="B31" s="437">
        <f t="shared" si="2"/>
        <v>0</v>
      </c>
      <c r="C31" s="397">
        <f t="shared" si="3"/>
        <v>0</v>
      </c>
      <c r="D31" s="398">
        <f t="shared" si="3"/>
        <v>0</v>
      </c>
      <c r="E31" s="201"/>
      <c r="F31" s="301"/>
      <c r="G31" s="201"/>
      <c r="H31" s="301"/>
      <c r="I31" s="201"/>
      <c r="J31" s="236"/>
      <c r="K31" s="201"/>
      <c r="L31" s="236"/>
      <c r="M31" s="201"/>
      <c r="N31" s="236"/>
      <c r="O31" s="395"/>
      <c r="P31" s="236"/>
      <c r="Q31" s="395"/>
      <c r="R31" s="236"/>
      <c r="S31" s="395"/>
      <c r="T31" s="236"/>
      <c r="U31" s="395"/>
      <c r="V31" s="236"/>
      <c r="W31" s="395"/>
      <c r="X31" s="236"/>
      <c r="Y31" s="395"/>
      <c r="Z31" s="236"/>
      <c r="AA31" s="395"/>
      <c r="AB31" s="236"/>
      <c r="AC31" s="395"/>
      <c r="AD31" s="236"/>
      <c r="AE31" s="395"/>
      <c r="AF31" s="236"/>
      <c r="AG31" s="395"/>
      <c r="AH31" s="236"/>
      <c r="AI31" s="395"/>
      <c r="AJ31" s="236"/>
      <c r="AK31" s="395"/>
      <c r="AL31" s="236"/>
      <c r="AM31" s="237"/>
      <c r="AN31" s="230" t="s">
        <v>1514</v>
      </c>
      <c r="CG31" s="325">
        <v>0</v>
      </c>
      <c r="CH31" s="325">
        <v>0</v>
      </c>
    </row>
    <row r="32" spans="1:86" x14ac:dyDescent="0.25">
      <c r="A32" s="399" t="s">
        <v>368</v>
      </c>
      <c r="B32" s="438">
        <f t="shared" si="2"/>
        <v>0</v>
      </c>
      <c r="C32" s="356">
        <f t="shared" si="3"/>
        <v>0</v>
      </c>
      <c r="D32" s="358">
        <f t="shared" si="3"/>
        <v>0</v>
      </c>
      <c r="E32" s="242"/>
      <c r="F32" s="247"/>
      <c r="G32" s="242"/>
      <c r="H32" s="247"/>
      <c r="I32" s="242"/>
      <c r="J32" s="169"/>
      <c r="K32" s="242"/>
      <c r="L32" s="169"/>
      <c r="M32" s="242"/>
      <c r="N32" s="169"/>
      <c r="O32" s="400"/>
      <c r="P32" s="169"/>
      <c r="Q32" s="400"/>
      <c r="R32" s="169"/>
      <c r="S32" s="400"/>
      <c r="T32" s="169"/>
      <c r="U32" s="400"/>
      <c r="V32" s="169"/>
      <c r="W32" s="400"/>
      <c r="X32" s="169"/>
      <c r="Y32" s="400"/>
      <c r="Z32" s="169"/>
      <c r="AA32" s="400"/>
      <c r="AB32" s="169"/>
      <c r="AC32" s="400"/>
      <c r="AD32" s="169"/>
      <c r="AE32" s="400"/>
      <c r="AF32" s="169"/>
      <c r="AG32" s="400"/>
      <c r="AH32" s="169"/>
      <c r="AI32" s="400"/>
      <c r="AJ32" s="169"/>
      <c r="AK32" s="400"/>
      <c r="AL32" s="169"/>
      <c r="AM32" s="136"/>
      <c r="AN32" s="230" t="s">
        <v>1514</v>
      </c>
      <c r="CG32" s="325">
        <v>0</v>
      </c>
      <c r="CH32" s="325">
        <v>0</v>
      </c>
    </row>
    <row r="33" spans="1:86" x14ac:dyDescent="0.25">
      <c r="A33" s="262" t="s">
        <v>2187</v>
      </c>
      <c r="B33" s="262"/>
      <c r="C33" s="262"/>
      <c r="D33" s="262"/>
      <c r="E33" s="262"/>
      <c r="F33" s="262"/>
      <c r="G33" s="262"/>
      <c r="H33" s="262"/>
      <c r="I33" s="262"/>
      <c r="J33" s="262"/>
      <c r="K33" s="262"/>
      <c r="L33" s="329"/>
      <c r="M33" s="1252"/>
      <c r="N33" s="1252"/>
      <c r="O33" s="822"/>
      <c r="P33" s="822"/>
      <c r="Q33" s="822"/>
      <c r="R33" s="822"/>
      <c r="S33" s="1067"/>
      <c r="T33" s="1067"/>
      <c r="U33" s="1067"/>
      <c r="V33" s="1067"/>
      <c r="W33" s="1067"/>
      <c r="X33" s="368"/>
      <c r="Y33" s="368"/>
      <c r="Z33" s="368"/>
      <c r="AA33" s="368"/>
      <c r="AB33" s="368"/>
      <c r="AC33" s="368"/>
      <c r="AD33" s="368"/>
      <c r="AE33" s="368"/>
      <c r="AF33" s="368"/>
      <c r="AG33" s="368"/>
      <c r="AH33" s="368"/>
      <c r="AI33" s="368"/>
      <c r="AJ33" s="368"/>
      <c r="AK33" s="368"/>
      <c r="AL33" s="368"/>
      <c r="AM33" s="1259"/>
    </row>
    <row r="34" spans="1:86" x14ac:dyDescent="0.25">
      <c r="A34" s="2784" t="s">
        <v>3</v>
      </c>
      <c r="B34" s="2767" t="s">
        <v>656</v>
      </c>
      <c r="C34" s="2752"/>
      <c r="D34" s="2768"/>
      <c r="E34" s="2745" t="s">
        <v>533</v>
      </c>
      <c r="F34" s="2746"/>
      <c r="G34" s="2746"/>
      <c r="H34" s="2746"/>
      <c r="I34" s="2746"/>
      <c r="J34" s="2746"/>
      <c r="K34" s="2746"/>
      <c r="L34" s="2746"/>
      <c r="M34" s="2746"/>
      <c r="N34" s="2746"/>
      <c r="O34" s="2746"/>
      <c r="P34" s="2746"/>
      <c r="Q34" s="2746"/>
      <c r="R34" s="2746"/>
      <c r="S34" s="2746"/>
      <c r="T34" s="2746"/>
      <c r="U34" s="2746"/>
      <c r="V34" s="2746"/>
      <c r="W34" s="2746"/>
      <c r="X34" s="2746"/>
      <c r="Y34" s="2746"/>
      <c r="Z34" s="2746"/>
      <c r="AA34" s="2746"/>
      <c r="AB34" s="2746"/>
      <c r="AC34" s="2746"/>
      <c r="AD34" s="2746"/>
      <c r="AE34" s="2746"/>
      <c r="AF34" s="2746"/>
      <c r="AG34" s="2746"/>
      <c r="AH34" s="2746"/>
      <c r="AI34" s="2746"/>
      <c r="AJ34" s="2746"/>
      <c r="AK34" s="2746"/>
      <c r="AL34" s="2747"/>
      <c r="AM34" s="2732" t="s">
        <v>561</v>
      </c>
    </row>
    <row r="35" spans="1:86" x14ac:dyDescent="0.25">
      <c r="A35" s="2786"/>
      <c r="B35" s="2769"/>
      <c r="C35" s="2753"/>
      <c r="D35" s="2770"/>
      <c r="E35" s="2745" t="s">
        <v>475</v>
      </c>
      <c r="F35" s="2747"/>
      <c r="G35" s="2745" t="s">
        <v>476</v>
      </c>
      <c r="H35" s="2747"/>
      <c r="I35" s="2745" t="s">
        <v>477</v>
      </c>
      <c r="J35" s="2747"/>
      <c r="K35" s="2745" t="s">
        <v>444</v>
      </c>
      <c r="L35" s="2747"/>
      <c r="M35" s="2745" t="s">
        <v>13</v>
      </c>
      <c r="N35" s="2747"/>
      <c r="O35" s="2735" t="s">
        <v>14</v>
      </c>
      <c r="P35" s="2737"/>
      <c r="Q35" s="2735" t="s">
        <v>15</v>
      </c>
      <c r="R35" s="2737"/>
      <c r="S35" s="2735" t="s">
        <v>16</v>
      </c>
      <c r="T35" s="2737"/>
      <c r="U35" s="2735" t="s">
        <v>17</v>
      </c>
      <c r="V35" s="2737"/>
      <c r="W35" s="2735" t="s">
        <v>18</v>
      </c>
      <c r="X35" s="2737"/>
      <c r="Y35" s="2735" t="s">
        <v>19</v>
      </c>
      <c r="Z35" s="2737"/>
      <c r="AA35" s="2735" t="s">
        <v>20</v>
      </c>
      <c r="AB35" s="2737"/>
      <c r="AC35" s="2735" t="s">
        <v>21</v>
      </c>
      <c r="AD35" s="2737"/>
      <c r="AE35" s="2735" t="s">
        <v>22</v>
      </c>
      <c r="AF35" s="2737"/>
      <c r="AG35" s="2735" t="s">
        <v>23</v>
      </c>
      <c r="AH35" s="2737"/>
      <c r="AI35" s="2735" t="s">
        <v>24</v>
      </c>
      <c r="AJ35" s="2737"/>
      <c r="AK35" s="2735" t="s">
        <v>25</v>
      </c>
      <c r="AL35" s="2737"/>
      <c r="AM35" s="2734"/>
    </row>
    <row r="36" spans="1:86" x14ac:dyDescent="0.25">
      <c r="A36" s="2788"/>
      <c r="B36" s="184" t="s">
        <v>231</v>
      </c>
      <c r="C36" s="554" t="s">
        <v>540</v>
      </c>
      <c r="D36" s="1076" t="s">
        <v>28</v>
      </c>
      <c r="E36" s="383" t="s">
        <v>540</v>
      </c>
      <c r="F36" s="339" t="s">
        <v>28</v>
      </c>
      <c r="G36" s="383" t="s">
        <v>540</v>
      </c>
      <c r="H36" s="339" t="s">
        <v>28</v>
      </c>
      <c r="I36" s="383" t="s">
        <v>540</v>
      </c>
      <c r="J36" s="339" t="s">
        <v>28</v>
      </c>
      <c r="K36" s="383" t="s">
        <v>540</v>
      </c>
      <c r="L36" s="339" t="s">
        <v>28</v>
      </c>
      <c r="M36" s="383" t="s">
        <v>540</v>
      </c>
      <c r="N36" s="339" t="s">
        <v>28</v>
      </c>
      <c r="O36" s="383" t="s">
        <v>540</v>
      </c>
      <c r="P36" s="339" t="s">
        <v>28</v>
      </c>
      <c r="Q36" s="383" t="s">
        <v>540</v>
      </c>
      <c r="R36" s="339" t="s">
        <v>28</v>
      </c>
      <c r="S36" s="383" t="s">
        <v>540</v>
      </c>
      <c r="T36" s="339" t="s">
        <v>28</v>
      </c>
      <c r="U36" s="383" t="s">
        <v>540</v>
      </c>
      <c r="V36" s="339" t="s">
        <v>28</v>
      </c>
      <c r="W36" s="383" t="s">
        <v>540</v>
      </c>
      <c r="X36" s="339" t="s">
        <v>28</v>
      </c>
      <c r="Y36" s="383" t="s">
        <v>540</v>
      </c>
      <c r="Z36" s="339" t="s">
        <v>28</v>
      </c>
      <c r="AA36" s="383" t="s">
        <v>540</v>
      </c>
      <c r="AB36" s="339" t="s">
        <v>28</v>
      </c>
      <c r="AC36" s="383" t="s">
        <v>540</v>
      </c>
      <c r="AD36" s="339" t="s">
        <v>28</v>
      </c>
      <c r="AE36" s="383" t="s">
        <v>540</v>
      </c>
      <c r="AF36" s="339" t="s">
        <v>28</v>
      </c>
      <c r="AG36" s="383" t="s">
        <v>540</v>
      </c>
      <c r="AH36" s="339" t="s">
        <v>28</v>
      </c>
      <c r="AI36" s="383" t="s">
        <v>540</v>
      </c>
      <c r="AJ36" s="339" t="s">
        <v>28</v>
      </c>
      <c r="AK36" s="383" t="s">
        <v>540</v>
      </c>
      <c r="AL36" s="339" t="s">
        <v>28</v>
      </c>
      <c r="AM36" s="2733"/>
    </row>
    <row r="37" spans="1:86" x14ac:dyDescent="0.25">
      <c r="A37" s="389" t="s">
        <v>33</v>
      </c>
      <c r="B37" s="390">
        <f t="shared" ref="B37:B42" si="4">SUM(C37+D37)</f>
        <v>0</v>
      </c>
      <c r="C37" s="390">
        <f t="shared" ref="C37:D42" si="5">SUM(E37+G37+I37+K37+M37+O37+Q37+S37+U37+W37+Y37+AA37+AC37+AE37+AG37+AI37+AK37)</f>
        <v>0</v>
      </c>
      <c r="D37" s="391">
        <f t="shared" si="5"/>
        <v>0</v>
      </c>
      <c r="E37" s="252"/>
      <c r="F37" s="299"/>
      <c r="G37" s="252"/>
      <c r="H37" s="299"/>
      <c r="I37" s="252"/>
      <c r="J37" s="253"/>
      <c r="K37" s="252"/>
      <c r="L37" s="253"/>
      <c r="M37" s="252"/>
      <c r="N37" s="253"/>
      <c r="O37" s="392"/>
      <c r="P37" s="253"/>
      <c r="Q37" s="392"/>
      <c r="R37" s="253"/>
      <c r="S37" s="392"/>
      <c r="T37" s="253"/>
      <c r="U37" s="392"/>
      <c r="V37" s="253"/>
      <c r="W37" s="392"/>
      <c r="X37" s="253"/>
      <c r="Y37" s="392"/>
      <c r="Z37" s="253"/>
      <c r="AA37" s="392"/>
      <c r="AB37" s="253"/>
      <c r="AC37" s="392"/>
      <c r="AD37" s="253"/>
      <c r="AE37" s="392"/>
      <c r="AF37" s="253"/>
      <c r="AG37" s="392"/>
      <c r="AH37" s="253"/>
      <c r="AI37" s="392"/>
      <c r="AJ37" s="253"/>
      <c r="AK37" s="392"/>
      <c r="AL37" s="253"/>
      <c r="AM37" s="237"/>
      <c r="AN37" s="308" t="s">
        <v>1514</v>
      </c>
      <c r="CG37" s="325">
        <v>0</v>
      </c>
      <c r="CH37" s="325">
        <v>0</v>
      </c>
    </row>
    <row r="38" spans="1:86" x14ac:dyDescent="0.25">
      <c r="A38" s="396" t="s">
        <v>46</v>
      </c>
      <c r="B38" s="397">
        <f t="shared" si="4"/>
        <v>0</v>
      </c>
      <c r="C38" s="397">
        <f t="shared" si="5"/>
        <v>0</v>
      </c>
      <c r="D38" s="398">
        <f t="shared" si="5"/>
        <v>0</v>
      </c>
      <c r="E38" s="201"/>
      <c r="F38" s="301"/>
      <c r="G38" s="201"/>
      <c r="H38" s="301"/>
      <c r="I38" s="201"/>
      <c r="J38" s="236"/>
      <c r="K38" s="201"/>
      <c r="L38" s="236"/>
      <c r="M38" s="201"/>
      <c r="N38" s="236"/>
      <c r="O38" s="395"/>
      <c r="P38" s="236"/>
      <c r="Q38" s="395"/>
      <c r="R38" s="236"/>
      <c r="S38" s="395"/>
      <c r="T38" s="236"/>
      <c r="U38" s="395"/>
      <c r="V38" s="236"/>
      <c r="W38" s="395"/>
      <c r="X38" s="236"/>
      <c r="Y38" s="395"/>
      <c r="Z38" s="236"/>
      <c r="AA38" s="395"/>
      <c r="AB38" s="236"/>
      <c r="AC38" s="395"/>
      <c r="AD38" s="236"/>
      <c r="AE38" s="395"/>
      <c r="AF38" s="236"/>
      <c r="AG38" s="395"/>
      <c r="AH38" s="236"/>
      <c r="AI38" s="395"/>
      <c r="AJ38" s="236"/>
      <c r="AK38" s="395"/>
      <c r="AL38" s="236"/>
      <c r="AM38" s="237"/>
      <c r="AN38" s="308" t="s">
        <v>1514</v>
      </c>
      <c r="CG38" s="325">
        <v>0</v>
      </c>
      <c r="CH38" s="325">
        <v>0</v>
      </c>
    </row>
    <row r="39" spans="1:86" x14ac:dyDescent="0.25">
      <c r="A39" s="396" t="s">
        <v>34</v>
      </c>
      <c r="B39" s="397">
        <f t="shared" si="4"/>
        <v>0</v>
      </c>
      <c r="C39" s="397">
        <f t="shared" si="5"/>
        <v>0</v>
      </c>
      <c r="D39" s="398">
        <f t="shared" si="5"/>
        <v>0</v>
      </c>
      <c r="E39" s="201"/>
      <c r="F39" s="301"/>
      <c r="G39" s="201"/>
      <c r="H39" s="301"/>
      <c r="I39" s="201"/>
      <c r="J39" s="236"/>
      <c r="K39" s="201"/>
      <c r="L39" s="236"/>
      <c r="M39" s="201"/>
      <c r="N39" s="236"/>
      <c r="O39" s="395"/>
      <c r="P39" s="236"/>
      <c r="Q39" s="395"/>
      <c r="R39" s="236"/>
      <c r="S39" s="395"/>
      <c r="T39" s="236"/>
      <c r="U39" s="395"/>
      <c r="V39" s="236"/>
      <c r="W39" s="395"/>
      <c r="X39" s="236"/>
      <c r="Y39" s="395"/>
      <c r="Z39" s="236"/>
      <c r="AA39" s="395"/>
      <c r="AB39" s="236"/>
      <c r="AC39" s="395"/>
      <c r="AD39" s="236"/>
      <c r="AE39" s="395"/>
      <c r="AF39" s="236"/>
      <c r="AG39" s="395"/>
      <c r="AH39" s="236"/>
      <c r="AI39" s="395"/>
      <c r="AJ39" s="236"/>
      <c r="AK39" s="395"/>
      <c r="AL39" s="236"/>
      <c r="AM39" s="237"/>
      <c r="AN39" s="308" t="s">
        <v>1514</v>
      </c>
      <c r="CG39" s="325">
        <v>0</v>
      </c>
      <c r="CH39" s="325">
        <v>0</v>
      </c>
    </row>
    <row r="40" spans="1:86" x14ac:dyDescent="0.25">
      <c r="A40" s="396" t="s">
        <v>2198</v>
      </c>
      <c r="B40" s="397">
        <f t="shared" si="4"/>
        <v>0</v>
      </c>
      <c r="C40" s="397">
        <f t="shared" si="5"/>
        <v>0</v>
      </c>
      <c r="D40" s="398">
        <f t="shared" si="5"/>
        <v>0</v>
      </c>
      <c r="E40" s="201"/>
      <c r="F40" s="301"/>
      <c r="G40" s="201"/>
      <c r="H40" s="301"/>
      <c r="I40" s="201"/>
      <c r="J40" s="236"/>
      <c r="K40" s="201"/>
      <c r="L40" s="236"/>
      <c r="M40" s="201"/>
      <c r="N40" s="236"/>
      <c r="O40" s="395"/>
      <c r="P40" s="236"/>
      <c r="Q40" s="395"/>
      <c r="R40" s="236"/>
      <c r="S40" s="395"/>
      <c r="T40" s="236"/>
      <c r="U40" s="395"/>
      <c r="V40" s="236"/>
      <c r="W40" s="395"/>
      <c r="X40" s="236"/>
      <c r="Y40" s="395"/>
      <c r="Z40" s="236"/>
      <c r="AA40" s="395"/>
      <c r="AB40" s="236"/>
      <c r="AC40" s="395"/>
      <c r="AD40" s="236"/>
      <c r="AE40" s="395"/>
      <c r="AF40" s="236"/>
      <c r="AG40" s="395"/>
      <c r="AH40" s="236"/>
      <c r="AI40" s="395"/>
      <c r="AJ40" s="236"/>
      <c r="AK40" s="395"/>
      <c r="AL40" s="236"/>
      <c r="AM40" s="237"/>
      <c r="AN40" s="308" t="s">
        <v>1514</v>
      </c>
      <c r="CG40" s="325">
        <v>0</v>
      </c>
      <c r="CH40" s="325">
        <v>0</v>
      </c>
    </row>
    <row r="41" spans="1:86" x14ac:dyDescent="0.25">
      <c r="A41" s="396" t="s">
        <v>78</v>
      </c>
      <c r="B41" s="397">
        <f t="shared" si="4"/>
        <v>0</v>
      </c>
      <c r="C41" s="397">
        <f t="shared" si="5"/>
        <v>0</v>
      </c>
      <c r="D41" s="398">
        <f t="shared" si="5"/>
        <v>0</v>
      </c>
      <c r="E41" s="201"/>
      <c r="F41" s="301"/>
      <c r="G41" s="201"/>
      <c r="H41" s="301"/>
      <c r="I41" s="201"/>
      <c r="J41" s="236"/>
      <c r="K41" s="201"/>
      <c r="L41" s="236"/>
      <c r="M41" s="201"/>
      <c r="N41" s="236"/>
      <c r="O41" s="395"/>
      <c r="P41" s="236"/>
      <c r="Q41" s="395"/>
      <c r="R41" s="236"/>
      <c r="S41" s="395"/>
      <c r="T41" s="236"/>
      <c r="U41" s="395"/>
      <c r="V41" s="236"/>
      <c r="W41" s="395"/>
      <c r="X41" s="236"/>
      <c r="Y41" s="395"/>
      <c r="Z41" s="236"/>
      <c r="AA41" s="395"/>
      <c r="AB41" s="236"/>
      <c r="AC41" s="395"/>
      <c r="AD41" s="236"/>
      <c r="AE41" s="395"/>
      <c r="AF41" s="236"/>
      <c r="AG41" s="395"/>
      <c r="AH41" s="236"/>
      <c r="AI41" s="395"/>
      <c r="AJ41" s="236"/>
      <c r="AK41" s="395"/>
      <c r="AL41" s="236"/>
      <c r="AM41" s="237"/>
      <c r="AN41" s="308" t="s">
        <v>1514</v>
      </c>
      <c r="CG41" s="325">
        <v>0</v>
      </c>
      <c r="CH41" s="325">
        <v>0</v>
      </c>
    </row>
    <row r="42" spans="1:86" x14ac:dyDescent="0.25">
      <c r="A42" s="399" t="s">
        <v>368</v>
      </c>
      <c r="B42" s="356">
        <f t="shared" si="4"/>
        <v>0</v>
      </c>
      <c r="C42" s="356">
        <f t="shared" si="5"/>
        <v>0</v>
      </c>
      <c r="D42" s="358">
        <f t="shared" si="5"/>
        <v>0</v>
      </c>
      <c r="E42" s="242"/>
      <c r="F42" s="247"/>
      <c r="G42" s="242"/>
      <c r="H42" s="247"/>
      <c r="I42" s="242"/>
      <c r="J42" s="169"/>
      <c r="K42" s="242"/>
      <c r="L42" s="169"/>
      <c r="M42" s="242"/>
      <c r="N42" s="169"/>
      <c r="O42" s="400"/>
      <c r="P42" s="169"/>
      <c r="Q42" s="400"/>
      <c r="R42" s="169"/>
      <c r="S42" s="400"/>
      <c r="T42" s="169"/>
      <c r="U42" s="400"/>
      <c r="V42" s="169"/>
      <c r="W42" s="400"/>
      <c r="X42" s="169"/>
      <c r="Y42" s="400"/>
      <c r="Z42" s="169"/>
      <c r="AA42" s="400"/>
      <c r="AB42" s="169"/>
      <c r="AC42" s="400"/>
      <c r="AD42" s="169"/>
      <c r="AE42" s="400"/>
      <c r="AF42" s="169"/>
      <c r="AG42" s="400"/>
      <c r="AH42" s="169"/>
      <c r="AI42" s="400"/>
      <c r="AJ42" s="169"/>
      <c r="AK42" s="400"/>
      <c r="AL42" s="169"/>
      <c r="AM42" s="136"/>
      <c r="AN42" s="308" t="s">
        <v>1514</v>
      </c>
      <c r="CG42" s="325">
        <v>0</v>
      </c>
      <c r="CH42" s="325">
        <v>0</v>
      </c>
    </row>
    <row r="43" spans="1:86" x14ac:dyDescent="0.25">
      <c r="A43" s="262" t="s">
        <v>2186</v>
      </c>
      <c r="B43" s="262"/>
      <c r="C43" s="262"/>
      <c r="D43" s="262"/>
      <c r="E43" s="262"/>
      <c r="F43" s="262"/>
      <c r="G43" s="262"/>
      <c r="H43" s="262"/>
      <c r="I43" s="262"/>
      <c r="J43" s="262"/>
      <c r="K43" s="262"/>
      <c r="L43" s="329"/>
      <c r="M43" s="1252"/>
      <c r="N43" s="1252"/>
      <c r="O43" s="822"/>
      <c r="P43" s="822"/>
      <c r="Q43" s="822"/>
      <c r="R43" s="822"/>
      <c r="S43" s="1067"/>
      <c r="T43" s="1067"/>
      <c r="U43" s="1067"/>
      <c r="V43" s="1067"/>
      <c r="W43" s="1067"/>
      <c r="X43" s="368"/>
      <c r="Y43" s="368"/>
      <c r="Z43" s="368"/>
      <c r="AA43" s="368"/>
      <c r="AB43" s="368"/>
      <c r="AC43" s="368"/>
      <c r="AD43" s="368"/>
      <c r="AE43" s="368"/>
      <c r="AF43" s="368"/>
      <c r="AG43" s="368"/>
      <c r="AH43" s="368"/>
      <c r="AI43" s="368"/>
      <c r="AJ43" s="368"/>
      <c r="AK43" s="368"/>
      <c r="AL43" s="368"/>
      <c r="AM43" s="1259"/>
    </row>
    <row r="44" spans="1:86" x14ac:dyDescent="0.25">
      <c r="A44" s="2784" t="s">
        <v>3</v>
      </c>
      <c r="B44" s="2767" t="s">
        <v>656</v>
      </c>
      <c r="C44" s="2752"/>
      <c r="D44" s="2768"/>
      <c r="E44" s="2745" t="s">
        <v>533</v>
      </c>
      <c r="F44" s="2746"/>
      <c r="G44" s="2746"/>
      <c r="H44" s="2746"/>
      <c r="I44" s="2746"/>
      <c r="J44" s="2746"/>
      <c r="K44" s="2746"/>
      <c r="L44" s="2746"/>
      <c r="M44" s="2746"/>
      <c r="N44" s="2746"/>
      <c r="O44" s="2746"/>
      <c r="P44" s="2746"/>
      <c r="Q44" s="2746"/>
      <c r="R44" s="2746"/>
      <c r="S44" s="2746"/>
      <c r="T44" s="2746"/>
      <c r="U44" s="2746"/>
      <c r="V44" s="2746"/>
      <c r="W44" s="2746"/>
      <c r="X44" s="2746"/>
      <c r="Y44" s="2746"/>
      <c r="Z44" s="2746"/>
      <c r="AA44" s="2746"/>
      <c r="AB44" s="2746"/>
      <c r="AC44" s="2746"/>
      <c r="AD44" s="2746"/>
      <c r="AE44" s="2746"/>
      <c r="AF44" s="2746"/>
      <c r="AG44" s="2746"/>
      <c r="AH44" s="2746"/>
      <c r="AI44" s="2746"/>
      <c r="AJ44" s="2746"/>
      <c r="AK44" s="2746"/>
      <c r="AL44" s="2747"/>
      <c r="AM44" s="2732" t="s">
        <v>561</v>
      </c>
    </row>
    <row r="45" spans="1:86" x14ac:dyDescent="0.25">
      <c r="A45" s="2786"/>
      <c r="B45" s="2769"/>
      <c r="C45" s="2753"/>
      <c r="D45" s="2770"/>
      <c r="E45" s="2745" t="s">
        <v>475</v>
      </c>
      <c r="F45" s="2747"/>
      <c r="G45" s="2745" t="s">
        <v>476</v>
      </c>
      <c r="H45" s="2747"/>
      <c r="I45" s="2745" t="s">
        <v>477</v>
      </c>
      <c r="J45" s="2747"/>
      <c r="K45" s="2745" t="s">
        <v>444</v>
      </c>
      <c r="L45" s="2747"/>
      <c r="M45" s="2745" t="s">
        <v>13</v>
      </c>
      <c r="N45" s="2747"/>
      <c r="O45" s="2735" t="s">
        <v>14</v>
      </c>
      <c r="P45" s="2737"/>
      <c r="Q45" s="2735" t="s">
        <v>15</v>
      </c>
      <c r="R45" s="2737"/>
      <c r="S45" s="2735" t="s">
        <v>16</v>
      </c>
      <c r="T45" s="2737"/>
      <c r="U45" s="2735" t="s">
        <v>17</v>
      </c>
      <c r="V45" s="2737"/>
      <c r="W45" s="2735" t="s">
        <v>18</v>
      </c>
      <c r="X45" s="2737"/>
      <c r="Y45" s="2735" t="s">
        <v>19</v>
      </c>
      <c r="Z45" s="2737"/>
      <c r="AA45" s="2735" t="s">
        <v>20</v>
      </c>
      <c r="AB45" s="2737"/>
      <c r="AC45" s="2735" t="s">
        <v>21</v>
      </c>
      <c r="AD45" s="2737"/>
      <c r="AE45" s="2735" t="s">
        <v>22</v>
      </c>
      <c r="AF45" s="2737"/>
      <c r="AG45" s="2735" t="s">
        <v>23</v>
      </c>
      <c r="AH45" s="2737"/>
      <c r="AI45" s="2735" t="s">
        <v>24</v>
      </c>
      <c r="AJ45" s="2737"/>
      <c r="AK45" s="2735" t="s">
        <v>25</v>
      </c>
      <c r="AL45" s="2737"/>
      <c r="AM45" s="2734"/>
    </row>
    <row r="46" spans="1:86" x14ac:dyDescent="0.25">
      <c r="A46" s="2788"/>
      <c r="B46" s="184" t="s">
        <v>231</v>
      </c>
      <c r="C46" s="554" t="s">
        <v>540</v>
      </c>
      <c r="D46" s="1076" t="s">
        <v>28</v>
      </c>
      <c r="E46" s="418" t="s">
        <v>540</v>
      </c>
      <c r="F46" s="419" t="s">
        <v>28</v>
      </c>
      <c r="G46" s="418" t="s">
        <v>540</v>
      </c>
      <c r="H46" s="419" t="s">
        <v>28</v>
      </c>
      <c r="I46" s="418" t="s">
        <v>540</v>
      </c>
      <c r="J46" s="419" t="s">
        <v>28</v>
      </c>
      <c r="K46" s="418" t="s">
        <v>540</v>
      </c>
      <c r="L46" s="419" t="s">
        <v>28</v>
      </c>
      <c r="M46" s="418" t="s">
        <v>540</v>
      </c>
      <c r="N46" s="419" t="s">
        <v>28</v>
      </c>
      <c r="O46" s="418" t="s">
        <v>540</v>
      </c>
      <c r="P46" s="419" t="s">
        <v>28</v>
      </c>
      <c r="Q46" s="418" t="s">
        <v>540</v>
      </c>
      <c r="R46" s="419" t="s">
        <v>28</v>
      </c>
      <c r="S46" s="418" t="s">
        <v>540</v>
      </c>
      <c r="T46" s="419" t="s">
        <v>28</v>
      </c>
      <c r="U46" s="418" t="s">
        <v>540</v>
      </c>
      <c r="V46" s="419" t="s">
        <v>28</v>
      </c>
      <c r="W46" s="418" t="s">
        <v>540</v>
      </c>
      <c r="X46" s="419" t="s">
        <v>28</v>
      </c>
      <c r="Y46" s="418" t="s">
        <v>540</v>
      </c>
      <c r="Z46" s="419" t="s">
        <v>28</v>
      </c>
      <c r="AA46" s="418" t="s">
        <v>540</v>
      </c>
      <c r="AB46" s="419" t="s">
        <v>28</v>
      </c>
      <c r="AC46" s="418" t="s">
        <v>540</v>
      </c>
      <c r="AD46" s="419" t="s">
        <v>28</v>
      </c>
      <c r="AE46" s="418" t="s">
        <v>540</v>
      </c>
      <c r="AF46" s="419" t="s">
        <v>28</v>
      </c>
      <c r="AG46" s="418" t="s">
        <v>540</v>
      </c>
      <c r="AH46" s="419" t="s">
        <v>28</v>
      </c>
      <c r="AI46" s="418" t="s">
        <v>540</v>
      </c>
      <c r="AJ46" s="419" t="s">
        <v>28</v>
      </c>
      <c r="AK46" s="418" t="s">
        <v>540</v>
      </c>
      <c r="AL46" s="419" t="s">
        <v>28</v>
      </c>
      <c r="AM46" s="2733"/>
    </row>
    <row r="47" spans="1:86" x14ac:dyDescent="0.25">
      <c r="A47" s="389" t="s">
        <v>33</v>
      </c>
      <c r="B47" s="1263">
        <f t="shared" ref="B47:B52" si="6">SUM(C47+D47)</f>
        <v>0</v>
      </c>
      <c r="C47" s="390">
        <f t="shared" ref="C47:D52" si="7">SUM(E47+G47+I47+K47+M47+O47+Q47+S47+U47+W47+Y47+AA47+AC47+AE47+AG47+AI47+AK47)</f>
        <v>0</v>
      </c>
      <c r="D47" s="391">
        <f t="shared" si="7"/>
        <v>0</v>
      </c>
      <c r="E47" s="193"/>
      <c r="F47" s="244"/>
      <c r="G47" s="193"/>
      <c r="H47" s="244"/>
      <c r="I47" s="193"/>
      <c r="J47" s="166"/>
      <c r="K47" s="193"/>
      <c r="L47" s="166"/>
      <c r="M47" s="193"/>
      <c r="N47" s="166"/>
      <c r="O47" s="401"/>
      <c r="P47" s="166"/>
      <c r="Q47" s="401"/>
      <c r="R47" s="166"/>
      <c r="S47" s="401"/>
      <c r="T47" s="166"/>
      <c r="U47" s="401"/>
      <c r="V47" s="166"/>
      <c r="W47" s="401"/>
      <c r="X47" s="166"/>
      <c r="Y47" s="401"/>
      <c r="Z47" s="166"/>
      <c r="AA47" s="401"/>
      <c r="AB47" s="166"/>
      <c r="AC47" s="401"/>
      <c r="AD47" s="166"/>
      <c r="AE47" s="401"/>
      <c r="AF47" s="166"/>
      <c r="AG47" s="401"/>
      <c r="AH47" s="166"/>
      <c r="AI47" s="401"/>
      <c r="AJ47" s="166"/>
      <c r="AK47" s="401"/>
      <c r="AL47" s="166"/>
      <c r="AM47" s="125"/>
      <c r="AN47" s="308" t="s">
        <v>1514</v>
      </c>
      <c r="CG47" s="325">
        <v>0</v>
      </c>
      <c r="CH47" s="325">
        <v>0</v>
      </c>
    </row>
    <row r="48" spans="1:86" x14ac:dyDescent="0.25">
      <c r="A48" s="396" t="s">
        <v>46</v>
      </c>
      <c r="B48" s="437">
        <f t="shared" si="6"/>
        <v>0</v>
      </c>
      <c r="C48" s="397">
        <f t="shared" si="7"/>
        <v>0</v>
      </c>
      <c r="D48" s="398">
        <f t="shared" si="7"/>
        <v>0</v>
      </c>
      <c r="E48" s="201"/>
      <c r="F48" s="301"/>
      <c r="G48" s="201"/>
      <c r="H48" s="301"/>
      <c r="I48" s="201"/>
      <c r="J48" s="236"/>
      <c r="K48" s="201"/>
      <c r="L48" s="236"/>
      <c r="M48" s="201"/>
      <c r="N48" s="236"/>
      <c r="O48" s="395"/>
      <c r="P48" s="236"/>
      <c r="Q48" s="395"/>
      <c r="R48" s="236"/>
      <c r="S48" s="395"/>
      <c r="T48" s="236"/>
      <c r="U48" s="395"/>
      <c r="V48" s="236"/>
      <c r="W48" s="395"/>
      <c r="X48" s="236"/>
      <c r="Y48" s="395"/>
      <c r="Z48" s="236"/>
      <c r="AA48" s="395"/>
      <c r="AB48" s="236"/>
      <c r="AC48" s="395"/>
      <c r="AD48" s="236"/>
      <c r="AE48" s="395"/>
      <c r="AF48" s="236"/>
      <c r="AG48" s="395"/>
      <c r="AH48" s="236"/>
      <c r="AI48" s="395"/>
      <c r="AJ48" s="236"/>
      <c r="AK48" s="395"/>
      <c r="AL48" s="236"/>
      <c r="AM48" s="237"/>
      <c r="AN48" s="308" t="s">
        <v>1514</v>
      </c>
      <c r="CG48" s="325">
        <v>0</v>
      </c>
      <c r="CH48" s="325">
        <v>0</v>
      </c>
    </row>
    <row r="49" spans="1:231" x14ac:dyDescent="0.25">
      <c r="A49" s="396" t="s">
        <v>34</v>
      </c>
      <c r="B49" s="437">
        <f t="shared" si="6"/>
        <v>0</v>
      </c>
      <c r="C49" s="397">
        <f t="shared" si="7"/>
        <v>0</v>
      </c>
      <c r="D49" s="398">
        <f t="shared" si="7"/>
        <v>0</v>
      </c>
      <c r="E49" s="201"/>
      <c r="F49" s="301"/>
      <c r="G49" s="201"/>
      <c r="H49" s="301"/>
      <c r="I49" s="201"/>
      <c r="J49" s="236"/>
      <c r="K49" s="201"/>
      <c r="L49" s="236"/>
      <c r="M49" s="201"/>
      <c r="N49" s="236"/>
      <c r="O49" s="395"/>
      <c r="P49" s="236"/>
      <c r="Q49" s="395"/>
      <c r="R49" s="236"/>
      <c r="S49" s="395"/>
      <c r="T49" s="236"/>
      <c r="U49" s="395"/>
      <c r="V49" s="236"/>
      <c r="W49" s="395"/>
      <c r="X49" s="236"/>
      <c r="Y49" s="395"/>
      <c r="Z49" s="236"/>
      <c r="AA49" s="395"/>
      <c r="AB49" s="236"/>
      <c r="AC49" s="395"/>
      <c r="AD49" s="236"/>
      <c r="AE49" s="395"/>
      <c r="AF49" s="236"/>
      <c r="AG49" s="395"/>
      <c r="AH49" s="236"/>
      <c r="AI49" s="395"/>
      <c r="AJ49" s="236"/>
      <c r="AK49" s="395"/>
      <c r="AL49" s="236"/>
      <c r="AM49" s="237"/>
      <c r="AN49" s="308" t="s">
        <v>1514</v>
      </c>
      <c r="CG49" s="325">
        <v>0</v>
      </c>
      <c r="CH49" s="325">
        <v>0</v>
      </c>
    </row>
    <row r="50" spans="1:231" x14ac:dyDescent="0.25">
      <c r="A50" s="396" t="s">
        <v>2198</v>
      </c>
      <c r="B50" s="437">
        <f t="shared" si="6"/>
        <v>0</v>
      </c>
      <c r="C50" s="397">
        <f t="shared" si="7"/>
        <v>0</v>
      </c>
      <c r="D50" s="398">
        <f t="shared" si="7"/>
        <v>0</v>
      </c>
      <c r="E50" s="201"/>
      <c r="F50" s="301"/>
      <c r="G50" s="201"/>
      <c r="H50" s="301"/>
      <c r="I50" s="201"/>
      <c r="J50" s="236"/>
      <c r="K50" s="201"/>
      <c r="L50" s="236"/>
      <c r="M50" s="201"/>
      <c r="N50" s="236"/>
      <c r="O50" s="395"/>
      <c r="P50" s="236"/>
      <c r="Q50" s="395"/>
      <c r="R50" s="236"/>
      <c r="S50" s="395"/>
      <c r="T50" s="236"/>
      <c r="U50" s="395"/>
      <c r="V50" s="236"/>
      <c r="W50" s="395"/>
      <c r="X50" s="236"/>
      <c r="Y50" s="395"/>
      <c r="Z50" s="236"/>
      <c r="AA50" s="395"/>
      <c r="AB50" s="236"/>
      <c r="AC50" s="395"/>
      <c r="AD50" s="236"/>
      <c r="AE50" s="395"/>
      <c r="AF50" s="236"/>
      <c r="AG50" s="395"/>
      <c r="AH50" s="236"/>
      <c r="AI50" s="395"/>
      <c r="AJ50" s="236"/>
      <c r="AK50" s="395"/>
      <c r="AL50" s="236"/>
      <c r="AM50" s="237"/>
      <c r="AN50" s="308" t="s">
        <v>1514</v>
      </c>
      <c r="CG50" s="325">
        <v>0</v>
      </c>
      <c r="CH50" s="325">
        <v>0</v>
      </c>
    </row>
    <row r="51" spans="1:231" x14ac:dyDescent="0.25">
      <c r="A51" s="396" t="s">
        <v>78</v>
      </c>
      <c r="B51" s="437">
        <f t="shared" si="6"/>
        <v>0</v>
      </c>
      <c r="C51" s="397">
        <f t="shared" si="7"/>
        <v>0</v>
      </c>
      <c r="D51" s="398">
        <f t="shared" si="7"/>
        <v>0</v>
      </c>
      <c r="E51" s="201"/>
      <c r="F51" s="301"/>
      <c r="G51" s="201"/>
      <c r="H51" s="301"/>
      <c r="I51" s="201"/>
      <c r="J51" s="236"/>
      <c r="K51" s="201"/>
      <c r="L51" s="236"/>
      <c r="M51" s="201"/>
      <c r="N51" s="236"/>
      <c r="O51" s="395"/>
      <c r="P51" s="236"/>
      <c r="Q51" s="395"/>
      <c r="R51" s="236"/>
      <c r="S51" s="395"/>
      <c r="T51" s="236"/>
      <c r="U51" s="395"/>
      <c r="V51" s="236"/>
      <c r="W51" s="395"/>
      <c r="X51" s="236"/>
      <c r="Y51" s="395"/>
      <c r="Z51" s="236"/>
      <c r="AA51" s="395"/>
      <c r="AB51" s="236"/>
      <c r="AC51" s="395"/>
      <c r="AD51" s="236"/>
      <c r="AE51" s="395"/>
      <c r="AF51" s="236"/>
      <c r="AG51" s="395"/>
      <c r="AH51" s="236"/>
      <c r="AI51" s="395"/>
      <c r="AJ51" s="236"/>
      <c r="AK51" s="395"/>
      <c r="AL51" s="236"/>
      <c r="AM51" s="237"/>
      <c r="AN51" s="308" t="s">
        <v>1514</v>
      </c>
      <c r="CG51" s="325">
        <v>0</v>
      </c>
      <c r="CH51" s="325">
        <v>0</v>
      </c>
    </row>
    <row r="52" spans="1:231" x14ac:dyDescent="0.25">
      <c r="A52" s="399" t="s">
        <v>368</v>
      </c>
      <c r="B52" s="438">
        <f t="shared" si="6"/>
        <v>0</v>
      </c>
      <c r="C52" s="356">
        <f t="shared" si="7"/>
        <v>0</v>
      </c>
      <c r="D52" s="358">
        <f t="shared" si="7"/>
        <v>0</v>
      </c>
      <c r="E52" s="242"/>
      <c r="F52" s="247"/>
      <c r="G52" s="242"/>
      <c r="H52" s="247"/>
      <c r="I52" s="242"/>
      <c r="J52" s="169"/>
      <c r="K52" s="242"/>
      <c r="L52" s="169"/>
      <c r="M52" s="242"/>
      <c r="N52" s="169"/>
      <c r="O52" s="400"/>
      <c r="P52" s="169"/>
      <c r="Q52" s="400"/>
      <c r="R52" s="169"/>
      <c r="S52" s="400"/>
      <c r="T52" s="169"/>
      <c r="U52" s="400"/>
      <c r="V52" s="169"/>
      <c r="W52" s="400"/>
      <c r="X52" s="169"/>
      <c r="Y52" s="400"/>
      <c r="Z52" s="169"/>
      <c r="AA52" s="400"/>
      <c r="AB52" s="169"/>
      <c r="AC52" s="400"/>
      <c r="AD52" s="169"/>
      <c r="AE52" s="400"/>
      <c r="AF52" s="169"/>
      <c r="AG52" s="400"/>
      <c r="AH52" s="169"/>
      <c r="AI52" s="400"/>
      <c r="AJ52" s="169"/>
      <c r="AK52" s="400"/>
      <c r="AL52" s="169"/>
      <c r="AM52" s="136"/>
      <c r="AN52" s="308" t="s">
        <v>1514</v>
      </c>
      <c r="CG52" s="325">
        <v>0</v>
      </c>
      <c r="CH52" s="325">
        <v>0</v>
      </c>
    </row>
    <row r="53" spans="1:231" s="1266" customFormat="1" x14ac:dyDescent="0.25">
      <c r="A53" s="1240" t="s">
        <v>2334</v>
      </c>
      <c r="B53" s="1240"/>
      <c r="C53" s="1240"/>
      <c r="D53" s="1240"/>
      <c r="E53" s="1240"/>
      <c r="F53" s="1240"/>
      <c r="G53" s="1240"/>
      <c r="H53" s="1240"/>
      <c r="I53" s="1240"/>
      <c r="J53" s="1240"/>
      <c r="K53" s="1240"/>
      <c r="L53" s="1240"/>
      <c r="M53" s="1240"/>
      <c r="N53" s="1264"/>
      <c r="O53" s="1264"/>
      <c r="P53" s="370"/>
      <c r="Q53" s="370"/>
      <c r="R53" s="370"/>
      <c r="S53" s="370"/>
      <c r="T53" s="1265"/>
      <c r="U53" s="1265"/>
      <c r="V53" s="1265"/>
      <c r="W53" s="1265"/>
      <c r="X53" s="1265"/>
      <c r="Y53" s="1265"/>
      <c r="AN53" s="1067"/>
      <c r="AO53" s="1067"/>
      <c r="AP53" s="1067"/>
      <c r="AQ53" s="1067"/>
      <c r="AR53" s="1067"/>
      <c r="AS53" s="1067"/>
      <c r="AT53" s="1067"/>
      <c r="AU53" s="1067"/>
      <c r="AV53" s="1067"/>
      <c r="AW53" s="1067"/>
      <c r="AX53" s="1067"/>
      <c r="AY53" s="1067"/>
      <c r="AZ53" s="1067"/>
      <c r="BA53" s="1067"/>
      <c r="BB53" s="1067"/>
      <c r="BC53" s="1067"/>
      <c r="BD53" s="1067"/>
      <c r="BE53" s="1067"/>
      <c r="BF53" s="1067"/>
      <c r="BG53" s="1067"/>
      <c r="BH53" s="1067"/>
      <c r="BI53" s="1067"/>
      <c r="BJ53" s="1067"/>
      <c r="BK53" s="1067"/>
      <c r="BL53" s="1067"/>
      <c r="BM53" s="1067"/>
      <c r="BN53" s="1067"/>
      <c r="BO53" s="1067"/>
      <c r="BP53" s="1067"/>
      <c r="BQ53" s="1067"/>
      <c r="BR53" s="1067"/>
      <c r="BS53" s="1067"/>
      <c r="BT53" s="1067"/>
      <c r="BU53" s="1067"/>
      <c r="BV53" s="1067"/>
      <c r="BW53" s="1067"/>
      <c r="BX53" s="1067"/>
      <c r="BY53" s="1067"/>
      <c r="BZ53" s="1067"/>
      <c r="CA53" s="1067"/>
      <c r="CB53" s="1067"/>
      <c r="CC53" s="1067"/>
      <c r="CD53" s="1067"/>
      <c r="CE53" s="1067"/>
      <c r="CF53" s="1067"/>
      <c r="CG53" s="1067"/>
      <c r="CH53" s="1067"/>
      <c r="CI53" s="1067"/>
      <c r="CJ53" s="1067"/>
      <c r="CK53" s="1067"/>
      <c r="CL53" s="1067"/>
      <c r="CM53" s="1067"/>
      <c r="CN53" s="1067"/>
      <c r="CO53" s="1067"/>
      <c r="CP53" s="1067"/>
      <c r="CQ53" s="1067"/>
      <c r="CR53" s="1067"/>
      <c r="CS53" s="1067"/>
      <c r="CT53" s="1067"/>
      <c r="CU53" s="1067"/>
      <c r="CV53" s="1067"/>
      <c r="CW53" s="1067"/>
      <c r="CX53" s="1067"/>
      <c r="CY53" s="1067"/>
      <c r="CZ53" s="1067"/>
      <c r="DA53" s="1067"/>
      <c r="DB53" s="1067"/>
      <c r="DC53" s="1067"/>
      <c r="DD53" s="1067"/>
      <c r="DE53" s="1067"/>
      <c r="DF53" s="1067"/>
      <c r="DG53" s="1067"/>
      <c r="DH53" s="1067"/>
      <c r="DI53" s="1067"/>
      <c r="DJ53" s="1067"/>
      <c r="DK53" s="1067"/>
      <c r="DL53" s="1067"/>
      <c r="DM53" s="1067"/>
      <c r="DN53" s="1067"/>
      <c r="DO53" s="1067"/>
      <c r="DP53" s="1067"/>
      <c r="DQ53" s="1067"/>
      <c r="DR53" s="1067"/>
      <c r="DS53" s="1067"/>
      <c r="DT53" s="1067"/>
      <c r="DU53" s="1067"/>
      <c r="DV53" s="1067"/>
      <c r="DW53" s="1067"/>
      <c r="DX53" s="1067"/>
      <c r="DY53" s="1067"/>
      <c r="DZ53" s="1067"/>
      <c r="EA53" s="1067"/>
      <c r="EB53" s="1067"/>
      <c r="EC53" s="1067"/>
      <c r="ED53" s="1067"/>
      <c r="EE53" s="1067"/>
      <c r="EF53" s="1067"/>
      <c r="EG53" s="1067"/>
      <c r="EH53" s="1067"/>
      <c r="EI53" s="1067"/>
      <c r="EJ53" s="1067"/>
      <c r="EK53" s="1067"/>
      <c r="EL53" s="1067"/>
      <c r="EM53" s="1067"/>
      <c r="EN53" s="1067"/>
      <c r="EO53" s="1067"/>
      <c r="EP53" s="1067"/>
      <c r="EQ53" s="1067"/>
      <c r="ER53" s="1067"/>
      <c r="ES53" s="1067"/>
      <c r="ET53" s="1067"/>
      <c r="EU53" s="1067"/>
      <c r="EV53" s="1067"/>
      <c r="EW53" s="1067"/>
      <c r="EX53" s="1067"/>
      <c r="EY53" s="1067"/>
      <c r="EZ53" s="1067"/>
      <c r="FA53" s="1067"/>
      <c r="FB53" s="1067"/>
      <c r="FC53" s="1067"/>
      <c r="FD53" s="1067"/>
      <c r="FE53" s="1067"/>
      <c r="FF53" s="1067"/>
      <c r="FG53" s="1067"/>
      <c r="FH53" s="1067"/>
      <c r="FI53" s="1067"/>
      <c r="FJ53" s="1067"/>
      <c r="FK53" s="1067"/>
      <c r="FL53" s="1067"/>
      <c r="FM53" s="1067"/>
      <c r="FN53" s="1067"/>
      <c r="FO53" s="1067"/>
      <c r="FP53" s="1067"/>
      <c r="FQ53" s="1067"/>
      <c r="FR53" s="1067"/>
      <c r="FS53" s="1067"/>
      <c r="FT53" s="1067"/>
      <c r="FU53" s="1067"/>
      <c r="FV53" s="1067"/>
      <c r="FW53" s="1067"/>
      <c r="FX53" s="1067"/>
      <c r="FY53" s="1067"/>
      <c r="FZ53" s="1067"/>
      <c r="GA53" s="1067"/>
      <c r="GB53" s="1067"/>
      <c r="GC53" s="1067"/>
      <c r="GD53" s="1067"/>
      <c r="GE53" s="1067"/>
      <c r="GF53" s="1067"/>
      <c r="GG53" s="1067"/>
      <c r="GH53" s="1067"/>
      <c r="GI53" s="1067"/>
      <c r="GJ53" s="1067"/>
      <c r="GK53" s="1067"/>
      <c r="GL53" s="1067"/>
      <c r="GM53" s="1067"/>
      <c r="GN53" s="1067"/>
      <c r="GO53" s="1067"/>
      <c r="GP53" s="1067"/>
      <c r="GQ53" s="1067"/>
      <c r="GR53" s="1067"/>
      <c r="GS53" s="1067"/>
      <c r="GT53" s="1067"/>
      <c r="GU53" s="1067"/>
      <c r="GV53" s="1067"/>
      <c r="GW53" s="1067"/>
      <c r="GX53" s="1067"/>
      <c r="GY53" s="1067"/>
      <c r="GZ53" s="1067"/>
      <c r="HA53" s="1067"/>
      <c r="HB53" s="1067"/>
      <c r="HC53" s="1067"/>
      <c r="HD53" s="1067"/>
      <c r="HE53" s="1067"/>
      <c r="HF53" s="1067"/>
      <c r="HG53" s="1067"/>
      <c r="HH53" s="1067"/>
      <c r="HI53" s="1067"/>
      <c r="HJ53" s="1067"/>
      <c r="HK53" s="1067"/>
      <c r="HL53" s="1067"/>
      <c r="HM53" s="1067"/>
      <c r="HN53" s="1067"/>
      <c r="HO53" s="1067"/>
      <c r="HP53" s="1067"/>
      <c r="HQ53" s="1067"/>
      <c r="HR53" s="1067"/>
      <c r="HS53" s="1067"/>
      <c r="HT53" s="1067"/>
      <c r="HU53" s="1067"/>
      <c r="HV53" s="1067"/>
      <c r="HW53" s="1067"/>
    </row>
    <row r="54" spans="1:231" x14ac:dyDescent="0.25">
      <c r="A54" s="2761" t="s">
        <v>665</v>
      </c>
      <c r="B54" s="3191" t="s">
        <v>47</v>
      </c>
      <c r="C54" s="3192"/>
      <c r="D54" s="3193"/>
      <c r="E54" s="3197" t="s">
        <v>533</v>
      </c>
      <c r="F54" s="3198"/>
      <c r="G54" s="3198"/>
      <c r="H54" s="3198"/>
      <c r="I54" s="3198"/>
      <c r="J54" s="3198"/>
      <c r="K54" s="3198"/>
      <c r="L54" s="3198"/>
      <c r="M54" s="3198"/>
      <c r="N54" s="3198"/>
      <c r="O54" s="3198"/>
      <c r="P54" s="3198"/>
      <c r="Q54" s="3198"/>
      <c r="R54" s="3198"/>
      <c r="S54" s="3198"/>
      <c r="T54" s="3198"/>
      <c r="U54" s="3198"/>
      <c r="V54" s="3198"/>
      <c r="W54" s="3198"/>
      <c r="X54" s="3198"/>
      <c r="Y54" s="3198"/>
      <c r="Z54" s="3198"/>
      <c r="AA54" s="3198"/>
      <c r="AB54" s="3198"/>
      <c r="AC54" s="3198"/>
      <c r="AD54" s="3198"/>
      <c r="AE54" s="3198"/>
      <c r="AF54" s="3198"/>
      <c r="AG54" s="3198"/>
      <c r="AH54" s="3198"/>
      <c r="AI54" s="3198"/>
      <c r="AJ54" s="3198"/>
      <c r="AK54" s="3198"/>
      <c r="AL54" s="3199"/>
      <c r="AM54" s="1067"/>
      <c r="AN54" s="1067"/>
      <c r="AO54" s="1067"/>
      <c r="AP54" s="1067"/>
      <c r="AQ54" s="1067"/>
      <c r="AR54" s="1067"/>
    </row>
    <row r="55" spans="1:231" x14ac:dyDescent="0.25">
      <c r="A55" s="2764"/>
      <c r="B55" s="3194"/>
      <c r="C55" s="3195"/>
      <c r="D55" s="3196"/>
      <c r="E55" s="2745" t="s">
        <v>475</v>
      </c>
      <c r="F55" s="2747"/>
      <c r="G55" s="2745" t="s">
        <v>476</v>
      </c>
      <c r="H55" s="2747"/>
      <c r="I55" s="2745" t="s">
        <v>477</v>
      </c>
      <c r="J55" s="2747"/>
      <c r="K55" s="2745" t="s">
        <v>444</v>
      </c>
      <c r="L55" s="2747"/>
      <c r="M55" s="2745" t="s">
        <v>13</v>
      </c>
      <c r="N55" s="2747"/>
      <c r="O55" s="2735" t="s">
        <v>14</v>
      </c>
      <c r="P55" s="2737"/>
      <c r="Q55" s="2735" t="s">
        <v>15</v>
      </c>
      <c r="R55" s="2737"/>
      <c r="S55" s="2735" t="s">
        <v>16</v>
      </c>
      <c r="T55" s="2737"/>
      <c r="U55" s="2735" t="s">
        <v>17</v>
      </c>
      <c r="V55" s="2736"/>
      <c r="W55" s="2735" t="s">
        <v>18</v>
      </c>
      <c r="X55" s="2737"/>
      <c r="Y55" s="2735" t="s">
        <v>19</v>
      </c>
      <c r="Z55" s="2737"/>
      <c r="AA55" s="2735" t="s">
        <v>20</v>
      </c>
      <c r="AB55" s="2737"/>
      <c r="AC55" s="2735" t="s">
        <v>21</v>
      </c>
      <c r="AD55" s="2737"/>
      <c r="AE55" s="2735" t="s">
        <v>22</v>
      </c>
      <c r="AF55" s="2737"/>
      <c r="AG55" s="2735" t="s">
        <v>23</v>
      </c>
      <c r="AH55" s="2737"/>
      <c r="AI55" s="2735" t="s">
        <v>24</v>
      </c>
      <c r="AJ55" s="2737"/>
      <c r="AK55" s="2735" t="s">
        <v>25</v>
      </c>
      <c r="AL55" s="2737"/>
      <c r="AM55" s="1067"/>
      <c r="AN55" s="1067"/>
      <c r="AO55" s="1067"/>
      <c r="AP55" s="1067"/>
      <c r="AQ55" s="1067"/>
      <c r="AR55" s="1067"/>
    </row>
    <row r="56" spans="1:231" x14ac:dyDescent="0.25">
      <c r="A56" s="2937"/>
      <c r="B56" s="628" t="s">
        <v>231</v>
      </c>
      <c r="C56" s="628" t="s">
        <v>27</v>
      </c>
      <c r="D56" s="115" t="s">
        <v>28</v>
      </c>
      <c r="E56" s="628" t="s">
        <v>27</v>
      </c>
      <c r="F56" s="115" t="s">
        <v>28</v>
      </c>
      <c r="G56" s="628" t="s">
        <v>27</v>
      </c>
      <c r="H56" s="115" t="s">
        <v>28</v>
      </c>
      <c r="I56" s="628" t="s">
        <v>27</v>
      </c>
      <c r="J56" s="115" t="s">
        <v>28</v>
      </c>
      <c r="K56" s="628" t="s">
        <v>27</v>
      </c>
      <c r="L56" s="115" t="s">
        <v>28</v>
      </c>
      <c r="M56" s="628" t="s">
        <v>27</v>
      </c>
      <c r="N56" s="115" t="s">
        <v>28</v>
      </c>
      <c r="O56" s="628" t="s">
        <v>27</v>
      </c>
      <c r="P56" s="115" t="s">
        <v>28</v>
      </c>
      <c r="Q56" s="628" t="s">
        <v>27</v>
      </c>
      <c r="R56" s="115" t="s">
        <v>28</v>
      </c>
      <c r="S56" s="628" t="s">
        <v>27</v>
      </c>
      <c r="T56" s="115" t="s">
        <v>28</v>
      </c>
      <c r="U56" s="628" t="s">
        <v>27</v>
      </c>
      <c r="V56" s="383" t="s">
        <v>28</v>
      </c>
      <c r="W56" s="628" t="s">
        <v>27</v>
      </c>
      <c r="X56" s="115" t="s">
        <v>28</v>
      </c>
      <c r="Y56" s="628" t="s">
        <v>27</v>
      </c>
      <c r="Z56" s="115" t="s">
        <v>28</v>
      </c>
      <c r="AA56" s="628" t="s">
        <v>27</v>
      </c>
      <c r="AB56" s="115" t="s">
        <v>28</v>
      </c>
      <c r="AC56" s="628" t="s">
        <v>27</v>
      </c>
      <c r="AD56" s="115" t="s">
        <v>28</v>
      </c>
      <c r="AE56" s="628" t="s">
        <v>27</v>
      </c>
      <c r="AF56" s="115" t="s">
        <v>28</v>
      </c>
      <c r="AG56" s="628" t="s">
        <v>27</v>
      </c>
      <c r="AH56" s="115" t="s">
        <v>28</v>
      </c>
      <c r="AI56" s="628" t="s">
        <v>27</v>
      </c>
      <c r="AJ56" s="115" t="s">
        <v>28</v>
      </c>
      <c r="AK56" s="628" t="s">
        <v>27</v>
      </c>
      <c r="AL56" s="115" t="s">
        <v>28</v>
      </c>
      <c r="AM56" s="1267"/>
      <c r="AN56" s="1067"/>
      <c r="AO56" s="1067"/>
      <c r="AP56" s="1067"/>
      <c r="AQ56" s="1067"/>
      <c r="AR56" s="1067"/>
    </row>
    <row r="57" spans="1:231" x14ac:dyDescent="0.25">
      <c r="A57" s="1268" t="s">
        <v>666</v>
      </c>
      <c r="B57" s="1269">
        <f t="shared" ref="B57:B62" si="8">SUM(C57+D57)</f>
        <v>0</v>
      </c>
      <c r="C57" s="1269">
        <f t="shared" ref="C57:D62" si="9">SUM(E57+G57+I57+K57+M57+O57+Q57+S57+U57+W57+Y57+AA57+AC57+AE57+AG57+AI57+AK57)</f>
        <v>0</v>
      </c>
      <c r="D57" s="513">
        <f t="shared" si="9"/>
        <v>0</v>
      </c>
      <c r="E57" s="193"/>
      <c r="F57" s="244"/>
      <c r="G57" s="193"/>
      <c r="H57" s="166"/>
      <c r="I57" s="193"/>
      <c r="J57" s="166"/>
      <c r="K57" s="193"/>
      <c r="L57" s="166"/>
      <c r="M57" s="193"/>
      <c r="N57" s="166"/>
      <c r="O57" s="193"/>
      <c r="P57" s="166"/>
      <c r="Q57" s="193"/>
      <c r="R57" s="166"/>
      <c r="S57" s="193"/>
      <c r="T57" s="166"/>
      <c r="U57" s="193"/>
      <c r="V57" s="532"/>
      <c r="W57" s="193"/>
      <c r="X57" s="166"/>
      <c r="Y57" s="193"/>
      <c r="Z57" s="166"/>
      <c r="AA57" s="193"/>
      <c r="AB57" s="166"/>
      <c r="AC57" s="193"/>
      <c r="AD57" s="166"/>
      <c r="AE57" s="193"/>
      <c r="AF57" s="166"/>
      <c r="AG57" s="193"/>
      <c r="AH57" s="166"/>
      <c r="AI57" s="193"/>
      <c r="AJ57" s="166"/>
      <c r="AK57" s="401"/>
      <c r="AL57" s="166"/>
      <c r="AM57" s="1270"/>
      <c r="AN57" s="1067"/>
      <c r="AO57" s="1067"/>
      <c r="AP57" s="1067"/>
      <c r="AQ57" s="1067"/>
      <c r="AR57" s="1067"/>
      <c r="CG57" s="325">
        <v>0</v>
      </c>
    </row>
    <row r="58" spans="1:231" x14ac:dyDescent="0.25">
      <c r="A58" s="1271" t="s">
        <v>667</v>
      </c>
      <c r="B58" s="1272">
        <f t="shared" si="8"/>
        <v>0</v>
      </c>
      <c r="C58" s="1272">
        <f t="shared" si="9"/>
        <v>0</v>
      </c>
      <c r="D58" s="515">
        <f t="shared" si="9"/>
        <v>0</v>
      </c>
      <c r="E58" s="201"/>
      <c r="F58" s="301"/>
      <c r="G58" s="201"/>
      <c r="H58" s="236"/>
      <c r="I58" s="201"/>
      <c r="J58" s="236"/>
      <c r="K58" s="201"/>
      <c r="L58" s="236"/>
      <c r="M58" s="201"/>
      <c r="N58" s="236"/>
      <c r="O58" s="201"/>
      <c r="P58" s="236"/>
      <c r="Q58" s="201"/>
      <c r="R58" s="236"/>
      <c r="S58" s="201"/>
      <c r="T58" s="236"/>
      <c r="U58" s="201"/>
      <c r="V58" s="447"/>
      <c r="W58" s="201"/>
      <c r="X58" s="236"/>
      <c r="Y58" s="201"/>
      <c r="Z58" s="236"/>
      <c r="AA58" s="201"/>
      <c r="AB58" s="236"/>
      <c r="AC58" s="201"/>
      <c r="AD58" s="236"/>
      <c r="AE58" s="201"/>
      <c r="AF58" s="236"/>
      <c r="AG58" s="201"/>
      <c r="AH58" s="236"/>
      <c r="AI58" s="201"/>
      <c r="AJ58" s="236"/>
      <c r="AK58" s="395"/>
      <c r="AL58" s="236"/>
      <c r="AM58" s="1273"/>
      <c r="AN58" s="1067"/>
      <c r="AO58" s="1067"/>
      <c r="AP58" s="1067"/>
      <c r="AQ58" s="1067"/>
      <c r="AR58" s="1067"/>
    </row>
    <row r="59" spans="1:231" x14ac:dyDescent="0.25">
      <c r="A59" s="1271" t="s">
        <v>668</v>
      </c>
      <c r="B59" s="1272">
        <f t="shared" si="8"/>
        <v>0</v>
      </c>
      <c r="C59" s="1272">
        <f t="shared" si="9"/>
        <v>0</v>
      </c>
      <c r="D59" s="515">
        <f t="shared" si="9"/>
        <v>0</v>
      </c>
      <c r="E59" s="201"/>
      <c r="F59" s="301"/>
      <c r="G59" s="201"/>
      <c r="H59" s="236"/>
      <c r="I59" s="201"/>
      <c r="J59" s="236"/>
      <c r="K59" s="201"/>
      <c r="L59" s="236"/>
      <c r="M59" s="201"/>
      <c r="N59" s="236"/>
      <c r="O59" s="201"/>
      <c r="P59" s="236"/>
      <c r="Q59" s="201"/>
      <c r="R59" s="236"/>
      <c r="S59" s="201"/>
      <c r="T59" s="236"/>
      <c r="U59" s="201"/>
      <c r="V59" s="447"/>
      <c r="W59" s="201"/>
      <c r="X59" s="236"/>
      <c r="Y59" s="201"/>
      <c r="Z59" s="236"/>
      <c r="AA59" s="201"/>
      <c r="AB59" s="236"/>
      <c r="AC59" s="201"/>
      <c r="AD59" s="236"/>
      <c r="AE59" s="201"/>
      <c r="AF59" s="236"/>
      <c r="AG59" s="201"/>
      <c r="AH59" s="236"/>
      <c r="AI59" s="201"/>
      <c r="AJ59" s="236"/>
      <c r="AK59" s="395"/>
      <c r="AL59" s="236"/>
      <c r="AM59" s="1274"/>
      <c r="AN59" s="1067"/>
      <c r="AO59" s="1067"/>
      <c r="AP59" s="1067"/>
      <c r="AQ59" s="1067"/>
      <c r="AR59" s="1067"/>
    </row>
    <row r="60" spans="1:231" x14ac:dyDescent="0.25">
      <c r="A60" s="1271" t="s">
        <v>669</v>
      </c>
      <c r="B60" s="1272">
        <f t="shared" si="8"/>
        <v>0</v>
      </c>
      <c r="C60" s="1272">
        <f t="shared" si="9"/>
        <v>0</v>
      </c>
      <c r="D60" s="515">
        <f t="shared" si="9"/>
        <v>0</v>
      </c>
      <c r="E60" s="201"/>
      <c r="F60" s="301"/>
      <c r="G60" s="201"/>
      <c r="H60" s="236"/>
      <c r="I60" s="201"/>
      <c r="J60" s="236"/>
      <c r="K60" s="201"/>
      <c r="L60" s="236"/>
      <c r="M60" s="201"/>
      <c r="N60" s="236"/>
      <c r="O60" s="201"/>
      <c r="P60" s="236"/>
      <c r="Q60" s="201"/>
      <c r="R60" s="236"/>
      <c r="S60" s="201"/>
      <c r="T60" s="236"/>
      <c r="U60" s="201"/>
      <c r="V60" s="447"/>
      <c r="W60" s="201"/>
      <c r="X60" s="236"/>
      <c r="Y60" s="201"/>
      <c r="Z60" s="236"/>
      <c r="AA60" s="201"/>
      <c r="AB60" s="236"/>
      <c r="AC60" s="201"/>
      <c r="AD60" s="236"/>
      <c r="AE60" s="201"/>
      <c r="AF60" s="236"/>
      <c r="AG60" s="201"/>
      <c r="AH60" s="236"/>
      <c r="AI60" s="201"/>
      <c r="AJ60" s="236"/>
      <c r="AK60" s="395"/>
      <c r="AL60" s="236"/>
      <c r="AM60" s="1274"/>
      <c r="AN60" s="1067"/>
      <c r="AO60" s="1067"/>
      <c r="AP60" s="1067"/>
      <c r="AQ60" s="1067"/>
      <c r="AR60" s="1067"/>
    </row>
    <row r="61" spans="1:231" x14ac:dyDescent="0.25">
      <c r="A61" s="1275" t="s">
        <v>670</v>
      </c>
      <c r="B61" s="1276">
        <f t="shared" si="8"/>
        <v>0</v>
      </c>
      <c r="C61" s="1276">
        <f t="shared" si="9"/>
        <v>0</v>
      </c>
      <c r="D61" s="613">
        <f t="shared" si="9"/>
        <v>0</v>
      </c>
      <c r="E61" s="269"/>
      <c r="F61" s="429"/>
      <c r="G61" s="269"/>
      <c r="H61" s="270"/>
      <c r="I61" s="269"/>
      <c r="J61" s="270"/>
      <c r="K61" s="269"/>
      <c r="L61" s="270"/>
      <c r="M61" s="269"/>
      <c r="N61" s="270"/>
      <c r="O61" s="269"/>
      <c r="P61" s="270"/>
      <c r="Q61" s="269"/>
      <c r="R61" s="270"/>
      <c r="S61" s="269"/>
      <c r="T61" s="270"/>
      <c r="U61" s="269"/>
      <c r="V61" s="209"/>
      <c r="W61" s="269"/>
      <c r="X61" s="270"/>
      <c r="Y61" s="269"/>
      <c r="Z61" s="270"/>
      <c r="AA61" s="269"/>
      <c r="AB61" s="270"/>
      <c r="AC61" s="269"/>
      <c r="AD61" s="270"/>
      <c r="AE61" s="269"/>
      <c r="AF61" s="270"/>
      <c r="AG61" s="269"/>
      <c r="AH61" s="270"/>
      <c r="AI61" s="269"/>
      <c r="AJ61" s="270"/>
      <c r="AK61" s="407"/>
      <c r="AL61" s="270"/>
      <c r="AM61" s="1274"/>
      <c r="AN61" s="1067"/>
      <c r="AO61" s="1067"/>
      <c r="AP61" s="1067"/>
      <c r="AQ61" s="1067"/>
      <c r="AR61" s="1067"/>
    </row>
    <row r="62" spans="1:231" x14ac:dyDescent="0.25">
      <c r="A62" s="1277" t="s">
        <v>671</v>
      </c>
      <c r="B62" s="1278">
        <f t="shared" si="8"/>
        <v>0</v>
      </c>
      <c r="C62" s="1278">
        <f t="shared" si="9"/>
        <v>0</v>
      </c>
      <c r="D62" s="516">
        <f t="shared" si="9"/>
        <v>0</v>
      </c>
      <c r="E62" s="242"/>
      <c r="F62" s="247"/>
      <c r="G62" s="242"/>
      <c r="H62" s="169"/>
      <c r="I62" s="242"/>
      <c r="J62" s="169"/>
      <c r="K62" s="242"/>
      <c r="L62" s="169"/>
      <c r="M62" s="242"/>
      <c r="N62" s="169"/>
      <c r="O62" s="242"/>
      <c r="P62" s="169"/>
      <c r="Q62" s="242"/>
      <c r="R62" s="169"/>
      <c r="S62" s="242"/>
      <c r="T62" s="169"/>
      <c r="U62" s="242"/>
      <c r="V62" s="536"/>
      <c r="W62" s="242"/>
      <c r="X62" s="169"/>
      <c r="Y62" s="242"/>
      <c r="Z62" s="169"/>
      <c r="AA62" s="242"/>
      <c r="AB62" s="169"/>
      <c r="AC62" s="242"/>
      <c r="AD62" s="169"/>
      <c r="AE62" s="242"/>
      <c r="AF62" s="169"/>
      <c r="AG62" s="242"/>
      <c r="AH62" s="169"/>
      <c r="AI62" s="242"/>
      <c r="AJ62" s="169"/>
      <c r="AK62" s="400"/>
      <c r="AL62" s="169"/>
      <c r="AM62" s="1274"/>
      <c r="AN62" s="1067"/>
      <c r="AO62" s="1067"/>
      <c r="AP62" s="1067"/>
      <c r="AQ62" s="1067"/>
      <c r="AR62" s="1067"/>
    </row>
    <row r="63" spans="1:231" x14ac:dyDescent="0.25">
      <c r="A63" s="383" t="s">
        <v>47</v>
      </c>
      <c r="B63" s="1279">
        <f t="shared" ref="B63:AL63" si="10">SUM(B57:B62)</f>
        <v>0</v>
      </c>
      <c r="C63" s="1279">
        <f t="shared" si="10"/>
        <v>0</v>
      </c>
      <c r="D63" s="344">
        <f t="shared" si="10"/>
        <v>0</v>
      </c>
      <c r="E63" s="272">
        <f t="shared" si="10"/>
        <v>0</v>
      </c>
      <c r="F63" s="273">
        <f t="shared" si="10"/>
        <v>0</v>
      </c>
      <c r="G63" s="272">
        <f t="shared" si="10"/>
        <v>0</v>
      </c>
      <c r="H63" s="306">
        <f t="shared" si="10"/>
        <v>0</v>
      </c>
      <c r="I63" s="272">
        <f t="shared" si="10"/>
        <v>0</v>
      </c>
      <c r="J63" s="306">
        <f t="shared" si="10"/>
        <v>0</v>
      </c>
      <c r="K63" s="272">
        <f t="shared" si="10"/>
        <v>0</v>
      </c>
      <c r="L63" s="306">
        <f t="shared" si="10"/>
        <v>0</v>
      </c>
      <c r="M63" s="272">
        <f t="shared" si="10"/>
        <v>0</v>
      </c>
      <c r="N63" s="306">
        <f t="shared" si="10"/>
        <v>0</v>
      </c>
      <c r="O63" s="272">
        <f t="shared" si="10"/>
        <v>0</v>
      </c>
      <c r="P63" s="306">
        <f t="shared" si="10"/>
        <v>0</v>
      </c>
      <c r="Q63" s="272">
        <f t="shared" si="10"/>
        <v>0</v>
      </c>
      <c r="R63" s="306">
        <f t="shared" si="10"/>
        <v>0</v>
      </c>
      <c r="S63" s="272">
        <f t="shared" si="10"/>
        <v>0</v>
      </c>
      <c r="T63" s="306">
        <f t="shared" si="10"/>
        <v>0</v>
      </c>
      <c r="U63" s="275">
        <f t="shared" si="10"/>
        <v>0</v>
      </c>
      <c r="V63" s="1280">
        <f t="shared" si="10"/>
        <v>0</v>
      </c>
      <c r="W63" s="272">
        <f t="shared" si="10"/>
        <v>0</v>
      </c>
      <c r="X63" s="306">
        <f t="shared" si="10"/>
        <v>0</v>
      </c>
      <c r="Y63" s="272">
        <f t="shared" si="10"/>
        <v>0</v>
      </c>
      <c r="Z63" s="306">
        <f t="shared" si="10"/>
        <v>0</v>
      </c>
      <c r="AA63" s="272">
        <f t="shared" si="10"/>
        <v>0</v>
      </c>
      <c r="AB63" s="306">
        <f t="shared" si="10"/>
        <v>0</v>
      </c>
      <c r="AC63" s="272">
        <f t="shared" si="10"/>
        <v>0</v>
      </c>
      <c r="AD63" s="306">
        <f t="shared" si="10"/>
        <v>0</v>
      </c>
      <c r="AE63" s="272">
        <f t="shared" si="10"/>
        <v>0</v>
      </c>
      <c r="AF63" s="306">
        <f t="shared" si="10"/>
        <v>0</v>
      </c>
      <c r="AG63" s="272">
        <f t="shared" si="10"/>
        <v>0</v>
      </c>
      <c r="AH63" s="306">
        <f t="shared" si="10"/>
        <v>0</v>
      </c>
      <c r="AI63" s="272">
        <f t="shared" si="10"/>
        <v>0</v>
      </c>
      <c r="AJ63" s="306">
        <f t="shared" si="10"/>
        <v>0</v>
      </c>
      <c r="AK63" s="271">
        <f t="shared" si="10"/>
        <v>0</v>
      </c>
      <c r="AL63" s="306">
        <f t="shared" si="10"/>
        <v>0</v>
      </c>
      <c r="AM63" s="1274"/>
      <c r="AN63" s="1067"/>
      <c r="AO63" s="1067"/>
      <c r="AP63" s="1067"/>
      <c r="AQ63" s="1241"/>
      <c r="AR63" s="1067"/>
    </row>
    <row r="64" spans="1:231" x14ac:dyDescent="0.25">
      <c r="A64" s="1240" t="s">
        <v>672</v>
      </c>
      <c r="B64" s="683"/>
      <c r="C64" s="683"/>
      <c r="D64" s="683"/>
      <c r="E64" s="683"/>
      <c r="F64" s="683"/>
      <c r="G64" s="683"/>
      <c r="H64" s="683"/>
      <c r="I64" s="801"/>
      <c r="J64" s="801"/>
      <c r="K64" s="801"/>
      <c r="L64" s="801"/>
      <c r="M64" s="801"/>
      <c r="N64" s="801"/>
      <c r="O64" s="801"/>
      <c r="P64" s="591"/>
      <c r="Q64" s="591"/>
      <c r="R64" s="591"/>
      <c r="S64" s="591"/>
      <c r="T64" s="1067"/>
      <c r="U64" s="1067"/>
      <c r="V64" s="1067"/>
      <c r="W64" s="1067"/>
      <c r="X64" s="1067"/>
      <c r="Y64" s="1067"/>
    </row>
    <row r="65" spans="1:43" ht="27" customHeight="1" x14ac:dyDescent="0.25">
      <c r="A65" s="628" t="s">
        <v>653</v>
      </c>
      <c r="B65" s="115" t="s">
        <v>656</v>
      </c>
      <c r="C65" s="115" t="s">
        <v>673</v>
      </c>
      <c r="D65" s="115" t="s">
        <v>674</v>
      </c>
      <c r="E65" s="115" t="s">
        <v>443</v>
      </c>
      <c r="F65" s="1281"/>
      <c r="G65" s="278"/>
      <c r="H65" s="278"/>
      <c r="I65" s="278"/>
      <c r="J65" s="278"/>
      <c r="K65" s="278"/>
      <c r="L65" s="278"/>
      <c r="M65" s="278"/>
      <c r="N65" s="1282" t="s">
        <v>263</v>
      </c>
      <c r="O65" s="278"/>
      <c r="P65" s="278"/>
      <c r="Q65" s="278"/>
      <c r="R65" s="1067"/>
      <c r="S65" s="1067"/>
      <c r="T65" s="1067"/>
      <c r="U65" s="1067"/>
      <c r="V65" s="1067"/>
      <c r="W65" s="1067"/>
      <c r="X65" s="292"/>
      <c r="Y65" s="292"/>
      <c r="Z65" s="1283"/>
      <c r="AA65" s="1283"/>
      <c r="AB65" s="1283"/>
      <c r="AC65" s="1283"/>
      <c r="AD65" s="1283"/>
      <c r="AE65" s="1283"/>
      <c r="AF65" s="1283"/>
      <c r="AG65" s="1283"/>
      <c r="AH65" s="1283"/>
      <c r="AI65" s="1283"/>
      <c r="AJ65" s="1283"/>
      <c r="AK65" s="1283"/>
      <c r="AL65" s="1283"/>
      <c r="AM65" s="1283"/>
      <c r="AN65" s="1283"/>
      <c r="AO65" s="1283"/>
      <c r="AP65" s="1283"/>
      <c r="AQ65" s="1283"/>
    </row>
    <row r="66" spans="1:43" x14ac:dyDescent="0.25">
      <c r="A66" s="1284" t="s">
        <v>675</v>
      </c>
      <c r="B66" s="119">
        <f t="shared" ref="B66:B84" si="11">SUM(C66:E66)</f>
        <v>0</v>
      </c>
      <c r="C66" s="125"/>
      <c r="D66" s="125"/>
      <c r="E66" s="125"/>
      <c r="F66" s="475"/>
      <c r="G66" s="278"/>
      <c r="H66" s="280"/>
      <c r="I66" s="280"/>
      <c r="J66" s="280"/>
      <c r="K66" s="280"/>
      <c r="L66" s="280"/>
      <c r="M66" s="280"/>
      <c r="N66" s="280"/>
      <c r="O66" s="280"/>
      <c r="P66" s="280"/>
      <c r="Q66" s="280"/>
      <c r="R66" s="1067"/>
      <c r="S66" s="1067"/>
      <c r="T66" s="1067"/>
      <c r="U66" s="1067"/>
      <c r="V66" s="1067"/>
      <c r="W66" s="1067"/>
      <c r="X66" s="292"/>
      <c r="Y66" s="292"/>
      <c r="Z66" s="1283"/>
      <c r="AA66" s="1283"/>
      <c r="AB66" s="1283"/>
      <c r="AC66" s="1283"/>
      <c r="AD66" s="1283"/>
      <c r="AE66" s="1283"/>
      <c r="AF66" s="1283"/>
      <c r="AG66" s="1283"/>
      <c r="AH66" s="1283"/>
      <c r="AI66" s="1283"/>
      <c r="AJ66" s="1283"/>
      <c r="AK66" s="1283"/>
      <c r="AL66" s="1283"/>
      <c r="AM66" s="1283"/>
      <c r="AN66" s="1283"/>
      <c r="AO66" s="1283"/>
      <c r="AP66" s="1283"/>
      <c r="AQ66" s="1283"/>
    </row>
    <row r="67" spans="1:43" x14ac:dyDescent="0.25">
      <c r="A67" s="1285" t="s">
        <v>676</v>
      </c>
      <c r="B67" s="283">
        <f t="shared" si="11"/>
        <v>0</v>
      </c>
      <c r="C67" s="237"/>
      <c r="D67" s="237"/>
      <c r="E67" s="237"/>
      <c r="F67" s="475"/>
      <c r="G67" s="278"/>
      <c r="H67" s="280"/>
      <c r="I67" s="280"/>
      <c r="J67" s="280"/>
      <c r="K67" s="280"/>
      <c r="L67" s="280"/>
      <c r="M67" s="280"/>
      <c r="N67" s="280"/>
      <c r="O67" s="280"/>
      <c r="P67" s="280"/>
      <c r="Q67" s="280"/>
      <c r="R67" s="1067"/>
      <c r="S67" s="1067"/>
      <c r="T67" s="1067"/>
      <c r="U67" s="1067"/>
      <c r="V67" s="1067"/>
      <c r="W67" s="1067"/>
      <c r="X67" s="292"/>
      <c r="Y67" s="292"/>
      <c r="Z67" s="1283"/>
      <c r="AA67" s="1283"/>
      <c r="AB67" s="1283"/>
      <c r="AC67" s="1283"/>
      <c r="AD67" s="1283"/>
      <c r="AE67" s="1283"/>
      <c r="AF67" s="1283"/>
      <c r="AG67" s="1283"/>
      <c r="AH67" s="1283"/>
      <c r="AI67" s="1283"/>
      <c r="AJ67" s="1283"/>
      <c r="AK67" s="1283"/>
      <c r="AL67" s="1283"/>
      <c r="AM67" s="1283"/>
      <c r="AN67" s="1283"/>
      <c r="AO67" s="1283"/>
      <c r="AP67" s="1283"/>
      <c r="AQ67" s="1283"/>
    </row>
    <row r="68" spans="1:43" x14ac:dyDescent="0.25">
      <c r="A68" s="1285" t="s">
        <v>677</v>
      </c>
      <c r="B68" s="283">
        <f t="shared" si="11"/>
        <v>0</v>
      </c>
      <c r="C68" s="237"/>
      <c r="D68" s="237"/>
      <c r="E68" s="237"/>
      <c r="F68" s="475"/>
      <c r="G68" s="278"/>
      <c r="H68" s="280"/>
      <c r="I68" s="280"/>
      <c r="J68" s="280"/>
      <c r="K68" s="280"/>
      <c r="L68" s="280"/>
      <c r="M68" s="280"/>
      <c r="N68" s="280"/>
      <c r="O68" s="280"/>
      <c r="P68" s="280"/>
      <c r="Q68" s="280"/>
      <c r="R68" s="1067"/>
      <c r="S68" s="1067"/>
      <c r="T68" s="1067"/>
      <c r="U68" s="1067"/>
      <c r="V68" s="1067"/>
      <c r="W68" s="1067"/>
      <c r="X68" s="292"/>
      <c r="Y68" s="292"/>
      <c r="Z68" s="1283"/>
      <c r="AA68" s="1283"/>
      <c r="AB68" s="1283"/>
      <c r="AC68" s="1283"/>
      <c r="AD68" s="1283"/>
      <c r="AE68" s="1283"/>
      <c r="AF68" s="1283"/>
      <c r="AG68" s="1283"/>
      <c r="AH68" s="1283"/>
      <c r="AI68" s="1283"/>
      <c r="AJ68" s="1283"/>
      <c r="AK68" s="1283"/>
      <c r="AL68" s="1283"/>
      <c r="AM68" s="1283"/>
      <c r="AN68" s="1283"/>
      <c r="AO68" s="1283"/>
      <c r="AP68" s="1283"/>
      <c r="AQ68" s="1283"/>
    </row>
    <row r="69" spans="1:43" x14ac:dyDescent="0.25">
      <c r="A69" s="1285" t="s">
        <v>169</v>
      </c>
      <c r="B69" s="283">
        <f t="shared" si="11"/>
        <v>0</v>
      </c>
      <c r="C69" s="237"/>
      <c r="D69" s="237"/>
      <c r="E69" s="237"/>
      <c r="F69" s="475"/>
      <c r="G69" s="278"/>
      <c r="H69" s="280"/>
      <c r="I69" s="280"/>
      <c r="J69" s="280"/>
      <c r="K69" s="280"/>
      <c r="L69" s="280"/>
      <c r="M69" s="280"/>
      <c r="N69" s="280"/>
      <c r="O69" s="280"/>
      <c r="P69" s="280"/>
      <c r="Q69" s="280"/>
      <c r="R69" s="1067"/>
      <c r="S69" s="1067"/>
      <c r="T69" s="1067"/>
      <c r="U69" s="1067"/>
      <c r="V69" s="1067"/>
      <c r="W69" s="1067"/>
      <c r="X69" s="292"/>
      <c r="Y69" s="292"/>
      <c r="Z69" s="1283"/>
      <c r="AA69" s="1283"/>
      <c r="AB69" s="1283"/>
      <c r="AC69" s="1283"/>
      <c r="AD69" s="1283"/>
      <c r="AE69" s="1283"/>
      <c r="AF69" s="1283"/>
      <c r="AG69" s="1283"/>
      <c r="AH69" s="1283"/>
      <c r="AI69" s="1283"/>
      <c r="AJ69" s="1283"/>
      <c r="AK69" s="1283"/>
      <c r="AL69" s="1283"/>
      <c r="AM69" s="1283"/>
      <c r="AN69" s="1283"/>
      <c r="AO69" s="1283"/>
      <c r="AP69" s="1283"/>
      <c r="AQ69" s="1283"/>
    </row>
    <row r="70" spans="1:43" x14ac:dyDescent="0.25">
      <c r="A70" s="1285" t="s">
        <v>168</v>
      </c>
      <c r="B70" s="283">
        <f t="shared" si="11"/>
        <v>0</v>
      </c>
      <c r="C70" s="237"/>
      <c r="D70" s="237"/>
      <c r="E70" s="237"/>
      <c r="F70" s="475"/>
      <c r="G70" s="278"/>
      <c r="H70" s="280"/>
      <c r="I70" s="280"/>
      <c r="J70" s="280"/>
      <c r="K70" s="280"/>
      <c r="L70" s="280"/>
      <c r="M70" s="280"/>
      <c r="N70" s="280"/>
      <c r="O70" s="280"/>
      <c r="P70" s="280"/>
      <c r="Q70" s="280"/>
      <c r="R70" s="1067"/>
      <c r="S70" s="1067"/>
      <c r="T70" s="1067"/>
      <c r="U70" s="1067"/>
      <c r="V70" s="1067"/>
      <c r="W70" s="1067"/>
      <c r="X70" s="292"/>
      <c r="Y70" s="292"/>
      <c r="Z70" s="1283"/>
      <c r="AA70" s="1283"/>
      <c r="AB70" s="1283"/>
      <c r="AC70" s="1283"/>
      <c r="AD70" s="1283"/>
      <c r="AE70" s="1283"/>
      <c r="AF70" s="1283"/>
      <c r="AG70" s="1283"/>
      <c r="AH70" s="1283"/>
      <c r="AI70" s="1283"/>
      <c r="AJ70" s="1283"/>
      <c r="AK70" s="1283"/>
      <c r="AL70" s="1283"/>
      <c r="AM70" s="1283"/>
      <c r="AN70" s="1283"/>
      <c r="AO70" s="1283"/>
      <c r="AP70" s="1283"/>
      <c r="AQ70" s="1283"/>
    </row>
    <row r="71" spans="1:43" x14ac:dyDescent="0.25">
      <c r="A71" s="1285" t="s">
        <v>167</v>
      </c>
      <c r="B71" s="283">
        <f t="shared" si="11"/>
        <v>0</v>
      </c>
      <c r="C71" s="237"/>
      <c r="D71" s="237"/>
      <c r="E71" s="237"/>
      <c r="F71" s="475"/>
      <c r="G71" s="278"/>
      <c r="H71" s="280"/>
      <c r="I71" s="280"/>
      <c r="J71" s="280"/>
      <c r="K71" s="280"/>
      <c r="L71" s="280"/>
      <c r="M71" s="280"/>
      <c r="N71" s="280"/>
      <c r="O71" s="280"/>
      <c r="P71" s="280"/>
      <c r="Q71" s="280"/>
      <c r="R71" s="1067"/>
      <c r="S71" s="1067"/>
      <c r="T71" s="1067"/>
      <c r="U71" s="1067"/>
      <c r="V71" s="1067"/>
      <c r="W71" s="1067"/>
      <c r="X71" s="292"/>
      <c r="Y71" s="292"/>
      <c r="Z71" s="1283"/>
      <c r="AA71" s="1283"/>
      <c r="AB71" s="1283"/>
      <c r="AC71" s="1283"/>
      <c r="AD71" s="1283"/>
      <c r="AE71" s="1283"/>
      <c r="AF71" s="1283"/>
      <c r="AG71" s="1283"/>
      <c r="AH71" s="1283"/>
      <c r="AI71" s="1283"/>
      <c r="AJ71" s="1283"/>
      <c r="AK71" s="1283"/>
      <c r="AL71" s="1283"/>
      <c r="AM71" s="1283"/>
      <c r="AN71" s="1283"/>
      <c r="AO71" s="1283"/>
      <c r="AP71" s="1283"/>
      <c r="AQ71" s="1283"/>
    </row>
    <row r="72" spans="1:43" x14ac:dyDescent="0.25">
      <c r="A72" s="1285" t="s">
        <v>678</v>
      </c>
      <c r="B72" s="283">
        <f t="shared" si="11"/>
        <v>0</v>
      </c>
      <c r="C72" s="237"/>
      <c r="D72" s="237"/>
      <c r="E72" s="237"/>
      <c r="F72" s="475"/>
      <c r="G72" s="278"/>
      <c r="H72" s="280"/>
      <c r="I72" s="280"/>
      <c r="J72" s="280"/>
      <c r="K72" s="280"/>
      <c r="L72" s="280"/>
      <c r="M72" s="280"/>
      <c r="N72" s="280"/>
      <c r="O72" s="280"/>
      <c r="P72" s="280"/>
      <c r="Q72" s="280"/>
      <c r="R72" s="1067"/>
      <c r="S72" s="1067"/>
      <c r="T72" s="1067"/>
      <c r="U72" s="1067"/>
      <c r="V72" s="1067"/>
      <c r="W72" s="1067"/>
      <c r="X72" s="292"/>
      <c r="Y72" s="292"/>
      <c r="Z72" s="1283"/>
      <c r="AA72" s="1283"/>
      <c r="AB72" s="1283"/>
      <c r="AC72" s="1283"/>
      <c r="AD72" s="1283"/>
      <c r="AE72" s="1283"/>
      <c r="AF72" s="1283"/>
      <c r="AG72" s="1283"/>
      <c r="AH72" s="1283"/>
      <c r="AI72" s="1283"/>
      <c r="AJ72" s="1283"/>
      <c r="AK72" s="1283"/>
      <c r="AL72" s="1283"/>
      <c r="AM72" s="1283"/>
      <c r="AN72" s="1283"/>
      <c r="AO72" s="1283"/>
      <c r="AP72" s="1283"/>
      <c r="AQ72" s="1283"/>
    </row>
    <row r="73" spans="1:43" x14ac:dyDescent="0.25">
      <c r="A73" s="1285" t="s">
        <v>679</v>
      </c>
      <c r="B73" s="283">
        <f t="shared" si="11"/>
        <v>0</v>
      </c>
      <c r="C73" s="237"/>
      <c r="D73" s="237"/>
      <c r="E73" s="237"/>
      <c r="F73" s="475"/>
      <c r="G73" s="278"/>
      <c r="H73" s="280"/>
      <c r="I73" s="280"/>
      <c r="J73" s="280"/>
      <c r="K73" s="280"/>
      <c r="L73" s="280"/>
      <c r="M73" s="280"/>
      <c r="N73" s="280"/>
      <c r="O73" s="280"/>
      <c r="P73" s="280"/>
      <c r="Q73" s="280"/>
      <c r="R73" s="1067"/>
      <c r="S73" s="1067"/>
      <c r="T73" s="1067"/>
      <c r="U73" s="1067"/>
      <c r="V73" s="1067"/>
      <c r="W73" s="1067"/>
      <c r="X73" s="292"/>
      <c r="Y73" s="292"/>
      <c r="Z73" s="1283"/>
      <c r="AA73" s="1283"/>
      <c r="AB73" s="1283"/>
      <c r="AC73" s="1283"/>
      <c r="AD73" s="1283"/>
      <c r="AE73" s="1283"/>
      <c r="AF73" s="1283"/>
      <c r="AG73" s="1283"/>
      <c r="AH73" s="1283"/>
      <c r="AI73" s="1283"/>
      <c r="AJ73" s="1283"/>
      <c r="AK73" s="1283"/>
      <c r="AL73" s="1283"/>
      <c r="AM73" s="1283"/>
      <c r="AN73" s="1283"/>
      <c r="AO73" s="1283"/>
      <c r="AP73" s="1283"/>
      <c r="AQ73" s="1283"/>
    </row>
    <row r="74" spans="1:43" x14ac:dyDescent="0.25">
      <c r="A74" s="1285" t="s">
        <v>166</v>
      </c>
      <c r="B74" s="283">
        <f t="shared" si="11"/>
        <v>0</v>
      </c>
      <c r="C74" s="237"/>
      <c r="D74" s="237"/>
      <c r="E74" s="237"/>
      <c r="F74" s="475"/>
      <c r="G74" s="1286"/>
      <c r="H74" s="1286"/>
      <c r="I74" s="280"/>
      <c r="J74" s="280"/>
      <c r="K74" s="280"/>
      <c r="L74" s="280"/>
      <c r="M74" s="280"/>
      <c r="N74" s="280"/>
      <c r="O74" s="280"/>
      <c r="P74" s="280"/>
      <c r="Q74" s="280"/>
      <c r="R74" s="1067"/>
      <c r="S74" s="1067"/>
      <c r="T74" s="1067"/>
      <c r="U74" s="1067"/>
      <c r="V74" s="1067"/>
      <c r="W74" s="1067"/>
      <c r="X74" s="292"/>
      <c r="Y74" s="292"/>
      <c r="Z74" s="1283"/>
      <c r="AA74" s="1283"/>
      <c r="AB74" s="1283"/>
      <c r="AC74" s="1283"/>
      <c r="AD74" s="1283"/>
      <c r="AE74" s="1283"/>
      <c r="AF74" s="1283"/>
      <c r="AG74" s="1283"/>
      <c r="AH74" s="1283"/>
      <c r="AI74" s="1283"/>
      <c r="AJ74" s="1283"/>
      <c r="AK74" s="1283"/>
      <c r="AL74" s="1283"/>
      <c r="AM74" s="1283"/>
      <c r="AN74" s="1283"/>
      <c r="AO74" s="1283"/>
      <c r="AP74" s="1283"/>
      <c r="AQ74" s="1283"/>
    </row>
    <row r="75" spans="1:43" x14ac:dyDescent="0.25">
      <c r="A75" s="1285" t="s">
        <v>680</v>
      </c>
      <c r="B75" s="283">
        <f t="shared" si="11"/>
        <v>0</v>
      </c>
      <c r="C75" s="237"/>
      <c r="D75" s="237"/>
      <c r="E75" s="237"/>
      <c r="F75" s="475"/>
      <c r="G75" s="1286"/>
      <c r="H75" s="1286"/>
      <c r="I75" s="280"/>
      <c r="J75" s="280"/>
      <c r="K75" s="280"/>
      <c r="L75" s="280"/>
      <c r="M75" s="280"/>
      <c r="N75" s="280"/>
      <c r="O75" s="280"/>
      <c r="P75" s="280"/>
      <c r="Q75" s="280"/>
      <c r="R75" s="1067"/>
      <c r="S75" s="1067"/>
      <c r="T75" s="1067"/>
      <c r="U75" s="1067"/>
      <c r="V75" s="1067"/>
      <c r="W75" s="1067"/>
      <c r="X75" s="292"/>
      <c r="Y75" s="292"/>
      <c r="Z75" s="1283"/>
      <c r="AA75" s="1283"/>
      <c r="AB75" s="1283"/>
      <c r="AC75" s="1283"/>
      <c r="AD75" s="1283"/>
      <c r="AE75" s="1283"/>
      <c r="AF75" s="1283"/>
      <c r="AG75" s="1283"/>
      <c r="AH75" s="1283"/>
      <c r="AI75" s="1283"/>
      <c r="AJ75" s="1283"/>
      <c r="AK75" s="1283"/>
      <c r="AL75" s="1283"/>
      <c r="AM75" s="1283"/>
      <c r="AN75" s="1283"/>
      <c r="AO75" s="1283"/>
      <c r="AP75" s="1283"/>
      <c r="AQ75" s="1283"/>
    </row>
    <row r="76" spans="1:43" x14ac:dyDescent="0.25">
      <c r="A76" s="1285" t="s">
        <v>2228</v>
      </c>
      <c r="B76" s="283">
        <f t="shared" si="11"/>
        <v>0</v>
      </c>
      <c r="C76" s="237"/>
      <c r="D76" s="237"/>
      <c r="E76" s="237"/>
      <c r="F76" s="475"/>
      <c r="G76" s="1286"/>
      <c r="H76" s="1286"/>
      <c r="I76" s="280"/>
      <c r="J76" s="280"/>
      <c r="K76" s="280"/>
      <c r="L76" s="280"/>
      <c r="M76" s="280"/>
      <c r="N76" s="280"/>
      <c r="O76" s="280"/>
      <c r="P76" s="280"/>
      <c r="Q76" s="280"/>
      <c r="R76" s="1067"/>
      <c r="S76" s="1067"/>
      <c r="T76" s="1067"/>
      <c r="U76" s="1067"/>
      <c r="V76" s="1067"/>
      <c r="W76" s="1067"/>
      <c r="X76" s="292"/>
      <c r="Y76" s="292"/>
      <c r="Z76" s="1283"/>
      <c r="AA76" s="1283"/>
      <c r="AB76" s="1283"/>
      <c r="AC76" s="1283"/>
      <c r="AD76" s="1283"/>
      <c r="AE76" s="1283"/>
      <c r="AF76" s="1283"/>
      <c r="AG76" s="1283"/>
      <c r="AH76" s="1283"/>
      <c r="AI76" s="1283"/>
      <c r="AJ76" s="1283"/>
      <c r="AK76" s="1283"/>
      <c r="AL76" s="1283"/>
      <c r="AM76" s="1283"/>
      <c r="AN76" s="1283"/>
      <c r="AO76" s="1283"/>
      <c r="AP76" s="1283"/>
      <c r="AQ76" s="1283"/>
    </row>
    <row r="77" spans="1:43" x14ac:dyDescent="0.25">
      <c r="A77" s="1287" t="s">
        <v>171</v>
      </c>
      <c r="B77" s="283">
        <f t="shared" si="11"/>
        <v>0</v>
      </c>
      <c r="C77" s="237"/>
      <c r="D77" s="237"/>
      <c r="E77" s="237"/>
      <c r="F77" s="475"/>
      <c r="G77" s="1286"/>
      <c r="H77" s="1286"/>
      <c r="I77" s="280"/>
      <c r="J77" s="280"/>
      <c r="K77" s="280"/>
      <c r="L77" s="280"/>
      <c r="M77" s="280"/>
      <c r="N77" s="280"/>
      <c r="O77" s="280"/>
      <c r="P77" s="280"/>
      <c r="Q77" s="280"/>
      <c r="R77" s="1067"/>
      <c r="S77" s="1067"/>
      <c r="T77" s="1067"/>
      <c r="U77" s="1067"/>
      <c r="V77" s="1067"/>
      <c r="W77" s="1067"/>
      <c r="X77" s="292"/>
      <c r="Y77" s="292"/>
      <c r="Z77" s="1283"/>
      <c r="AA77" s="1283"/>
      <c r="AB77" s="1283"/>
      <c r="AC77" s="1283"/>
      <c r="AD77" s="1283"/>
      <c r="AE77" s="1283"/>
      <c r="AF77" s="1283"/>
      <c r="AG77" s="1283"/>
      <c r="AH77" s="1283"/>
      <c r="AI77" s="1283"/>
      <c r="AJ77" s="1283"/>
      <c r="AK77" s="1283"/>
      <c r="AL77" s="1283"/>
      <c r="AM77" s="1283"/>
      <c r="AN77" s="1283"/>
      <c r="AO77" s="1283"/>
      <c r="AP77" s="1283"/>
      <c r="AQ77" s="1283"/>
    </row>
    <row r="78" spans="1:43" x14ac:dyDescent="0.25">
      <c r="A78" s="1285" t="s">
        <v>681</v>
      </c>
      <c r="B78" s="283">
        <f t="shared" si="11"/>
        <v>0</v>
      </c>
      <c r="C78" s="237"/>
      <c r="D78" s="237"/>
      <c r="E78" s="237"/>
      <c r="F78" s="475"/>
      <c r="G78" s="1286"/>
      <c r="H78" s="1286"/>
      <c r="I78" s="280"/>
      <c r="J78" s="280"/>
      <c r="K78" s="280"/>
      <c r="L78" s="280"/>
      <c r="M78" s="280"/>
      <c r="N78" s="280"/>
      <c r="O78" s="280"/>
      <c r="P78" s="280"/>
      <c r="Q78" s="280"/>
      <c r="R78" s="1067"/>
      <c r="S78" s="1067"/>
      <c r="T78" s="1067"/>
      <c r="U78" s="1067"/>
      <c r="V78" s="1067"/>
      <c r="W78" s="1067"/>
      <c r="X78" s="292"/>
      <c r="Y78" s="292"/>
      <c r="Z78" s="1283"/>
      <c r="AA78" s="1283"/>
      <c r="AB78" s="1283"/>
      <c r="AC78" s="1283"/>
      <c r="AD78" s="1283"/>
      <c r="AE78" s="1283"/>
      <c r="AF78" s="1283"/>
      <c r="AG78" s="1283"/>
      <c r="AH78" s="1283"/>
      <c r="AI78" s="1283"/>
      <c r="AJ78" s="1283"/>
      <c r="AK78" s="1283"/>
      <c r="AL78" s="1283"/>
      <c r="AM78" s="1283"/>
      <c r="AN78" s="1283"/>
      <c r="AO78" s="1283"/>
      <c r="AP78" s="1283"/>
      <c r="AQ78" s="1283"/>
    </row>
    <row r="79" spans="1:43" x14ac:dyDescent="0.25">
      <c r="A79" s="1285" t="s">
        <v>1699</v>
      </c>
      <c r="B79" s="283">
        <f t="shared" si="11"/>
        <v>0</v>
      </c>
      <c r="C79" s="237"/>
      <c r="D79" s="237"/>
      <c r="E79" s="237"/>
      <c r="F79" s="475"/>
      <c r="G79" s="1286"/>
      <c r="H79" s="1286"/>
      <c r="I79" s="280"/>
      <c r="J79" s="280"/>
      <c r="K79" s="280"/>
      <c r="L79" s="280"/>
      <c r="M79" s="280"/>
      <c r="N79" s="280"/>
      <c r="O79" s="280"/>
      <c r="P79" s="280"/>
      <c r="Q79" s="280"/>
      <c r="R79" s="1067"/>
      <c r="S79" s="1067"/>
      <c r="T79" s="1067"/>
      <c r="U79" s="1067"/>
      <c r="V79" s="1067"/>
      <c r="W79" s="1067"/>
      <c r="X79" s="292"/>
      <c r="Y79" s="292"/>
      <c r="Z79" s="1283"/>
      <c r="AA79" s="1283"/>
      <c r="AB79" s="1283"/>
      <c r="AC79" s="1283"/>
      <c r="AD79" s="1283"/>
      <c r="AE79" s="1283"/>
      <c r="AF79" s="1283"/>
      <c r="AG79" s="1283"/>
      <c r="AH79" s="1283"/>
      <c r="AI79" s="1283"/>
      <c r="AJ79" s="1283"/>
      <c r="AK79" s="1283"/>
      <c r="AL79" s="1283"/>
      <c r="AM79" s="1283"/>
      <c r="AN79" s="1283"/>
      <c r="AO79" s="1283"/>
      <c r="AP79" s="1283"/>
      <c r="AQ79" s="1283"/>
    </row>
    <row r="80" spans="1:43" x14ac:dyDescent="0.25">
      <c r="A80" s="1285" t="s">
        <v>162</v>
      </c>
      <c r="B80" s="283">
        <f t="shared" si="11"/>
        <v>0</v>
      </c>
      <c r="C80" s="237"/>
      <c r="D80" s="237"/>
      <c r="E80" s="237"/>
      <c r="F80" s="475"/>
      <c r="G80" s="1286"/>
      <c r="H80" s="1286"/>
      <c r="I80" s="280"/>
      <c r="J80" s="280"/>
      <c r="K80" s="280"/>
      <c r="L80" s="280"/>
      <c r="M80" s="280"/>
      <c r="N80" s="280"/>
      <c r="O80" s="280"/>
      <c r="P80" s="280"/>
      <c r="Q80" s="280"/>
      <c r="R80" s="1067"/>
      <c r="S80" s="1067"/>
      <c r="T80" s="1067"/>
      <c r="U80" s="1067"/>
      <c r="V80" s="1067"/>
      <c r="W80" s="1067"/>
      <c r="X80" s="292"/>
      <c r="Y80" s="292"/>
      <c r="Z80" s="1283"/>
      <c r="AA80" s="1283"/>
      <c r="AB80" s="1283"/>
      <c r="AC80" s="1283"/>
      <c r="AD80" s="1283"/>
      <c r="AE80" s="1283"/>
      <c r="AF80" s="1283"/>
      <c r="AG80" s="1283"/>
      <c r="AH80" s="1283"/>
      <c r="AI80" s="1283"/>
      <c r="AJ80" s="1283"/>
      <c r="AK80" s="1283"/>
      <c r="AL80" s="1283"/>
      <c r="AM80" s="1283"/>
      <c r="AN80" s="1283"/>
      <c r="AO80" s="1283"/>
      <c r="AP80" s="1283"/>
      <c r="AQ80" s="1283"/>
    </row>
    <row r="81" spans="1:86" x14ac:dyDescent="0.25">
      <c r="A81" s="1285" t="s">
        <v>1693</v>
      </c>
      <c r="B81" s="283">
        <f t="shared" si="11"/>
        <v>0</v>
      </c>
      <c r="C81" s="237"/>
      <c r="D81" s="237"/>
      <c r="E81" s="237"/>
      <c r="F81" s="475"/>
      <c r="G81" s="1286"/>
      <c r="H81" s="1286"/>
      <c r="I81" s="280"/>
      <c r="J81" s="280"/>
      <c r="K81" s="280"/>
      <c r="L81" s="280"/>
      <c r="M81" s="280"/>
      <c r="N81" s="280"/>
      <c r="O81" s="280"/>
      <c r="P81" s="280"/>
      <c r="Q81" s="280"/>
      <c r="R81" s="1067"/>
      <c r="S81" s="1067"/>
      <c r="T81" s="1067"/>
      <c r="U81" s="1067"/>
      <c r="V81" s="1067"/>
      <c r="W81" s="1067"/>
      <c r="X81" s="292"/>
      <c r="Y81" s="292"/>
      <c r="Z81" s="1283"/>
      <c r="AA81" s="1283"/>
      <c r="AB81" s="1283"/>
      <c r="AC81" s="1283"/>
      <c r="AD81" s="1283"/>
      <c r="AE81" s="1283"/>
      <c r="AF81" s="1283"/>
      <c r="AG81" s="1283"/>
      <c r="AH81" s="1283"/>
      <c r="AI81" s="1283"/>
      <c r="AJ81" s="1283"/>
      <c r="AK81" s="1283"/>
      <c r="AL81" s="1283"/>
      <c r="AM81" s="1283"/>
      <c r="AN81" s="1283"/>
      <c r="AO81" s="1283"/>
      <c r="AP81" s="1283"/>
      <c r="AQ81" s="1283"/>
    </row>
    <row r="82" spans="1:86" x14ac:dyDescent="0.25">
      <c r="A82" s="1285" t="s">
        <v>1722</v>
      </c>
      <c r="B82" s="283">
        <f t="shared" si="11"/>
        <v>0</v>
      </c>
      <c r="C82" s="237"/>
      <c r="D82" s="237"/>
      <c r="E82" s="237"/>
      <c r="F82" s="475"/>
      <c r="G82" s="1286"/>
      <c r="H82" s="1286"/>
      <c r="I82" s="280"/>
      <c r="J82" s="280"/>
      <c r="K82" s="280"/>
      <c r="L82" s="280"/>
      <c r="M82" s="280"/>
      <c r="N82" s="280"/>
      <c r="O82" s="280"/>
      <c r="P82" s="280"/>
      <c r="Q82" s="280"/>
      <c r="R82" s="1067"/>
      <c r="S82" s="1067"/>
      <c r="T82" s="1067"/>
      <c r="U82" s="1067"/>
      <c r="V82" s="1067"/>
      <c r="W82" s="1067"/>
      <c r="X82" s="292"/>
      <c r="Y82" s="292"/>
      <c r="Z82" s="1283"/>
      <c r="AA82" s="1283"/>
      <c r="AB82" s="1283"/>
      <c r="AC82" s="1283"/>
      <c r="AD82" s="1283"/>
      <c r="AE82" s="1283"/>
      <c r="AF82" s="1283"/>
      <c r="AG82" s="1283"/>
      <c r="AH82" s="1283"/>
      <c r="AI82" s="1283"/>
      <c r="AJ82" s="1283"/>
      <c r="AK82" s="1283"/>
      <c r="AL82" s="1283"/>
      <c r="AM82" s="1283"/>
      <c r="AN82" s="1283"/>
      <c r="AO82" s="1283"/>
      <c r="AP82" s="1283"/>
      <c r="AQ82" s="1283"/>
    </row>
    <row r="83" spans="1:86" x14ac:dyDescent="0.25">
      <c r="A83" s="1285" t="s">
        <v>1700</v>
      </c>
      <c r="B83" s="283">
        <f t="shared" si="11"/>
        <v>0</v>
      </c>
      <c r="C83" s="237"/>
      <c r="D83" s="237"/>
      <c r="E83" s="237"/>
      <c r="F83" s="475"/>
      <c r="G83" s="1286"/>
      <c r="H83" s="1286"/>
      <c r="I83" s="280"/>
      <c r="J83" s="280"/>
      <c r="K83" s="280"/>
      <c r="L83" s="280"/>
      <c r="M83" s="280"/>
      <c r="N83" s="280"/>
      <c r="O83" s="280"/>
      <c r="P83" s="280"/>
      <c r="Q83" s="280"/>
      <c r="R83" s="1067"/>
      <c r="S83" s="1067"/>
      <c r="T83" s="1067"/>
      <c r="U83" s="1067"/>
      <c r="V83" s="1067"/>
      <c r="W83" s="1067"/>
      <c r="X83" s="292"/>
      <c r="Y83" s="292"/>
      <c r="Z83" s="1283"/>
      <c r="AA83" s="1283"/>
      <c r="AB83" s="1283"/>
      <c r="AC83" s="1283"/>
      <c r="AD83" s="1283"/>
      <c r="AE83" s="1283"/>
      <c r="AF83" s="1283"/>
      <c r="AG83" s="1283"/>
      <c r="AH83" s="1283"/>
      <c r="AI83" s="1283"/>
      <c r="AJ83" s="1283"/>
      <c r="AK83" s="1283"/>
      <c r="AL83" s="1283"/>
      <c r="AM83" s="1283"/>
      <c r="AN83" s="1283"/>
      <c r="AO83" s="1283"/>
      <c r="AP83" s="1283"/>
      <c r="AQ83" s="1283"/>
    </row>
    <row r="84" spans="1:86" x14ac:dyDescent="0.25">
      <c r="A84" s="1285" t="s">
        <v>1695</v>
      </c>
      <c r="B84" s="146">
        <f t="shared" si="11"/>
        <v>0</v>
      </c>
      <c r="C84" s="859"/>
      <c r="D84" s="859"/>
      <c r="E84" s="859"/>
      <c r="F84" s="475"/>
      <c r="G84" s="1286"/>
      <c r="H84" s="1286"/>
      <c r="I84" s="280"/>
      <c r="J84" s="280"/>
      <c r="K84" s="280"/>
      <c r="L84" s="280"/>
      <c r="M84" s="280"/>
      <c r="N84" s="280"/>
      <c r="O84" s="280"/>
      <c r="P84" s="280"/>
      <c r="Q84" s="280"/>
      <c r="R84" s="1067"/>
      <c r="S84" s="1067"/>
      <c r="T84" s="1067"/>
      <c r="U84" s="1067"/>
      <c r="V84" s="1067"/>
      <c r="W84" s="1067"/>
      <c r="X84" s="292"/>
      <c r="Y84" s="292"/>
      <c r="Z84" s="1283"/>
      <c r="AA84" s="1283"/>
      <c r="AB84" s="1283"/>
      <c r="AC84" s="1283"/>
      <c r="AD84" s="1283"/>
      <c r="AE84" s="1283"/>
      <c r="AF84" s="1283"/>
      <c r="AG84" s="1283"/>
      <c r="AH84" s="1283"/>
      <c r="AI84" s="1283"/>
      <c r="AJ84" s="1283"/>
      <c r="AK84" s="1283"/>
      <c r="AL84" s="1283"/>
      <c r="AM84" s="1283"/>
      <c r="AN84" s="1283"/>
      <c r="AO84" s="1283"/>
      <c r="AP84" s="1283"/>
      <c r="AQ84" s="1283"/>
    </row>
    <row r="85" spans="1:86" x14ac:dyDescent="0.25">
      <c r="A85" s="383" t="s">
        <v>47</v>
      </c>
      <c r="B85" s="274">
        <f>SUM(B66:B84)</f>
        <v>0</v>
      </c>
      <c r="C85" s="274">
        <f>SUM(C66:C84)</f>
        <v>0</v>
      </c>
      <c r="D85" s="274">
        <f>SUM(D66:D84)</f>
        <v>0</v>
      </c>
      <c r="E85" s="274">
        <f>SUM(E66:E84)</f>
        <v>0</v>
      </c>
      <c r="F85" s="475"/>
      <c r="G85" s="1286"/>
      <c r="H85" s="1286"/>
      <c r="I85" s="278"/>
      <c r="J85" s="280"/>
      <c r="K85" s="280"/>
      <c r="L85" s="280"/>
      <c r="M85" s="280"/>
      <c r="N85" s="280"/>
      <c r="O85" s="280"/>
      <c r="P85" s="280"/>
      <c r="Q85" s="280"/>
      <c r="R85" s="1067"/>
      <c r="S85" s="1067"/>
      <c r="T85" s="1067"/>
      <c r="U85" s="1067"/>
      <c r="V85" s="1241"/>
      <c r="W85" s="1067"/>
      <c r="X85" s="292"/>
      <c r="Y85" s="292"/>
      <c r="Z85" s="1283"/>
      <c r="AA85" s="1283"/>
      <c r="AB85" s="1283"/>
      <c r="AC85" s="1283"/>
      <c r="AD85" s="1283"/>
      <c r="AE85" s="1283"/>
      <c r="AF85" s="1283"/>
      <c r="AG85" s="1283"/>
      <c r="AH85" s="1283"/>
      <c r="AI85" s="1283"/>
      <c r="AJ85" s="1283"/>
      <c r="AK85" s="1283"/>
      <c r="AL85" s="1283"/>
      <c r="AM85" s="1283"/>
      <c r="AN85" s="1283"/>
      <c r="AO85" s="1283"/>
      <c r="AP85" s="1283"/>
      <c r="AQ85" s="1283"/>
    </row>
    <row r="86" spans="1:86" x14ac:dyDescent="0.25">
      <c r="A86" s="1288" t="s">
        <v>1430</v>
      </c>
      <c r="B86" s="292"/>
      <c r="C86" s="292"/>
      <c r="D86" s="1067"/>
      <c r="E86" s="1067"/>
      <c r="F86" s="292"/>
      <c r="G86" s="292"/>
      <c r="H86" s="292"/>
      <c r="I86" s="292"/>
      <c r="J86" s="292"/>
      <c r="K86" s="292"/>
      <c r="L86" s="292"/>
      <c r="M86" s="292"/>
      <c r="N86" s="292"/>
      <c r="O86" s="292"/>
      <c r="P86" s="591"/>
      <c r="Q86" s="591"/>
      <c r="R86" s="591"/>
      <c r="S86" s="591"/>
      <c r="T86" s="1067"/>
      <c r="U86" s="1067"/>
      <c r="V86" s="1067"/>
      <c r="W86" s="1067"/>
      <c r="X86" s="1289"/>
      <c r="Y86" s="1067"/>
      <c r="Z86" s="292"/>
      <c r="AA86" s="292"/>
      <c r="AB86" s="292"/>
      <c r="AC86" s="292"/>
      <c r="AD86" s="292"/>
      <c r="AE86" s="292"/>
      <c r="AF86" s="292"/>
      <c r="AG86" s="292"/>
      <c r="AH86" s="292"/>
      <c r="AI86" s="292"/>
      <c r="AJ86" s="292"/>
      <c r="AK86" s="292"/>
      <c r="AL86" s="292"/>
      <c r="AM86" s="292"/>
      <c r="AN86" s="292"/>
      <c r="AO86" s="292"/>
      <c r="AP86" s="292"/>
      <c r="AQ86" s="1283"/>
    </row>
    <row r="87" spans="1:86" ht="15" customHeight="1" x14ac:dyDescent="0.25">
      <c r="A87" s="2767" t="s">
        <v>682</v>
      </c>
      <c r="B87" s="2768"/>
      <c r="C87" s="2767" t="s">
        <v>656</v>
      </c>
      <c r="D87" s="2752"/>
      <c r="E87" s="2768"/>
      <c r="F87" s="2745" t="s">
        <v>533</v>
      </c>
      <c r="G87" s="2746"/>
      <c r="H87" s="2746"/>
      <c r="I87" s="2746"/>
      <c r="J87" s="2746"/>
      <c r="K87" s="2746"/>
      <c r="L87" s="2746"/>
      <c r="M87" s="2746"/>
      <c r="N87" s="2746"/>
      <c r="O87" s="2746"/>
      <c r="P87" s="2746"/>
      <c r="Q87" s="2746"/>
      <c r="R87" s="2746"/>
      <c r="S87" s="2746"/>
      <c r="T87" s="2746"/>
      <c r="U87" s="2746"/>
      <c r="V87" s="2746"/>
      <c r="W87" s="2746"/>
      <c r="X87" s="2746"/>
      <c r="Y87" s="2746"/>
      <c r="Z87" s="2746"/>
      <c r="AA87" s="2746"/>
      <c r="AB87" s="2746"/>
      <c r="AC87" s="2746"/>
      <c r="AD87" s="2746"/>
      <c r="AE87" s="2746"/>
      <c r="AF87" s="2746"/>
      <c r="AG87" s="2746"/>
      <c r="AH87" s="2746"/>
      <c r="AI87" s="2746"/>
      <c r="AJ87" s="2746"/>
      <c r="AK87" s="2746"/>
      <c r="AL87" s="2746"/>
      <c r="AM87" s="2747"/>
      <c r="AN87" s="2732" t="s">
        <v>561</v>
      </c>
    </row>
    <row r="88" spans="1:86" x14ac:dyDescent="0.25">
      <c r="A88" s="2773"/>
      <c r="B88" s="2774"/>
      <c r="C88" s="2769"/>
      <c r="D88" s="2753"/>
      <c r="E88" s="2770"/>
      <c r="F88" s="2745" t="s">
        <v>475</v>
      </c>
      <c r="G88" s="2747"/>
      <c r="H88" s="2746" t="s">
        <v>476</v>
      </c>
      <c r="I88" s="2746"/>
      <c r="J88" s="2745" t="s">
        <v>477</v>
      </c>
      <c r="K88" s="2747"/>
      <c r="L88" s="2746" t="s">
        <v>444</v>
      </c>
      <c r="M88" s="2746"/>
      <c r="N88" s="2745" t="s">
        <v>13</v>
      </c>
      <c r="O88" s="2747"/>
      <c r="P88" s="2746" t="s">
        <v>14</v>
      </c>
      <c r="Q88" s="2746"/>
      <c r="R88" s="2745" t="s">
        <v>15</v>
      </c>
      <c r="S88" s="2747"/>
      <c r="T88" s="2746" t="s">
        <v>16</v>
      </c>
      <c r="U88" s="2746"/>
      <c r="V88" s="2745" t="s">
        <v>17</v>
      </c>
      <c r="W88" s="2747"/>
      <c r="X88" s="2746" t="s">
        <v>18</v>
      </c>
      <c r="Y88" s="2747"/>
      <c r="Z88" s="2745" t="s">
        <v>19</v>
      </c>
      <c r="AA88" s="2746"/>
      <c r="AB88" s="2745" t="s">
        <v>20</v>
      </c>
      <c r="AC88" s="2747"/>
      <c r="AD88" s="2746" t="s">
        <v>21</v>
      </c>
      <c r="AE88" s="2746"/>
      <c r="AF88" s="2745" t="s">
        <v>22</v>
      </c>
      <c r="AG88" s="2747"/>
      <c r="AH88" s="2746" t="s">
        <v>23</v>
      </c>
      <c r="AI88" s="2746"/>
      <c r="AJ88" s="2745" t="s">
        <v>24</v>
      </c>
      <c r="AK88" s="2747"/>
      <c r="AL88" s="2746" t="s">
        <v>25</v>
      </c>
      <c r="AM88" s="2747"/>
      <c r="AN88" s="2734"/>
    </row>
    <row r="89" spans="1:86" x14ac:dyDescent="0.25">
      <c r="A89" s="2769"/>
      <c r="B89" s="2753"/>
      <c r="C89" s="115" t="s">
        <v>231</v>
      </c>
      <c r="D89" s="115" t="s">
        <v>540</v>
      </c>
      <c r="E89" s="115" t="s">
        <v>28</v>
      </c>
      <c r="F89" s="383" t="s">
        <v>540</v>
      </c>
      <c r="G89" s="339" t="s">
        <v>28</v>
      </c>
      <c r="H89" s="1093" t="s">
        <v>540</v>
      </c>
      <c r="I89" s="1093" t="s">
        <v>28</v>
      </c>
      <c r="J89" s="383" t="s">
        <v>540</v>
      </c>
      <c r="K89" s="339" t="s">
        <v>28</v>
      </c>
      <c r="L89" s="1093" t="s">
        <v>540</v>
      </c>
      <c r="M89" s="1093" t="s">
        <v>28</v>
      </c>
      <c r="N89" s="383" t="s">
        <v>540</v>
      </c>
      <c r="O89" s="339" t="s">
        <v>28</v>
      </c>
      <c r="P89" s="1093" t="s">
        <v>540</v>
      </c>
      <c r="Q89" s="1093" t="s">
        <v>28</v>
      </c>
      <c r="R89" s="383" t="s">
        <v>540</v>
      </c>
      <c r="S89" s="339" t="s">
        <v>28</v>
      </c>
      <c r="T89" s="1093" t="s">
        <v>540</v>
      </c>
      <c r="U89" s="1093" t="s">
        <v>28</v>
      </c>
      <c r="V89" s="383" t="s">
        <v>540</v>
      </c>
      <c r="W89" s="339" t="s">
        <v>28</v>
      </c>
      <c r="X89" s="1093" t="s">
        <v>540</v>
      </c>
      <c r="Y89" s="339" t="s">
        <v>28</v>
      </c>
      <c r="Z89" s="383" t="s">
        <v>540</v>
      </c>
      <c r="AA89" s="1093" t="s">
        <v>28</v>
      </c>
      <c r="AB89" s="383" t="s">
        <v>540</v>
      </c>
      <c r="AC89" s="339" t="s">
        <v>28</v>
      </c>
      <c r="AD89" s="1093" t="s">
        <v>540</v>
      </c>
      <c r="AE89" s="1093" t="s">
        <v>28</v>
      </c>
      <c r="AF89" s="383" t="s">
        <v>540</v>
      </c>
      <c r="AG89" s="339" t="s">
        <v>28</v>
      </c>
      <c r="AH89" s="1093" t="s">
        <v>540</v>
      </c>
      <c r="AI89" s="1093" t="s">
        <v>28</v>
      </c>
      <c r="AJ89" s="383" t="s">
        <v>540</v>
      </c>
      <c r="AK89" s="339" t="s">
        <v>28</v>
      </c>
      <c r="AL89" s="1093" t="s">
        <v>540</v>
      </c>
      <c r="AM89" s="339" t="s">
        <v>28</v>
      </c>
      <c r="AN89" s="2733"/>
    </row>
    <row r="90" spans="1:86" x14ac:dyDescent="0.25">
      <c r="A90" s="2745" t="s">
        <v>683</v>
      </c>
      <c r="B90" s="2747"/>
      <c r="C90" s="1269">
        <f t="shared" ref="C90:AN90" si="12">SUM(C91:C97)</f>
        <v>0</v>
      </c>
      <c r="D90" s="1269">
        <f t="shared" si="12"/>
        <v>0</v>
      </c>
      <c r="E90" s="513">
        <f t="shared" si="12"/>
        <v>0</v>
      </c>
      <c r="F90" s="1269">
        <f t="shared" si="12"/>
        <v>0</v>
      </c>
      <c r="G90" s="1269">
        <f t="shared" si="12"/>
        <v>0</v>
      </c>
      <c r="H90" s="1269">
        <f t="shared" si="12"/>
        <v>0</v>
      </c>
      <c r="I90" s="1269">
        <f t="shared" si="12"/>
        <v>0</v>
      </c>
      <c r="J90" s="1269">
        <f t="shared" si="12"/>
        <v>0</v>
      </c>
      <c r="K90" s="1269">
        <f t="shared" si="12"/>
        <v>0</v>
      </c>
      <c r="L90" s="1269">
        <f t="shared" si="12"/>
        <v>0</v>
      </c>
      <c r="M90" s="1269">
        <f t="shared" si="12"/>
        <v>0</v>
      </c>
      <c r="N90" s="1269">
        <f t="shared" si="12"/>
        <v>0</v>
      </c>
      <c r="O90" s="1269">
        <f t="shared" si="12"/>
        <v>0</v>
      </c>
      <c r="P90" s="1269">
        <f t="shared" si="12"/>
        <v>0</v>
      </c>
      <c r="Q90" s="1269">
        <f t="shared" si="12"/>
        <v>0</v>
      </c>
      <c r="R90" s="1269">
        <f t="shared" si="12"/>
        <v>0</v>
      </c>
      <c r="S90" s="1269">
        <f t="shared" si="12"/>
        <v>0</v>
      </c>
      <c r="T90" s="1269">
        <f t="shared" si="12"/>
        <v>0</v>
      </c>
      <c r="U90" s="1269">
        <f t="shared" si="12"/>
        <v>0</v>
      </c>
      <c r="V90" s="1269">
        <f t="shared" si="12"/>
        <v>0</v>
      </c>
      <c r="W90" s="1269">
        <f t="shared" si="12"/>
        <v>0</v>
      </c>
      <c r="X90" s="1269">
        <f t="shared" si="12"/>
        <v>0</v>
      </c>
      <c r="Y90" s="1269">
        <f t="shared" si="12"/>
        <v>0</v>
      </c>
      <c r="Z90" s="1269">
        <f t="shared" si="12"/>
        <v>0</v>
      </c>
      <c r="AA90" s="1269">
        <f t="shared" si="12"/>
        <v>0</v>
      </c>
      <c r="AB90" s="1269">
        <f t="shared" si="12"/>
        <v>0</v>
      </c>
      <c r="AC90" s="1269">
        <f t="shared" si="12"/>
        <v>0</v>
      </c>
      <c r="AD90" s="1269">
        <f t="shared" si="12"/>
        <v>0</v>
      </c>
      <c r="AE90" s="1269">
        <f t="shared" si="12"/>
        <v>0</v>
      </c>
      <c r="AF90" s="1269">
        <f t="shared" si="12"/>
        <v>0</v>
      </c>
      <c r="AG90" s="1269">
        <f t="shared" si="12"/>
        <v>0</v>
      </c>
      <c r="AH90" s="1269">
        <f t="shared" si="12"/>
        <v>0</v>
      </c>
      <c r="AI90" s="1269">
        <f t="shared" si="12"/>
        <v>0</v>
      </c>
      <c r="AJ90" s="1269">
        <f t="shared" si="12"/>
        <v>0</v>
      </c>
      <c r="AK90" s="1269">
        <f t="shared" si="12"/>
        <v>0</v>
      </c>
      <c r="AL90" s="1269">
        <f t="shared" si="12"/>
        <v>0</v>
      </c>
      <c r="AM90" s="1269">
        <f t="shared" si="12"/>
        <v>0</v>
      </c>
      <c r="AN90" s="1290">
        <f t="shared" si="12"/>
        <v>0</v>
      </c>
      <c r="AO90" s="1291"/>
    </row>
    <row r="91" spans="1:86" x14ac:dyDescent="0.25">
      <c r="A91" s="2734" t="s">
        <v>684</v>
      </c>
      <c r="B91" s="1292" t="s">
        <v>685</v>
      </c>
      <c r="C91" s="1269">
        <f t="shared" ref="C91:C97" si="13">SUM(D91+E91)</f>
        <v>0</v>
      </c>
      <c r="D91" s="1269">
        <f t="shared" ref="D91:E97" si="14">SUM(F91+H91+J91+L91+N91+P91+R91+T91+V91+X91+Z91+AB91+AD91+AF91+AH91+AJ91+AL91)</f>
        <v>0</v>
      </c>
      <c r="E91" s="513">
        <f t="shared" si="14"/>
        <v>0</v>
      </c>
      <c r="F91" s="1293"/>
      <c r="G91" s="1294"/>
      <c r="H91" s="1295"/>
      <c r="I91" s="1296"/>
      <c r="J91" s="1295"/>
      <c r="K91" s="1296"/>
      <c r="L91" s="1293"/>
      <c r="M91" s="1294"/>
      <c r="N91" s="1295"/>
      <c r="O91" s="1296"/>
      <c r="P91" s="1295"/>
      <c r="Q91" s="1296"/>
      <c r="R91" s="1295"/>
      <c r="S91" s="1296"/>
      <c r="T91" s="1295"/>
      <c r="U91" s="1296"/>
      <c r="V91" s="1295"/>
      <c r="W91" s="1296"/>
      <c r="X91" s="1295"/>
      <c r="Y91" s="1296"/>
      <c r="Z91" s="1295"/>
      <c r="AA91" s="1296"/>
      <c r="AB91" s="1295"/>
      <c r="AC91" s="1296"/>
      <c r="AD91" s="1295"/>
      <c r="AE91" s="1296"/>
      <c r="AF91" s="1295"/>
      <c r="AG91" s="1296"/>
      <c r="AH91" s="1295"/>
      <c r="AI91" s="1296"/>
      <c r="AJ91" s="1295"/>
      <c r="AK91" s="1296"/>
      <c r="AL91" s="1295"/>
      <c r="AM91" s="1296"/>
      <c r="AN91" s="1297"/>
      <c r="AO91" s="1298" t="s">
        <v>263</v>
      </c>
      <c r="CA91" s="325" t="str">
        <f>IF(C91=0,"",IF(AN91="",IF(C91="",""," No olvide escribir la columna Beneficiarios.-"),""))</f>
        <v/>
      </c>
      <c r="CB91" s="325" t="str">
        <f t="shared" ref="CB91:CB97" si="15">IF(C91&lt;AN91," El número de Beneficiarios NO puede ser mayor que el Total.-","")</f>
        <v/>
      </c>
      <c r="CG91" s="325">
        <f t="shared" ref="CG91:CG97" si="16">IF(C91&lt;AN91,1,0)</f>
        <v>0</v>
      </c>
      <c r="CH91" s="325" t="str">
        <f t="shared" ref="CH91:CH97" si="17">IF(C91=0,"",IF(AN91="",IF(C91="","",1),0))</f>
        <v/>
      </c>
    </row>
    <row r="92" spans="1:86" x14ac:dyDescent="0.25">
      <c r="A92" s="2734"/>
      <c r="B92" s="1299" t="s">
        <v>686</v>
      </c>
      <c r="C92" s="405">
        <f t="shared" si="13"/>
        <v>0</v>
      </c>
      <c r="D92" s="443">
        <f t="shared" si="14"/>
        <v>0</v>
      </c>
      <c r="E92" s="520">
        <f t="shared" si="14"/>
        <v>0</v>
      </c>
      <c r="F92" s="1300"/>
      <c r="G92" s="1301"/>
      <c r="H92" s="1302"/>
      <c r="I92" s="1303"/>
      <c r="J92" s="1300"/>
      <c r="K92" s="1304"/>
      <c r="L92" s="1302"/>
      <c r="M92" s="1305"/>
      <c r="N92" s="1300"/>
      <c r="O92" s="1304"/>
      <c r="P92" s="1303"/>
      <c r="Q92" s="1305"/>
      <c r="R92" s="1306"/>
      <c r="S92" s="1304"/>
      <c r="T92" s="1303"/>
      <c r="U92" s="1305"/>
      <c r="V92" s="1306"/>
      <c r="W92" s="1304"/>
      <c r="X92" s="1303"/>
      <c r="Y92" s="1304"/>
      <c r="Z92" s="1306"/>
      <c r="AA92" s="1305"/>
      <c r="AB92" s="1306"/>
      <c r="AC92" s="1304"/>
      <c r="AD92" s="1303"/>
      <c r="AE92" s="1305"/>
      <c r="AF92" s="1306"/>
      <c r="AG92" s="1304"/>
      <c r="AH92" s="1303"/>
      <c r="AI92" s="1305"/>
      <c r="AJ92" s="1306"/>
      <c r="AK92" s="1304"/>
      <c r="AL92" s="1303"/>
      <c r="AM92" s="1304"/>
      <c r="AN92" s="1174"/>
      <c r="AO92" s="1298" t="s">
        <v>263</v>
      </c>
      <c r="CA92" s="325" t="str">
        <f t="shared" ref="CA92" si="18">IF(C92=0,"",IF(AN92="",IF(C92="",""," No olvide escribir la columna Beneficiarios.-"),""))</f>
        <v/>
      </c>
      <c r="CB92" s="325" t="str">
        <f t="shared" si="15"/>
        <v/>
      </c>
      <c r="CG92" s="325">
        <f t="shared" si="16"/>
        <v>0</v>
      </c>
      <c r="CH92" s="325" t="str">
        <f t="shared" si="17"/>
        <v/>
      </c>
    </row>
    <row r="93" spans="1:86" ht="15.75" thickBot="1" x14ac:dyDescent="0.3">
      <c r="A93" s="3200"/>
      <c r="B93" s="1307" t="s">
        <v>687</v>
      </c>
      <c r="C93" s="1308">
        <f t="shared" si="13"/>
        <v>0</v>
      </c>
      <c r="D93" s="1308">
        <f t="shared" si="14"/>
        <v>0</v>
      </c>
      <c r="E93" s="1309">
        <f t="shared" si="14"/>
        <v>0</v>
      </c>
      <c r="F93" s="1310"/>
      <c r="G93" s="1311"/>
      <c r="H93" s="1312"/>
      <c r="I93" s="1313"/>
      <c r="J93" s="1310"/>
      <c r="K93" s="1314"/>
      <c r="L93" s="1312"/>
      <c r="M93" s="1315"/>
      <c r="N93" s="1310"/>
      <c r="O93" s="1314"/>
      <c r="P93" s="1313"/>
      <c r="Q93" s="1315"/>
      <c r="R93" s="1316"/>
      <c r="S93" s="1314"/>
      <c r="T93" s="1313"/>
      <c r="U93" s="1315"/>
      <c r="V93" s="1316"/>
      <c r="W93" s="1314"/>
      <c r="X93" s="1313"/>
      <c r="Y93" s="1314"/>
      <c r="Z93" s="1316"/>
      <c r="AA93" s="1315"/>
      <c r="AB93" s="1316"/>
      <c r="AC93" s="1314"/>
      <c r="AD93" s="1313"/>
      <c r="AE93" s="1315"/>
      <c r="AF93" s="1316"/>
      <c r="AG93" s="1314"/>
      <c r="AH93" s="1313"/>
      <c r="AI93" s="1315"/>
      <c r="AJ93" s="1316"/>
      <c r="AK93" s="1314"/>
      <c r="AL93" s="1313"/>
      <c r="AM93" s="1314"/>
      <c r="AN93" s="1317"/>
      <c r="AO93" s="1298" t="s">
        <v>263</v>
      </c>
      <c r="CA93" s="325" t="str">
        <f>IF(C93=0,"",IF(AN93="",IF(C93="",""," No olvide escribir la columna Beneficiarios.-"),""))</f>
        <v/>
      </c>
      <c r="CB93" s="325" t="str">
        <f t="shared" si="15"/>
        <v/>
      </c>
      <c r="CG93" s="325">
        <f t="shared" si="16"/>
        <v>0</v>
      </c>
      <c r="CH93" s="325" t="str">
        <f t="shared" si="17"/>
        <v/>
      </c>
    </row>
    <row r="94" spans="1:86" ht="15.75" thickTop="1" x14ac:dyDescent="0.25">
      <c r="A94" s="1318" t="s">
        <v>688</v>
      </c>
      <c r="B94" s="1319"/>
      <c r="C94" s="351">
        <f t="shared" si="13"/>
        <v>0</v>
      </c>
      <c r="D94" s="1320">
        <f t="shared" si="14"/>
        <v>0</v>
      </c>
      <c r="E94" s="444">
        <f t="shared" si="14"/>
        <v>0</v>
      </c>
      <c r="F94" s="1321"/>
      <c r="G94" s="1322"/>
      <c r="H94" s="1323"/>
      <c r="I94" s="1324"/>
      <c r="J94" s="1325"/>
      <c r="K94" s="1322"/>
      <c r="L94" s="1323"/>
      <c r="M94" s="1326"/>
      <c r="N94" s="1325"/>
      <c r="O94" s="1322"/>
      <c r="P94" s="1324"/>
      <c r="Q94" s="1326"/>
      <c r="R94" s="1327"/>
      <c r="S94" s="1322"/>
      <c r="T94" s="1324"/>
      <c r="U94" s="1326"/>
      <c r="V94" s="1327"/>
      <c r="W94" s="1322"/>
      <c r="X94" s="1324"/>
      <c r="Y94" s="1322"/>
      <c r="Z94" s="1327"/>
      <c r="AA94" s="1326"/>
      <c r="AB94" s="1327"/>
      <c r="AC94" s="1322"/>
      <c r="AD94" s="1324"/>
      <c r="AE94" s="1326"/>
      <c r="AF94" s="1327"/>
      <c r="AG94" s="1322"/>
      <c r="AH94" s="1324"/>
      <c r="AI94" s="1326"/>
      <c r="AJ94" s="1327"/>
      <c r="AK94" s="1322"/>
      <c r="AL94" s="1324"/>
      <c r="AM94" s="1322"/>
      <c r="AN94" s="1328"/>
      <c r="AO94" s="1298" t="s">
        <v>263</v>
      </c>
      <c r="CA94" s="325" t="str">
        <f>IF(C94=0,"",IF(AN94="",IF(C94="",""," No olvide escribir la columna Beneficiarios.-"),""))</f>
        <v/>
      </c>
      <c r="CB94" s="325" t="str">
        <f t="shared" si="15"/>
        <v/>
      </c>
      <c r="CG94" s="325">
        <f t="shared" si="16"/>
        <v>0</v>
      </c>
      <c r="CH94" s="325" t="str">
        <f t="shared" si="17"/>
        <v/>
      </c>
    </row>
    <row r="95" spans="1:86" x14ac:dyDescent="0.25">
      <c r="A95" s="608" t="s">
        <v>689</v>
      </c>
      <c r="B95" s="1329"/>
      <c r="C95" s="443">
        <f t="shared" si="13"/>
        <v>0</v>
      </c>
      <c r="D95" s="397">
        <f t="shared" si="14"/>
        <v>0</v>
      </c>
      <c r="E95" s="446">
        <f t="shared" si="14"/>
        <v>0</v>
      </c>
      <c r="F95" s="1330"/>
      <c r="G95" s="1331"/>
      <c r="H95" s="1332"/>
      <c r="I95" s="1333"/>
      <c r="J95" s="1321"/>
      <c r="K95" s="1334"/>
      <c r="L95" s="1332"/>
      <c r="M95" s="1335"/>
      <c r="N95" s="1321"/>
      <c r="O95" s="1334"/>
      <c r="P95" s="1333"/>
      <c r="Q95" s="1335"/>
      <c r="R95" s="1336"/>
      <c r="S95" s="1334"/>
      <c r="T95" s="1333"/>
      <c r="U95" s="1335"/>
      <c r="V95" s="1336"/>
      <c r="W95" s="1334"/>
      <c r="X95" s="1333"/>
      <c r="Y95" s="1334"/>
      <c r="Z95" s="1336"/>
      <c r="AA95" s="1335"/>
      <c r="AB95" s="1336"/>
      <c r="AC95" s="1334"/>
      <c r="AD95" s="1333"/>
      <c r="AE95" s="1335"/>
      <c r="AF95" s="1336"/>
      <c r="AG95" s="1334"/>
      <c r="AH95" s="1333"/>
      <c r="AI95" s="1335"/>
      <c r="AJ95" s="1336"/>
      <c r="AK95" s="1334"/>
      <c r="AL95" s="1333"/>
      <c r="AM95" s="1334"/>
      <c r="AN95" s="1337"/>
      <c r="AO95" s="1298" t="s">
        <v>263</v>
      </c>
      <c r="CA95" s="325" t="str">
        <f>IF(C95=0,"",IF(AN95="",IF(C95="",""," No olvide escribir la columna Beneficiarios.-"),""))</f>
        <v/>
      </c>
      <c r="CB95" s="325" t="str">
        <f t="shared" si="15"/>
        <v/>
      </c>
      <c r="CG95" s="325">
        <f t="shared" si="16"/>
        <v>0</v>
      </c>
      <c r="CH95" s="325" t="str">
        <f t="shared" si="17"/>
        <v/>
      </c>
    </row>
    <row r="96" spans="1:86" x14ac:dyDescent="0.25">
      <c r="A96" s="3120" t="s">
        <v>690</v>
      </c>
      <c r="B96" s="3121"/>
      <c r="C96" s="405">
        <f t="shared" si="13"/>
        <v>0</v>
      </c>
      <c r="D96" s="443">
        <f t="shared" si="14"/>
        <v>0</v>
      </c>
      <c r="E96" s="1338">
        <f t="shared" si="14"/>
        <v>0</v>
      </c>
      <c r="F96" s="1300"/>
      <c r="G96" s="1301"/>
      <c r="H96" s="1302"/>
      <c r="I96" s="1303"/>
      <c r="J96" s="1300"/>
      <c r="K96" s="1304"/>
      <c r="L96" s="1302"/>
      <c r="M96" s="1305"/>
      <c r="N96" s="1300"/>
      <c r="O96" s="1304"/>
      <c r="P96" s="1303"/>
      <c r="Q96" s="1305"/>
      <c r="R96" s="1306"/>
      <c r="S96" s="1304"/>
      <c r="T96" s="1303"/>
      <c r="U96" s="1305"/>
      <c r="V96" s="1306"/>
      <c r="W96" s="1304"/>
      <c r="X96" s="1303"/>
      <c r="Y96" s="1304"/>
      <c r="Z96" s="1306"/>
      <c r="AA96" s="1305"/>
      <c r="AB96" s="1306"/>
      <c r="AC96" s="1304"/>
      <c r="AD96" s="1303"/>
      <c r="AE96" s="1305"/>
      <c r="AF96" s="1306"/>
      <c r="AG96" s="1304"/>
      <c r="AH96" s="1303"/>
      <c r="AI96" s="1305"/>
      <c r="AJ96" s="1306"/>
      <c r="AK96" s="1304"/>
      <c r="AL96" s="1303"/>
      <c r="AM96" s="1304"/>
      <c r="AN96" s="1174"/>
      <c r="AO96" s="1298" t="s">
        <v>263</v>
      </c>
      <c r="CA96" s="325" t="str">
        <f>IF(C96=0,"",IF(AN96="",IF(C96="",""," No olvide escribir la columna Beneficiarios.-"),""))</f>
        <v/>
      </c>
      <c r="CB96" s="325" t="str">
        <f t="shared" si="15"/>
        <v/>
      </c>
      <c r="CG96" s="325">
        <f t="shared" si="16"/>
        <v>0</v>
      </c>
      <c r="CH96" s="325" t="str">
        <f t="shared" si="17"/>
        <v/>
      </c>
    </row>
    <row r="97" spans="1:86" x14ac:dyDescent="0.25">
      <c r="A97" s="3124" t="s">
        <v>1723</v>
      </c>
      <c r="B97" s="3125"/>
      <c r="C97" s="356">
        <f t="shared" si="13"/>
        <v>0</v>
      </c>
      <c r="D97" s="356">
        <f t="shared" si="14"/>
        <v>0</v>
      </c>
      <c r="E97" s="438">
        <f t="shared" si="14"/>
        <v>0</v>
      </c>
      <c r="F97" s="1339"/>
      <c r="G97" s="1340"/>
      <c r="H97" s="1341"/>
      <c r="I97" s="1342"/>
      <c r="J97" s="1339"/>
      <c r="K97" s="1343"/>
      <c r="L97" s="1341"/>
      <c r="M97" s="1344"/>
      <c r="N97" s="1339"/>
      <c r="O97" s="1343"/>
      <c r="P97" s="1342"/>
      <c r="Q97" s="1344"/>
      <c r="R97" s="1345"/>
      <c r="S97" s="1343"/>
      <c r="T97" s="1342"/>
      <c r="U97" s="1344"/>
      <c r="V97" s="1345"/>
      <c r="W97" s="1343"/>
      <c r="X97" s="1342"/>
      <c r="Y97" s="1343"/>
      <c r="Z97" s="1345"/>
      <c r="AA97" s="1344"/>
      <c r="AB97" s="1345"/>
      <c r="AC97" s="1343"/>
      <c r="AD97" s="1342"/>
      <c r="AE97" s="1344"/>
      <c r="AF97" s="1345"/>
      <c r="AG97" s="1343"/>
      <c r="AH97" s="1342"/>
      <c r="AI97" s="1344"/>
      <c r="AJ97" s="1345"/>
      <c r="AK97" s="1343"/>
      <c r="AL97" s="1342"/>
      <c r="AM97" s="1343"/>
      <c r="AN97" s="1346"/>
      <c r="AO97" s="1347" t="s">
        <v>263</v>
      </c>
      <c r="CA97" s="325" t="str">
        <f>IF(C97=0,"",IF(AN97="",IF(C97="",""," No olvide escribir la columna Beneficiarios.-"),""))</f>
        <v/>
      </c>
      <c r="CB97" s="325" t="str">
        <f t="shared" si="15"/>
        <v/>
      </c>
      <c r="CG97" s="325">
        <f t="shared" si="16"/>
        <v>0</v>
      </c>
      <c r="CH97" s="325" t="str">
        <f t="shared" si="17"/>
        <v/>
      </c>
    </row>
    <row r="98" spans="1:86" x14ac:dyDescent="0.25">
      <c r="A98" s="1288" t="s">
        <v>2199</v>
      </c>
      <c r="B98" s="292"/>
      <c r="C98" s="292"/>
      <c r="D98" s="591"/>
    </row>
    <row r="99" spans="1:86" x14ac:dyDescent="0.25">
      <c r="A99" s="2745" t="s">
        <v>2229</v>
      </c>
      <c r="B99" s="2746"/>
      <c r="C99" s="2747"/>
      <c r="D99" s="115" t="s">
        <v>47</v>
      </c>
    </row>
    <row r="100" spans="1:86" ht="21" x14ac:dyDescent="0.25">
      <c r="A100" s="2767" t="s">
        <v>2230</v>
      </c>
      <c r="B100" s="2768"/>
      <c r="C100" s="1348" t="s">
        <v>730</v>
      </c>
      <c r="D100" s="1168"/>
      <c r="E100" s="323"/>
    </row>
    <row r="101" spans="1:86" x14ac:dyDescent="0.25">
      <c r="A101" s="2773"/>
      <c r="B101" s="2774"/>
      <c r="C101" s="710" t="s">
        <v>731</v>
      </c>
      <c r="D101" s="1174"/>
      <c r="E101" s="323"/>
    </row>
    <row r="102" spans="1:86" ht="21" x14ac:dyDescent="0.25">
      <c r="A102" s="2769"/>
      <c r="B102" s="2770"/>
      <c r="C102" s="355" t="s">
        <v>732</v>
      </c>
      <c r="D102" s="1182"/>
      <c r="E102" s="323"/>
    </row>
    <row r="103" spans="1:86" ht="15.75" x14ac:dyDescent="0.25">
      <c r="A103" s="1349" t="s">
        <v>1434</v>
      </c>
      <c r="B103" s="1350"/>
      <c r="C103" s="1351"/>
      <c r="D103" s="1352"/>
      <c r="E103" s="1353"/>
      <c r="F103" s="1354"/>
      <c r="G103" s="1354"/>
      <c r="H103" s="719"/>
      <c r="I103" s="1354"/>
      <c r="J103" s="953"/>
      <c r="K103" s="1355"/>
      <c r="L103" s="1356"/>
      <c r="M103" s="527"/>
      <c r="N103" s="527"/>
      <c r="O103" s="528"/>
      <c r="P103" s="498"/>
      <c r="Q103" s="1357"/>
      <c r="R103" s="1358"/>
      <c r="S103" s="1265"/>
      <c r="T103" s="1357"/>
      <c r="U103" s="1265"/>
      <c r="V103" s="1265"/>
      <c r="W103" s="1359"/>
      <c r="X103" s="1359"/>
      <c r="Y103" s="1359"/>
      <c r="Z103" s="1360"/>
      <c r="AA103" s="1241"/>
      <c r="AB103" s="1359"/>
      <c r="AC103" s="1359"/>
      <c r="AD103" s="1359"/>
      <c r="AE103" s="1359"/>
      <c r="AF103" s="1360"/>
      <c r="AG103" s="1241"/>
      <c r="AH103" s="1359"/>
      <c r="AI103" s="1359"/>
      <c r="AJ103" s="1359"/>
      <c r="AK103" s="1241"/>
      <c r="AL103" s="1361"/>
      <c r="AM103" s="1359"/>
      <c r="AN103" s="1361"/>
      <c r="AO103" s="373"/>
      <c r="AP103" s="1241"/>
    </row>
    <row r="104" spans="1:86" ht="18.75" customHeight="1" x14ac:dyDescent="0.25">
      <c r="A104" s="2784" t="s">
        <v>682</v>
      </c>
      <c r="B104" s="2785"/>
      <c r="C104" s="2767" t="s">
        <v>656</v>
      </c>
      <c r="D104" s="2752"/>
      <c r="E104" s="2768"/>
      <c r="F104" s="2745" t="s">
        <v>533</v>
      </c>
      <c r="G104" s="2746"/>
      <c r="H104" s="2746"/>
      <c r="I104" s="2746"/>
      <c r="J104" s="2746"/>
      <c r="K104" s="2746"/>
      <c r="L104" s="2746"/>
      <c r="M104" s="2746"/>
      <c r="N104" s="2746"/>
      <c r="O104" s="2746"/>
      <c r="P104" s="2746"/>
      <c r="Q104" s="2746"/>
      <c r="R104" s="2746"/>
      <c r="S104" s="2746"/>
      <c r="T104" s="2746"/>
      <c r="U104" s="2746"/>
      <c r="V104" s="2746"/>
      <c r="W104" s="2746"/>
      <c r="X104" s="2746"/>
      <c r="Y104" s="2746"/>
      <c r="Z104" s="2746"/>
      <c r="AA104" s="2746"/>
      <c r="AB104" s="2746"/>
      <c r="AC104" s="2746"/>
      <c r="AD104" s="2746"/>
      <c r="AE104" s="2746"/>
      <c r="AF104" s="2746"/>
      <c r="AG104" s="2746"/>
      <c r="AH104" s="2746"/>
      <c r="AI104" s="2746"/>
      <c r="AJ104" s="2746"/>
      <c r="AK104" s="2746"/>
      <c r="AL104" s="2746"/>
      <c r="AM104" s="2747"/>
      <c r="AN104" s="2732" t="s">
        <v>561</v>
      </c>
      <c r="AO104" s="1362"/>
    </row>
    <row r="105" spans="1:86" x14ac:dyDescent="0.25">
      <c r="A105" s="2786"/>
      <c r="B105" s="2787"/>
      <c r="C105" s="2769"/>
      <c r="D105" s="2753"/>
      <c r="E105" s="2770"/>
      <c r="F105" s="2745" t="s">
        <v>475</v>
      </c>
      <c r="G105" s="2747"/>
      <c r="H105" s="2745" t="s">
        <v>476</v>
      </c>
      <c r="I105" s="2747"/>
      <c r="J105" s="2745" t="s">
        <v>477</v>
      </c>
      <c r="K105" s="2747"/>
      <c r="L105" s="2745" t="s">
        <v>444</v>
      </c>
      <c r="M105" s="2747"/>
      <c r="N105" s="2745" t="s">
        <v>13</v>
      </c>
      <c r="O105" s="2747"/>
      <c r="P105" s="2735" t="s">
        <v>14</v>
      </c>
      <c r="Q105" s="2737"/>
      <c r="R105" s="2735" t="s">
        <v>15</v>
      </c>
      <c r="S105" s="2737"/>
      <c r="T105" s="2735" t="s">
        <v>16</v>
      </c>
      <c r="U105" s="2737"/>
      <c r="V105" s="2735" t="s">
        <v>17</v>
      </c>
      <c r="W105" s="2737"/>
      <c r="X105" s="2735" t="s">
        <v>18</v>
      </c>
      <c r="Y105" s="2737"/>
      <c r="Z105" s="2735" t="s">
        <v>19</v>
      </c>
      <c r="AA105" s="2737"/>
      <c r="AB105" s="2735" t="s">
        <v>20</v>
      </c>
      <c r="AC105" s="2737"/>
      <c r="AD105" s="2736" t="s">
        <v>21</v>
      </c>
      <c r="AE105" s="2736"/>
      <c r="AF105" s="2735" t="s">
        <v>22</v>
      </c>
      <c r="AG105" s="2737"/>
      <c r="AH105" s="2736" t="s">
        <v>23</v>
      </c>
      <c r="AI105" s="2736"/>
      <c r="AJ105" s="2735" t="s">
        <v>24</v>
      </c>
      <c r="AK105" s="2737"/>
      <c r="AL105" s="2736" t="s">
        <v>25</v>
      </c>
      <c r="AM105" s="2737"/>
      <c r="AN105" s="2734"/>
    </row>
    <row r="106" spans="1:86" x14ac:dyDescent="0.25">
      <c r="A106" s="2788"/>
      <c r="B106" s="2789"/>
      <c r="C106" s="184" t="s">
        <v>231</v>
      </c>
      <c r="D106" s="184" t="s">
        <v>540</v>
      </c>
      <c r="E106" s="339" t="s">
        <v>28</v>
      </c>
      <c r="F106" s="383" t="s">
        <v>540</v>
      </c>
      <c r="G106" s="339" t="s">
        <v>28</v>
      </c>
      <c r="H106" s="383" t="s">
        <v>540</v>
      </c>
      <c r="I106" s="339" t="s">
        <v>28</v>
      </c>
      <c r="J106" s="383" t="s">
        <v>540</v>
      </c>
      <c r="K106" s="339" t="s">
        <v>28</v>
      </c>
      <c r="L106" s="383" t="s">
        <v>540</v>
      </c>
      <c r="M106" s="339" t="s">
        <v>28</v>
      </c>
      <c r="N106" s="383" t="s">
        <v>540</v>
      </c>
      <c r="O106" s="339" t="s">
        <v>28</v>
      </c>
      <c r="P106" s="383" t="s">
        <v>540</v>
      </c>
      <c r="Q106" s="339" t="s">
        <v>28</v>
      </c>
      <c r="R106" s="383" t="s">
        <v>540</v>
      </c>
      <c r="S106" s="339" t="s">
        <v>28</v>
      </c>
      <c r="T106" s="383" t="s">
        <v>540</v>
      </c>
      <c r="U106" s="339" t="s">
        <v>28</v>
      </c>
      <c r="V106" s="383" t="s">
        <v>540</v>
      </c>
      <c r="W106" s="339" t="s">
        <v>28</v>
      </c>
      <c r="X106" s="383" t="s">
        <v>540</v>
      </c>
      <c r="Y106" s="339" t="s">
        <v>28</v>
      </c>
      <c r="Z106" s="383" t="s">
        <v>540</v>
      </c>
      <c r="AA106" s="339" t="s">
        <v>28</v>
      </c>
      <c r="AB106" s="383" t="s">
        <v>540</v>
      </c>
      <c r="AC106" s="339" t="s">
        <v>28</v>
      </c>
      <c r="AD106" s="1093" t="s">
        <v>540</v>
      </c>
      <c r="AE106" s="1093" t="s">
        <v>28</v>
      </c>
      <c r="AF106" s="383" t="s">
        <v>540</v>
      </c>
      <c r="AG106" s="339" t="s">
        <v>28</v>
      </c>
      <c r="AH106" s="1093" t="s">
        <v>540</v>
      </c>
      <c r="AI106" s="1093" t="s">
        <v>28</v>
      </c>
      <c r="AJ106" s="383" t="s">
        <v>540</v>
      </c>
      <c r="AK106" s="339" t="s">
        <v>28</v>
      </c>
      <c r="AL106" s="1093" t="s">
        <v>540</v>
      </c>
      <c r="AM106" s="339" t="s">
        <v>28</v>
      </c>
      <c r="AN106" s="2733"/>
      <c r="AO106" s="530"/>
    </row>
    <row r="107" spans="1:86" ht="21" customHeight="1" x14ac:dyDescent="0.25">
      <c r="A107" s="2833" t="s">
        <v>691</v>
      </c>
      <c r="B107" s="2834"/>
      <c r="C107" s="444">
        <f>SUM(D107+E107)</f>
        <v>0</v>
      </c>
      <c r="D107" s="351">
        <f t="shared" ref="D107:E109" si="19">SUM(F107+H107+J107+L107+N107+P107+R107+T107+V107+X107+Z107+AB107+AD107+AF107+AH107+AJ107+AL107)</f>
        <v>0</v>
      </c>
      <c r="E107" s="353">
        <f t="shared" si="19"/>
        <v>0</v>
      </c>
      <c r="F107" s="707"/>
      <c r="G107" s="709"/>
      <c r="H107" s="707"/>
      <c r="I107" s="709"/>
      <c r="J107" s="707"/>
      <c r="K107" s="709"/>
      <c r="L107" s="707"/>
      <c r="M107" s="709"/>
      <c r="N107" s="707"/>
      <c r="O107" s="709"/>
      <c r="P107" s="707"/>
      <c r="Q107" s="709"/>
      <c r="R107" s="707"/>
      <c r="S107" s="709"/>
      <c r="T107" s="707"/>
      <c r="U107" s="709"/>
      <c r="V107" s="707"/>
      <c r="W107" s="709"/>
      <c r="X107" s="707"/>
      <c r="Y107" s="709"/>
      <c r="Z107" s="707"/>
      <c r="AA107" s="709"/>
      <c r="AB107" s="707"/>
      <c r="AC107" s="709"/>
      <c r="AD107" s="1363"/>
      <c r="AE107" s="1364"/>
      <c r="AF107" s="707"/>
      <c r="AG107" s="709"/>
      <c r="AH107" s="1363"/>
      <c r="AI107" s="1364"/>
      <c r="AJ107" s="707"/>
      <c r="AK107" s="709"/>
      <c r="AL107" s="1363"/>
      <c r="AM107" s="709"/>
      <c r="AN107" s="708"/>
      <c r="AO107" s="1298" t="s">
        <v>263</v>
      </c>
      <c r="CA107" s="325" t="str">
        <f>IF(C107=0,"",IF(AN107="",IF(C107="",""," No olvide escribir la columna Beneficiarios.-"),""))</f>
        <v/>
      </c>
      <c r="CB107" s="325" t="str">
        <f>IF(C107&lt;AN107," El número de Beneficiarios NO puede ser mayor que el Total.-","")</f>
        <v/>
      </c>
      <c r="CG107" s="325">
        <f>IF(C107&lt;AN107,1,0)</f>
        <v>0</v>
      </c>
      <c r="CH107" s="325" t="str">
        <f>IF(C107=0,"",IF(AN107="",IF(C107="","",1),0))</f>
        <v/>
      </c>
    </row>
    <row r="108" spans="1:86" ht="21" customHeight="1" x14ac:dyDescent="0.25">
      <c r="A108" s="2792" t="s">
        <v>692</v>
      </c>
      <c r="B108" s="2793"/>
      <c r="C108" s="437">
        <f>SUM(D108+E108)</f>
        <v>0</v>
      </c>
      <c r="D108" s="397">
        <f t="shared" si="19"/>
        <v>0</v>
      </c>
      <c r="E108" s="398">
        <f t="shared" si="19"/>
        <v>0</v>
      </c>
      <c r="F108" s="1365"/>
      <c r="G108" s="1366"/>
      <c r="H108" s="1365"/>
      <c r="I108" s="1366"/>
      <c r="J108" s="1365"/>
      <c r="K108" s="1366"/>
      <c r="L108" s="1365"/>
      <c r="M108" s="1366"/>
      <c r="N108" s="1365"/>
      <c r="O108" s="1366"/>
      <c r="P108" s="1365"/>
      <c r="Q108" s="1366"/>
      <c r="R108" s="1365"/>
      <c r="S108" s="1366"/>
      <c r="T108" s="1365"/>
      <c r="U108" s="1366"/>
      <c r="V108" s="1365"/>
      <c r="W108" s="1366"/>
      <c r="X108" s="1365"/>
      <c r="Y108" s="1366"/>
      <c r="Z108" s="1365"/>
      <c r="AA108" s="1366"/>
      <c r="AB108" s="1365"/>
      <c r="AC108" s="1366"/>
      <c r="AD108" s="1367"/>
      <c r="AE108" s="1368"/>
      <c r="AF108" s="1365"/>
      <c r="AG108" s="1366"/>
      <c r="AH108" s="1367"/>
      <c r="AI108" s="1368"/>
      <c r="AJ108" s="1365"/>
      <c r="AK108" s="1366"/>
      <c r="AL108" s="1367"/>
      <c r="AM108" s="1366"/>
      <c r="AN108" s="1175"/>
      <c r="AO108" s="1298" t="s">
        <v>263</v>
      </c>
      <c r="CA108" s="325" t="str">
        <f>IF(C108=0,"",IF(AN108="",IF(C108="",""," No olvide escribir la columna Beneficiarios.-"),""))</f>
        <v/>
      </c>
      <c r="CB108" s="325" t="str">
        <f>IF(C108&lt;AN108," El número de Beneficiarios NO puede ser mayor que el Total.-","")</f>
        <v/>
      </c>
      <c r="CG108" s="325">
        <f>IF(C108&lt;AN108,1,0)</f>
        <v>0</v>
      </c>
      <c r="CH108" s="325" t="str">
        <f>IF(C108=0,"",IF(AN108="",IF(C108="","",1),0))</f>
        <v/>
      </c>
    </row>
    <row r="109" spans="1:86" ht="21" customHeight="1" x14ac:dyDescent="0.25">
      <c r="A109" s="2794" t="s">
        <v>693</v>
      </c>
      <c r="B109" s="2795"/>
      <c r="C109" s="356">
        <f>SUM(D109+E109)</f>
        <v>0</v>
      </c>
      <c r="D109" s="356">
        <f t="shared" si="19"/>
        <v>0</v>
      </c>
      <c r="E109" s="358">
        <f t="shared" si="19"/>
        <v>0</v>
      </c>
      <c r="F109" s="1199"/>
      <c r="G109" s="1200"/>
      <c r="H109" s="1199"/>
      <c r="I109" s="1200"/>
      <c r="J109" s="1199"/>
      <c r="K109" s="1200"/>
      <c r="L109" s="1199"/>
      <c r="M109" s="1200"/>
      <c r="N109" s="1199"/>
      <c r="O109" s="1200"/>
      <c r="P109" s="1199"/>
      <c r="Q109" s="1200"/>
      <c r="R109" s="1199"/>
      <c r="S109" s="1200"/>
      <c r="T109" s="1199"/>
      <c r="U109" s="1200"/>
      <c r="V109" s="1199"/>
      <c r="W109" s="1200"/>
      <c r="X109" s="1199"/>
      <c r="Y109" s="1200"/>
      <c r="Z109" s="1199"/>
      <c r="AA109" s="1200"/>
      <c r="AB109" s="1199"/>
      <c r="AC109" s="1200"/>
      <c r="AD109" s="1369"/>
      <c r="AE109" s="1370"/>
      <c r="AF109" s="1199"/>
      <c r="AG109" s="1200"/>
      <c r="AH109" s="1369"/>
      <c r="AI109" s="1370"/>
      <c r="AJ109" s="1199"/>
      <c r="AK109" s="1200"/>
      <c r="AL109" s="1369"/>
      <c r="AM109" s="1200"/>
      <c r="AN109" s="1183"/>
      <c r="AO109" s="1298" t="s">
        <v>263</v>
      </c>
      <c r="CA109" s="325" t="str">
        <f>IF(C109=0,"",IF(AN109="",IF(C109="",""," No olvide escribir la columna Beneficiarios.-"),""))</f>
        <v/>
      </c>
      <c r="CB109" s="325" t="str">
        <f>IF(C109&lt;AN109," El número de Beneficiarios NO puede ser mayor que el Total.-","")</f>
        <v/>
      </c>
      <c r="CG109" s="325">
        <f>IF(C109&lt;AN109,1,0)</f>
        <v>0</v>
      </c>
      <c r="CH109" s="325" t="str">
        <f>IF(C109=0,"",IF(AN109="",IF(C109="","",1),0))</f>
        <v/>
      </c>
    </row>
    <row r="110" spans="1:86" x14ac:dyDescent="0.25">
      <c r="A110" s="1288" t="s">
        <v>1724</v>
      </c>
      <c r="B110" s="292"/>
      <c r="C110" s="292"/>
      <c r="D110" s="292"/>
      <c r="E110" s="292"/>
      <c r="F110" s="292"/>
      <c r="G110" s="292"/>
      <c r="H110" s="292"/>
      <c r="I110" s="292"/>
      <c r="J110" s="292"/>
      <c r="K110" s="292"/>
      <c r="L110" s="292"/>
      <c r="M110" s="292"/>
      <c r="N110" s="292"/>
      <c r="O110" s="292"/>
      <c r="P110" s="292"/>
      <c r="Q110" s="292"/>
      <c r="R110" s="292"/>
      <c r="S110" s="292"/>
      <c r="T110" s="292"/>
      <c r="U110" s="292"/>
      <c r="V110" s="292"/>
      <c r="W110" s="292"/>
      <c r="X110" s="292"/>
      <c r="Y110" s="292"/>
      <c r="Z110" s="292"/>
      <c r="AA110" s="292"/>
      <c r="AB110" s="591"/>
      <c r="AC110" s="292"/>
      <c r="AD110" s="292"/>
      <c r="AE110" s="292"/>
      <c r="AF110" s="292"/>
      <c r="AG110" s="292"/>
    </row>
    <row r="111" spans="1:86" ht="15" customHeight="1" x14ac:dyDescent="0.25">
      <c r="A111" s="2784" t="s">
        <v>144</v>
      </c>
      <c r="B111" s="2785"/>
      <c r="C111" s="2784" t="s">
        <v>47</v>
      </c>
      <c r="D111" s="2951"/>
      <c r="E111" s="2785"/>
      <c r="F111" s="2745" t="s">
        <v>694</v>
      </c>
      <c r="G111" s="2747"/>
      <c r="H111" s="3188" t="s">
        <v>695</v>
      </c>
      <c r="I111" s="2747"/>
      <c r="J111" s="2745" t="s">
        <v>696</v>
      </c>
      <c r="K111" s="2747"/>
      <c r="L111" s="2745" t="s">
        <v>697</v>
      </c>
      <c r="M111" s="2747"/>
      <c r="N111" s="2745" t="s">
        <v>698</v>
      </c>
      <c r="O111" s="2747"/>
      <c r="P111" s="2735" t="s">
        <v>699</v>
      </c>
      <c r="Q111" s="2737"/>
      <c r="R111" s="2735" t="s">
        <v>700</v>
      </c>
      <c r="S111" s="2737"/>
      <c r="T111" s="2735" t="s">
        <v>701</v>
      </c>
      <c r="U111" s="2736"/>
      <c r="V111" s="2735" t="s">
        <v>702</v>
      </c>
      <c r="W111" s="2736"/>
      <c r="X111" s="3189" t="s">
        <v>703</v>
      </c>
      <c r="Y111" s="3180" t="s">
        <v>1426</v>
      </c>
      <c r="Z111" s="2736"/>
      <c r="AA111" s="2736"/>
      <c r="AB111" s="2737"/>
      <c r="AC111" s="3157" t="s">
        <v>262</v>
      </c>
      <c r="AD111" s="3173"/>
      <c r="AE111" s="2736" t="s">
        <v>1744</v>
      </c>
      <c r="AF111" s="2736"/>
      <c r="AG111" s="2736"/>
      <c r="AH111" s="2737"/>
      <c r="AI111" s="3189" t="s">
        <v>1743</v>
      </c>
    </row>
    <row r="112" spans="1:86" ht="21" x14ac:dyDescent="0.25">
      <c r="A112" s="2788"/>
      <c r="B112" s="2789"/>
      <c r="C112" s="184" t="s">
        <v>231</v>
      </c>
      <c r="D112" s="295" t="s">
        <v>27</v>
      </c>
      <c r="E112" s="184" t="s">
        <v>28</v>
      </c>
      <c r="F112" s="468" t="s">
        <v>540</v>
      </c>
      <c r="G112" s="570" t="s">
        <v>28</v>
      </c>
      <c r="H112" s="468" t="s">
        <v>540</v>
      </c>
      <c r="I112" s="570" t="s">
        <v>28</v>
      </c>
      <c r="J112" s="468" t="s">
        <v>540</v>
      </c>
      <c r="K112" s="570" t="s">
        <v>28</v>
      </c>
      <c r="L112" s="468" t="s">
        <v>540</v>
      </c>
      <c r="M112" s="570" t="s">
        <v>28</v>
      </c>
      <c r="N112" s="468" t="s">
        <v>540</v>
      </c>
      <c r="O112" s="570" t="s">
        <v>28</v>
      </c>
      <c r="P112" s="468" t="s">
        <v>540</v>
      </c>
      <c r="Q112" s="570" t="s">
        <v>28</v>
      </c>
      <c r="R112" s="468" t="s">
        <v>540</v>
      </c>
      <c r="S112" s="570" t="s">
        <v>28</v>
      </c>
      <c r="T112" s="468" t="s">
        <v>540</v>
      </c>
      <c r="U112" s="1035" t="s">
        <v>28</v>
      </c>
      <c r="V112" s="468" t="s">
        <v>540</v>
      </c>
      <c r="W112" s="1035" t="s">
        <v>28</v>
      </c>
      <c r="X112" s="3190"/>
      <c r="Y112" s="1371" t="s">
        <v>705</v>
      </c>
      <c r="Z112" s="1372" t="s">
        <v>706</v>
      </c>
      <c r="AA112" s="417" t="s">
        <v>707</v>
      </c>
      <c r="AB112" s="115" t="s">
        <v>1415</v>
      </c>
      <c r="AC112" s="1373" t="s">
        <v>646</v>
      </c>
      <c r="AD112" s="1374" t="s">
        <v>430</v>
      </c>
      <c r="AE112" s="1375" t="s">
        <v>2200</v>
      </c>
      <c r="AF112" s="115" t="s">
        <v>708</v>
      </c>
      <c r="AG112" s="1376" t="s">
        <v>1530</v>
      </c>
      <c r="AH112" s="115" t="s">
        <v>709</v>
      </c>
      <c r="AI112" s="3190"/>
    </row>
    <row r="113" spans="1:87" x14ac:dyDescent="0.25">
      <c r="A113" s="2831" t="s">
        <v>710</v>
      </c>
      <c r="B113" s="2832"/>
      <c r="C113" s="1377">
        <f>SUM(D113+E113)</f>
        <v>0</v>
      </c>
      <c r="D113" s="1377">
        <f>SUM(F113+H113+J113+L113+N113+P113+R113+T113+V113)</f>
        <v>0</v>
      </c>
      <c r="E113" s="513">
        <f>SUM(G113+I113+K113+M113+O113+Q113+S113+U113+W113)</f>
        <v>0</v>
      </c>
      <c r="F113" s="1294"/>
      <c r="G113" s="1378"/>
      <c r="H113" s="1293"/>
      <c r="I113" s="1296"/>
      <c r="J113" s="1294"/>
      <c r="K113" s="1378"/>
      <c r="L113" s="1293"/>
      <c r="M113" s="1296"/>
      <c r="N113" s="1294"/>
      <c r="O113" s="1378"/>
      <c r="P113" s="1293"/>
      <c r="Q113" s="1296"/>
      <c r="R113" s="1294"/>
      <c r="S113" s="1378"/>
      <c r="T113" s="1293"/>
      <c r="U113" s="1296"/>
      <c r="V113" s="1294"/>
      <c r="W113" s="1379"/>
      <c r="X113" s="1295"/>
      <c r="Y113" s="1380"/>
      <c r="Z113" s="715"/>
      <c r="AA113" s="1381"/>
      <c r="AB113" s="1382"/>
      <c r="AC113" s="1379"/>
      <c r="AD113" s="1383"/>
      <c r="AE113" s="1380"/>
      <c r="AF113" s="1297"/>
      <c r="AG113" s="1297"/>
      <c r="AH113" s="1297"/>
      <c r="AI113" s="1383"/>
      <c r="AJ113" s="1384" t="s">
        <v>1514</v>
      </c>
      <c r="CA113" s="325" t="str">
        <f>IF(C113&lt;&gt;SUM(Y113+Z113),"El nº de atenciones por violencia intrafamiliar  debe ser igual a la sumatoria de Pareja/Ex Pareja y Familiar","")</f>
        <v/>
      </c>
      <c r="CC113" s="325" t="str">
        <f>IF(X113&gt;E113,"El número de embarazadas no puede ser mayor al total de mujeres","")</f>
        <v/>
      </c>
      <c r="CG113" s="325">
        <f>IF(C113&lt;&gt;SUM(Y113+Z113),1,0)</f>
        <v>0</v>
      </c>
      <c r="CH113" s="325">
        <v>0</v>
      </c>
      <c r="CI113" s="325">
        <f>IF(X113&gt;E113,1,0)</f>
        <v>0</v>
      </c>
    </row>
    <row r="114" spans="1:87" x14ac:dyDescent="0.25">
      <c r="A114" s="3065" t="s">
        <v>711</v>
      </c>
      <c r="B114" s="3066"/>
      <c r="C114" s="345">
        <f>SUM(D114+E114)</f>
        <v>0</v>
      </c>
      <c r="D114" s="345">
        <f>SUM(F114+H114+J114+L114+N114+P114+R114+T114+V114)</f>
        <v>0</v>
      </c>
      <c r="E114" s="344">
        <f>SUM(G114+I114+K114+M114+O114+Q114+S114+U114+W114)</f>
        <v>0</v>
      </c>
      <c r="F114" s="1385"/>
      <c r="G114" s="1386"/>
      <c r="H114" s="715"/>
      <c r="I114" s="717"/>
      <c r="J114" s="1385"/>
      <c r="K114" s="1386"/>
      <c r="L114" s="715"/>
      <c r="M114" s="717"/>
      <c r="N114" s="1385"/>
      <c r="O114" s="1386"/>
      <c r="P114" s="715"/>
      <c r="Q114" s="717"/>
      <c r="R114" s="1385"/>
      <c r="S114" s="1386"/>
      <c r="T114" s="715"/>
      <c r="U114" s="717"/>
      <c r="V114" s="1385"/>
      <c r="W114" s="1203"/>
      <c r="X114" s="1387"/>
      <c r="Y114" s="1388"/>
      <c r="Z114" s="1389"/>
      <c r="AA114" s="716"/>
      <c r="AB114" s="716"/>
      <c r="AC114" s="1387"/>
      <c r="AD114" s="1390"/>
      <c r="AE114" s="1380"/>
      <c r="AF114" s="1391"/>
      <c r="AG114" s="1391"/>
      <c r="AH114" s="1391"/>
      <c r="AI114" s="1390"/>
      <c r="AJ114" s="1384" t="s">
        <v>1514</v>
      </c>
      <c r="CA114" s="325" t="str">
        <f>IF(C114&lt;&gt;SUM(AA114+AB114),"El nº de atenciones de Otras Violencias debe ser igual a la sumatoria de Conocidos y Desconocidos","")</f>
        <v/>
      </c>
      <c r="CC114" s="325" t="str">
        <f>IF(X114&gt;E114,"El número de embarazadas no puede ser mayor al total de mujeres","")</f>
        <v/>
      </c>
      <c r="CG114" s="325">
        <f>IF(C114&lt;&gt;SUM(AA114+AB114),1,0)</f>
        <v>0</v>
      </c>
      <c r="CH114" s="325">
        <v>0</v>
      </c>
      <c r="CI114" s="325">
        <f>IF(X114&gt;E114,1,0)</f>
        <v>0</v>
      </c>
    </row>
    <row r="115" spans="1:87" x14ac:dyDescent="0.25">
      <c r="A115" s="1288" t="s">
        <v>712</v>
      </c>
      <c r="B115" s="1392"/>
      <c r="C115" s="1392"/>
      <c r="D115" s="1288"/>
      <c r="E115" s="1288"/>
      <c r="F115" s="1288"/>
      <c r="G115" s="1288"/>
      <c r="H115" s="1288"/>
      <c r="I115" s="1288"/>
      <c r="J115" s="1288"/>
      <c r="K115" s="1288"/>
      <c r="L115" s="1288"/>
      <c r="M115" s="1288"/>
      <c r="N115" s="1288"/>
      <c r="O115" s="1288"/>
      <c r="P115" s="1288"/>
      <c r="Q115" s="1288"/>
      <c r="R115" s="1288"/>
      <c r="S115" s="1288"/>
      <c r="T115" s="1288"/>
      <c r="U115" s="1067"/>
      <c r="V115" s="1067"/>
      <c r="W115" s="1067"/>
      <c r="AA115" s="463"/>
      <c r="CA115" s="325" t="str">
        <f>IF(X113&gt;=E113,"El número de embarazadas no puede ser mayor al total de mujeres","")</f>
        <v>El número de embarazadas no puede ser mayor al total de mujeres</v>
      </c>
      <c r="CG115" s="325">
        <v>0</v>
      </c>
    </row>
    <row r="116" spans="1:87" x14ac:dyDescent="0.25">
      <c r="A116" s="2784" t="s">
        <v>144</v>
      </c>
      <c r="B116" s="2785"/>
      <c r="C116" s="2740" t="s">
        <v>47</v>
      </c>
      <c r="D116" s="2745" t="s">
        <v>533</v>
      </c>
      <c r="E116" s="2746"/>
      <c r="F116" s="2746"/>
      <c r="G116" s="2746"/>
      <c r="H116" s="2746"/>
      <c r="I116" s="2746"/>
      <c r="J116" s="2746"/>
      <c r="K116" s="2746"/>
      <c r="L116" s="2746"/>
      <c r="M116" s="2747"/>
      <c r="N116" s="2745" t="s">
        <v>44</v>
      </c>
      <c r="O116" s="2747"/>
      <c r="P116" s="2732" t="s">
        <v>561</v>
      </c>
      <c r="Q116" s="292"/>
      <c r="R116" s="1067"/>
      <c r="S116" s="1067"/>
      <c r="T116" s="1067"/>
      <c r="U116" s="1067"/>
      <c r="V116" s="1067"/>
      <c r="W116" s="1067"/>
    </row>
    <row r="117" spans="1:87" ht="21" x14ac:dyDescent="0.25">
      <c r="A117" s="2788"/>
      <c r="B117" s="2789"/>
      <c r="C117" s="2741"/>
      <c r="D117" s="187" t="s">
        <v>475</v>
      </c>
      <c r="E117" s="187" t="s">
        <v>476</v>
      </c>
      <c r="F117" s="110" t="s">
        <v>477</v>
      </c>
      <c r="G117" s="110" t="s">
        <v>444</v>
      </c>
      <c r="H117" s="110" t="s">
        <v>13</v>
      </c>
      <c r="I117" s="110" t="s">
        <v>713</v>
      </c>
      <c r="J117" s="110" t="s">
        <v>714</v>
      </c>
      <c r="K117" s="110" t="s">
        <v>715</v>
      </c>
      <c r="L117" s="110" t="s">
        <v>716</v>
      </c>
      <c r="M117" s="570" t="s">
        <v>717</v>
      </c>
      <c r="N117" s="115" t="s">
        <v>27</v>
      </c>
      <c r="O117" s="339" t="s">
        <v>28</v>
      </c>
      <c r="P117" s="2733"/>
      <c r="Q117" s="292"/>
      <c r="R117" s="1067"/>
      <c r="S117" s="1067"/>
      <c r="T117" s="1067"/>
      <c r="U117" s="1067"/>
      <c r="V117" s="1067"/>
      <c r="W117" s="1067"/>
    </row>
    <row r="118" spans="1:87" ht="15.75" customHeight="1" x14ac:dyDescent="0.25">
      <c r="A118" s="2732" t="s">
        <v>2201</v>
      </c>
      <c r="B118" s="1393" t="s">
        <v>1725</v>
      </c>
      <c r="C118" s="165">
        <f>SUM(F118:K118)</f>
        <v>0</v>
      </c>
      <c r="D118" s="207"/>
      <c r="E118" s="207"/>
      <c r="F118" s="141"/>
      <c r="G118" s="141"/>
      <c r="H118" s="141"/>
      <c r="I118" s="141"/>
      <c r="J118" s="141"/>
      <c r="K118" s="141"/>
      <c r="L118" s="207"/>
      <c r="M118" s="1394"/>
      <c r="N118" s="126"/>
      <c r="O118" s="244"/>
      <c r="P118" s="125"/>
      <c r="Q118" s="1395" t="s">
        <v>1514</v>
      </c>
      <c r="R118" s="1067"/>
      <c r="S118" s="1067"/>
      <c r="T118" s="1067"/>
      <c r="U118" s="1067"/>
      <c r="V118" s="1067"/>
      <c r="W118" s="1067"/>
      <c r="CA118" s="325" t="str">
        <f>IF(C118&lt;&gt;O118," El número atenciones según sexo NO puede ser diferente al Total.","")</f>
        <v/>
      </c>
      <c r="CB118" s="325" t="str">
        <f>IF(C118=0,"",IF(P118="",IF(C118="",""," No olvide escribir la columna Beneficiarios."),""))</f>
        <v/>
      </c>
      <c r="CC118" s="325" t="str">
        <f>IF(C118&lt;P118," El número de Beneficiarios NO puede ser mayor que el Total.","")</f>
        <v/>
      </c>
      <c r="CG118" s="325">
        <f>IF(C118&lt;&gt;O118,1,0)</f>
        <v>0</v>
      </c>
      <c r="CH118" s="325">
        <f>IF(C118&lt;P118,1,0)</f>
        <v>0</v>
      </c>
      <c r="CI118" s="325" t="str">
        <f>IF(C118=0,"",IF(P118="",IF(C118="","",1),0))</f>
        <v/>
      </c>
    </row>
    <row r="119" spans="1:87" ht="15.75" customHeight="1" x14ac:dyDescent="0.25">
      <c r="A119" s="2733"/>
      <c r="B119" s="1396" t="s">
        <v>1726</v>
      </c>
      <c r="C119" s="168">
        <f>SUM(F119:K119)</f>
        <v>0</v>
      </c>
      <c r="D119" s="133"/>
      <c r="E119" s="133"/>
      <c r="F119" s="170"/>
      <c r="G119" s="132"/>
      <c r="H119" s="132"/>
      <c r="I119" s="132"/>
      <c r="J119" s="132"/>
      <c r="K119" s="132"/>
      <c r="L119" s="133"/>
      <c r="M119" s="134"/>
      <c r="N119" s="137"/>
      <c r="O119" s="247"/>
      <c r="P119" s="136"/>
      <c r="Q119" s="1397" t="s">
        <v>1514</v>
      </c>
      <c r="R119" s="1067"/>
      <c r="S119" s="1067"/>
      <c r="T119" s="1067"/>
      <c r="U119" s="1067"/>
      <c r="V119" s="1067"/>
      <c r="W119" s="1067"/>
      <c r="CA119" s="325" t="str">
        <f>IF(C119&lt;&gt;O119," El número atenciones según sexo NO puede ser diferente al Total.","")</f>
        <v/>
      </c>
      <c r="CB119" s="325" t="str">
        <f>IF(C119=0,"",IF(P119="",IF(C119="",""," No olvide escribir la columna Beneficiarios."),""))</f>
        <v/>
      </c>
      <c r="CC119" s="325" t="str">
        <f>IF(C119&lt;P119," El número de Beneficiarios NO puede ser mayor que el Total.","")</f>
        <v/>
      </c>
      <c r="CG119" s="325">
        <f>IF(C119&lt;&gt;O119,1,0)</f>
        <v>0</v>
      </c>
      <c r="CH119" s="325">
        <f>IF(C119&lt;P119,1,0)</f>
        <v>0</v>
      </c>
      <c r="CI119" s="325" t="str">
        <f>IF(C119=0,"",IF(P119="",IF(C119="","",1),0))</f>
        <v/>
      </c>
    </row>
    <row r="120" spans="1:87" x14ac:dyDescent="0.25">
      <c r="A120" s="329" t="s">
        <v>2202</v>
      </c>
      <c r="B120" s="329"/>
      <c r="C120" s="329"/>
      <c r="D120" s="329"/>
      <c r="E120" s="329"/>
      <c r="F120" s="329"/>
      <c r="G120" s="329"/>
      <c r="H120" s="329"/>
      <c r="I120" s="107"/>
      <c r="J120" s="107"/>
      <c r="K120" s="107"/>
      <c r="L120" s="107"/>
      <c r="M120" s="107"/>
      <c r="N120" s="107"/>
      <c r="O120" s="280"/>
      <c r="P120" s="280"/>
      <c r="Q120" s="280"/>
      <c r="R120" s="280"/>
      <c r="S120" s="280"/>
      <c r="T120" s="280"/>
      <c r="U120" s="280"/>
      <c r="V120" s="280"/>
      <c r="W120" s="280"/>
    </row>
    <row r="121" spans="1:87" x14ac:dyDescent="0.25">
      <c r="A121" s="2732" t="s">
        <v>420</v>
      </c>
      <c r="B121" s="2732" t="s">
        <v>1431</v>
      </c>
      <c r="C121" s="278"/>
      <c r="D121" s="553"/>
      <c r="E121" s="280"/>
      <c r="F121" s="278"/>
      <c r="G121" s="278"/>
      <c r="H121" s="280"/>
      <c r="I121" s="280"/>
      <c r="J121" s="280"/>
      <c r="K121" s="280"/>
      <c r="L121" s="280"/>
      <c r="M121" s="280"/>
      <c r="N121" s="280"/>
      <c r="O121" s="280"/>
      <c r="P121" s="280"/>
      <c r="Q121" s="280"/>
      <c r="R121" s="280"/>
      <c r="S121" s="280"/>
      <c r="T121" s="280"/>
      <c r="U121" s="280"/>
      <c r="V121" s="280"/>
      <c r="W121" s="280"/>
    </row>
    <row r="122" spans="1:87" x14ac:dyDescent="0.25">
      <c r="A122" s="2733"/>
      <c r="B122" s="2733"/>
      <c r="C122" s="278"/>
      <c r="D122" s="553"/>
      <c r="E122" s="280"/>
      <c r="F122" s="278"/>
      <c r="G122" s="278"/>
      <c r="H122" s="280"/>
      <c r="I122" s="280"/>
      <c r="J122" s="280"/>
      <c r="K122" s="280"/>
      <c r="L122" s="280"/>
      <c r="M122" s="280"/>
      <c r="N122" s="280"/>
      <c r="O122" s="280"/>
      <c r="P122" s="280"/>
      <c r="Q122" s="280"/>
      <c r="R122" s="280"/>
      <c r="S122" s="280"/>
      <c r="T122" s="280"/>
      <c r="U122" s="280"/>
      <c r="V122" s="280"/>
      <c r="W122" s="280"/>
    </row>
    <row r="123" spans="1:87" x14ac:dyDescent="0.25">
      <c r="A123" s="967" t="s">
        <v>1727</v>
      </c>
      <c r="B123" s="125"/>
      <c r="C123" s="475"/>
      <c r="D123" s="278"/>
      <c r="E123" s="278"/>
      <c r="F123" s="278"/>
      <c r="G123" s="278"/>
      <c r="H123" s="280"/>
      <c r="I123" s="280"/>
      <c r="J123" s="280"/>
      <c r="K123" s="280"/>
      <c r="L123" s="280"/>
      <c r="M123" s="280"/>
      <c r="N123" s="280"/>
      <c r="O123" s="280"/>
      <c r="P123" s="280"/>
      <c r="Q123" s="280"/>
      <c r="R123" s="280"/>
      <c r="S123" s="280"/>
      <c r="T123" s="280"/>
      <c r="U123" s="280"/>
      <c r="V123" s="280"/>
      <c r="W123" s="280"/>
    </row>
    <row r="124" spans="1:87" x14ac:dyDescent="0.25">
      <c r="A124" s="971" t="s">
        <v>1728</v>
      </c>
      <c r="B124" s="143"/>
      <c r="C124" s="475"/>
      <c r="D124" s="278"/>
      <c r="E124" s="278"/>
      <c r="F124" s="278"/>
      <c r="G124" s="278"/>
      <c r="H124" s="280"/>
      <c r="I124" s="280"/>
      <c r="J124" s="280"/>
      <c r="K124" s="280"/>
      <c r="L124" s="280"/>
      <c r="M124" s="280"/>
      <c r="N124" s="280"/>
      <c r="O124" s="280"/>
      <c r="P124" s="280"/>
      <c r="Q124" s="280"/>
      <c r="R124" s="280"/>
      <c r="S124" s="280"/>
      <c r="T124" s="280"/>
      <c r="U124" s="280"/>
      <c r="V124" s="280"/>
      <c r="W124" s="280"/>
    </row>
    <row r="125" spans="1:87" x14ac:dyDescent="0.25">
      <c r="A125" s="971" t="s">
        <v>1627</v>
      </c>
      <c r="B125" s="143"/>
      <c r="C125" s="475"/>
      <c r="D125" s="278"/>
      <c r="E125" s="278"/>
      <c r="F125" s="278"/>
      <c r="G125" s="278"/>
      <c r="H125" s="280"/>
      <c r="I125" s="280"/>
      <c r="J125" s="280"/>
      <c r="K125" s="280"/>
      <c r="L125" s="280"/>
      <c r="M125" s="280"/>
      <c r="N125" s="280"/>
      <c r="O125" s="280"/>
      <c r="P125" s="280"/>
      <c r="Q125" s="280"/>
      <c r="R125" s="280"/>
      <c r="S125" s="280"/>
      <c r="T125" s="280"/>
      <c r="U125" s="280"/>
      <c r="V125" s="280"/>
      <c r="W125" s="280"/>
    </row>
    <row r="126" spans="1:87" x14ac:dyDescent="0.25">
      <c r="A126" s="971" t="s">
        <v>1629</v>
      </c>
      <c r="B126" s="143"/>
      <c r="C126" s="475"/>
      <c r="D126" s="278"/>
      <c r="E126" s="278"/>
      <c r="F126" s="278"/>
      <c r="G126" s="278"/>
      <c r="H126" s="280"/>
      <c r="I126" s="280"/>
      <c r="J126" s="280"/>
      <c r="K126" s="280"/>
      <c r="L126" s="280"/>
      <c r="M126" s="280"/>
      <c r="N126" s="280"/>
      <c r="O126" s="280"/>
      <c r="P126" s="280"/>
      <c r="Q126" s="280"/>
      <c r="R126" s="280"/>
      <c r="S126" s="280"/>
      <c r="T126" s="280"/>
      <c r="U126" s="280"/>
      <c r="V126" s="280"/>
      <c r="W126" s="280"/>
    </row>
    <row r="127" spans="1:87" x14ac:dyDescent="0.25">
      <c r="A127" s="971" t="s">
        <v>718</v>
      </c>
      <c r="B127" s="143"/>
      <c r="C127" s="475"/>
      <c r="D127" s="278"/>
      <c r="E127" s="278"/>
      <c r="F127" s="280"/>
      <c r="G127" s="280"/>
      <c r="H127" s="280"/>
      <c r="I127" s="280"/>
      <c r="J127" s="280"/>
      <c r="K127" s="280"/>
      <c r="L127" s="280"/>
      <c r="M127" s="280"/>
      <c r="N127" s="280"/>
      <c r="O127" s="280"/>
      <c r="P127" s="280"/>
      <c r="Q127" s="280"/>
      <c r="R127" s="280"/>
      <c r="S127" s="280"/>
      <c r="T127" s="280"/>
      <c r="U127" s="280"/>
      <c r="V127" s="280"/>
      <c r="W127" s="280"/>
    </row>
    <row r="128" spans="1:87" x14ac:dyDescent="0.25">
      <c r="A128" s="1398" t="s">
        <v>1729</v>
      </c>
      <c r="B128" s="237"/>
      <c r="C128" s="475"/>
      <c r="D128" s="278"/>
      <c r="E128" s="278"/>
      <c r="F128" s="280"/>
      <c r="G128" s="280"/>
      <c r="H128" s="280"/>
      <c r="I128" s="280"/>
      <c r="J128" s="280"/>
      <c r="K128" s="280"/>
      <c r="L128" s="280"/>
      <c r="M128" s="280"/>
      <c r="N128" s="280"/>
      <c r="O128" s="280"/>
      <c r="P128" s="280"/>
      <c r="Q128" s="280"/>
      <c r="R128" s="280"/>
      <c r="S128" s="280"/>
      <c r="T128" s="280"/>
      <c r="U128" s="280"/>
      <c r="V128" s="280"/>
      <c r="W128" s="280"/>
    </row>
    <row r="129" spans="1:85" x14ac:dyDescent="0.25">
      <c r="A129" s="1398" t="s">
        <v>1730</v>
      </c>
      <c r="B129" s="237"/>
      <c r="C129" s="190"/>
      <c r="D129" s="280"/>
      <c r="E129" s="280"/>
      <c r="F129" s="280"/>
      <c r="G129" s="280"/>
      <c r="H129" s="280"/>
      <c r="I129" s="280"/>
      <c r="J129" s="280"/>
      <c r="K129" s="280"/>
      <c r="L129" s="280"/>
      <c r="M129" s="280"/>
      <c r="N129" s="280"/>
      <c r="O129" s="280"/>
      <c r="P129" s="280"/>
      <c r="Q129" s="280"/>
      <c r="R129" s="280"/>
      <c r="S129" s="280"/>
      <c r="T129" s="280"/>
      <c r="U129" s="280"/>
      <c r="V129" s="280"/>
      <c r="W129" s="280"/>
    </row>
    <row r="130" spans="1:85" x14ac:dyDescent="0.25">
      <c r="A130" s="1398" t="s">
        <v>1731</v>
      </c>
      <c r="B130" s="143"/>
      <c r="C130" s="190"/>
      <c r="D130" s="280"/>
      <c r="E130" s="280"/>
      <c r="F130" s="280"/>
      <c r="G130" s="280"/>
      <c r="H130" s="280"/>
      <c r="I130" s="280"/>
      <c r="J130" s="280"/>
      <c r="K130" s="280"/>
      <c r="L130" s="280"/>
      <c r="M130" s="280"/>
      <c r="N130" s="280"/>
      <c r="O130" s="280"/>
      <c r="P130" s="280"/>
      <c r="Q130" s="280"/>
      <c r="R130" s="280"/>
      <c r="S130" s="280"/>
      <c r="T130" s="280"/>
      <c r="U130" s="280"/>
      <c r="V130" s="280"/>
      <c r="W130" s="280"/>
    </row>
    <row r="131" spans="1:85" x14ac:dyDescent="0.25">
      <c r="A131" s="1398" t="s">
        <v>1732</v>
      </c>
      <c r="B131" s="237"/>
      <c r="C131" s="190"/>
      <c r="D131" s="280"/>
      <c r="E131" s="280"/>
      <c r="F131" s="280"/>
      <c r="G131" s="280"/>
      <c r="H131" s="280"/>
      <c r="I131" s="280"/>
      <c r="J131" s="280"/>
      <c r="K131" s="280"/>
      <c r="L131" s="280"/>
      <c r="M131" s="280"/>
      <c r="N131" s="280"/>
      <c r="O131" s="280"/>
      <c r="P131" s="280"/>
      <c r="Q131" s="280"/>
      <c r="R131" s="280"/>
      <c r="S131" s="280"/>
      <c r="T131" s="280"/>
      <c r="U131" s="280"/>
      <c r="V131" s="280"/>
      <c r="W131" s="280"/>
    </row>
    <row r="132" spans="1:85" x14ac:dyDescent="0.25">
      <c r="A132" s="1399" t="s">
        <v>1733</v>
      </c>
      <c r="B132" s="154"/>
      <c r="C132" s="190"/>
      <c r="D132" s="280"/>
      <c r="E132" s="280"/>
      <c r="F132" s="280"/>
      <c r="G132" s="280"/>
      <c r="H132" s="280"/>
      <c r="I132" s="280"/>
      <c r="J132" s="280"/>
      <c r="K132" s="280"/>
      <c r="L132" s="280"/>
      <c r="M132" s="280"/>
      <c r="N132" s="280"/>
      <c r="O132" s="280"/>
      <c r="P132" s="280"/>
      <c r="Q132" s="280"/>
      <c r="R132" s="280"/>
      <c r="S132" s="280"/>
      <c r="T132" s="280"/>
      <c r="U132" s="280"/>
      <c r="V132" s="280"/>
      <c r="W132" s="280"/>
    </row>
    <row r="133" spans="1:85" x14ac:dyDescent="0.25">
      <c r="A133" s="970" t="s">
        <v>1734</v>
      </c>
      <c r="B133" s="154"/>
      <c r="C133" s="190"/>
      <c r="D133" s="280"/>
      <c r="E133" s="280"/>
      <c r="F133" s="280"/>
      <c r="G133" s="280"/>
      <c r="H133" s="280"/>
      <c r="I133" s="280"/>
      <c r="J133" s="280"/>
      <c r="K133" s="280"/>
      <c r="L133" s="280"/>
      <c r="M133" s="280"/>
      <c r="N133" s="280"/>
      <c r="O133" s="280"/>
      <c r="P133" s="280"/>
      <c r="Q133" s="280"/>
      <c r="R133" s="280"/>
      <c r="S133" s="280"/>
      <c r="T133" s="280"/>
      <c r="U133" s="280"/>
      <c r="V133" s="280"/>
      <c r="W133" s="280"/>
    </row>
    <row r="134" spans="1:85" x14ac:dyDescent="0.25">
      <c r="A134" s="970" t="s">
        <v>1735</v>
      </c>
      <c r="B134" s="154"/>
      <c r="C134" s="190"/>
      <c r="D134" s="280"/>
      <c r="E134" s="280"/>
      <c r="F134" s="280"/>
      <c r="G134" s="280"/>
      <c r="H134" s="280"/>
      <c r="I134" s="280"/>
      <c r="J134" s="280"/>
      <c r="K134" s="280"/>
      <c r="L134" s="280"/>
      <c r="M134" s="280"/>
      <c r="N134" s="280"/>
      <c r="O134" s="280"/>
      <c r="P134" s="280"/>
      <c r="Q134" s="280"/>
      <c r="R134" s="280"/>
      <c r="S134" s="280"/>
      <c r="T134" s="280"/>
      <c r="U134" s="280"/>
      <c r="V134" s="280"/>
      <c r="W134" s="280"/>
    </row>
    <row r="135" spans="1:85" x14ac:dyDescent="0.25">
      <c r="A135" s="1400" t="s">
        <v>47</v>
      </c>
      <c r="B135" s="1401">
        <f>SUM(B123:B134)</f>
        <v>0</v>
      </c>
      <c r="C135" s="230"/>
      <c r="D135" s="280"/>
      <c r="E135" s="280"/>
      <c r="F135" s="280"/>
      <c r="G135" s="280"/>
      <c r="H135" s="280"/>
      <c r="I135" s="280"/>
      <c r="J135" s="280"/>
      <c r="K135" s="280"/>
      <c r="L135" s="280"/>
      <c r="M135" s="280"/>
      <c r="N135" s="280"/>
      <c r="O135" s="280"/>
      <c r="P135" s="280"/>
      <c r="Q135" s="280"/>
      <c r="R135" s="280"/>
      <c r="S135" s="280"/>
      <c r="T135" s="280"/>
      <c r="U135" s="280"/>
      <c r="V135" s="280"/>
      <c r="W135" s="280"/>
    </row>
    <row r="136" spans="1:85" ht="15.75" x14ac:dyDescent="0.25">
      <c r="A136" s="734" t="s">
        <v>1418</v>
      </c>
      <c r="B136" s="799"/>
      <c r="C136" s="799"/>
      <c r="D136" s="292"/>
      <c r="E136" s="1402"/>
      <c r="F136" s="591"/>
      <c r="G136" s="1403"/>
      <c r="H136" s="292"/>
      <c r="I136" s="1067"/>
      <c r="J136" s="292"/>
      <c r="K136" s="292"/>
      <c r="L136" s="292"/>
      <c r="M136" s="293"/>
      <c r="N136" s="293"/>
      <c r="O136" s="293"/>
      <c r="P136" s="292"/>
      <c r="Q136" s="292"/>
      <c r="R136" s="292"/>
      <c r="S136" s="292"/>
      <c r="T136" s="1067"/>
      <c r="U136" s="1067"/>
      <c r="V136" s="1067"/>
      <c r="W136" s="1067"/>
    </row>
    <row r="137" spans="1:85" ht="24.75" customHeight="1" x14ac:dyDescent="0.25">
      <c r="A137" s="2745" t="s">
        <v>719</v>
      </c>
      <c r="B137" s="2746"/>
      <c r="C137" s="2746"/>
      <c r="D137" s="2747"/>
      <c r="E137" s="115" t="s">
        <v>1419</v>
      </c>
      <c r="F137" s="115" t="s">
        <v>748</v>
      </c>
      <c r="G137" s="1404"/>
      <c r="H137" s="955"/>
      <c r="I137" s="955"/>
      <c r="J137" s="955"/>
      <c r="K137" s="955"/>
      <c r="L137" s="292"/>
      <c r="M137" s="292"/>
      <c r="N137" s="292"/>
      <c r="O137" s="292"/>
      <c r="P137" s="292"/>
      <c r="Q137" s="292"/>
      <c r="R137" s="292"/>
      <c r="S137" s="292"/>
      <c r="T137" s="1067"/>
      <c r="U137" s="1067"/>
      <c r="V137" s="1067"/>
      <c r="W137" s="1067"/>
    </row>
    <row r="138" spans="1:85" x14ac:dyDescent="0.25">
      <c r="A138" s="115" t="s">
        <v>720</v>
      </c>
      <c r="B138" s="2831" t="s">
        <v>1736</v>
      </c>
      <c r="C138" s="3176"/>
      <c r="D138" s="2832"/>
      <c r="E138" s="476"/>
      <c r="F138" s="476"/>
      <c r="G138" s="1405"/>
      <c r="H138" s="591"/>
      <c r="I138" s="292"/>
      <c r="J138" s="292"/>
      <c r="K138" s="292"/>
      <c r="L138" s="292"/>
      <c r="M138" s="292"/>
      <c r="N138" s="292"/>
      <c r="O138" s="292"/>
      <c r="P138" s="292"/>
      <c r="Q138" s="292"/>
      <c r="R138" s="292"/>
      <c r="S138" s="292"/>
      <c r="T138" s="1067"/>
      <c r="U138" s="1067"/>
      <c r="V138" s="1067"/>
      <c r="W138" s="1067"/>
      <c r="CA138" s="325" t="str">
        <f>IF(E138&lt;F138," El número de llamadas válidas no puede ser mayor al total de llamadas.","")</f>
        <v/>
      </c>
      <c r="CG138" s="325">
        <f>IF(E138&lt;F138,1,0)</f>
        <v>0</v>
      </c>
    </row>
    <row r="139" spans="1:85" ht="15.75" x14ac:dyDescent="0.25">
      <c r="A139" s="329" t="s">
        <v>1485</v>
      </c>
      <c r="B139" s="329"/>
      <c r="C139" s="329"/>
      <c r="D139" s="329"/>
      <c r="E139" s="329"/>
      <c r="F139" s="329"/>
      <c r="G139" s="329"/>
      <c r="H139" s="329"/>
      <c r="I139" s="329"/>
      <c r="J139" s="329"/>
      <c r="K139" s="329"/>
      <c r="L139" s="108"/>
      <c r="M139" s="280"/>
      <c r="N139" s="280"/>
      <c r="O139" s="280"/>
      <c r="P139" s="280"/>
      <c r="Q139" s="280"/>
    </row>
    <row r="140" spans="1:85" ht="26.25" customHeight="1" x14ac:dyDescent="0.25">
      <c r="A140" s="2784" t="s">
        <v>719</v>
      </c>
      <c r="B140" s="2951"/>
      <c r="C140" s="2785"/>
      <c r="D140" s="2735" t="s">
        <v>1531</v>
      </c>
      <c r="E140" s="2736"/>
      <c r="F140" s="2737"/>
      <c r="G140" s="2732" t="s">
        <v>2231</v>
      </c>
      <c r="H140" s="2746" t="s">
        <v>749</v>
      </c>
      <c r="I140" s="2746"/>
      <c r="J140" s="2747"/>
      <c r="K140" s="2745" t="s">
        <v>750</v>
      </c>
      <c r="L140" s="2746"/>
      <c r="M140" s="2747"/>
    </row>
    <row r="141" spans="1:85" ht="21" x14ac:dyDescent="0.25">
      <c r="A141" s="2788"/>
      <c r="B141" s="2822"/>
      <c r="C141" s="2789"/>
      <c r="D141" s="554" t="s">
        <v>47</v>
      </c>
      <c r="E141" s="114" t="s">
        <v>753</v>
      </c>
      <c r="F141" s="114" t="s">
        <v>754</v>
      </c>
      <c r="G141" s="2733"/>
      <c r="H141" s="419" t="s">
        <v>755</v>
      </c>
      <c r="I141" s="114" t="s">
        <v>756</v>
      </c>
      <c r="J141" s="114" t="s">
        <v>757</v>
      </c>
      <c r="K141" s="114" t="s">
        <v>755</v>
      </c>
      <c r="L141" s="114" t="s">
        <v>756</v>
      </c>
      <c r="M141" s="114" t="s">
        <v>757</v>
      </c>
      <c r="N141" s="325"/>
    </row>
    <row r="142" spans="1:85" x14ac:dyDescent="0.25">
      <c r="A142" s="2732" t="s">
        <v>751</v>
      </c>
      <c r="B142" s="1406" t="s">
        <v>1737</v>
      </c>
      <c r="C142" s="1407"/>
      <c r="D142" s="165">
        <f>SUM(E142+F142)</f>
        <v>0</v>
      </c>
      <c r="E142" s="125"/>
      <c r="F142" s="125"/>
      <c r="G142" s="125"/>
      <c r="H142" s="244"/>
      <c r="I142" s="125"/>
      <c r="J142" s="125"/>
      <c r="K142" s="125"/>
      <c r="L142" s="125"/>
      <c r="M142" s="125"/>
      <c r="N142" s="308"/>
      <c r="CG142" s="325">
        <v>0</v>
      </c>
    </row>
    <row r="143" spans="1:85" x14ac:dyDescent="0.25">
      <c r="A143" s="2733"/>
      <c r="B143" s="1408" t="s">
        <v>1738</v>
      </c>
      <c r="C143" s="1409"/>
      <c r="D143" s="259">
        <f>SUM(E143+F143)</f>
        <v>0</v>
      </c>
      <c r="E143" s="891"/>
      <c r="F143" s="891"/>
      <c r="G143" s="891"/>
      <c r="H143" s="682"/>
      <c r="I143" s="891"/>
      <c r="J143" s="891"/>
      <c r="K143" s="891"/>
      <c r="L143" s="891"/>
      <c r="M143" s="891"/>
      <c r="N143" s="308"/>
      <c r="CG143" s="325">
        <v>0</v>
      </c>
    </row>
    <row r="144" spans="1:85" x14ac:dyDescent="0.25">
      <c r="A144" s="1410" t="s">
        <v>1501</v>
      </c>
      <c r="B144" s="1411"/>
      <c r="C144" s="955"/>
      <c r="D144" s="955"/>
      <c r="E144" s="1003"/>
      <c r="F144" s="292"/>
      <c r="G144" s="591"/>
      <c r="H144" s="292"/>
      <c r="I144" s="292"/>
      <c r="J144" s="292"/>
      <c r="K144" s="292"/>
      <c r="L144" s="292"/>
      <c r="M144" s="292"/>
      <c r="N144" s="292"/>
      <c r="O144" s="292"/>
      <c r="P144" s="292"/>
      <c r="Q144" s="292"/>
      <c r="R144" s="292"/>
      <c r="S144" s="1067"/>
      <c r="T144" s="1067"/>
      <c r="U144" s="1067"/>
      <c r="V144" s="1067"/>
    </row>
    <row r="145" spans="1:95" ht="42" x14ac:dyDescent="0.25">
      <c r="A145" s="2735" t="s">
        <v>275</v>
      </c>
      <c r="B145" s="2737"/>
      <c r="C145" s="115" t="s">
        <v>656</v>
      </c>
      <c r="D145" s="115" t="s">
        <v>561</v>
      </c>
      <c r="E145" s="115" t="s">
        <v>724</v>
      </c>
      <c r="F145" s="115" t="s">
        <v>443</v>
      </c>
      <c r="G145" s="591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  <c r="S145" s="1067"/>
      <c r="T145" s="1067"/>
      <c r="U145" s="1067"/>
      <c r="V145" s="1067"/>
    </row>
    <row r="146" spans="1:95" x14ac:dyDescent="0.25">
      <c r="A146" s="2738" t="s">
        <v>725</v>
      </c>
      <c r="B146" s="414" t="s">
        <v>1416</v>
      </c>
      <c r="C146" s="859"/>
      <c r="D146" s="1257"/>
      <c r="E146" s="126"/>
      <c r="F146" s="158"/>
      <c r="G146" s="433"/>
      <c r="H146" s="292"/>
      <c r="I146" s="292"/>
      <c r="J146" s="292"/>
      <c r="K146" s="292"/>
      <c r="L146" s="292"/>
      <c r="M146" s="292"/>
      <c r="N146" s="292"/>
      <c r="O146" s="292"/>
      <c r="P146" s="292"/>
      <c r="Q146" s="292"/>
      <c r="R146" s="292"/>
      <c r="S146" s="1067"/>
      <c r="T146" s="1067"/>
      <c r="U146" s="1067"/>
      <c r="V146" s="1067"/>
    </row>
    <row r="147" spans="1:95" x14ac:dyDescent="0.25">
      <c r="A147" s="2739"/>
      <c r="B147" s="399" t="s">
        <v>506</v>
      </c>
      <c r="C147" s="136"/>
      <c r="D147" s="247"/>
      <c r="E147" s="211"/>
      <c r="F147" s="250"/>
      <c r="G147" s="433"/>
      <c r="H147" s="292"/>
      <c r="I147" s="292"/>
      <c r="J147" s="292"/>
      <c r="K147" s="292"/>
      <c r="L147" s="292"/>
      <c r="M147" s="292"/>
      <c r="N147" s="292"/>
      <c r="O147" s="292"/>
      <c r="P147" s="292"/>
      <c r="Q147" s="292"/>
      <c r="R147" s="292"/>
      <c r="S147" s="1067"/>
      <c r="T147" s="1067"/>
      <c r="U147" s="1067"/>
      <c r="V147" s="1067"/>
    </row>
    <row r="148" spans="1:95" x14ac:dyDescent="0.25">
      <c r="A148" s="1005" t="s">
        <v>1417</v>
      </c>
      <c r="B148" s="1261" t="s">
        <v>1416</v>
      </c>
      <c r="C148" s="476"/>
      <c r="D148" s="476"/>
      <c r="E148" s="476"/>
      <c r="F148" s="1412"/>
      <c r="G148" s="433"/>
      <c r="H148" s="292"/>
      <c r="I148" s="292"/>
      <c r="J148" s="292"/>
      <c r="K148" s="292"/>
      <c r="L148" s="292"/>
      <c r="M148" s="292"/>
      <c r="N148" s="292"/>
      <c r="O148" s="292"/>
      <c r="P148" s="292"/>
      <c r="Q148" s="292"/>
      <c r="R148" s="292"/>
      <c r="S148" s="1067"/>
      <c r="T148" s="1067"/>
      <c r="U148" s="1067"/>
      <c r="V148" s="1067"/>
    </row>
    <row r="149" spans="1:95" x14ac:dyDescent="0.25">
      <c r="A149" s="2738" t="s">
        <v>726</v>
      </c>
      <c r="B149" s="414" t="s">
        <v>727</v>
      </c>
      <c r="C149" s="859"/>
      <c r="D149" s="1257"/>
      <c r="E149" s="1257"/>
      <c r="F149" s="142"/>
      <c r="G149" s="433"/>
      <c r="H149" s="292"/>
      <c r="I149" s="292"/>
      <c r="J149" s="292"/>
      <c r="K149" s="292"/>
      <c r="L149" s="292"/>
      <c r="M149" s="292"/>
      <c r="N149" s="292"/>
      <c r="O149" s="292"/>
      <c r="P149" s="292"/>
      <c r="Q149" s="292"/>
      <c r="R149" s="292"/>
      <c r="S149" s="1067"/>
      <c r="T149" s="1067"/>
      <c r="U149" s="1067"/>
      <c r="V149" s="1067"/>
    </row>
    <row r="150" spans="1:95" x14ac:dyDescent="0.25">
      <c r="A150" s="2742"/>
      <c r="B150" s="396" t="s">
        <v>728</v>
      </c>
      <c r="C150" s="237"/>
      <c r="D150" s="301"/>
      <c r="E150" s="301"/>
      <c r="F150" s="301"/>
      <c r="G150" s="433"/>
      <c r="H150" s="292"/>
      <c r="I150" s="292"/>
      <c r="J150" s="292"/>
      <c r="K150" s="292"/>
      <c r="L150" s="292"/>
      <c r="M150" s="292"/>
      <c r="N150" s="292"/>
      <c r="O150" s="292"/>
      <c r="P150" s="292"/>
      <c r="Q150" s="292"/>
      <c r="R150" s="292"/>
      <c r="S150" s="1067"/>
      <c r="T150" s="1067"/>
      <c r="U150" s="1067"/>
      <c r="V150" s="1067"/>
    </row>
    <row r="151" spans="1:95" x14ac:dyDescent="0.25">
      <c r="A151" s="2739"/>
      <c r="B151" s="399" t="s">
        <v>729</v>
      </c>
      <c r="C151" s="136"/>
      <c r="D151" s="247"/>
      <c r="E151" s="247"/>
      <c r="F151" s="247"/>
      <c r="G151" s="433"/>
      <c r="H151" s="292"/>
      <c r="I151" s="292"/>
      <c r="J151" s="292"/>
      <c r="K151" s="292"/>
      <c r="L151" s="292"/>
      <c r="M151" s="292"/>
      <c r="N151" s="292"/>
      <c r="O151" s="292"/>
      <c r="P151" s="292"/>
      <c r="Q151" s="292"/>
      <c r="R151" s="292"/>
      <c r="S151" s="1067"/>
      <c r="T151" s="1067"/>
      <c r="U151" s="1067"/>
      <c r="V151" s="1067"/>
    </row>
    <row r="152" spans="1:95" s="1414" customFormat="1" x14ac:dyDescent="0.25">
      <c r="A152" s="1413" t="s">
        <v>1500</v>
      </c>
      <c r="B152" s="107"/>
      <c r="C152" s="1096"/>
      <c r="D152" s="1096"/>
      <c r="E152" s="1096"/>
      <c r="F152" s="1096"/>
      <c r="BX152" s="1415"/>
      <c r="BY152" s="1415"/>
      <c r="BZ152" s="1415"/>
      <c r="CA152" s="1415"/>
      <c r="CB152" s="1415"/>
      <c r="CC152" s="1415"/>
      <c r="CD152" s="1415"/>
      <c r="CE152" s="1415"/>
      <c r="CF152" s="1415"/>
      <c r="CG152" s="1415"/>
      <c r="CH152" s="1415"/>
      <c r="CI152" s="1415"/>
      <c r="CJ152" s="1415"/>
      <c r="CK152" s="1415"/>
      <c r="CL152" s="1415"/>
      <c r="CM152" s="1415"/>
      <c r="CN152" s="1415"/>
      <c r="CO152" s="1415"/>
      <c r="CP152" s="1415"/>
      <c r="CQ152" s="1415"/>
    </row>
    <row r="153" spans="1:95" s="1414" customFormat="1" ht="28.5" customHeight="1" x14ac:dyDescent="0.25">
      <c r="A153" s="2784" t="s">
        <v>1432</v>
      </c>
      <c r="B153" s="2951"/>
      <c r="C153" s="2785"/>
      <c r="D153" s="2735" t="s">
        <v>1433</v>
      </c>
      <c r="E153" s="2736"/>
      <c r="F153" s="2737"/>
      <c r="G153" s="2732" t="s">
        <v>2231</v>
      </c>
      <c r="H153" s="2767" t="s">
        <v>721</v>
      </c>
      <c r="I153" s="2732" t="s">
        <v>443</v>
      </c>
      <c r="BX153" s="1415"/>
      <c r="BY153" s="1415"/>
      <c r="BZ153" s="1415"/>
      <c r="CA153" s="1415"/>
      <c r="CB153" s="1415"/>
      <c r="CC153" s="1415"/>
      <c r="CD153" s="1415"/>
      <c r="CE153" s="1415"/>
      <c r="CF153" s="1415"/>
      <c r="CG153" s="1415"/>
      <c r="CH153" s="1415"/>
      <c r="CI153" s="1415"/>
      <c r="CJ153" s="1415"/>
      <c r="CK153" s="1415"/>
      <c r="CL153" s="1415"/>
      <c r="CM153" s="1415"/>
      <c r="CN153" s="1415"/>
      <c r="CO153" s="1415"/>
      <c r="CP153" s="1415"/>
      <c r="CQ153" s="1415"/>
    </row>
    <row r="154" spans="1:95" s="1414" customFormat="1" ht="16.5" customHeight="1" x14ac:dyDescent="0.25">
      <c r="A154" s="2788"/>
      <c r="B154" s="2822"/>
      <c r="C154" s="2789"/>
      <c r="D154" s="554" t="s">
        <v>752</v>
      </c>
      <c r="E154" s="114" t="s">
        <v>725</v>
      </c>
      <c r="F154" s="114" t="s">
        <v>726</v>
      </c>
      <c r="G154" s="2733"/>
      <c r="H154" s="2769"/>
      <c r="I154" s="2733"/>
      <c r="BX154" s="1415"/>
      <c r="BY154" s="1415"/>
      <c r="BZ154" s="1415"/>
      <c r="CA154" s="1415"/>
      <c r="CB154" s="1415"/>
      <c r="CC154" s="1415"/>
      <c r="CD154" s="1415"/>
      <c r="CE154" s="1415"/>
      <c r="CF154" s="1415"/>
      <c r="CG154" s="1415"/>
      <c r="CH154" s="1415"/>
      <c r="CI154" s="1415"/>
      <c r="CJ154" s="1415"/>
      <c r="CK154" s="1415"/>
      <c r="CL154" s="1415"/>
      <c r="CM154" s="1415"/>
      <c r="CN154" s="1415"/>
      <c r="CO154" s="1415"/>
      <c r="CP154" s="1415"/>
      <c r="CQ154" s="1415"/>
    </row>
    <row r="155" spans="1:95" x14ac:dyDescent="0.25">
      <c r="A155" s="2825" t="s">
        <v>723</v>
      </c>
      <c r="B155" s="3174" t="s">
        <v>729</v>
      </c>
      <c r="C155" s="3175"/>
      <c r="D155" s="165">
        <f t="shared" ref="D155:D160" si="20">SUM(E155:F155)</f>
        <v>0</v>
      </c>
      <c r="E155" s="125"/>
      <c r="F155" s="125"/>
      <c r="G155" s="125"/>
      <c r="H155" s="401"/>
      <c r="I155" s="125"/>
      <c r="J155" s="1416"/>
      <c r="K155" s="1067"/>
      <c r="L155" s="1067"/>
      <c r="M155" s="1067"/>
      <c r="CG155" s="325">
        <v>0</v>
      </c>
    </row>
    <row r="156" spans="1:95" ht="24" customHeight="1" x14ac:dyDescent="0.25">
      <c r="A156" s="2827"/>
      <c r="B156" s="2792" t="s">
        <v>727</v>
      </c>
      <c r="C156" s="2793"/>
      <c r="D156" s="200">
        <f t="shared" si="20"/>
        <v>0</v>
      </c>
      <c r="E156" s="237"/>
      <c r="F156" s="237"/>
      <c r="G156" s="237"/>
      <c r="H156" s="395"/>
      <c r="I156" s="237"/>
      <c r="J156" s="1416"/>
      <c r="K156" s="1067"/>
      <c r="L156" s="1067"/>
      <c r="M156" s="1067"/>
      <c r="CG156" s="325">
        <v>0</v>
      </c>
    </row>
    <row r="157" spans="1:95" x14ac:dyDescent="0.25">
      <c r="A157" s="2828"/>
      <c r="B157" s="3124" t="s">
        <v>728</v>
      </c>
      <c r="C157" s="3125"/>
      <c r="D157" s="168">
        <f t="shared" si="20"/>
        <v>0</v>
      </c>
      <c r="E157" s="136"/>
      <c r="F157" s="136"/>
      <c r="G157" s="136"/>
      <c r="H157" s="400"/>
      <c r="I157" s="136"/>
      <c r="J157" s="1416"/>
      <c r="K157" s="1067"/>
      <c r="L157" s="1067"/>
      <c r="M157" s="1067"/>
      <c r="CG157" s="325">
        <v>0</v>
      </c>
    </row>
    <row r="158" spans="1:95" x14ac:dyDescent="0.25">
      <c r="A158" s="2732" t="s">
        <v>722</v>
      </c>
      <c r="B158" s="3174" t="s">
        <v>729</v>
      </c>
      <c r="C158" s="3175"/>
      <c r="D158" s="165">
        <f t="shared" si="20"/>
        <v>0</v>
      </c>
      <c r="E158" s="125"/>
      <c r="F158" s="125"/>
      <c r="G158" s="125"/>
      <c r="H158" s="125"/>
      <c r="I158" s="125"/>
      <c r="J158" s="1416"/>
      <c r="K158" s="1067"/>
      <c r="L158" s="1067"/>
      <c r="M158" s="1067"/>
      <c r="CG158" s="325">
        <v>0</v>
      </c>
    </row>
    <row r="159" spans="1:95" x14ac:dyDescent="0.25">
      <c r="A159" s="2734"/>
      <c r="B159" s="2792" t="s">
        <v>727</v>
      </c>
      <c r="C159" s="2793"/>
      <c r="D159" s="200">
        <f t="shared" si="20"/>
        <v>0</v>
      </c>
      <c r="E159" s="237"/>
      <c r="F159" s="237"/>
      <c r="G159" s="237"/>
      <c r="H159" s="395"/>
      <c r="I159" s="237"/>
      <c r="J159" s="1416"/>
      <c r="K159" s="1067"/>
      <c r="L159" s="1067"/>
      <c r="M159" s="1067"/>
      <c r="CG159" s="325">
        <v>0</v>
      </c>
    </row>
    <row r="160" spans="1:95" x14ac:dyDescent="0.25">
      <c r="A160" s="2733"/>
      <c r="B160" s="3124" t="s">
        <v>728</v>
      </c>
      <c r="C160" s="3125"/>
      <c r="D160" s="168">
        <f t="shared" si="20"/>
        <v>0</v>
      </c>
      <c r="E160" s="136"/>
      <c r="F160" s="136"/>
      <c r="G160" s="136"/>
      <c r="H160" s="400"/>
      <c r="I160" s="136"/>
      <c r="J160" s="1416"/>
      <c r="K160" s="1067"/>
      <c r="L160" s="1067"/>
      <c r="M160" s="1067"/>
      <c r="R160" s="463"/>
      <c r="CG160" s="325">
        <v>0</v>
      </c>
    </row>
    <row r="161" spans="1:88" ht="15" customHeight="1" x14ac:dyDescent="0.25">
      <c r="A161" s="1417" t="s">
        <v>1486</v>
      </c>
      <c r="B161" s="1417"/>
      <c r="C161" s="1417"/>
      <c r="D161" s="1417"/>
      <c r="E161" s="433"/>
      <c r="F161" s="100"/>
      <c r="G161" s="822"/>
      <c r="H161" s="822"/>
      <c r="I161" s="822"/>
      <c r="J161" s="822"/>
      <c r="K161" s="822"/>
      <c r="L161" s="822"/>
      <c r="M161" s="822"/>
      <c r="N161" s="822"/>
      <c r="O161" s="1418"/>
      <c r="P161" s="591"/>
      <c r="Q161" s="591"/>
      <c r="R161" s="591"/>
      <c r="S161" s="591"/>
      <c r="T161" s="591"/>
      <c r="U161" s="591"/>
      <c r="V161" s="591"/>
      <c r="W161" s="591"/>
      <c r="X161" s="463"/>
      <c r="Y161" s="463"/>
      <c r="Z161" s="463"/>
      <c r="AB161" s="463"/>
      <c r="AC161" s="463"/>
      <c r="AD161" s="463"/>
      <c r="AE161" s="463"/>
      <c r="AF161" s="463"/>
      <c r="AG161" s="463"/>
      <c r="AH161" s="463"/>
      <c r="AI161" s="463"/>
      <c r="AJ161" s="463"/>
      <c r="AK161" s="463"/>
      <c r="AL161" s="463"/>
    </row>
    <row r="162" spans="1:88" x14ac:dyDescent="0.25">
      <c r="A162" s="3159" t="s">
        <v>1436</v>
      </c>
      <c r="B162" s="3159"/>
      <c r="C162" s="3201" t="s">
        <v>108</v>
      </c>
      <c r="D162" s="3202"/>
      <c r="E162" s="3203"/>
      <c r="F162" s="3164" t="s">
        <v>533</v>
      </c>
      <c r="G162" s="3165"/>
      <c r="H162" s="3165"/>
      <c r="I162" s="3165"/>
      <c r="J162" s="3165"/>
      <c r="K162" s="3165"/>
      <c r="L162" s="3165"/>
      <c r="M162" s="3165"/>
      <c r="N162" s="3165"/>
      <c r="O162" s="3165"/>
      <c r="P162" s="3165"/>
      <c r="Q162" s="3165"/>
      <c r="R162" s="3165"/>
      <c r="S162" s="3165"/>
      <c r="T162" s="3165"/>
      <c r="U162" s="3165"/>
      <c r="V162" s="3165"/>
      <c r="W162" s="3165"/>
      <c r="X162" s="3165"/>
      <c r="Y162" s="3165"/>
      <c r="Z162" s="3165"/>
      <c r="AA162" s="3165"/>
      <c r="AB162" s="3165"/>
      <c r="AC162" s="3165"/>
      <c r="AD162" s="3165"/>
      <c r="AE162" s="3165"/>
      <c r="AF162" s="3165"/>
      <c r="AG162" s="3165"/>
      <c r="AH162" s="3165"/>
      <c r="AI162" s="3165"/>
      <c r="AJ162" s="3165"/>
      <c r="AK162" s="3165"/>
      <c r="AL162" s="3165"/>
      <c r="AM162" s="3166"/>
    </row>
    <row r="163" spans="1:88" x14ac:dyDescent="0.25">
      <c r="A163" s="3159"/>
      <c r="B163" s="3159"/>
      <c r="C163" s="3204"/>
      <c r="D163" s="3205"/>
      <c r="E163" s="3206"/>
      <c r="F163" s="2775" t="s">
        <v>475</v>
      </c>
      <c r="G163" s="2775"/>
      <c r="H163" s="2775" t="s">
        <v>476</v>
      </c>
      <c r="I163" s="2775"/>
      <c r="J163" s="2775" t="s">
        <v>477</v>
      </c>
      <c r="K163" s="2775"/>
      <c r="L163" s="2747" t="s">
        <v>444</v>
      </c>
      <c r="M163" s="2745"/>
      <c r="N163" s="2775" t="s">
        <v>13</v>
      </c>
      <c r="O163" s="2775"/>
      <c r="P163" s="2737" t="s">
        <v>14</v>
      </c>
      <c r="Q163" s="2735"/>
      <c r="R163" s="2920" t="s">
        <v>15</v>
      </c>
      <c r="S163" s="2920"/>
      <c r="T163" s="2737" t="s">
        <v>16</v>
      </c>
      <c r="U163" s="2735"/>
      <c r="V163" s="2920" t="s">
        <v>17</v>
      </c>
      <c r="W163" s="2920"/>
      <c r="X163" s="2737" t="s">
        <v>18</v>
      </c>
      <c r="Y163" s="2735"/>
      <c r="Z163" s="2735" t="s">
        <v>19</v>
      </c>
      <c r="AA163" s="2737"/>
      <c r="AB163" s="2920" t="s">
        <v>20</v>
      </c>
      <c r="AC163" s="2920"/>
      <c r="AD163" s="2920" t="s">
        <v>21</v>
      </c>
      <c r="AE163" s="2920"/>
      <c r="AF163" s="2920" t="s">
        <v>22</v>
      </c>
      <c r="AG163" s="2920"/>
      <c r="AH163" s="2920" t="s">
        <v>23</v>
      </c>
      <c r="AI163" s="2920"/>
      <c r="AJ163" s="2920" t="s">
        <v>24</v>
      </c>
      <c r="AK163" s="2920"/>
      <c r="AL163" s="2920" t="s">
        <v>25</v>
      </c>
      <c r="AM163" s="2920"/>
    </row>
    <row r="164" spans="1:88" x14ac:dyDescent="0.25">
      <c r="A164" s="3159"/>
      <c r="B164" s="3159"/>
      <c r="C164" s="467" t="s">
        <v>231</v>
      </c>
      <c r="D164" s="1419" t="s">
        <v>27</v>
      </c>
      <c r="E164" s="1420" t="s">
        <v>28</v>
      </c>
      <c r="F164" s="115" t="s">
        <v>540</v>
      </c>
      <c r="G164" s="115" t="s">
        <v>28</v>
      </c>
      <c r="H164" s="115" t="s">
        <v>540</v>
      </c>
      <c r="I164" s="115" t="s">
        <v>28</v>
      </c>
      <c r="J164" s="115" t="s">
        <v>540</v>
      </c>
      <c r="K164" s="115" t="s">
        <v>28</v>
      </c>
      <c r="L164" s="339" t="s">
        <v>540</v>
      </c>
      <c r="M164" s="383" t="s">
        <v>28</v>
      </c>
      <c r="N164" s="115" t="s">
        <v>540</v>
      </c>
      <c r="O164" s="115" t="s">
        <v>28</v>
      </c>
      <c r="P164" s="339" t="s">
        <v>540</v>
      </c>
      <c r="Q164" s="383" t="s">
        <v>28</v>
      </c>
      <c r="R164" s="115" t="s">
        <v>540</v>
      </c>
      <c r="S164" s="115" t="s">
        <v>28</v>
      </c>
      <c r="T164" s="339" t="s">
        <v>540</v>
      </c>
      <c r="U164" s="383" t="s">
        <v>28</v>
      </c>
      <c r="V164" s="115" t="s">
        <v>540</v>
      </c>
      <c r="W164" s="115" t="s">
        <v>28</v>
      </c>
      <c r="X164" s="339" t="s">
        <v>540</v>
      </c>
      <c r="Y164" s="383" t="s">
        <v>28</v>
      </c>
      <c r="Z164" s="115" t="s">
        <v>540</v>
      </c>
      <c r="AA164" s="115" t="s">
        <v>28</v>
      </c>
      <c r="AB164" s="115" t="s">
        <v>540</v>
      </c>
      <c r="AC164" s="115" t="s">
        <v>28</v>
      </c>
      <c r="AD164" s="115" t="s">
        <v>540</v>
      </c>
      <c r="AE164" s="115" t="s">
        <v>28</v>
      </c>
      <c r="AF164" s="115" t="s">
        <v>540</v>
      </c>
      <c r="AG164" s="115" t="s">
        <v>28</v>
      </c>
      <c r="AH164" s="115" t="s">
        <v>540</v>
      </c>
      <c r="AI164" s="115" t="s">
        <v>28</v>
      </c>
      <c r="AJ164" s="115" t="s">
        <v>540</v>
      </c>
      <c r="AK164" s="115" t="s">
        <v>28</v>
      </c>
      <c r="AL164" s="115" t="s">
        <v>540</v>
      </c>
      <c r="AM164" s="115" t="s">
        <v>28</v>
      </c>
    </row>
    <row r="165" spans="1:88" x14ac:dyDescent="0.25">
      <c r="A165" s="3160" t="s">
        <v>1739</v>
      </c>
      <c r="B165" s="3161"/>
      <c r="C165" s="1421">
        <f>SUM(D165+E165)</f>
        <v>0</v>
      </c>
      <c r="D165" s="1422">
        <f>SUM(P165+R165+T165+V165+X165+Z165+AB165+AD165+AF165+AH165+AJ165+AL165)</f>
        <v>0</v>
      </c>
      <c r="E165" s="603">
        <f>SUM(Q165+S165+U165+W165+Y165+AA165+AC165+AE165+AG165+AI165+AK165+AM165)</f>
        <v>0</v>
      </c>
      <c r="F165" s="1423"/>
      <c r="G165" s="1424"/>
      <c r="H165" s="1425"/>
      <c r="I165" s="1426"/>
      <c r="J165" s="1423"/>
      <c r="K165" s="1424"/>
      <c r="L165" s="1425"/>
      <c r="M165" s="1426"/>
      <c r="N165" s="1425"/>
      <c r="O165" s="1426"/>
      <c r="P165" s="1427"/>
      <c r="Q165" s="1428"/>
      <c r="R165" s="1429"/>
      <c r="S165" s="1430"/>
      <c r="T165" s="1427"/>
      <c r="U165" s="1428"/>
      <c r="V165" s="1429"/>
      <c r="W165" s="1430"/>
      <c r="X165" s="1427"/>
      <c r="Y165" s="1428"/>
      <c r="Z165" s="1429"/>
      <c r="AA165" s="1430"/>
      <c r="AB165" s="1429"/>
      <c r="AC165" s="1430"/>
      <c r="AD165" s="1429"/>
      <c r="AE165" s="1430"/>
      <c r="AF165" s="1429"/>
      <c r="AG165" s="1430"/>
      <c r="AH165" s="1429"/>
      <c r="AI165" s="1430"/>
      <c r="AJ165" s="1429"/>
      <c r="AK165" s="1430"/>
      <c r="AL165" s="1429"/>
      <c r="AM165" s="1430"/>
      <c r="AN165" s="323"/>
    </row>
    <row r="166" spans="1:88" x14ac:dyDescent="0.25">
      <c r="A166" s="3183" t="s">
        <v>1425</v>
      </c>
      <c r="B166" s="3184"/>
      <c r="C166" s="1431">
        <f>SUM(D166+E166)</f>
        <v>0</v>
      </c>
      <c r="D166" s="1432">
        <f t="shared" ref="D166:E168" si="21">SUM(F166+H166+J166+L166+N166+P166+R166+T166+V166+X166+Z166+AB166+AD166+AF166+AH166+AJ166+AL166)</f>
        <v>0</v>
      </c>
      <c r="E166" s="606">
        <f t="shared" si="21"/>
        <v>0</v>
      </c>
      <c r="F166" s="1433"/>
      <c r="G166" s="1434"/>
      <c r="H166" s="1433"/>
      <c r="I166" s="1434"/>
      <c r="J166" s="1433"/>
      <c r="K166" s="1434"/>
      <c r="L166" s="665"/>
      <c r="M166" s="1435"/>
      <c r="N166" s="1433"/>
      <c r="O166" s="1434"/>
      <c r="P166" s="665"/>
      <c r="Q166" s="1435"/>
      <c r="R166" s="1433"/>
      <c r="S166" s="1434"/>
      <c r="T166" s="665"/>
      <c r="U166" s="1435"/>
      <c r="V166" s="1433"/>
      <c r="W166" s="1434"/>
      <c r="X166" s="665"/>
      <c r="Y166" s="1435"/>
      <c r="Z166" s="1433"/>
      <c r="AA166" s="1434"/>
      <c r="AB166" s="1433"/>
      <c r="AC166" s="1434"/>
      <c r="AD166" s="1433"/>
      <c r="AE166" s="1434"/>
      <c r="AF166" s="1433"/>
      <c r="AG166" s="1434"/>
      <c r="AH166" s="1433"/>
      <c r="AI166" s="1434"/>
      <c r="AJ166" s="1433"/>
      <c r="AK166" s="1434"/>
      <c r="AL166" s="1433"/>
      <c r="AM166" s="1434"/>
      <c r="AN166" s="323"/>
    </row>
    <row r="167" spans="1:88" x14ac:dyDescent="0.25">
      <c r="A167" s="3186" t="s">
        <v>1424</v>
      </c>
      <c r="B167" s="3187"/>
      <c r="C167" s="1431">
        <f>SUM(D167+E167)</f>
        <v>0</v>
      </c>
      <c r="D167" s="1432">
        <f t="shared" si="21"/>
        <v>0</v>
      </c>
      <c r="E167" s="606">
        <f t="shared" si="21"/>
        <v>0</v>
      </c>
      <c r="F167" s="1433"/>
      <c r="G167" s="1434"/>
      <c r="H167" s="1433"/>
      <c r="I167" s="1434"/>
      <c r="J167" s="1433"/>
      <c r="K167" s="1434"/>
      <c r="L167" s="665"/>
      <c r="M167" s="1435"/>
      <c r="N167" s="1433"/>
      <c r="O167" s="1434"/>
      <c r="P167" s="665"/>
      <c r="Q167" s="1435"/>
      <c r="R167" s="1433"/>
      <c r="S167" s="1434"/>
      <c r="T167" s="665"/>
      <c r="U167" s="1435"/>
      <c r="V167" s="1433"/>
      <c r="W167" s="1434"/>
      <c r="X167" s="665"/>
      <c r="Y167" s="1435"/>
      <c r="Z167" s="1433"/>
      <c r="AA167" s="1434"/>
      <c r="AB167" s="1433"/>
      <c r="AC167" s="1434"/>
      <c r="AD167" s="1433"/>
      <c r="AE167" s="1434"/>
      <c r="AF167" s="1433"/>
      <c r="AG167" s="1434"/>
      <c r="AH167" s="1433"/>
      <c r="AI167" s="1434"/>
      <c r="AJ167" s="1433"/>
      <c r="AK167" s="1434"/>
      <c r="AL167" s="1433"/>
      <c r="AM167" s="1434"/>
      <c r="AN167" s="323"/>
    </row>
    <row r="168" spans="1:88" x14ac:dyDescent="0.25">
      <c r="A168" s="3167" t="s">
        <v>443</v>
      </c>
      <c r="B168" s="3168"/>
      <c r="C168" s="1436">
        <f>SUM(D168+E168)</f>
        <v>0</v>
      </c>
      <c r="D168" s="1437">
        <f t="shared" si="21"/>
        <v>0</v>
      </c>
      <c r="E168" s="620">
        <f t="shared" si="21"/>
        <v>0</v>
      </c>
      <c r="F168" s="1438"/>
      <c r="G168" s="1439"/>
      <c r="H168" s="1438"/>
      <c r="I168" s="1439"/>
      <c r="J168" s="1438"/>
      <c r="K168" s="1439"/>
      <c r="L168" s="1440"/>
      <c r="M168" s="1441"/>
      <c r="N168" s="1438"/>
      <c r="O168" s="1439"/>
      <c r="P168" s="1440"/>
      <c r="Q168" s="1441"/>
      <c r="R168" s="1438"/>
      <c r="S168" s="1439"/>
      <c r="T168" s="1440"/>
      <c r="U168" s="1441"/>
      <c r="V168" s="1438"/>
      <c r="W168" s="1439"/>
      <c r="X168" s="1440"/>
      <c r="Y168" s="1441"/>
      <c r="Z168" s="1438"/>
      <c r="AA168" s="1439"/>
      <c r="AB168" s="1438"/>
      <c r="AC168" s="1439"/>
      <c r="AD168" s="1438"/>
      <c r="AE168" s="1439"/>
      <c r="AF168" s="1438"/>
      <c r="AG168" s="1439"/>
      <c r="AH168" s="1438"/>
      <c r="AI168" s="1439"/>
      <c r="AJ168" s="1438"/>
      <c r="AK168" s="1439"/>
      <c r="AL168" s="1438"/>
      <c r="AM168" s="1439"/>
      <c r="AN168" s="323"/>
    </row>
    <row r="169" spans="1:88" ht="15.75" x14ac:dyDescent="0.25">
      <c r="A169" s="1442" t="s">
        <v>2203</v>
      </c>
      <c r="B169" s="1442"/>
      <c r="C169" s="218"/>
      <c r="D169" s="218"/>
      <c r="E169" s="1392"/>
      <c r="F169" s="108"/>
      <c r="G169" s="280"/>
      <c r="H169" s="280"/>
      <c r="I169" s="473"/>
      <c r="J169" s="473"/>
      <c r="K169" s="473"/>
      <c r="L169" s="370"/>
      <c r="M169" s="1358"/>
      <c r="N169" s="1443"/>
      <c r="O169" s="1444"/>
      <c r="P169" s="1361"/>
      <c r="Q169" s="1361"/>
      <c r="R169" s="1361"/>
      <c r="S169" s="1359"/>
      <c r="T169" s="370"/>
      <c r="U169" s="1361"/>
      <c r="V169" s="1361"/>
      <c r="W169" s="1359"/>
      <c r="X169" s="1359"/>
      <c r="Y169" s="370"/>
      <c r="Z169" s="1359"/>
      <c r="AA169" s="370"/>
      <c r="AB169" s="1359"/>
      <c r="AC169" s="1361"/>
    </row>
    <row r="170" spans="1:88" ht="15" customHeight="1" x14ac:dyDescent="0.25">
      <c r="A170" s="2784" t="s">
        <v>144</v>
      </c>
      <c r="B170" s="2951"/>
      <c r="C170" s="2785"/>
      <c r="D170" s="2784" t="s">
        <v>47</v>
      </c>
      <c r="E170" s="2951"/>
      <c r="F170" s="2785"/>
      <c r="G170" s="2735" t="s">
        <v>733</v>
      </c>
      <c r="H170" s="2736"/>
      <c r="I170" s="2736"/>
      <c r="J170" s="2736"/>
      <c r="K170" s="2736"/>
      <c r="L170" s="2736"/>
      <c r="M170" s="2736"/>
      <c r="N170" s="2736"/>
      <c r="O170" s="2736"/>
      <c r="P170" s="2736"/>
      <c r="Q170" s="2736"/>
      <c r="R170" s="2736"/>
      <c r="S170" s="2736"/>
      <c r="T170" s="2736"/>
      <c r="U170" s="2736"/>
      <c r="V170" s="2736"/>
      <c r="W170" s="2737"/>
      <c r="X170" s="3171" t="s">
        <v>1745</v>
      </c>
      <c r="Y170" s="3172" t="s">
        <v>1746</v>
      </c>
      <c r="Z170" s="3177" t="s">
        <v>1747</v>
      </c>
      <c r="AA170" s="2930" t="s">
        <v>1748</v>
      </c>
      <c r="AB170" s="2920" t="s">
        <v>704</v>
      </c>
      <c r="AC170" s="2920"/>
      <c r="AD170" s="2920"/>
      <c r="AE170" s="2920"/>
      <c r="AF170" s="3157" t="s">
        <v>262</v>
      </c>
      <c r="AG170" s="3158"/>
    </row>
    <row r="171" spans="1:88" x14ac:dyDescent="0.25">
      <c r="A171" s="2786"/>
      <c r="B171" s="3185"/>
      <c r="C171" s="2787"/>
      <c r="D171" s="2786"/>
      <c r="E171" s="3185"/>
      <c r="F171" s="2787"/>
      <c r="G171" s="2733" t="s">
        <v>475</v>
      </c>
      <c r="H171" s="2733"/>
      <c r="I171" s="2733" t="s">
        <v>476</v>
      </c>
      <c r="J171" s="2733"/>
      <c r="K171" s="2733" t="s">
        <v>477</v>
      </c>
      <c r="L171" s="2733"/>
      <c r="M171" s="2733" t="s">
        <v>734</v>
      </c>
      <c r="N171" s="2733"/>
      <c r="O171" s="2733" t="s">
        <v>696</v>
      </c>
      <c r="P171" s="2733"/>
      <c r="Q171" s="2741" t="s">
        <v>735</v>
      </c>
      <c r="R171" s="2741"/>
      <c r="S171" s="2741" t="s">
        <v>736</v>
      </c>
      <c r="T171" s="2741"/>
      <c r="U171" s="2741" t="s">
        <v>737</v>
      </c>
      <c r="V171" s="2741"/>
      <c r="W171" s="2734" t="s">
        <v>478</v>
      </c>
      <c r="X171" s="3171"/>
      <c r="Y171" s="3172"/>
      <c r="Z171" s="3178"/>
      <c r="AA171" s="2877"/>
      <c r="AB171" s="2732" t="s">
        <v>705</v>
      </c>
      <c r="AC171" s="2732" t="s">
        <v>706</v>
      </c>
      <c r="AD171" s="2732" t="s">
        <v>707</v>
      </c>
      <c r="AE171" s="2732" t="s">
        <v>1415</v>
      </c>
      <c r="AF171" s="3169" t="s">
        <v>646</v>
      </c>
      <c r="AG171" s="3162" t="s">
        <v>430</v>
      </c>
      <c r="AH171" s="530"/>
    </row>
    <row r="172" spans="1:88" x14ac:dyDescent="0.25">
      <c r="A172" s="2788"/>
      <c r="B172" s="2822"/>
      <c r="C172" s="2789"/>
      <c r="D172" s="184" t="s">
        <v>231</v>
      </c>
      <c r="E172" s="295" t="s">
        <v>540</v>
      </c>
      <c r="F172" s="184" t="s">
        <v>28</v>
      </c>
      <c r="G172" s="468" t="s">
        <v>540</v>
      </c>
      <c r="H172" s="570" t="s">
        <v>28</v>
      </c>
      <c r="I172" s="468" t="s">
        <v>540</v>
      </c>
      <c r="J172" s="570" t="s">
        <v>28</v>
      </c>
      <c r="K172" s="468" t="s">
        <v>540</v>
      </c>
      <c r="L172" s="570" t="s">
        <v>28</v>
      </c>
      <c r="M172" s="468" t="s">
        <v>540</v>
      </c>
      <c r="N172" s="570" t="s">
        <v>28</v>
      </c>
      <c r="O172" s="468" t="s">
        <v>540</v>
      </c>
      <c r="P172" s="570" t="s">
        <v>28</v>
      </c>
      <c r="Q172" s="468" t="s">
        <v>540</v>
      </c>
      <c r="R172" s="570" t="s">
        <v>28</v>
      </c>
      <c r="S172" s="468" t="s">
        <v>540</v>
      </c>
      <c r="T172" s="570" t="s">
        <v>28</v>
      </c>
      <c r="U172" s="468" t="s">
        <v>540</v>
      </c>
      <c r="V172" s="570" t="s">
        <v>28</v>
      </c>
      <c r="W172" s="2733"/>
      <c r="X172" s="3171"/>
      <c r="Y172" s="3172"/>
      <c r="Z172" s="3179"/>
      <c r="AA172" s="2931"/>
      <c r="AB172" s="2733"/>
      <c r="AC172" s="2733"/>
      <c r="AD172" s="2733"/>
      <c r="AE172" s="2733"/>
      <c r="AF172" s="3170"/>
      <c r="AG172" s="3163"/>
      <c r="AH172" s="530"/>
    </row>
    <row r="173" spans="1:88" x14ac:dyDescent="0.25">
      <c r="A173" s="2775" t="s">
        <v>738</v>
      </c>
      <c r="B173" s="2775" t="s">
        <v>1740</v>
      </c>
      <c r="C173" s="1445" t="s">
        <v>739</v>
      </c>
      <c r="D173" s="384">
        <f t="shared" ref="D173:D178" si="22">SUM(E173+F173)</f>
        <v>0</v>
      </c>
      <c r="E173" s="384">
        <f t="shared" ref="E173:F178" si="23">SUM(G173+I173+K173+M173+O173+Q173+S173+U173)</f>
        <v>0</v>
      </c>
      <c r="F173" s="513">
        <f t="shared" si="23"/>
        <v>0</v>
      </c>
      <c r="G173" s="1293"/>
      <c r="H173" s="1446"/>
      <c r="I173" s="1446"/>
      <c r="J173" s="1446"/>
      <c r="K173" s="1446"/>
      <c r="L173" s="1446"/>
      <c r="M173" s="1446"/>
      <c r="N173" s="1446"/>
      <c r="O173" s="1446"/>
      <c r="P173" s="1446"/>
      <c r="Q173" s="1446"/>
      <c r="R173" s="1446"/>
      <c r="S173" s="1446"/>
      <c r="T173" s="1446"/>
      <c r="U173" s="1446"/>
      <c r="V173" s="1378"/>
      <c r="W173" s="1297"/>
      <c r="X173" s="1293"/>
      <c r="Y173" s="1446"/>
      <c r="Z173" s="1446"/>
      <c r="AA173" s="1296"/>
      <c r="AB173" s="1293"/>
      <c r="AC173" s="1296"/>
      <c r="AD173" s="1378"/>
      <c r="AE173" s="1296"/>
      <c r="AF173" s="1296"/>
      <c r="AG173" s="1296"/>
      <c r="AH173" s="1298" t="s">
        <v>1514</v>
      </c>
      <c r="CA173" s="325" t="str">
        <f t="shared" ref="CA173:CA178" si="24">IF(D173&lt;&gt;SUM(AB173:AE173),"El nº de atenciones debe tener igual nº de victimarios ","")</f>
        <v/>
      </c>
      <c r="CB173" s="325" t="str">
        <f t="shared" ref="CB173:CB178" si="25">IF(X173&gt;F173,"El nº de entrega de anticoncepción de emergencia, no debe ser mayor al TOTAL de mujeres atendidas","")</f>
        <v/>
      </c>
      <c r="CD173" s="325" t="str">
        <f t="shared" ref="CD173:CD178" si="26">IF(W173&gt;F173,"El nº de Gestantes no debe ser mayor al TOTAL de mujeres atendidas","")</f>
        <v/>
      </c>
      <c r="CG173" s="325">
        <f t="shared" ref="CG173:CG178" si="27">IF(D173&lt;&gt;SUM(AB173:AE173),1,0)</f>
        <v>0</v>
      </c>
      <c r="CH173" s="325">
        <f t="shared" ref="CH173:CH178" si="28">IF(X173&gt;F173,1,0)</f>
        <v>0</v>
      </c>
      <c r="CI173" s="325">
        <v>0</v>
      </c>
      <c r="CJ173" s="325">
        <f t="shared" ref="CJ173:CJ178" si="29">IF(W173&gt;F173,1,0)</f>
        <v>0</v>
      </c>
    </row>
    <row r="174" spans="1:88" ht="22.5" x14ac:dyDescent="0.25">
      <c r="A174" s="2775"/>
      <c r="B174" s="2775"/>
      <c r="C174" s="1447" t="s">
        <v>740</v>
      </c>
      <c r="D174" s="443">
        <f t="shared" si="22"/>
        <v>0</v>
      </c>
      <c r="E174" s="443">
        <f t="shared" si="23"/>
        <v>0</v>
      </c>
      <c r="F174" s="515">
        <f t="shared" si="23"/>
        <v>0</v>
      </c>
      <c r="G174" s="1365"/>
      <c r="H174" s="1448"/>
      <c r="I174" s="1448"/>
      <c r="J174" s="1448"/>
      <c r="K174" s="1448"/>
      <c r="L174" s="1448"/>
      <c r="M174" s="1448"/>
      <c r="N174" s="1448"/>
      <c r="O174" s="1448"/>
      <c r="P174" s="1448"/>
      <c r="Q174" s="1448"/>
      <c r="R174" s="1448"/>
      <c r="S174" s="1448"/>
      <c r="T174" s="1448"/>
      <c r="U174" s="1448"/>
      <c r="V174" s="1368"/>
      <c r="W174" s="1176"/>
      <c r="X174" s="1365"/>
      <c r="Y174" s="1448"/>
      <c r="Z174" s="1448"/>
      <c r="AA174" s="1366"/>
      <c r="AB174" s="1365"/>
      <c r="AC174" s="1366"/>
      <c r="AD174" s="1368"/>
      <c r="AE174" s="1366"/>
      <c r="AF174" s="1449"/>
      <c r="AG174" s="1366"/>
      <c r="AH174" s="1298" t="s">
        <v>1514</v>
      </c>
      <c r="CA174" s="325" t="str">
        <f t="shared" si="24"/>
        <v/>
      </c>
      <c r="CB174" s="325" t="str">
        <f t="shared" si="25"/>
        <v/>
      </c>
      <c r="CD174" s="325" t="str">
        <f t="shared" si="26"/>
        <v/>
      </c>
      <c r="CG174" s="325">
        <f t="shared" si="27"/>
        <v>0</v>
      </c>
      <c r="CH174" s="325">
        <f t="shared" si="28"/>
        <v>0</v>
      </c>
      <c r="CI174" s="325">
        <v>0</v>
      </c>
      <c r="CJ174" s="325">
        <f t="shared" si="29"/>
        <v>0</v>
      </c>
    </row>
    <row r="175" spans="1:88" x14ac:dyDescent="0.25">
      <c r="A175" s="2775"/>
      <c r="B175" s="2732"/>
      <c r="C175" s="168" t="s">
        <v>741</v>
      </c>
      <c r="D175" s="1256">
        <f t="shared" si="22"/>
        <v>0</v>
      </c>
      <c r="E175" s="1256">
        <f t="shared" si="23"/>
        <v>0</v>
      </c>
      <c r="F175" s="613">
        <f t="shared" si="23"/>
        <v>0</v>
      </c>
      <c r="G175" s="711"/>
      <c r="H175" s="1450"/>
      <c r="I175" s="1450"/>
      <c r="J175" s="1450"/>
      <c r="K175" s="1450"/>
      <c r="L175" s="1450"/>
      <c r="M175" s="1450"/>
      <c r="N175" s="1450"/>
      <c r="O175" s="1450"/>
      <c r="P175" s="1450"/>
      <c r="Q175" s="1450"/>
      <c r="R175" s="1450"/>
      <c r="S175" s="1450"/>
      <c r="T175" s="1450"/>
      <c r="U175" s="1450"/>
      <c r="V175" s="1451"/>
      <c r="W175" s="1449"/>
      <c r="X175" s="711"/>
      <c r="Y175" s="1450"/>
      <c r="Z175" s="1450"/>
      <c r="AA175" s="713"/>
      <c r="AB175" s="711"/>
      <c r="AC175" s="713"/>
      <c r="AD175" s="1451"/>
      <c r="AE175" s="713"/>
      <c r="AF175" s="1184"/>
      <c r="AG175" s="713"/>
      <c r="AH175" s="1298" t="s">
        <v>1514</v>
      </c>
      <c r="CA175" s="325" t="str">
        <f t="shared" si="24"/>
        <v/>
      </c>
      <c r="CB175" s="325" t="str">
        <f t="shared" si="25"/>
        <v/>
      </c>
      <c r="CD175" s="325" t="str">
        <f t="shared" si="26"/>
        <v/>
      </c>
      <c r="CG175" s="325">
        <f t="shared" si="27"/>
        <v>0</v>
      </c>
      <c r="CH175" s="325">
        <f t="shared" si="28"/>
        <v>0</v>
      </c>
      <c r="CI175" s="325">
        <v>0</v>
      </c>
      <c r="CJ175" s="325">
        <f t="shared" si="29"/>
        <v>0</v>
      </c>
    </row>
    <row r="176" spans="1:88" x14ac:dyDescent="0.25">
      <c r="A176" s="2775"/>
      <c r="B176" s="2775" t="s">
        <v>1741</v>
      </c>
      <c r="C176" s="1445" t="s">
        <v>739</v>
      </c>
      <c r="D176" s="384">
        <f t="shared" si="22"/>
        <v>0</v>
      </c>
      <c r="E176" s="384">
        <f t="shared" si="23"/>
        <v>0</v>
      </c>
      <c r="F176" s="513">
        <f t="shared" si="23"/>
        <v>0</v>
      </c>
      <c r="G176" s="1293"/>
      <c r="H176" s="1446"/>
      <c r="I176" s="1446"/>
      <c r="J176" s="1446"/>
      <c r="K176" s="1446"/>
      <c r="L176" s="1446"/>
      <c r="M176" s="1446"/>
      <c r="N176" s="1446"/>
      <c r="O176" s="1446"/>
      <c r="P176" s="1446"/>
      <c r="Q176" s="1446"/>
      <c r="R176" s="1446"/>
      <c r="S176" s="1446"/>
      <c r="T176" s="1446"/>
      <c r="U176" s="1446"/>
      <c r="V176" s="1378"/>
      <c r="W176" s="1297"/>
      <c r="X176" s="1293"/>
      <c r="Y176" s="1446"/>
      <c r="Z176" s="1446"/>
      <c r="AA176" s="1296"/>
      <c r="AB176" s="1293"/>
      <c r="AC176" s="1296"/>
      <c r="AD176" s="1378"/>
      <c r="AE176" s="1296"/>
      <c r="AF176" s="1296"/>
      <c r="AG176" s="1296"/>
      <c r="AH176" s="1298" t="s">
        <v>1514</v>
      </c>
      <c r="CA176" s="325" t="str">
        <f t="shared" si="24"/>
        <v/>
      </c>
      <c r="CB176" s="325" t="str">
        <f t="shared" si="25"/>
        <v/>
      </c>
      <c r="CD176" s="325" t="str">
        <f t="shared" si="26"/>
        <v/>
      </c>
      <c r="CG176" s="325">
        <f t="shared" si="27"/>
        <v>0</v>
      </c>
      <c r="CH176" s="325">
        <f t="shared" si="28"/>
        <v>0</v>
      </c>
      <c r="CI176" s="325">
        <v>0</v>
      </c>
      <c r="CJ176" s="325">
        <f t="shared" si="29"/>
        <v>0</v>
      </c>
    </row>
    <row r="177" spans="1:88" ht="21" x14ac:dyDescent="0.25">
      <c r="A177" s="2775"/>
      <c r="B177" s="2775"/>
      <c r="C177" s="1452" t="s">
        <v>740</v>
      </c>
      <c r="D177" s="443">
        <f t="shared" si="22"/>
        <v>0</v>
      </c>
      <c r="E177" s="443">
        <f t="shared" si="23"/>
        <v>0</v>
      </c>
      <c r="F177" s="515">
        <f t="shared" si="23"/>
        <v>0</v>
      </c>
      <c r="G177" s="1365"/>
      <c r="H177" s="1448"/>
      <c r="I177" s="1448"/>
      <c r="J177" s="1448"/>
      <c r="K177" s="1448"/>
      <c r="L177" s="1448"/>
      <c r="M177" s="1448"/>
      <c r="N177" s="1448"/>
      <c r="O177" s="1448"/>
      <c r="P177" s="1448"/>
      <c r="Q177" s="1448"/>
      <c r="R177" s="1448"/>
      <c r="S177" s="1448"/>
      <c r="T177" s="1448"/>
      <c r="U177" s="1448"/>
      <c r="V177" s="1368"/>
      <c r="W177" s="1176"/>
      <c r="X177" s="1365"/>
      <c r="Y177" s="1448"/>
      <c r="Z177" s="1448"/>
      <c r="AA177" s="1366"/>
      <c r="AB177" s="1365"/>
      <c r="AC177" s="1366"/>
      <c r="AD177" s="1368"/>
      <c r="AE177" s="1366"/>
      <c r="AF177" s="1366"/>
      <c r="AG177" s="1366"/>
      <c r="AH177" s="1298" t="s">
        <v>1514</v>
      </c>
      <c r="CA177" s="325" t="str">
        <f t="shared" si="24"/>
        <v/>
      </c>
      <c r="CB177" s="325" t="str">
        <f t="shared" si="25"/>
        <v/>
      </c>
      <c r="CD177" s="325" t="str">
        <f t="shared" si="26"/>
        <v/>
      </c>
      <c r="CG177" s="325">
        <f t="shared" si="27"/>
        <v>0</v>
      </c>
      <c r="CH177" s="325">
        <f t="shared" si="28"/>
        <v>0</v>
      </c>
      <c r="CI177" s="325">
        <v>0</v>
      </c>
      <c r="CJ177" s="325">
        <f t="shared" si="29"/>
        <v>0</v>
      </c>
    </row>
    <row r="178" spans="1:88" x14ac:dyDescent="0.25">
      <c r="A178" s="2775"/>
      <c r="B178" s="2775"/>
      <c r="C178" s="259" t="s">
        <v>741</v>
      </c>
      <c r="D178" s="921">
        <f t="shared" si="22"/>
        <v>0</v>
      </c>
      <c r="E178" s="921">
        <f t="shared" si="23"/>
        <v>0</v>
      </c>
      <c r="F178" s="516">
        <f t="shared" si="23"/>
        <v>0</v>
      </c>
      <c r="G178" s="1199"/>
      <c r="H178" s="1453"/>
      <c r="I178" s="1453"/>
      <c r="J178" s="1453"/>
      <c r="K178" s="1453"/>
      <c r="L178" s="1453"/>
      <c r="M178" s="1453"/>
      <c r="N178" s="1453"/>
      <c r="O178" s="1453"/>
      <c r="P178" s="1453"/>
      <c r="Q178" s="1453"/>
      <c r="R178" s="1453"/>
      <c r="S178" s="1453"/>
      <c r="T178" s="1453"/>
      <c r="U178" s="1453"/>
      <c r="V178" s="1370"/>
      <c r="W178" s="1184"/>
      <c r="X178" s="1199"/>
      <c r="Y178" s="1453"/>
      <c r="Z178" s="1453"/>
      <c r="AA178" s="1200"/>
      <c r="AB178" s="1199"/>
      <c r="AC178" s="1200"/>
      <c r="AD178" s="1370"/>
      <c r="AE178" s="1200"/>
      <c r="AF178" s="1200"/>
      <c r="AG178" s="1200"/>
      <c r="AH178" s="1298" t="s">
        <v>1514</v>
      </c>
      <c r="CA178" s="325" t="str">
        <f t="shared" si="24"/>
        <v/>
      </c>
      <c r="CB178" s="325" t="str">
        <f t="shared" si="25"/>
        <v/>
      </c>
      <c r="CD178" s="325" t="str">
        <f t="shared" si="26"/>
        <v/>
      </c>
      <c r="CG178" s="325">
        <f t="shared" si="27"/>
        <v>0</v>
      </c>
      <c r="CH178" s="325">
        <f t="shared" si="28"/>
        <v>0</v>
      </c>
      <c r="CI178" s="325">
        <v>0</v>
      </c>
      <c r="CJ178" s="325">
        <f t="shared" si="29"/>
        <v>0</v>
      </c>
    </row>
    <row r="179" spans="1:88" x14ac:dyDescent="0.25">
      <c r="A179" s="801" t="s">
        <v>2204</v>
      </c>
      <c r="B179" s="801"/>
    </row>
    <row r="180" spans="1:88" x14ac:dyDescent="0.25">
      <c r="A180" s="2740" t="s">
        <v>655</v>
      </c>
      <c r="B180" s="2732" t="s">
        <v>656</v>
      </c>
    </row>
    <row r="181" spans="1:88" x14ac:dyDescent="0.25">
      <c r="A181" s="2741"/>
      <c r="B181" s="2733"/>
    </row>
    <row r="182" spans="1:88" x14ac:dyDescent="0.25">
      <c r="A182" s="389" t="s">
        <v>1742</v>
      </c>
      <c r="B182" s="1297"/>
      <c r="C182" s="323"/>
    </row>
    <row r="183" spans="1:88" ht="15" customHeight="1" x14ac:dyDescent="0.25">
      <c r="A183" s="399" t="s">
        <v>2232</v>
      </c>
      <c r="B183" s="1184"/>
      <c r="C183" s="1454"/>
      <c r="D183" s="463"/>
      <c r="F183" s="463"/>
      <c r="G183" s="463"/>
      <c r="J183" s="463"/>
      <c r="K183" s="463"/>
      <c r="O183" s="463"/>
      <c r="V183" s="463"/>
    </row>
    <row r="184" spans="1:88" x14ac:dyDescent="0.25">
      <c r="A184" s="1442" t="s">
        <v>2205</v>
      </c>
      <c r="B184" s="1442"/>
      <c r="C184" s="218"/>
      <c r="D184" s="218"/>
      <c r="F184" s="1455"/>
      <c r="G184" s="1358"/>
      <c r="H184" s="1443"/>
      <c r="I184" s="1358"/>
      <c r="J184" s="1357"/>
      <c r="K184" s="1361"/>
      <c r="L184" s="1456"/>
      <c r="M184" s="368"/>
      <c r="N184" s="1456"/>
      <c r="O184" s="1456"/>
      <c r="P184" s="368"/>
      <c r="Q184" s="1456"/>
      <c r="R184" s="1456"/>
      <c r="S184" s="368"/>
      <c r="T184" s="1358"/>
      <c r="U184" s="1358"/>
      <c r="V184" s="1357"/>
    </row>
    <row r="185" spans="1:88" x14ac:dyDescent="0.25">
      <c r="A185" s="2740" t="s">
        <v>144</v>
      </c>
      <c r="B185" s="2784" t="s">
        <v>47</v>
      </c>
      <c r="C185" s="2951"/>
      <c r="D185" s="2785"/>
      <c r="E185" s="3082" t="s">
        <v>533</v>
      </c>
      <c r="F185" s="3181"/>
      <c r="G185" s="3181"/>
      <c r="H185" s="3181"/>
      <c r="I185" s="3181"/>
      <c r="J185" s="3181"/>
      <c r="K185" s="3181"/>
      <c r="L185" s="3181"/>
      <c r="M185" s="3181"/>
      <c r="N185" s="3181"/>
      <c r="O185" s="3181"/>
      <c r="P185" s="3181"/>
      <c r="Q185" s="3181"/>
      <c r="R185" s="3181"/>
      <c r="S185" s="3181"/>
      <c r="T185" s="3181"/>
      <c r="U185" s="3181"/>
      <c r="V185" s="3083"/>
    </row>
    <row r="186" spans="1:88" x14ac:dyDescent="0.25">
      <c r="A186" s="2743"/>
      <c r="B186" s="2788"/>
      <c r="C186" s="2822"/>
      <c r="D186" s="2789"/>
      <c r="E186" s="2775" t="s">
        <v>694</v>
      </c>
      <c r="F186" s="2775"/>
      <c r="G186" s="3182" t="s">
        <v>742</v>
      </c>
      <c r="H186" s="2775"/>
      <c r="I186" s="2775" t="s">
        <v>13</v>
      </c>
      <c r="J186" s="2775"/>
      <c r="K186" s="2775" t="s">
        <v>743</v>
      </c>
      <c r="L186" s="2775"/>
      <c r="M186" s="2775" t="s">
        <v>699</v>
      </c>
      <c r="N186" s="2775"/>
      <c r="O186" s="2920" t="s">
        <v>700</v>
      </c>
      <c r="P186" s="2920"/>
      <c r="Q186" s="2920" t="s">
        <v>744</v>
      </c>
      <c r="R186" s="2920"/>
      <c r="S186" s="2920" t="s">
        <v>745</v>
      </c>
      <c r="T186" s="2920"/>
      <c r="U186" s="2920" t="s">
        <v>746</v>
      </c>
      <c r="V186" s="2920"/>
      <c r="W186" s="325"/>
    </row>
    <row r="187" spans="1:88" x14ac:dyDescent="0.25">
      <c r="A187" s="2741"/>
      <c r="B187" s="1253" t="s">
        <v>231</v>
      </c>
      <c r="C187" s="1253" t="s">
        <v>27</v>
      </c>
      <c r="D187" s="1253" t="s">
        <v>28</v>
      </c>
      <c r="E187" s="468" t="s">
        <v>540</v>
      </c>
      <c r="F187" s="570" t="s">
        <v>28</v>
      </c>
      <c r="G187" s="468" t="s">
        <v>540</v>
      </c>
      <c r="H187" s="570" t="s">
        <v>28</v>
      </c>
      <c r="I187" s="468" t="s">
        <v>540</v>
      </c>
      <c r="J187" s="570" t="s">
        <v>28</v>
      </c>
      <c r="K187" s="468" t="s">
        <v>540</v>
      </c>
      <c r="L187" s="570" t="s">
        <v>28</v>
      </c>
      <c r="M187" s="468" t="s">
        <v>540</v>
      </c>
      <c r="N187" s="570" t="s">
        <v>28</v>
      </c>
      <c r="O187" s="468" t="s">
        <v>540</v>
      </c>
      <c r="P187" s="570" t="s">
        <v>28</v>
      </c>
      <c r="Q187" s="468" t="s">
        <v>540</v>
      </c>
      <c r="R187" s="570" t="s">
        <v>28</v>
      </c>
      <c r="S187" s="468" t="s">
        <v>540</v>
      </c>
      <c r="T187" s="570" t="s">
        <v>28</v>
      </c>
      <c r="U187" s="468" t="s">
        <v>540</v>
      </c>
      <c r="V187" s="570" t="s">
        <v>28</v>
      </c>
      <c r="W187" s="325"/>
    </row>
    <row r="188" spans="1:88" x14ac:dyDescent="0.25">
      <c r="A188" s="184" t="s">
        <v>747</v>
      </c>
      <c r="B188" s="344">
        <f>SUM(C188+D188)</f>
        <v>0</v>
      </c>
      <c r="C188" s="344">
        <f>SUM(E188+G188+I188+K188+M188+O188+Q188+S188+U188)</f>
        <v>0</v>
      </c>
      <c r="D188" s="344">
        <f>SUM(F188+H188+J188+L188+N188+P188+R188+T188+V188)</f>
        <v>0</v>
      </c>
      <c r="E188" s="715"/>
      <c r="F188" s="1457"/>
      <c r="G188" s="1457"/>
      <c r="H188" s="1457"/>
      <c r="I188" s="1457"/>
      <c r="J188" s="1457"/>
      <c r="K188" s="1457"/>
      <c r="L188" s="1457"/>
      <c r="M188" s="1457"/>
      <c r="N188" s="1457"/>
      <c r="O188" s="1457"/>
      <c r="P188" s="1457"/>
      <c r="Q188" s="1457"/>
      <c r="R188" s="1457"/>
      <c r="S188" s="1457"/>
      <c r="T188" s="1457"/>
      <c r="U188" s="1386"/>
      <c r="V188" s="1391"/>
      <c r="W188" s="323"/>
    </row>
    <row r="215" spans="1:2" hidden="1" x14ac:dyDescent="0.25">
      <c r="A215" s="1458">
        <f>SUM(B12:B14,B19:B22,B27:B32,B63,B85,C90,D100:D101,D102,C107:C109,C113:C114,C118:C119,B135,D142:D143,C146:C151,D155:D160,C165:C168,D173:D178,B182:B183,B188,B37:B42,B47:B52,E138:F138,C91:C97)</f>
        <v>0</v>
      </c>
      <c r="B215" s="1458">
        <f>SUM(CG8:CM180)</f>
        <v>0</v>
      </c>
    </row>
  </sheetData>
  <sheetProtection algorithmName="SHA-512" hashValue="s0JAQ3MgGeCLSkzSPQWEZVVv+3M1pjkFgrcSWSqVrh+plbsjq7GsQXd9qCqRrtOiRNorwWLuMFfZYcrmreKVXA==" saltValue="Pd2sD4ebjLhzuG3TYxfpuA==" spinCount="100000" sheet="1" objects="1" scenarios="1"/>
  <mergeCells count="299">
    <mergeCell ref="A44:A46"/>
    <mergeCell ref="B44:D45"/>
    <mergeCell ref="E44:AL44"/>
    <mergeCell ref="AM44:AM46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AE45:AF45"/>
    <mergeCell ref="AG45:AH45"/>
    <mergeCell ref="AI45:AJ45"/>
    <mergeCell ref="AK45:AL45"/>
    <mergeCell ref="A34:A36"/>
    <mergeCell ref="B34:D35"/>
    <mergeCell ref="E34:AL34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AI35:AJ35"/>
    <mergeCell ref="AK35:AL35"/>
    <mergeCell ref="AO10:AO11"/>
    <mergeCell ref="AP10:AP11"/>
    <mergeCell ref="AQ10:AQ11"/>
    <mergeCell ref="AR9:AR11"/>
    <mergeCell ref="AM16:AM18"/>
    <mergeCell ref="AM24:AM26"/>
    <mergeCell ref="AN9:AQ9"/>
    <mergeCell ref="AN10:AN11"/>
    <mergeCell ref="C162:E163"/>
    <mergeCell ref="AM9:AM11"/>
    <mergeCell ref="A15:M15"/>
    <mergeCell ref="B16:D17"/>
    <mergeCell ref="E16:AL16"/>
    <mergeCell ref="U17:V17"/>
    <mergeCell ref="W17:X17"/>
    <mergeCell ref="Y17:Z17"/>
    <mergeCell ref="Q17:R17"/>
    <mergeCell ref="S17:T17"/>
    <mergeCell ref="AG17:AH17"/>
    <mergeCell ref="A16:A18"/>
    <mergeCell ref="E17:F17"/>
    <mergeCell ref="G17:H17"/>
    <mergeCell ref="I17:J17"/>
    <mergeCell ref="K17:L17"/>
    <mergeCell ref="A24:A26"/>
    <mergeCell ref="AD163:AE163"/>
    <mergeCell ref="H163:I163"/>
    <mergeCell ref="J163:K163"/>
    <mergeCell ref="L163:M163"/>
    <mergeCell ref="N163:O163"/>
    <mergeCell ref="P163:Q163"/>
    <mergeCell ref="F163:G163"/>
    <mergeCell ref="AA55:AB55"/>
    <mergeCell ref="A54:A56"/>
    <mergeCell ref="C104:E105"/>
    <mergeCell ref="N105:O105"/>
    <mergeCell ref="F87:AM87"/>
    <mergeCell ref="Y25:Z25"/>
    <mergeCell ref="AG25:AH25"/>
    <mergeCell ref="AL88:AM88"/>
    <mergeCell ref="P88:Q88"/>
    <mergeCell ref="R88:S88"/>
    <mergeCell ref="AH88:AI88"/>
    <mergeCell ref="AG55:AH55"/>
    <mergeCell ref="Y55:Z55"/>
    <mergeCell ref="AC25:AD25"/>
    <mergeCell ref="AA25:AB25"/>
    <mergeCell ref="AI25:AJ25"/>
    <mergeCell ref="A6:O6"/>
    <mergeCell ref="A9:A11"/>
    <mergeCell ref="B9:D10"/>
    <mergeCell ref="E9:AL9"/>
    <mergeCell ref="AE10:AF10"/>
    <mergeCell ref="AG10:AH10"/>
    <mergeCell ref="W10:X10"/>
    <mergeCell ref="E10:F10"/>
    <mergeCell ref="G10:H10"/>
    <mergeCell ref="I10:J10"/>
    <mergeCell ref="K10:L10"/>
    <mergeCell ref="M10:N10"/>
    <mergeCell ref="O10:P10"/>
    <mergeCell ref="Y10:Z10"/>
    <mergeCell ref="AA10:AB10"/>
    <mergeCell ref="AC10:AD10"/>
    <mergeCell ref="AI10:AJ10"/>
    <mergeCell ref="AK10:AL10"/>
    <mergeCell ref="Q10:R10"/>
    <mergeCell ref="S10:T10"/>
    <mergeCell ref="U10:V10"/>
    <mergeCell ref="M17:N17"/>
    <mergeCell ref="AK17:AL17"/>
    <mergeCell ref="O17:P17"/>
    <mergeCell ref="AI17:AJ17"/>
    <mergeCell ref="AA17:AB17"/>
    <mergeCell ref="AC17:AD17"/>
    <mergeCell ref="AE17:AF17"/>
    <mergeCell ref="A91:A93"/>
    <mergeCell ref="AJ88:AK88"/>
    <mergeCell ref="V88:W88"/>
    <mergeCell ref="X88:Y88"/>
    <mergeCell ref="A87:B89"/>
    <mergeCell ref="AD88:AE88"/>
    <mergeCell ref="AF88:AG88"/>
    <mergeCell ref="L88:M88"/>
    <mergeCell ref="N88:O88"/>
    <mergeCell ref="T88:U88"/>
    <mergeCell ref="Z88:AA88"/>
    <mergeCell ref="AB88:AC88"/>
    <mergeCell ref="B24:D25"/>
    <mergeCell ref="E24:AL24"/>
    <mergeCell ref="J88:K88"/>
    <mergeCell ref="W25:X25"/>
    <mergeCell ref="C87:E88"/>
    <mergeCell ref="AN87:AN89"/>
    <mergeCell ref="G25:H25"/>
    <mergeCell ref="I25:J25"/>
    <mergeCell ref="K25:L25"/>
    <mergeCell ref="M25:N25"/>
    <mergeCell ref="AE25:AF25"/>
    <mergeCell ref="B54:D55"/>
    <mergeCell ref="H88:I88"/>
    <mergeCell ref="E55:F55"/>
    <mergeCell ref="G55:H55"/>
    <mergeCell ref="I55:J55"/>
    <mergeCell ref="K55:L55"/>
    <mergeCell ref="E54:AL54"/>
    <mergeCell ref="M55:N55"/>
    <mergeCell ref="O55:P55"/>
    <mergeCell ref="AK55:AL55"/>
    <mergeCell ref="AI55:AJ55"/>
    <mergeCell ref="S55:T55"/>
    <mergeCell ref="U55:V55"/>
    <mergeCell ref="W55:X55"/>
    <mergeCell ref="AE55:AF55"/>
    <mergeCell ref="AC55:AD55"/>
    <mergeCell ref="E25:F25"/>
    <mergeCell ref="F88:G88"/>
    <mergeCell ref="AK25:AL25"/>
    <mergeCell ref="O25:P25"/>
    <mergeCell ref="F111:G111"/>
    <mergeCell ref="A96:B96"/>
    <mergeCell ref="A114:B114"/>
    <mergeCell ref="A99:C99"/>
    <mergeCell ref="A109:B109"/>
    <mergeCell ref="A100:B102"/>
    <mergeCell ref="A107:B107"/>
    <mergeCell ref="A104:B106"/>
    <mergeCell ref="A111:B112"/>
    <mergeCell ref="N111:O111"/>
    <mergeCell ref="F104:AM104"/>
    <mergeCell ref="T111:U111"/>
    <mergeCell ref="V111:W111"/>
    <mergeCell ref="X111:X112"/>
    <mergeCell ref="AI111:AI112"/>
    <mergeCell ref="AE111:AH111"/>
    <mergeCell ref="R111:S111"/>
    <mergeCell ref="Q25:R25"/>
    <mergeCell ref="A97:B97"/>
    <mergeCell ref="S25:T25"/>
    <mergeCell ref="U25:V25"/>
    <mergeCell ref="Q55:R55"/>
    <mergeCell ref="A90:B90"/>
    <mergeCell ref="A185:A187"/>
    <mergeCell ref="B185:D186"/>
    <mergeCell ref="E185:V185"/>
    <mergeCell ref="E186:F186"/>
    <mergeCell ref="G186:H186"/>
    <mergeCell ref="A166:B166"/>
    <mergeCell ref="I186:J186"/>
    <mergeCell ref="K186:L186"/>
    <mergeCell ref="M186:N186"/>
    <mergeCell ref="A170:C172"/>
    <mergeCell ref="K171:L171"/>
    <mergeCell ref="A180:A181"/>
    <mergeCell ref="B180:B181"/>
    <mergeCell ref="A173:A178"/>
    <mergeCell ref="B173:B175"/>
    <mergeCell ref="B176:B178"/>
    <mergeCell ref="D170:F171"/>
    <mergeCell ref="A167:B167"/>
    <mergeCell ref="O186:P186"/>
    <mergeCell ref="Q186:R186"/>
    <mergeCell ref="H111:I111"/>
    <mergeCell ref="A113:B113"/>
    <mergeCell ref="AN104:AN106"/>
    <mergeCell ref="S186:T186"/>
    <mergeCell ref="U186:V186"/>
    <mergeCell ref="R105:S105"/>
    <mergeCell ref="T105:U105"/>
    <mergeCell ref="V105:W105"/>
    <mergeCell ref="AJ105:AK105"/>
    <mergeCell ref="Q171:R171"/>
    <mergeCell ref="AB171:AB172"/>
    <mergeCell ref="AC171:AC172"/>
    <mergeCell ref="Z170:Z172"/>
    <mergeCell ref="AL163:AM163"/>
    <mergeCell ref="AF163:AG163"/>
    <mergeCell ref="AH105:AI105"/>
    <mergeCell ref="X105:Y105"/>
    <mergeCell ref="AH163:AI163"/>
    <mergeCell ref="Y111:AB111"/>
    <mergeCell ref="AD105:AE105"/>
    <mergeCell ref="AF105:AG105"/>
    <mergeCell ref="AJ163:AK163"/>
    <mergeCell ref="R163:S163"/>
    <mergeCell ref="T163:U163"/>
    <mergeCell ref="AL105:AM105"/>
    <mergeCell ref="Z105:AA105"/>
    <mergeCell ref="AB105:AC105"/>
    <mergeCell ref="J105:K105"/>
    <mergeCell ref="A140:C141"/>
    <mergeCell ref="A121:A122"/>
    <mergeCell ref="Y170:Y172"/>
    <mergeCell ref="A146:A147"/>
    <mergeCell ref="B157:C157"/>
    <mergeCell ref="AC111:AD111"/>
    <mergeCell ref="L105:M105"/>
    <mergeCell ref="P105:Q105"/>
    <mergeCell ref="A137:D137"/>
    <mergeCell ref="B155:C155"/>
    <mergeCell ref="F105:G105"/>
    <mergeCell ref="H105:I105"/>
    <mergeCell ref="D140:F140"/>
    <mergeCell ref="C116:C117"/>
    <mergeCell ref="I153:I154"/>
    <mergeCell ref="B156:C156"/>
    <mergeCell ref="B158:C158"/>
    <mergeCell ref="B159:C159"/>
    <mergeCell ref="A108:B108"/>
    <mergeCell ref="B138:D138"/>
    <mergeCell ref="A118:A119"/>
    <mergeCell ref="J111:K111"/>
    <mergeCell ref="AG171:AG172"/>
    <mergeCell ref="F162:AM162"/>
    <mergeCell ref="A142:A143"/>
    <mergeCell ref="A158:A160"/>
    <mergeCell ref="S171:T171"/>
    <mergeCell ref="U171:V171"/>
    <mergeCell ref="AE171:AE172"/>
    <mergeCell ref="A168:B168"/>
    <mergeCell ref="D153:F153"/>
    <mergeCell ref="AD171:AD172"/>
    <mergeCell ref="AF171:AF172"/>
    <mergeCell ref="G153:G154"/>
    <mergeCell ref="Z163:AA163"/>
    <mergeCell ref="AB163:AC163"/>
    <mergeCell ref="M171:N171"/>
    <mergeCell ref="X170:X172"/>
    <mergeCell ref="AB170:AE170"/>
    <mergeCell ref="G171:H171"/>
    <mergeCell ref="AA170:AA172"/>
    <mergeCell ref="W171:W172"/>
    <mergeCell ref="O171:P171"/>
    <mergeCell ref="G170:W170"/>
    <mergeCell ref="B160:C160"/>
    <mergeCell ref="I171:J171"/>
    <mergeCell ref="AF170:AG170"/>
    <mergeCell ref="H153:H154"/>
    <mergeCell ref="A162:B164"/>
    <mergeCell ref="G140:G141"/>
    <mergeCell ref="L111:M111"/>
    <mergeCell ref="P116:P117"/>
    <mergeCell ref="D116:M116"/>
    <mergeCell ref="K140:M140"/>
    <mergeCell ref="N116:O116"/>
    <mergeCell ref="P111:Q111"/>
    <mergeCell ref="C111:E111"/>
    <mergeCell ref="B121:B122"/>
    <mergeCell ref="A153:C154"/>
    <mergeCell ref="A149:A151"/>
    <mergeCell ref="H140:J140"/>
    <mergeCell ref="A145:B145"/>
    <mergeCell ref="A116:B117"/>
    <mergeCell ref="A155:A157"/>
    <mergeCell ref="V163:W163"/>
    <mergeCell ref="X163:Y163"/>
    <mergeCell ref="A165:B165"/>
  </mergeCells>
  <dataValidations count="2">
    <dataValidation type="whole" allowBlank="1" showInputMessage="1" showErrorMessage="1" errorTitle="ERROR" error="Por favor ingrese solo Números" sqref="B1:XFD1048576 A1:A22 A24:A52 A54:A1048576">
      <formula1>0</formula1>
      <formula2>1000000000</formula2>
    </dataValidation>
    <dataValidation allowBlank="1" showInputMessage="1" showErrorMessage="1" errorTitle="ERROR" error="Por favor ingrese solo Números" sqref="A23 A53"/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DN385"/>
  <sheetViews>
    <sheetView zoomScaleNormal="100" workbookViewId="0"/>
  </sheetViews>
  <sheetFormatPr baseColWidth="10" defaultRowHeight="14.25" x14ac:dyDescent="0.2"/>
  <cols>
    <col min="1" max="1" width="30.85546875" style="288" customWidth="1"/>
    <col min="2" max="2" width="27.28515625" style="288" customWidth="1"/>
    <col min="3" max="3" width="42.85546875" style="288" customWidth="1"/>
    <col min="4" max="4" width="14.140625" style="288" customWidth="1"/>
    <col min="5" max="13" width="13.28515625" style="288" customWidth="1"/>
    <col min="14" max="14" width="15.140625" style="288" customWidth="1"/>
    <col min="15" max="15" width="14.140625" style="288" customWidth="1"/>
    <col min="16" max="16" width="14.5703125" style="288" customWidth="1"/>
    <col min="17" max="17" width="13.140625" style="288" customWidth="1"/>
    <col min="18" max="18" width="12.5703125" style="288" customWidth="1"/>
    <col min="19" max="19" width="14.28515625" style="288" customWidth="1"/>
    <col min="20" max="23" width="11.42578125" style="288"/>
    <col min="24" max="24" width="12.7109375" style="288" customWidth="1"/>
    <col min="25" max="25" width="11.42578125" style="288"/>
    <col min="26" max="26" width="12.85546875" style="288" customWidth="1"/>
    <col min="27" max="27" width="15.140625" style="288" customWidth="1"/>
    <col min="28" max="28" width="13.140625" style="288" customWidth="1"/>
    <col min="29" max="30" width="11.42578125" style="288"/>
    <col min="31" max="31" width="14.140625" style="288" customWidth="1"/>
    <col min="32" max="32" width="13.85546875" style="288" customWidth="1"/>
    <col min="33" max="33" width="15.140625" style="288" customWidth="1"/>
    <col min="34" max="34" width="11.42578125" style="288"/>
    <col min="35" max="35" width="14.85546875" style="288" customWidth="1"/>
    <col min="36" max="36" width="27.7109375" style="288" customWidth="1"/>
    <col min="37" max="72" width="11.42578125" style="288"/>
    <col min="73" max="73" width="10.140625" style="288" customWidth="1"/>
    <col min="74" max="75" width="11.42578125" style="288"/>
    <col min="76" max="94" width="11.42578125" style="289" customWidth="1"/>
    <col min="95" max="95" width="11.42578125" style="320" customWidth="1"/>
    <col min="96" max="96" width="11.42578125" style="288" customWidth="1"/>
    <col min="97" max="118" width="11.42578125" style="290"/>
    <col min="119" max="16384" width="11.42578125" style="288"/>
  </cols>
  <sheetData>
    <row r="1" spans="1:96" x14ac:dyDescent="0.2">
      <c r="A1" s="589" t="s">
        <v>1552</v>
      </c>
      <c r="BU1" s="290"/>
      <c r="BV1" s="290"/>
      <c r="BW1" s="290"/>
      <c r="CQ1" s="289"/>
      <c r="CR1" s="290"/>
    </row>
    <row r="2" spans="1:96" x14ac:dyDescent="0.2">
      <c r="A2" s="589" t="str">
        <f>CONCATENATE("COMUNA: ",NOMBRE!B2," - ","( ",NOMBRE!C2,NOMBRE!D2,NOMBRE!E2,NOMBRE!F2,NOMBRE!G2," )")</f>
        <v>COMUNA:  - (  )</v>
      </c>
      <c r="BU2" s="290"/>
      <c r="BV2" s="290"/>
      <c r="BW2" s="290"/>
      <c r="CQ2" s="289"/>
      <c r="CR2" s="290"/>
    </row>
    <row r="3" spans="1:96" x14ac:dyDescent="0.2">
      <c r="A3" s="589" t="str">
        <f>CONCATENATE("ESTABLECIMIENTO/ESTRATEGIA: ",NOMBRE!B3," - ","( ",NOMBRE!C3,NOMBRE!D3,NOMBRE!E3,NOMBRE!F3,NOMBRE!G3,NOMBRE!H3," )")</f>
        <v>ESTABLECIMIENTO/ESTRATEGIA:  - (  )</v>
      </c>
      <c r="BU3" s="290"/>
      <c r="BV3" s="290"/>
      <c r="BW3" s="290"/>
      <c r="CQ3" s="289"/>
      <c r="CR3" s="290"/>
    </row>
    <row r="4" spans="1:96" x14ac:dyDescent="0.2">
      <c r="A4" s="589" t="str">
        <f>CONCATENATE("MES: ",NOMBRE!B6," - ","( ",NOMBRE!C6,NOMBRE!D6," )")</f>
        <v>MES:  - (  )</v>
      </c>
      <c r="BU4" s="290"/>
      <c r="BV4" s="290"/>
      <c r="BW4" s="290"/>
      <c r="CQ4" s="289"/>
      <c r="CR4" s="290"/>
    </row>
    <row r="5" spans="1:96" x14ac:dyDescent="0.2">
      <c r="A5" s="589" t="str">
        <f>CONCATENATE("AÑO: ",NOMBRE!B7)</f>
        <v>AÑO: 2017</v>
      </c>
      <c r="BU5" s="290"/>
      <c r="BV5" s="290"/>
      <c r="BW5" s="290"/>
      <c r="CQ5" s="289"/>
      <c r="CR5" s="290"/>
    </row>
    <row r="6" spans="1:96" ht="15" x14ac:dyDescent="0.2">
      <c r="A6" s="2744" t="s">
        <v>758</v>
      </c>
      <c r="B6" s="2744"/>
      <c r="C6" s="2744"/>
      <c r="D6" s="2744"/>
      <c r="E6" s="2744"/>
      <c r="F6" s="2744"/>
      <c r="G6" s="2744"/>
      <c r="H6" s="2744"/>
      <c r="I6" s="2744"/>
      <c r="J6" s="2744"/>
      <c r="K6" s="2744"/>
      <c r="L6" s="2744"/>
      <c r="M6" s="2744"/>
      <c r="N6" s="2744"/>
      <c r="O6" s="2744"/>
      <c r="P6" s="2744"/>
      <c r="BU6" s="290"/>
      <c r="BV6" s="290"/>
      <c r="BW6" s="290"/>
      <c r="CQ6" s="289"/>
      <c r="CR6" s="290"/>
    </row>
    <row r="7" spans="1:96" x14ac:dyDescent="0.2">
      <c r="A7" s="1459"/>
      <c r="B7" s="1459"/>
      <c r="C7" s="1459"/>
      <c r="D7" s="1459"/>
      <c r="E7" s="1459"/>
      <c r="F7" s="1459"/>
      <c r="G7" s="1459"/>
      <c r="H7" s="1459"/>
      <c r="I7" s="1459"/>
      <c r="J7" s="1459"/>
      <c r="K7" s="1459"/>
      <c r="L7" s="1459"/>
      <c r="M7" s="1459"/>
      <c r="N7" s="1459"/>
      <c r="O7" s="1459"/>
      <c r="P7" s="1459"/>
      <c r="BU7" s="290"/>
      <c r="BV7" s="290"/>
      <c r="BW7" s="290"/>
      <c r="CQ7" s="289"/>
      <c r="CR7" s="290"/>
    </row>
    <row r="8" spans="1:96" x14ac:dyDescent="0.2">
      <c r="A8" s="801" t="s">
        <v>2233</v>
      </c>
      <c r="B8" s="1460"/>
      <c r="C8" s="1460"/>
      <c r="D8" s="1461"/>
      <c r="E8" s="1461"/>
      <c r="F8" s="1461"/>
      <c r="G8" s="219"/>
      <c r="H8" s="1461"/>
      <c r="I8" s="1461"/>
      <c r="J8" s="1461"/>
      <c r="K8" s="1461"/>
      <c r="L8" s="1461"/>
      <c r="M8" s="1461"/>
      <c r="N8" s="1461"/>
      <c r="O8" s="1461"/>
      <c r="P8" s="219"/>
      <c r="BU8" s="290"/>
      <c r="BV8" s="290"/>
      <c r="BW8" s="290"/>
      <c r="CQ8" s="289"/>
      <c r="CR8" s="290"/>
    </row>
    <row r="9" spans="1:96" ht="14.25" customHeight="1" x14ac:dyDescent="0.2">
      <c r="A9" s="3297" t="s">
        <v>1439</v>
      </c>
      <c r="B9" s="3298"/>
      <c r="C9" s="3299"/>
      <c r="D9" s="2767" t="s">
        <v>47</v>
      </c>
      <c r="E9" s="2752"/>
      <c r="F9" s="2768"/>
      <c r="G9" s="2745" t="s">
        <v>1865</v>
      </c>
      <c r="H9" s="2746"/>
      <c r="I9" s="2746"/>
      <c r="J9" s="2746"/>
      <c r="K9" s="2746"/>
      <c r="L9" s="2746"/>
      <c r="M9" s="2746"/>
      <c r="N9" s="2746"/>
      <c r="O9" s="2746"/>
      <c r="P9" s="2746"/>
      <c r="Q9" s="2746"/>
      <c r="R9" s="2746"/>
      <c r="S9" s="2746"/>
      <c r="T9" s="2746"/>
      <c r="U9" s="2746"/>
      <c r="V9" s="2746"/>
      <c r="W9" s="2746"/>
      <c r="X9" s="2746"/>
      <c r="Y9" s="2746"/>
      <c r="Z9" s="2746"/>
      <c r="AA9" s="2746"/>
      <c r="AB9" s="2746"/>
      <c r="AC9" s="2746"/>
      <c r="AD9" s="3210"/>
      <c r="AE9" s="2768" t="s">
        <v>373</v>
      </c>
      <c r="AF9" s="2887" t="s">
        <v>2234</v>
      </c>
      <c r="AG9" s="2887" t="s">
        <v>1864</v>
      </c>
      <c r="BU9" s="290"/>
      <c r="BV9" s="290"/>
      <c r="BW9" s="290"/>
      <c r="CQ9" s="289"/>
      <c r="CR9" s="290"/>
    </row>
    <row r="10" spans="1:96" ht="16.5" customHeight="1" x14ac:dyDescent="0.2">
      <c r="A10" s="3300"/>
      <c r="B10" s="3300"/>
      <c r="C10" s="3301"/>
      <c r="D10" s="2769"/>
      <c r="E10" s="2753"/>
      <c r="F10" s="2770"/>
      <c r="G10" s="3304" t="s">
        <v>1437</v>
      </c>
      <c r="H10" s="3305"/>
      <c r="I10" s="2745" t="s">
        <v>1438</v>
      </c>
      <c r="J10" s="2747"/>
      <c r="K10" s="2746" t="s">
        <v>760</v>
      </c>
      <c r="L10" s="2747"/>
      <c r="M10" s="2745" t="s">
        <v>761</v>
      </c>
      <c r="N10" s="2747"/>
      <c r="O10" s="2745" t="s">
        <v>762</v>
      </c>
      <c r="P10" s="2747"/>
      <c r="Q10" s="2745" t="s">
        <v>763</v>
      </c>
      <c r="R10" s="2747"/>
      <c r="S10" s="2745" t="s">
        <v>764</v>
      </c>
      <c r="T10" s="2747"/>
      <c r="U10" s="2735" t="s">
        <v>765</v>
      </c>
      <c r="V10" s="2737"/>
      <c r="W10" s="2735" t="s">
        <v>766</v>
      </c>
      <c r="X10" s="2737"/>
      <c r="Y10" s="2735" t="s">
        <v>767</v>
      </c>
      <c r="Z10" s="2737"/>
      <c r="AA10" s="2735" t="s">
        <v>768</v>
      </c>
      <c r="AB10" s="2737"/>
      <c r="AC10" s="2735" t="s">
        <v>769</v>
      </c>
      <c r="AD10" s="2946"/>
      <c r="AE10" s="2774"/>
      <c r="AF10" s="2891"/>
      <c r="AG10" s="2891"/>
      <c r="BU10" s="290"/>
      <c r="BV10" s="290"/>
      <c r="BW10" s="290"/>
      <c r="CQ10" s="289"/>
      <c r="CR10" s="290"/>
    </row>
    <row r="11" spans="1:96" ht="16.5" customHeight="1" x14ac:dyDescent="0.2">
      <c r="A11" s="3302"/>
      <c r="B11" s="3302"/>
      <c r="C11" s="3303"/>
      <c r="D11" s="184" t="s">
        <v>231</v>
      </c>
      <c r="E11" s="184" t="s">
        <v>27</v>
      </c>
      <c r="F11" s="185" t="s">
        <v>28</v>
      </c>
      <c r="G11" s="383" t="s">
        <v>27</v>
      </c>
      <c r="H11" s="339" t="s">
        <v>28</v>
      </c>
      <c r="I11" s="383" t="s">
        <v>27</v>
      </c>
      <c r="J11" s="339" t="s">
        <v>28</v>
      </c>
      <c r="K11" s="383" t="s">
        <v>27</v>
      </c>
      <c r="L11" s="339" t="s">
        <v>28</v>
      </c>
      <c r="M11" s="383" t="s">
        <v>27</v>
      </c>
      <c r="N11" s="339" t="s">
        <v>28</v>
      </c>
      <c r="O11" s="383" t="s">
        <v>27</v>
      </c>
      <c r="P11" s="339" t="s">
        <v>28</v>
      </c>
      <c r="Q11" s="383" t="s">
        <v>27</v>
      </c>
      <c r="R11" s="339" t="s">
        <v>28</v>
      </c>
      <c r="S11" s="383" t="s">
        <v>27</v>
      </c>
      <c r="T11" s="339" t="s">
        <v>28</v>
      </c>
      <c r="U11" s="383" t="s">
        <v>27</v>
      </c>
      <c r="V11" s="339" t="s">
        <v>28</v>
      </c>
      <c r="W11" s="383" t="s">
        <v>27</v>
      </c>
      <c r="X11" s="339" t="s">
        <v>28</v>
      </c>
      <c r="Y11" s="383" t="s">
        <v>27</v>
      </c>
      <c r="Z11" s="339" t="s">
        <v>28</v>
      </c>
      <c r="AA11" s="383" t="s">
        <v>27</v>
      </c>
      <c r="AB11" s="339" t="s">
        <v>28</v>
      </c>
      <c r="AC11" s="383" t="s">
        <v>27</v>
      </c>
      <c r="AD11" s="1462" t="s">
        <v>28</v>
      </c>
      <c r="AE11" s="2770"/>
      <c r="AF11" s="2892"/>
      <c r="AG11" s="2892"/>
      <c r="BU11" s="290"/>
      <c r="BV11" s="290"/>
      <c r="BW11" s="290"/>
      <c r="CQ11" s="289"/>
      <c r="CR11" s="290"/>
    </row>
    <row r="12" spans="1:96" x14ac:dyDescent="0.2">
      <c r="A12" s="3306" t="s">
        <v>1059</v>
      </c>
      <c r="B12" s="3306"/>
      <c r="C12" s="3306"/>
      <c r="D12" s="1463">
        <f>SUM(E12+F12)</f>
        <v>0</v>
      </c>
      <c r="E12" s="1463">
        <f t="shared" ref="E12:F15" si="0">SUM(G12+I12+K12+M12+O12+Q12+S12+U12+W12+Y12+AA12+AC12)</f>
        <v>0</v>
      </c>
      <c r="F12" s="1464">
        <f t="shared" si="0"/>
        <v>0</v>
      </c>
      <c r="G12" s="252"/>
      <c r="H12" s="299"/>
      <c r="I12" s="392"/>
      <c r="J12" s="299"/>
      <c r="K12" s="1465"/>
      <c r="L12" s="299"/>
      <c r="M12" s="252"/>
      <c r="N12" s="299"/>
      <c r="O12" s="252"/>
      <c r="P12" s="299"/>
      <c r="Q12" s="252"/>
      <c r="R12" s="253"/>
      <c r="S12" s="252"/>
      <c r="T12" s="253"/>
      <c r="U12" s="252"/>
      <c r="V12" s="253"/>
      <c r="W12" s="252"/>
      <c r="X12" s="253"/>
      <c r="Y12" s="252"/>
      <c r="Z12" s="253"/>
      <c r="AA12" s="252"/>
      <c r="AB12" s="253"/>
      <c r="AC12" s="392"/>
      <c r="AD12" s="758"/>
      <c r="AE12" s="299"/>
      <c r="AF12" s="143"/>
      <c r="AG12" s="143"/>
      <c r="AH12" s="230" t="s">
        <v>1514</v>
      </c>
      <c r="BU12" s="290"/>
      <c r="BV12" s="290"/>
      <c r="BW12" s="290"/>
      <c r="CG12" s="289">
        <v>0</v>
      </c>
      <c r="CH12" s="289">
        <v>0</v>
      </c>
      <c r="CI12" s="289">
        <v>0</v>
      </c>
      <c r="CQ12" s="289"/>
      <c r="CR12" s="290"/>
    </row>
    <row r="13" spans="1:96" x14ac:dyDescent="0.2">
      <c r="A13" s="3306" t="s">
        <v>1749</v>
      </c>
      <c r="B13" s="3306"/>
      <c r="C13" s="3306"/>
      <c r="D13" s="1463">
        <f>SUM(E13+F13)</f>
        <v>0</v>
      </c>
      <c r="E13" s="1463">
        <f t="shared" si="0"/>
        <v>0</v>
      </c>
      <c r="F13" s="1464">
        <f t="shared" si="0"/>
        <v>0</v>
      </c>
      <c r="G13" s="201"/>
      <c r="H13" s="301"/>
      <c r="I13" s="395"/>
      <c r="J13" s="301"/>
      <c r="K13" s="205"/>
      <c r="L13" s="301"/>
      <c r="M13" s="201"/>
      <c r="N13" s="301"/>
      <c r="O13" s="201"/>
      <c r="P13" s="301"/>
      <c r="Q13" s="201"/>
      <c r="R13" s="236"/>
      <c r="S13" s="201"/>
      <c r="T13" s="236"/>
      <c r="U13" s="201"/>
      <c r="V13" s="236"/>
      <c r="W13" s="201"/>
      <c r="X13" s="236"/>
      <c r="Y13" s="201"/>
      <c r="Z13" s="236"/>
      <c r="AA13" s="201"/>
      <c r="AB13" s="236"/>
      <c r="AC13" s="395"/>
      <c r="AD13" s="759"/>
      <c r="AE13" s="301"/>
      <c r="AF13" s="237"/>
      <c r="AG13" s="237"/>
      <c r="AH13" s="230" t="s">
        <v>1514</v>
      </c>
      <c r="BU13" s="290"/>
      <c r="BV13" s="290"/>
      <c r="BW13" s="290"/>
      <c r="CG13" s="289">
        <v>0</v>
      </c>
      <c r="CH13" s="289">
        <v>0</v>
      </c>
      <c r="CI13" s="289">
        <v>0</v>
      </c>
      <c r="CQ13" s="289"/>
      <c r="CR13" s="290"/>
    </row>
    <row r="14" spans="1:96" x14ac:dyDescent="0.2">
      <c r="A14" s="3306" t="s">
        <v>1750</v>
      </c>
      <c r="B14" s="3306"/>
      <c r="C14" s="3306"/>
      <c r="D14" s="1463">
        <f>SUM(E14+F14)</f>
        <v>0</v>
      </c>
      <c r="E14" s="1463">
        <f t="shared" si="0"/>
        <v>0</v>
      </c>
      <c r="F14" s="1464">
        <f t="shared" si="0"/>
        <v>0</v>
      </c>
      <c r="G14" s="201"/>
      <c r="H14" s="301"/>
      <c r="I14" s="395"/>
      <c r="J14" s="301"/>
      <c r="K14" s="205"/>
      <c r="L14" s="301"/>
      <c r="M14" s="201"/>
      <c r="N14" s="236"/>
      <c r="O14" s="201"/>
      <c r="P14" s="236"/>
      <c r="Q14" s="201"/>
      <c r="R14" s="236"/>
      <c r="S14" s="201"/>
      <c r="T14" s="236"/>
      <c r="U14" s="201"/>
      <c r="V14" s="236"/>
      <c r="W14" s="201"/>
      <c r="X14" s="236"/>
      <c r="Y14" s="201"/>
      <c r="Z14" s="236"/>
      <c r="AA14" s="201"/>
      <c r="AB14" s="236"/>
      <c r="AC14" s="201"/>
      <c r="AD14" s="759"/>
      <c r="AE14" s="301"/>
      <c r="AF14" s="237"/>
      <c r="AG14" s="237"/>
      <c r="AH14" s="230" t="s">
        <v>1514</v>
      </c>
      <c r="BU14" s="290"/>
      <c r="BV14" s="290"/>
      <c r="BW14" s="290"/>
      <c r="CG14" s="289">
        <v>0</v>
      </c>
      <c r="CH14" s="289">
        <v>0</v>
      </c>
      <c r="CI14" s="289">
        <v>0</v>
      </c>
      <c r="CQ14" s="289"/>
      <c r="CR14" s="290"/>
    </row>
    <row r="15" spans="1:96" x14ac:dyDescent="0.2">
      <c r="A15" s="3288" t="s">
        <v>1751</v>
      </c>
      <c r="B15" s="3288"/>
      <c r="C15" s="3288"/>
      <c r="D15" s="1466">
        <f>SUM(E15+F15)</f>
        <v>0</v>
      </c>
      <c r="E15" s="1466">
        <f t="shared" si="0"/>
        <v>0</v>
      </c>
      <c r="F15" s="1467">
        <f t="shared" si="0"/>
        <v>0</v>
      </c>
      <c r="G15" s="242"/>
      <c r="H15" s="247"/>
      <c r="I15" s="400"/>
      <c r="J15" s="247"/>
      <c r="K15" s="517"/>
      <c r="L15" s="247"/>
      <c r="M15" s="242"/>
      <c r="N15" s="169"/>
      <c r="O15" s="242"/>
      <c r="P15" s="169"/>
      <c r="Q15" s="242"/>
      <c r="R15" s="169"/>
      <c r="S15" s="242"/>
      <c r="T15" s="169"/>
      <c r="U15" s="242"/>
      <c r="V15" s="169"/>
      <c r="W15" s="242"/>
      <c r="X15" s="169"/>
      <c r="Y15" s="242"/>
      <c r="Z15" s="169"/>
      <c r="AA15" s="242"/>
      <c r="AB15" s="169"/>
      <c r="AC15" s="242"/>
      <c r="AD15" s="763"/>
      <c r="AE15" s="247"/>
      <c r="AF15" s="136"/>
      <c r="AG15" s="136"/>
      <c r="AH15" s="230" t="s">
        <v>1514</v>
      </c>
      <c r="BU15" s="290"/>
      <c r="BV15" s="290"/>
      <c r="BW15" s="290"/>
      <c r="CG15" s="289">
        <v>0</v>
      </c>
      <c r="CH15" s="289">
        <v>0</v>
      </c>
      <c r="CI15" s="289">
        <v>0</v>
      </c>
      <c r="CQ15" s="289"/>
      <c r="CR15" s="290"/>
    </row>
    <row r="16" spans="1:96" x14ac:dyDescent="0.2">
      <c r="A16" s="262" t="s">
        <v>770</v>
      </c>
      <c r="B16" s="1468"/>
      <c r="C16" s="1468"/>
      <c r="D16" s="1469"/>
      <c r="E16" s="1469"/>
      <c r="F16" s="1469"/>
      <c r="G16" s="1470"/>
      <c r="H16" s="1470"/>
      <c r="I16" s="1469"/>
      <c r="J16" s="1469"/>
      <c r="K16" s="1469"/>
      <c r="L16" s="1469"/>
      <c r="M16" s="1469"/>
      <c r="N16" s="1469"/>
      <c r="O16" s="1469"/>
      <c r="P16" s="1471"/>
      <c r="Q16" s="1471"/>
      <c r="R16" s="1471"/>
      <c r="S16" s="1471"/>
      <c r="T16" s="1471"/>
      <c r="U16" s="1471"/>
      <c r="V16" s="1471"/>
      <c r="W16" s="1471"/>
      <c r="X16" s="1471"/>
      <c r="Y16" s="1471"/>
      <c r="Z16" s="1471"/>
      <c r="AA16" s="1471"/>
      <c r="AB16" s="1472"/>
      <c r="AC16" s="1472"/>
      <c r="AD16" s="1472"/>
      <c r="AE16" s="1472"/>
      <c r="AG16" s="1473"/>
      <c r="BU16" s="290"/>
      <c r="BV16" s="290"/>
      <c r="BW16" s="290"/>
      <c r="CQ16" s="289"/>
      <c r="CR16" s="290"/>
    </row>
    <row r="17" spans="1:96" ht="20.25" customHeight="1" x14ac:dyDescent="0.2">
      <c r="A17" s="2784" t="s">
        <v>771</v>
      </c>
      <c r="B17" s="2951"/>
      <c r="C17" s="2785"/>
      <c r="D17" s="2745" t="s">
        <v>183</v>
      </c>
      <c r="E17" s="2746"/>
      <c r="F17" s="2747"/>
      <c r="G17" s="3284" t="s">
        <v>1437</v>
      </c>
      <c r="H17" s="3285"/>
      <c r="I17" s="2745" t="s">
        <v>1438</v>
      </c>
      <c r="J17" s="2747"/>
      <c r="K17" s="2745" t="s">
        <v>760</v>
      </c>
      <c r="L17" s="2747"/>
      <c r="M17" s="2745" t="s">
        <v>761</v>
      </c>
      <c r="N17" s="2747"/>
      <c r="O17" s="2746" t="s">
        <v>762</v>
      </c>
      <c r="P17" s="2746"/>
      <c r="Q17" s="2745" t="s">
        <v>763</v>
      </c>
      <c r="R17" s="2747"/>
      <c r="S17" s="2746" t="s">
        <v>764</v>
      </c>
      <c r="T17" s="2746"/>
      <c r="U17" s="2735" t="s">
        <v>765</v>
      </c>
      <c r="V17" s="2737"/>
      <c r="W17" s="2735" t="s">
        <v>766</v>
      </c>
      <c r="X17" s="2737"/>
      <c r="Y17" s="2735" t="s">
        <v>767</v>
      </c>
      <c r="Z17" s="2737"/>
      <c r="AA17" s="2735" t="s">
        <v>768</v>
      </c>
      <c r="AB17" s="2737"/>
      <c r="AC17" s="2735" t="s">
        <v>769</v>
      </c>
      <c r="AD17" s="2946"/>
      <c r="AE17" s="2768" t="s">
        <v>373</v>
      </c>
      <c r="AF17" s="2887" t="s">
        <v>772</v>
      </c>
      <c r="AG17" s="3286" t="s">
        <v>2234</v>
      </c>
      <c r="AH17" s="2887" t="s">
        <v>721</v>
      </c>
      <c r="AI17" s="3249" t="s">
        <v>1864</v>
      </c>
      <c r="BU17" s="290"/>
      <c r="BV17" s="290"/>
      <c r="BW17" s="290"/>
      <c r="CQ17" s="289"/>
      <c r="CR17" s="290"/>
    </row>
    <row r="18" spans="1:96" ht="24.75" customHeight="1" x14ac:dyDescent="0.2">
      <c r="A18" s="2788"/>
      <c r="B18" s="2822"/>
      <c r="C18" s="2789"/>
      <c r="D18" s="627" t="s">
        <v>231</v>
      </c>
      <c r="E18" s="627" t="s">
        <v>27</v>
      </c>
      <c r="F18" s="627" t="s">
        <v>28</v>
      </c>
      <c r="G18" s="468" t="s">
        <v>27</v>
      </c>
      <c r="H18" s="339" t="s">
        <v>28</v>
      </c>
      <c r="I18" s="856" t="s">
        <v>27</v>
      </c>
      <c r="J18" s="382" t="s">
        <v>28</v>
      </c>
      <c r="K18" s="856" t="s">
        <v>27</v>
      </c>
      <c r="L18" s="419" t="s">
        <v>28</v>
      </c>
      <c r="M18" s="856" t="s">
        <v>27</v>
      </c>
      <c r="N18" s="1076" t="s">
        <v>28</v>
      </c>
      <c r="O18" s="856" t="s">
        <v>27</v>
      </c>
      <c r="P18" s="382" t="s">
        <v>28</v>
      </c>
      <c r="Q18" s="856" t="s">
        <v>27</v>
      </c>
      <c r="R18" s="1076" t="s">
        <v>28</v>
      </c>
      <c r="S18" s="856" t="s">
        <v>27</v>
      </c>
      <c r="T18" s="382" t="s">
        <v>28</v>
      </c>
      <c r="U18" s="1075" t="s">
        <v>27</v>
      </c>
      <c r="V18" s="1076" t="s">
        <v>28</v>
      </c>
      <c r="W18" s="1075" t="s">
        <v>27</v>
      </c>
      <c r="X18" s="1076" t="s">
        <v>28</v>
      </c>
      <c r="Y18" s="1075" t="s">
        <v>27</v>
      </c>
      <c r="Z18" s="1076" t="s">
        <v>28</v>
      </c>
      <c r="AA18" s="1075" t="s">
        <v>27</v>
      </c>
      <c r="AB18" s="1076" t="s">
        <v>28</v>
      </c>
      <c r="AC18" s="1075" t="s">
        <v>27</v>
      </c>
      <c r="AD18" s="1474" t="s">
        <v>28</v>
      </c>
      <c r="AE18" s="3287"/>
      <c r="AF18" s="2892"/>
      <c r="AG18" s="3286"/>
      <c r="AH18" s="2892"/>
      <c r="AI18" s="3278"/>
      <c r="BU18" s="290"/>
      <c r="BV18" s="290"/>
      <c r="BW18" s="290"/>
      <c r="CQ18" s="289"/>
      <c r="CR18" s="290"/>
    </row>
    <row r="19" spans="1:96" ht="14.25" customHeight="1" x14ac:dyDescent="0.2">
      <c r="A19" s="3282" t="s">
        <v>1752</v>
      </c>
      <c r="B19" s="3283"/>
      <c r="C19" s="3002"/>
      <c r="D19" s="165">
        <f t="shared" ref="D19:D29" si="1">SUM(E19+F19)</f>
        <v>0</v>
      </c>
      <c r="E19" s="165">
        <f>SUM(G19+I19+K19+M19+O19+Q19+S19+U19+W19+Y19+AA19+AC19)</f>
        <v>0</v>
      </c>
      <c r="F19" s="165">
        <f>SUM(H19+J19+L19+N19+P19+R19+T19+V19+X19+Z19+AB19+AD19)</f>
        <v>0</v>
      </c>
      <c r="G19" s="193"/>
      <c r="H19" s="244"/>
      <c r="I19" s="193"/>
      <c r="J19" s="196"/>
      <c r="K19" s="193"/>
      <c r="L19" s="244"/>
      <c r="M19" s="193"/>
      <c r="N19" s="244"/>
      <c r="O19" s="193"/>
      <c r="P19" s="196"/>
      <c r="Q19" s="193"/>
      <c r="R19" s="244"/>
      <c r="S19" s="193"/>
      <c r="T19" s="196"/>
      <c r="U19" s="193"/>
      <c r="V19" s="244"/>
      <c r="W19" s="193"/>
      <c r="X19" s="244"/>
      <c r="Y19" s="193"/>
      <c r="Z19" s="244"/>
      <c r="AA19" s="193"/>
      <c r="AB19" s="244"/>
      <c r="AC19" s="193"/>
      <c r="AD19" s="1475"/>
      <c r="AE19" s="244"/>
      <c r="AF19" s="1476"/>
      <c r="AG19" s="1476"/>
      <c r="AH19" s="1476"/>
      <c r="AI19" s="1476"/>
      <c r="AJ19" s="230" t="s">
        <v>1512</v>
      </c>
      <c r="BU19" s="290"/>
      <c r="BV19" s="290"/>
      <c r="BW19" s="290"/>
      <c r="CG19" s="289">
        <v>0</v>
      </c>
      <c r="CH19" s="289">
        <v>0</v>
      </c>
      <c r="CI19" s="289">
        <v>0</v>
      </c>
      <c r="CK19" s="289">
        <v>0</v>
      </c>
      <c r="CQ19" s="289"/>
      <c r="CR19" s="290"/>
    </row>
    <row r="20" spans="1:96" x14ac:dyDescent="0.2">
      <c r="A20" s="3282" t="s">
        <v>1753</v>
      </c>
      <c r="B20" s="3283"/>
      <c r="C20" s="3002"/>
      <c r="D20" s="159">
        <f t="shared" si="1"/>
        <v>0</v>
      </c>
      <c r="E20" s="159">
        <f>SUM(U20+W20+Y20+AA20+AC20)</f>
        <v>0</v>
      </c>
      <c r="F20" s="159">
        <f>SUM(V20+X20+Z20+AB20+AD20)</f>
        <v>0</v>
      </c>
      <c r="G20" s="147"/>
      <c r="H20" s="492"/>
      <c r="I20" s="147"/>
      <c r="J20" s="1477"/>
      <c r="K20" s="147"/>
      <c r="L20" s="1477"/>
      <c r="M20" s="147"/>
      <c r="N20" s="1477"/>
      <c r="O20" s="147"/>
      <c r="P20" s="1477"/>
      <c r="Q20" s="147"/>
      <c r="R20" s="1477"/>
      <c r="S20" s="147"/>
      <c r="T20" s="1477"/>
      <c r="U20" s="193"/>
      <c r="V20" s="244"/>
      <c r="W20" s="193"/>
      <c r="X20" s="244"/>
      <c r="Y20" s="193"/>
      <c r="Z20" s="244"/>
      <c r="AA20" s="193"/>
      <c r="AB20" s="244"/>
      <c r="AC20" s="193"/>
      <c r="AD20" s="1475"/>
      <c r="AE20" s="244"/>
      <c r="AF20" s="1476"/>
      <c r="AG20" s="1476"/>
      <c r="AH20" s="1476"/>
      <c r="AI20" s="1476"/>
      <c r="AJ20" s="230" t="s">
        <v>1512</v>
      </c>
      <c r="BU20" s="290"/>
      <c r="BV20" s="290"/>
      <c r="BW20" s="290"/>
      <c r="CG20" s="289">
        <v>0</v>
      </c>
      <c r="CH20" s="289">
        <v>0</v>
      </c>
      <c r="CI20" s="289">
        <v>0</v>
      </c>
      <c r="CK20" s="289">
        <v>0</v>
      </c>
      <c r="CQ20" s="289"/>
      <c r="CR20" s="290"/>
    </row>
    <row r="21" spans="1:96" x14ac:dyDescent="0.2">
      <c r="A21" s="3310" t="s">
        <v>1754</v>
      </c>
      <c r="B21" s="3311"/>
      <c r="C21" s="3312"/>
      <c r="D21" s="168">
        <f t="shared" si="1"/>
        <v>0</v>
      </c>
      <c r="E21" s="168">
        <f t="shared" ref="E21:E29" si="2">SUM(G21+I21+K21+M21+O21+Q21+S21+U21+W21+Y21+AA21+AC21)</f>
        <v>0</v>
      </c>
      <c r="F21" s="168">
        <f>SUM(H21+J21+L21+N21+P21+R21+T21+V21+X21+Z21+AB21+AD21)</f>
        <v>0</v>
      </c>
      <c r="G21" s="193"/>
      <c r="H21" s="244"/>
      <c r="I21" s="193"/>
      <c r="J21" s="196"/>
      <c r="K21" s="193"/>
      <c r="L21" s="244"/>
      <c r="M21" s="193"/>
      <c r="N21" s="244"/>
      <c r="O21" s="193"/>
      <c r="P21" s="196"/>
      <c r="Q21" s="193"/>
      <c r="R21" s="244"/>
      <c r="S21" s="193"/>
      <c r="T21" s="196"/>
      <c r="U21" s="193"/>
      <c r="V21" s="244"/>
      <c r="W21" s="193"/>
      <c r="X21" s="244"/>
      <c r="Y21" s="193"/>
      <c r="Z21" s="244"/>
      <c r="AA21" s="193"/>
      <c r="AB21" s="244"/>
      <c r="AC21" s="193"/>
      <c r="AD21" s="1475"/>
      <c r="AE21" s="244"/>
      <c r="AF21" s="1476"/>
      <c r="AG21" s="1476"/>
      <c r="AH21" s="1476"/>
      <c r="AI21" s="1476"/>
      <c r="AJ21" s="1478" t="s">
        <v>1512</v>
      </c>
      <c r="BU21" s="290"/>
      <c r="BV21" s="290"/>
      <c r="BW21" s="290"/>
      <c r="CG21" s="289">
        <v>0</v>
      </c>
      <c r="CH21" s="289">
        <v>0</v>
      </c>
      <c r="CI21" s="289">
        <v>0</v>
      </c>
      <c r="CK21" s="289">
        <v>0</v>
      </c>
      <c r="CQ21" s="289"/>
      <c r="CR21" s="290"/>
    </row>
    <row r="22" spans="1:96" x14ac:dyDescent="0.2">
      <c r="A22" s="2833" t="s">
        <v>1755</v>
      </c>
      <c r="B22" s="3252"/>
      <c r="C22" s="2834"/>
      <c r="D22" s="165">
        <f t="shared" si="1"/>
        <v>0</v>
      </c>
      <c r="E22" s="165">
        <f t="shared" si="2"/>
        <v>0</v>
      </c>
      <c r="F22" s="165">
        <f t="shared" ref="F22:F29" si="3">SUM(H22+J22+L22+N22+P22+R22+T22+V22+X22+Z22+AB22+AD22)</f>
        <v>0</v>
      </c>
      <c r="G22" s="193"/>
      <c r="H22" s="244"/>
      <c r="I22" s="193"/>
      <c r="J22" s="196"/>
      <c r="K22" s="193"/>
      <c r="L22" s="244"/>
      <c r="M22" s="193"/>
      <c r="N22" s="244"/>
      <c r="O22" s="193"/>
      <c r="P22" s="196"/>
      <c r="Q22" s="193"/>
      <c r="R22" s="244"/>
      <c r="S22" s="193"/>
      <c r="T22" s="196"/>
      <c r="U22" s="193"/>
      <c r="V22" s="244"/>
      <c r="W22" s="193"/>
      <c r="X22" s="244"/>
      <c r="Y22" s="193"/>
      <c r="Z22" s="244"/>
      <c r="AA22" s="193"/>
      <c r="AB22" s="244"/>
      <c r="AC22" s="193"/>
      <c r="AD22" s="1475"/>
      <c r="AE22" s="244"/>
      <c r="AF22" s="1476"/>
      <c r="AG22" s="1476"/>
      <c r="AH22" s="1476"/>
      <c r="AI22" s="1476"/>
      <c r="AJ22" s="230" t="s">
        <v>1512</v>
      </c>
      <c r="BU22" s="290"/>
      <c r="BV22" s="290"/>
      <c r="BW22" s="290"/>
      <c r="CG22" s="289">
        <v>0</v>
      </c>
      <c r="CH22" s="289">
        <v>0</v>
      </c>
      <c r="CI22" s="289">
        <v>0</v>
      </c>
      <c r="CK22" s="289">
        <v>0</v>
      </c>
      <c r="CQ22" s="289"/>
      <c r="CR22" s="290"/>
    </row>
    <row r="23" spans="1:96" x14ac:dyDescent="0.2">
      <c r="A23" s="2792" t="s">
        <v>1756</v>
      </c>
      <c r="B23" s="2802"/>
      <c r="C23" s="2793"/>
      <c r="D23" s="200">
        <f t="shared" si="1"/>
        <v>0</v>
      </c>
      <c r="E23" s="200">
        <f t="shared" si="2"/>
        <v>0</v>
      </c>
      <c r="F23" s="200">
        <f t="shared" si="3"/>
        <v>0</v>
      </c>
      <c r="G23" s="201"/>
      <c r="H23" s="301"/>
      <c r="I23" s="201"/>
      <c r="J23" s="205"/>
      <c r="K23" s="201"/>
      <c r="L23" s="301"/>
      <c r="M23" s="201"/>
      <c r="N23" s="301"/>
      <c r="O23" s="201"/>
      <c r="P23" s="205"/>
      <c r="Q23" s="201"/>
      <c r="R23" s="301"/>
      <c r="S23" s="201"/>
      <c r="T23" s="205"/>
      <c r="U23" s="201"/>
      <c r="V23" s="301"/>
      <c r="W23" s="201"/>
      <c r="X23" s="301"/>
      <c r="Y23" s="201"/>
      <c r="Z23" s="301"/>
      <c r="AA23" s="201"/>
      <c r="AB23" s="301"/>
      <c r="AC23" s="201"/>
      <c r="AD23" s="1479"/>
      <c r="AE23" s="301"/>
      <c r="AF23" s="1480"/>
      <c r="AG23" s="1480"/>
      <c r="AH23" s="1480"/>
      <c r="AI23" s="1480"/>
      <c r="AJ23" s="230" t="s">
        <v>1512</v>
      </c>
      <c r="BU23" s="290"/>
      <c r="BV23" s="290"/>
      <c r="BW23" s="290"/>
      <c r="CG23" s="289">
        <v>0</v>
      </c>
      <c r="CH23" s="289">
        <v>0</v>
      </c>
      <c r="CI23" s="289">
        <v>0</v>
      </c>
      <c r="CK23" s="289">
        <v>0</v>
      </c>
      <c r="CQ23" s="289"/>
      <c r="CR23" s="290"/>
    </row>
    <row r="24" spans="1:96" x14ac:dyDescent="0.2">
      <c r="A24" s="2792" t="s">
        <v>1757</v>
      </c>
      <c r="B24" s="2802"/>
      <c r="C24" s="2793"/>
      <c r="D24" s="200">
        <f t="shared" si="1"/>
        <v>0</v>
      </c>
      <c r="E24" s="200">
        <f t="shared" si="2"/>
        <v>0</v>
      </c>
      <c r="F24" s="200">
        <f t="shared" si="3"/>
        <v>0</v>
      </c>
      <c r="G24" s="201"/>
      <c r="H24" s="301"/>
      <c r="I24" s="201"/>
      <c r="J24" s="205"/>
      <c r="K24" s="201"/>
      <c r="L24" s="301"/>
      <c r="M24" s="201"/>
      <c r="N24" s="301"/>
      <c r="O24" s="201"/>
      <c r="P24" s="205"/>
      <c r="Q24" s="201"/>
      <c r="R24" s="301"/>
      <c r="S24" s="201"/>
      <c r="T24" s="205"/>
      <c r="U24" s="201"/>
      <c r="V24" s="301"/>
      <c r="W24" s="201"/>
      <c r="X24" s="301"/>
      <c r="Y24" s="201"/>
      <c r="Z24" s="301"/>
      <c r="AA24" s="201"/>
      <c r="AB24" s="301"/>
      <c r="AC24" s="201"/>
      <c r="AD24" s="1479"/>
      <c r="AE24" s="301"/>
      <c r="AF24" s="1480"/>
      <c r="AG24" s="1480"/>
      <c r="AH24" s="1480"/>
      <c r="AI24" s="1480"/>
      <c r="AJ24" s="230" t="s">
        <v>1512</v>
      </c>
      <c r="BU24" s="290"/>
      <c r="BV24" s="290"/>
      <c r="BW24" s="290"/>
      <c r="CG24" s="289">
        <v>0</v>
      </c>
      <c r="CH24" s="289">
        <v>0</v>
      </c>
      <c r="CI24" s="289">
        <v>0</v>
      </c>
      <c r="CK24" s="289">
        <v>0</v>
      </c>
      <c r="CQ24" s="289"/>
      <c r="CR24" s="290"/>
    </row>
    <row r="25" spans="1:96" x14ac:dyDescent="0.2">
      <c r="A25" s="2792" t="s">
        <v>1758</v>
      </c>
      <c r="B25" s="2802"/>
      <c r="C25" s="2793"/>
      <c r="D25" s="200">
        <f t="shared" si="1"/>
        <v>0</v>
      </c>
      <c r="E25" s="200">
        <f t="shared" si="2"/>
        <v>0</v>
      </c>
      <c r="F25" s="200">
        <f t="shared" si="3"/>
        <v>0</v>
      </c>
      <c r="G25" s="201"/>
      <c r="H25" s="301"/>
      <c r="I25" s="201"/>
      <c r="J25" s="205"/>
      <c r="K25" s="201"/>
      <c r="L25" s="301"/>
      <c r="M25" s="201"/>
      <c r="N25" s="301"/>
      <c r="O25" s="201"/>
      <c r="P25" s="205"/>
      <c r="Q25" s="201"/>
      <c r="R25" s="301"/>
      <c r="S25" s="201"/>
      <c r="T25" s="205"/>
      <c r="U25" s="201"/>
      <c r="V25" s="301"/>
      <c r="W25" s="201"/>
      <c r="X25" s="301"/>
      <c r="Y25" s="201"/>
      <c r="Z25" s="301"/>
      <c r="AA25" s="201"/>
      <c r="AB25" s="301"/>
      <c r="AC25" s="201"/>
      <c r="AD25" s="1479"/>
      <c r="AE25" s="301"/>
      <c r="AF25" s="1480"/>
      <c r="AG25" s="1480"/>
      <c r="AH25" s="1480"/>
      <c r="AI25" s="1480"/>
      <c r="AJ25" s="230" t="s">
        <v>1512</v>
      </c>
      <c r="BU25" s="290"/>
      <c r="BV25" s="290"/>
      <c r="BW25" s="290"/>
      <c r="CG25" s="289">
        <v>0</v>
      </c>
      <c r="CH25" s="289">
        <v>0</v>
      </c>
      <c r="CI25" s="289">
        <v>0</v>
      </c>
      <c r="CK25" s="289">
        <v>0</v>
      </c>
      <c r="CQ25" s="289"/>
      <c r="CR25" s="290"/>
    </row>
    <row r="26" spans="1:96" ht="14.25" customHeight="1" x14ac:dyDescent="0.2">
      <c r="A26" s="2792" t="s">
        <v>1759</v>
      </c>
      <c r="B26" s="2802"/>
      <c r="C26" s="2793"/>
      <c r="D26" s="200">
        <f t="shared" si="1"/>
        <v>0</v>
      </c>
      <c r="E26" s="200">
        <f t="shared" si="2"/>
        <v>0</v>
      </c>
      <c r="F26" s="200">
        <f t="shared" si="3"/>
        <v>0</v>
      </c>
      <c r="G26" s="201"/>
      <c r="H26" s="301"/>
      <c r="I26" s="201"/>
      <c r="J26" s="205"/>
      <c r="K26" s="201"/>
      <c r="L26" s="301"/>
      <c r="M26" s="201"/>
      <c r="N26" s="301"/>
      <c r="O26" s="201"/>
      <c r="P26" s="205"/>
      <c r="Q26" s="201"/>
      <c r="R26" s="301"/>
      <c r="S26" s="201"/>
      <c r="T26" s="205"/>
      <c r="U26" s="201"/>
      <c r="V26" s="301"/>
      <c r="W26" s="201"/>
      <c r="X26" s="301"/>
      <c r="Y26" s="201"/>
      <c r="Z26" s="301"/>
      <c r="AA26" s="201"/>
      <c r="AB26" s="301"/>
      <c r="AC26" s="201"/>
      <c r="AD26" s="1479"/>
      <c r="AE26" s="301"/>
      <c r="AF26" s="1480"/>
      <c r="AG26" s="1480"/>
      <c r="AH26" s="1480"/>
      <c r="AI26" s="1480"/>
      <c r="AJ26" s="230" t="s">
        <v>1512</v>
      </c>
      <c r="BU26" s="290"/>
      <c r="BV26" s="290"/>
      <c r="BW26" s="290"/>
      <c r="CG26" s="289">
        <v>0</v>
      </c>
      <c r="CH26" s="289">
        <v>0</v>
      </c>
      <c r="CI26" s="289">
        <v>0</v>
      </c>
      <c r="CK26" s="289">
        <v>0</v>
      </c>
      <c r="CQ26" s="289"/>
      <c r="CR26" s="290"/>
    </row>
    <row r="27" spans="1:96" x14ac:dyDescent="0.2">
      <c r="A27" s="3015" t="s">
        <v>1760</v>
      </c>
      <c r="B27" s="3016"/>
      <c r="C27" s="3017"/>
      <c r="D27" s="200">
        <f t="shared" si="1"/>
        <v>0</v>
      </c>
      <c r="E27" s="200">
        <f t="shared" si="2"/>
        <v>0</v>
      </c>
      <c r="F27" s="200">
        <f t="shared" si="3"/>
        <v>0</v>
      </c>
      <c r="G27" s="201"/>
      <c r="H27" s="301"/>
      <c r="I27" s="201"/>
      <c r="J27" s="205"/>
      <c r="K27" s="201"/>
      <c r="L27" s="301"/>
      <c r="M27" s="201"/>
      <c r="N27" s="301"/>
      <c r="O27" s="201"/>
      <c r="P27" s="205"/>
      <c r="Q27" s="201"/>
      <c r="R27" s="301"/>
      <c r="S27" s="201"/>
      <c r="T27" s="205"/>
      <c r="U27" s="201"/>
      <c r="V27" s="301"/>
      <c r="W27" s="201"/>
      <c r="X27" s="301"/>
      <c r="Y27" s="201"/>
      <c r="Z27" s="301"/>
      <c r="AA27" s="201"/>
      <c r="AB27" s="301"/>
      <c r="AC27" s="201"/>
      <c r="AD27" s="1479"/>
      <c r="AE27" s="301"/>
      <c r="AF27" s="1480"/>
      <c r="AG27" s="1480"/>
      <c r="AH27" s="1480"/>
      <c r="AI27" s="1480"/>
      <c r="AJ27" s="230" t="s">
        <v>1512</v>
      </c>
      <c r="BU27" s="290"/>
      <c r="BV27" s="290"/>
      <c r="BW27" s="290"/>
      <c r="CG27" s="289">
        <v>0</v>
      </c>
      <c r="CH27" s="289">
        <v>0</v>
      </c>
      <c r="CI27" s="289">
        <v>0</v>
      </c>
      <c r="CK27" s="289">
        <v>0</v>
      </c>
      <c r="CQ27" s="289"/>
      <c r="CR27" s="290"/>
    </row>
    <row r="28" spans="1:96" x14ac:dyDescent="0.2">
      <c r="A28" s="2833" t="s">
        <v>1761</v>
      </c>
      <c r="B28" s="3252"/>
      <c r="C28" s="2834"/>
      <c r="D28" s="119">
        <f t="shared" si="1"/>
        <v>0</v>
      </c>
      <c r="E28" s="119">
        <f t="shared" si="2"/>
        <v>0</v>
      </c>
      <c r="F28" s="119">
        <f t="shared" si="3"/>
        <v>0</v>
      </c>
      <c r="G28" s="193"/>
      <c r="H28" s="244"/>
      <c r="I28" s="193"/>
      <c r="J28" s="196"/>
      <c r="K28" s="193"/>
      <c r="L28" s="244"/>
      <c r="M28" s="193"/>
      <c r="N28" s="244"/>
      <c r="O28" s="193"/>
      <c r="P28" s="196"/>
      <c r="Q28" s="193"/>
      <c r="R28" s="244"/>
      <c r="S28" s="193"/>
      <c r="T28" s="196"/>
      <c r="U28" s="193"/>
      <c r="V28" s="244"/>
      <c r="W28" s="193"/>
      <c r="X28" s="244"/>
      <c r="Y28" s="193"/>
      <c r="Z28" s="244"/>
      <c r="AA28" s="193"/>
      <c r="AB28" s="244"/>
      <c r="AC28" s="193"/>
      <c r="AD28" s="1475"/>
      <c r="AE28" s="244"/>
      <c r="AF28" s="1476"/>
      <c r="AG28" s="1481"/>
      <c r="AH28" s="1481"/>
      <c r="AI28" s="1481"/>
      <c r="AJ28" s="230" t="s">
        <v>1512</v>
      </c>
      <c r="BU28" s="290"/>
      <c r="BV28" s="290"/>
      <c r="BW28" s="290"/>
      <c r="CG28" s="289">
        <v>0</v>
      </c>
      <c r="CH28" s="289">
        <v>0</v>
      </c>
      <c r="CI28" s="289">
        <v>0</v>
      </c>
      <c r="CK28" s="289">
        <v>0</v>
      </c>
      <c r="CQ28" s="289"/>
      <c r="CR28" s="290"/>
    </row>
    <row r="29" spans="1:96" x14ac:dyDescent="0.2">
      <c r="A29" s="2792" t="s">
        <v>1762</v>
      </c>
      <c r="B29" s="2802"/>
      <c r="C29" s="2793"/>
      <c r="D29" s="283">
        <f t="shared" si="1"/>
        <v>0</v>
      </c>
      <c r="E29" s="283">
        <f t="shared" si="2"/>
        <v>0</v>
      </c>
      <c r="F29" s="283">
        <f t="shared" si="3"/>
        <v>0</v>
      </c>
      <c r="G29" s="252"/>
      <c r="H29" s="299"/>
      <c r="I29" s="252"/>
      <c r="J29" s="1465"/>
      <c r="K29" s="252"/>
      <c r="L29" s="299"/>
      <c r="M29" s="252"/>
      <c r="N29" s="299"/>
      <c r="O29" s="252"/>
      <c r="P29" s="1465"/>
      <c r="Q29" s="252"/>
      <c r="R29" s="299"/>
      <c r="S29" s="252"/>
      <c r="T29" s="1465"/>
      <c r="U29" s="252"/>
      <c r="V29" s="299"/>
      <c r="W29" s="252"/>
      <c r="X29" s="299"/>
      <c r="Y29" s="252"/>
      <c r="Z29" s="299"/>
      <c r="AA29" s="252"/>
      <c r="AB29" s="299"/>
      <c r="AC29" s="252"/>
      <c r="AD29" s="1482"/>
      <c r="AE29" s="299"/>
      <c r="AF29" s="1483"/>
      <c r="AG29" s="1483"/>
      <c r="AH29" s="1483"/>
      <c r="AI29" s="1483"/>
      <c r="AJ29" s="230" t="s">
        <v>1512</v>
      </c>
      <c r="BU29" s="290"/>
      <c r="BV29" s="290"/>
      <c r="BW29" s="290"/>
      <c r="CG29" s="289">
        <v>0</v>
      </c>
      <c r="CH29" s="289">
        <v>0</v>
      </c>
      <c r="CI29" s="289">
        <v>0</v>
      </c>
      <c r="CK29" s="289">
        <v>0</v>
      </c>
      <c r="CQ29" s="289"/>
      <c r="CR29" s="290"/>
    </row>
    <row r="30" spans="1:96" x14ac:dyDescent="0.2">
      <c r="A30" s="2792" t="s">
        <v>1763</v>
      </c>
      <c r="B30" s="2802"/>
      <c r="C30" s="2793"/>
      <c r="D30" s="200">
        <f t="shared" ref="D30:D37" si="4">SUM(E30+F30)</f>
        <v>0</v>
      </c>
      <c r="E30" s="200">
        <f t="shared" ref="E30:E33" si="5">SUM(G30+I30+K30+M30+O30+Q30+S30+U30+W30+Y30+AA30+AC30)</f>
        <v>0</v>
      </c>
      <c r="F30" s="200">
        <f t="shared" ref="F30:F33" si="6">SUM(H30+J30+L30+N30+P30+R30+T30+V30+X30+Z30+AB30+AD30)</f>
        <v>0</v>
      </c>
      <c r="G30" s="201"/>
      <c r="H30" s="301"/>
      <c r="I30" s="201"/>
      <c r="J30" s="205"/>
      <c r="K30" s="201"/>
      <c r="L30" s="301"/>
      <c r="M30" s="201"/>
      <c r="N30" s="301"/>
      <c r="O30" s="201"/>
      <c r="P30" s="205"/>
      <c r="Q30" s="201"/>
      <c r="R30" s="301"/>
      <c r="S30" s="201"/>
      <c r="T30" s="205"/>
      <c r="U30" s="201"/>
      <c r="V30" s="301"/>
      <c r="W30" s="201"/>
      <c r="X30" s="301"/>
      <c r="Y30" s="201"/>
      <c r="Z30" s="301"/>
      <c r="AA30" s="201"/>
      <c r="AB30" s="301"/>
      <c r="AC30" s="201"/>
      <c r="AD30" s="1479"/>
      <c r="AE30" s="301"/>
      <c r="AF30" s="1480"/>
      <c r="AG30" s="1484"/>
      <c r="AH30" s="1484"/>
      <c r="AI30" s="1484"/>
      <c r="AJ30" s="230" t="s">
        <v>1512</v>
      </c>
      <c r="BU30" s="290"/>
      <c r="BV30" s="290"/>
      <c r="BW30" s="290"/>
      <c r="CG30" s="289">
        <v>0</v>
      </c>
      <c r="CH30" s="289">
        <v>0</v>
      </c>
      <c r="CI30" s="289">
        <v>0</v>
      </c>
      <c r="CK30" s="289">
        <v>0</v>
      </c>
      <c r="CQ30" s="289"/>
      <c r="CR30" s="290"/>
    </row>
    <row r="31" spans="1:96" x14ac:dyDescent="0.2">
      <c r="A31" s="2792" t="s">
        <v>1764</v>
      </c>
      <c r="B31" s="2802"/>
      <c r="C31" s="2793"/>
      <c r="D31" s="200">
        <f t="shared" si="4"/>
        <v>0</v>
      </c>
      <c r="E31" s="200">
        <f t="shared" si="5"/>
        <v>0</v>
      </c>
      <c r="F31" s="200">
        <f t="shared" si="6"/>
        <v>0</v>
      </c>
      <c r="G31" s="201"/>
      <c r="H31" s="301"/>
      <c r="I31" s="201"/>
      <c r="J31" s="205"/>
      <c r="K31" s="201"/>
      <c r="L31" s="301"/>
      <c r="M31" s="201"/>
      <c r="N31" s="301"/>
      <c r="O31" s="201"/>
      <c r="P31" s="205"/>
      <c r="Q31" s="201"/>
      <c r="R31" s="301"/>
      <c r="S31" s="201"/>
      <c r="T31" s="205"/>
      <c r="U31" s="201"/>
      <c r="V31" s="301"/>
      <c r="W31" s="201"/>
      <c r="X31" s="301"/>
      <c r="Y31" s="201"/>
      <c r="Z31" s="301"/>
      <c r="AA31" s="201"/>
      <c r="AB31" s="301"/>
      <c r="AC31" s="201"/>
      <c r="AD31" s="1479"/>
      <c r="AE31" s="301"/>
      <c r="AF31" s="1480"/>
      <c r="AG31" s="1484"/>
      <c r="AH31" s="1484"/>
      <c r="AI31" s="1484"/>
      <c r="AJ31" s="230" t="s">
        <v>1512</v>
      </c>
      <c r="BU31" s="290"/>
      <c r="BV31" s="290"/>
      <c r="BW31" s="290"/>
      <c r="CG31" s="289">
        <v>0</v>
      </c>
      <c r="CH31" s="289">
        <v>0</v>
      </c>
      <c r="CI31" s="289">
        <v>0</v>
      </c>
      <c r="CK31" s="289">
        <v>0</v>
      </c>
      <c r="CQ31" s="289"/>
      <c r="CR31" s="290"/>
    </row>
    <row r="32" spans="1:96" x14ac:dyDescent="0.2">
      <c r="A32" s="2792" t="s">
        <v>1765</v>
      </c>
      <c r="B32" s="2802"/>
      <c r="C32" s="2793"/>
      <c r="D32" s="200">
        <f t="shared" si="4"/>
        <v>0</v>
      </c>
      <c r="E32" s="200">
        <f t="shared" si="5"/>
        <v>0</v>
      </c>
      <c r="F32" s="200">
        <f t="shared" si="6"/>
        <v>0</v>
      </c>
      <c r="G32" s="201"/>
      <c r="H32" s="301"/>
      <c r="I32" s="201"/>
      <c r="J32" s="205"/>
      <c r="K32" s="201"/>
      <c r="L32" s="301"/>
      <c r="M32" s="201"/>
      <c r="N32" s="301"/>
      <c r="O32" s="201"/>
      <c r="P32" s="205"/>
      <c r="Q32" s="201"/>
      <c r="R32" s="301"/>
      <c r="S32" s="201"/>
      <c r="T32" s="205"/>
      <c r="U32" s="201"/>
      <c r="V32" s="301"/>
      <c r="W32" s="201"/>
      <c r="X32" s="301"/>
      <c r="Y32" s="201"/>
      <c r="Z32" s="301"/>
      <c r="AA32" s="201"/>
      <c r="AB32" s="301"/>
      <c r="AC32" s="201"/>
      <c r="AD32" s="1479"/>
      <c r="AE32" s="301"/>
      <c r="AF32" s="1480"/>
      <c r="AG32" s="1484"/>
      <c r="AH32" s="1484"/>
      <c r="AI32" s="1484"/>
      <c r="AJ32" s="230" t="s">
        <v>1512</v>
      </c>
      <c r="BU32" s="290"/>
      <c r="BV32" s="290"/>
      <c r="BW32" s="290"/>
      <c r="CG32" s="289">
        <v>0</v>
      </c>
      <c r="CH32" s="289">
        <v>0</v>
      </c>
      <c r="CI32" s="289">
        <v>0</v>
      </c>
      <c r="CK32" s="289">
        <v>0</v>
      </c>
      <c r="CQ32" s="289"/>
      <c r="CR32" s="290"/>
    </row>
    <row r="33" spans="1:96" ht="14.25" customHeight="1" x14ac:dyDescent="0.2">
      <c r="A33" s="2792" t="s">
        <v>1766</v>
      </c>
      <c r="B33" s="2802"/>
      <c r="C33" s="2793"/>
      <c r="D33" s="200">
        <f t="shared" si="4"/>
        <v>0</v>
      </c>
      <c r="E33" s="200">
        <f t="shared" si="5"/>
        <v>0</v>
      </c>
      <c r="F33" s="200">
        <f t="shared" si="6"/>
        <v>0</v>
      </c>
      <c r="G33" s="201"/>
      <c r="H33" s="301"/>
      <c r="I33" s="201"/>
      <c r="J33" s="205"/>
      <c r="K33" s="201"/>
      <c r="L33" s="301"/>
      <c r="M33" s="201"/>
      <c r="N33" s="301"/>
      <c r="O33" s="201"/>
      <c r="P33" s="205"/>
      <c r="Q33" s="201"/>
      <c r="R33" s="301"/>
      <c r="S33" s="201"/>
      <c r="T33" s="205"/>
      <c r="U33" s="201"/>
      <c r="V33" s="301"/>
      <c r="W33" s="201"/>
      <c r="X33" s="301"/>
      <c r="Y33" s="201"/>
      <c r="Z33" s="301"/>
      <c r="AA33" s="201"/>
      <c r="AB33" s="301"/>
      <c r="AC33" s="201"/>
      <c r="AD33" s="1479"/>
      <c r="AE33" s="301"/>
      <c r="AF33" s="1480"/>
      <c r="AG33" s="1484"/>
      <c r="AH33" s="1484"/>
      <c r="AI33" s="1484"/>
      <c r="AJ33" s="230" t="s">
        <v>1512</v>
      </c>
      <c r="BU33" s="290"/>
      <c r="BV33" s="290"/>
      <c r="BW33" s="290"/>
      <c r="CG33" s="289">
        <v>0</v>
      </c>
      <c r="CH33" s="289">
        <v>0</v>
      </c>
      <c r="CI33" s="289">
        <v>0</v>
      </c>
      <c r="CK33" s="289">
        <v>0</v>
      </c>
      <c r="CQ33" s="289"/>
      <c r="CR33" s="290"/>
    </row>
    <row r="34" spans="1:96" ht="14.25" customHeight="1" x14ac:dyDescent="0.2">
      <c r="A34" s="2792" t="s">
        <v>1767</v>
      </c>
      <c r="B34" s="2802"/>
      <c r="C34" s="2793"/>
      <c r="D34" s="200">
        <f t="shared" si="4"/>
        <v>0</v>
      </c>
      <c r="E34" s="200">
        <f>SUM(Q34+S34+U34+W34+Y34+AA34+AC34)</f>
        <v>0</v>
      </c>
      <c r="F34" s="200">
        <f>SUM(R34+T34+V34+X34+Z34+AB34+AD34)</f>
        <v>0</v>
      </c>
      <c r="G34" s="256"/>
      <c r="H34" s="257"/>
      <c r="I34" s="256"/>
      <c r="J34" s="234"/>
      <c r="K34" s="256"/>
      <c r="L34" s="234"/>
      <c r="M34" s="256"/>
      <c r="N34" s="234"/>
      <c r="O34" s="256"/>
      <c r="P34" s="234"/>
      <c r="Q34" s="201"/>
      <c r="R34" s="301"/>
      <c r="S34" s="201"/>
      <c r="T34" s="205"/>
      <c r="U34" s="201"/>
      <c r="V34" s="301"/>
      <c r="W34" s="201"/>
      <c r="X34" s="301"/>
      <c r="Y34" s="201"/>
      <c r="Z34" s="301"/>
      <c r="AA34" s="201"/>
      <c r="AB34" s="301"/>
      <c r="AC34" s="201"/>
      <c r="AD34" s="1479"/>
      <c r="AE34" s="301"/>
      <c r="AF34" s="1480"/>
      <c r="AG34" s="1484"/>
      <c r="AH34" s="1484"/>
      <c r="AI34" s="1484"/>
      <c r="AJ34" s="230" t="s">
        <v>1512</v>
      </c>
      <c r="BU34" s="290"/>
      <c r="BV34" s="290"/>
      <c r="BW34" s="290"/>
      <c r="CG34" s="289">
        <v>0</v>
      </c>
      <c r="CH34" s="289">
        <v>0</v>
      </c>
      <c r="CI34" s="289">
        <v>0</v>
      </c>
      <c r="CK34" s="289">
        <v>0</v>
      </c>
      <c r="CQ34" s="289"/>
      <c r="CR34" s="290"/>
    </row>
    <row r="35" spans="1:96" x14ac:dyDescent="0.2">
      <c r="A35" s="2792" t="s">
        <v>1768</v>
      </c>
      <c r="B35" s="2802"/>
      <c r="C35" s="2793"/>
      <c r="D35" s="200">
        <f t="shared" si="4"/>
        <v>0</v>
      </c>
      <c r="E35" s="200">
        <f t="shared" ref="E35:F37" si="7">SUM(G35+I35+K35+M35+O35+Q35+S35+U35+W35+Y35+AA35+AC35)</f>
        <v>0</v>
      </c>
      <c r="F35" s="200">
        <f t="shared" si="7"/>
        <v>0</v>
      </c>
      <c r="G35" s="201"/>
      <c r="H35" s="301"/>
      <c r="I35" s="201"/>
      <c r="J35" s="205"/>
      <c r="K35" s="201"/>
      <c r="L35" s="301"/>
      <c r="M35" s="201"/>
      <c r="N35" s="301"/>
      <c r="O35" s="201"/>
      <c r="P35" s="205"/>
      <c r="Q35" s="201"/>
      <c r="R35" s="301"/>
      <c r="S35" s="201"/>
      <c r="T35" s="205"/>
      <c r="U35" s="201"/>
      <c r="V35" s="301"/>
      <c r="W35" s="201"/>
      <c r="X35" s="301"/>
      <c r="Y35" s="201"/>
      <c r="Z35" s="301"/>
      <c r="AA35" s="201"/>
      <c r="AB35" s="301"/>
      <c r="AC35" s="201"/>
      <c r="AD35" s="1479"/>
      <c r="AE35" s="301"/>
      <c r="AF35" s="1480"/>
      <c r="AG35" s="1484"/>
      <c r="AH35" s="1484"/>
      <c r="AI35" s="1484"/>
      <c r="AJ35" s="230" t="s">
        <v>1512</v>
      </c>
      <c r="BU35" s="290"/>
      <c r="BV35" s="290"/>
      <c r="BW35" s="290"/>
      <c r="CG35" s="289">
        <v>0</v>
      </c>
      <c r="CH35" s="289">
        <v>0</v>
      </c>
      <c r="CI35" s="289">
        <v>0</v>
      </c>
      <c r="CK35" s="289">
        <v>0</v>
      </c>
      <c r="CQ35" s="289"/>
      <c r="CR35" s="290"/>
    </row>
    <row r="36" spans="1:96" x14ac:dyDescent="0.2">
      <c r="A36" s="2792" t="s">
        <v>1769</v>
      </c>
      <c r="B36" s="2802"/>
      <c r="C36" s="2793"/>
      <c r="D36" s="200">
        <f t="shared" si="4"/>
        <v>0</v>
      </c>
      <c r="E36" s="200">
        <f t="shared" si="7"/>
        <v>0</v>
      </c>
      <c r="F36" s="200">
        <f t="shared" si="7"/>
        <v>0</v>
      </c>
      <c r="G36" s="201"/>
      <c r="H36" s="301"/>
      <c r="I36" s="201"/>
      <c r="J36" s="205"/>
      <c r="K36" s="201"/>
      <c r="L36" s="301"/>
      <c r="M36" s="201"/>
      <c r="N36" s="301"/>
      <c r="O36" s="201"/>
      <c r="P36" s="205"/>
      <c r="Q36" s="201"/>
      <c r="R36" s="301"/>
      <c r="S36" s="201"/>
      <c r="T36" s="205"/>
      <c r="U36" s="201"/>
      <c r="V36" s="301"/>
      <c r="W36" s="201"/>
      <c r="X36" s="301"/>
      <c r="Y36" s="201"/>
      <c r="Z36" s="301"/>
      <c r="AA36" s="201"/>
      <c r="AB36" s="301"/>
      <c r="AC36" s="201"/>
      <c r="AD36" s="1479"/>
      <c r="AE36" s="301"/>
      <c r="AF36" s="1480"/>
      <c r="AG36" s="1484"/>
      <c r="AH36" s="1484"/>
      <c r="AI36" s="1484"/>
      <c r="AJ36" s="230" t="s">
        <v>1512</v>
      </c>
      <c r="BU36" s="290"/>
      <c r="BV36" s="290"/>
      <c r="BW36" s="290"/>
      <c r="CG36" s="289">
        <v>0</v>
      </c>
      <c r="CH36" s="289">
        <v>0</v>
      </c>
      <c r="CI36" s="289">
        <v>0</v>
      </c>
      <c r="CK36" s="289">
        <v>0</v>
      </c>
      <c r="CQ36" s="289"/>
      <c r="CR36" s="290"/>
    </row>
    <row r="37" spans="1:96" ht="14.25" customHeight="1" x14ac:dyDescent="0.2">
      <c r="A37" s="3186" t="s">
        <v>1770</v>
      </c>
      <c r="B37" s="3251"/>
      <c r="C37" s="3187"/>
      <c r="D37" s="545">
        <f t="shared" si="4"/>
        <v>0</v>
      </c>
      <c r="E37" s="545">
        <f t="shared" si="7"/>
        <v>0</v>
      </c>
      <c r="F37" s="545">
        <f t="shared" si="7"/>
        <v>0</v>
      </c>
      <c r="G37" s="546"/>
      <c r="H37" s="1257"/>
      <c r="I37" s="316"/>
      <c r="J37" s="949"/>
      <c r="K37" s="546"/>
      <c r="L37" s="1257"/>
      <c r="M37" s="546"/>
      <c r="N37" s="1257"/>
      <c r="O37" s="546"/>
      <c r="P37" s="949"/>
      <c r="Q37" s="546"/>
      <c r="R37" s="1257"/>
      <c r="S37" s="546"/>
      <c r="T37" s="949"/>
      <c r="U37" s="546"/>
      <c r="V37" s="1257"/>
      <c r="W37" s="546"/>
      <c r="X37" s="1257"/>
      <c r="Y37" s="546"/>
      <c r="Z37" s="1257"/>
      <c r="AA37" s="546"/>
      <c r="AB37" s="1257"/>
      <c r="AC37" s="546"/>
      <c r="AD37" s="1485"/>
      <c r="AE37" s="1257"/>
      <c r="AF37" s="1257"/>
      <c r="AG37" s="1257"/>
      <c r="AH37" s="1257"/>
      <c r="AI37" s="1257"/>
      <c r="AJ37" s="230" t="s">
        <v>1512</v>
      </c>
      <c r="BU37" s="290"/>
      <c r="BV37" s="290"/>
      <c r="BW37" s="290"/>
      <c r="CG37" s="289">
        <v>0</v>
      </c>
      <c r="CH37" s="289">
        <v>0</v>
      </c>
      <c r="CI37" s="289">
        <v>0</v>
      </c>
      <c r="CK37" s="289">
        <v>0</v>
      </c>
      <c r="CQ37" s="289"/>
      <c r="CR37" s="290"/>
    </row>
    <row r="38" spans="1:96" x14ac:dyDescent="0.2">
      <c r="A38" s="3266" t="s">
        <v>773</v>
      </c>
      <c r="B38" s="3266"/>
      <c r="C38" s="3266"/>
      <c r="D38" s="274">
        <f t="shared" ref="D38:AI38" si="8">SUM(D19:D37)</f>
        <v>0</v>
      </c>
      <c r="E38" s="274">
        <f t="shared" si="8"/>
        <v>0</v>
      </c>
      <c r="F38" s="274">
        <f t="shared" si="8"/>
        <v>0</v>
      </c>
      <c r="G38" s="272">
        <f t="shared" si="8"/>
        <v>0</v>
      </c>
      <c r="H38" s="273">
        <f t="shared" si="8"/>
        <v>0</v>
      </c>
      <c r="I38" s="272">
        <f t="shared" si="8"/>
        <v>0</v>
      </c>
      <c r="J38" s="276">
        <f t="shared" si="8"/>
        <v>0</v>
      </c>
      <c r="K38" s="272">
        <f t="shared" si="8"/>
        <v>0</v>
      </c>
      <c r="L38" s="273">
        <f t="shared" si="8"/>
        <v>0</v>
      </c>
      <c r="M38" s="272">
        <f t="shared" si="8"/>
        <v>0</v>
      </c>
      <c r="N38" s="273">
        <f t="shared" si="8"/>
        <v>0</v>
      </c>
      <c r="O38" s="272">
        <f t="shared" si="8"/>
        <v>0</v>
      </c>
      <c r="P38" s="276">
        <f t="shared" si="8"/>
        <v>0</v>
      </c>
      <c r="Q38" s="272">
        <f t="shared" si="8"/>
        <v>0</v>
      </c>
      <c r="R38" s="273">
        <f t="shared" si="8"/>
        <v>0</v>
      </c>
      <c r="S38" s="272">
        <f t="shared" si="8"/>
        <v>0</v>
      </c>
      <c r="T38" s="276">
        <f t="shared" si="8"/>
        <v>0</v>
      </c>
      <c r="U38" s="272">
        <f t="shared" si="8"/>
        <v>0</v>
      </c>
      <c r="V38" s="273">
        <f t="shared" si="8"/>
        <v>0</v>
      </c>
      <c r="W38" s="272">
        <f t="shared" si="8"/>
        <v>0</v>
      </c>
      <c r="X38" s="273">
        <f t="shared" si="8"/>
        <v>0</v>
      </c>
      <c r="Y38" s="272">
        <f t="shared" si="8"/>
        <v>0</v>
      </c>
      <c r="Z38" s="273">
        <f t="shared" si="8"/>
        <v>0</v>
      </c>
      <c r="AA38" s="272">
        <f t="shared" si="8"/>
        <v>0</v>
      </c>
      <c r="AB38" s="273">
        <f t="shared" si="8"/>
        <v>0</v>
      </c>
      <c r="AC38" s="272">
        <f t="shared" si="8"/>
        <v>0</v>
      </c>
      <c r="AD38" s="1486">
        <f t="shared" si="8"/>
        <v>0</v>
      </c>
      <c r="AE38" s="273">
        <f t="shared" si="8"/>
        <v>0</v>
      </c>
      <c r="AF38" s="274">
        <f t="shared" si="8"/>
        <v>0</v>
      </c>
      <c r="AG38" s="274">
        <f t="shared" si="8"/>
        <v>0</v>
      </c>
      <c r="AH38" s="274">
        <f t="shared" si="8"/>
        <v>0</v>
      </c>
      <c r="AI38" s="274">
        <f t="shared" si="8"/>
        <v>0</v>
      </c>
      <c r="AJ38" s="230"/>
      <c r="BU38" s="290"/>
      <c r="BV38" s="290"/>
      <c r="BW38" s="290"/>
      <c r="CQ38" s="289"/>
      <c r="CR38" s="290"/>
    </row>
    <row r="39" spans="1:96" x14ac:dyDescent="0.2">
      <c r="A39" s="1288" t="s">
        <v>2347</v>
      </c>
      <c r="B39" s="1487"/>
      <c r="C39" s="1487"/>
      <c r="D39" s="1488"/>
      <c r="E39" s="1488"/>
      <c r="F39" s="1488"/>
      <c r="G39" s="1003"/>
      <c r="H39" s="1003"/>
      <c r="I39" s="1003"/>
      <c r="J39" s="1003"/>
      <c r="K39" s="1003"/>
      <c r="L39" s="1003"/>
      <c r="M39" s="1003"/>
      <c r="N39" s="1003"/>
      <c r="O39" s="1003"/>
      <c r="P39" s="1489"/>
      <c r="Q39" s="1489"/>
      <c r="R39" s="1489"/>
      <c r="S39" s="1490"/>
      <c r="T39" s="1490"/>
      <c r="U39" s="1491"/>
      <c r="V39" s="1490"/>
      <c r="W39" s="1490"/>
      <c r="X39" s="1490"/>
      <c r="Y39" s="1490"/>
      <c r="Z39" s="1490"/>
      <c r="AA39" s="1471"/>
      <c r="AB39" s="1471"/>
      <c r="AC39" s="1490"/>
      <c r="AD39" s="1490"/>
      <c r="AE39" s="1471"/>
      <c r="BU39" s="290"/>
      <c r="BV39" s="290"/>
      <c r="BW39" s="290"/>
      <c r="CQ39" s="289"/>
      <c r="CR39" s="290"/>
    </row>
    <row r="40" spans="1:96" ht="14.25" customHeight="1" x14ac:dyDescent="0.2">
      <c r="A40" s="3274" t="s">
        <v>774</v>
      </c>
      <c r="B40" s="3275"/>
      <c r="C40" s="3275"/>
      <c r="D40" s="3274" t="s">
        <v>216</v>
      </c>
      <c r="E40" s="3275"/>
      <c r="F40" s="3249"/>
      <c r="G40" s="3267" t="s">
        <v>759</v>
      </c>
      <c r="H40" s="3268"/>
      <c r="I40" s="3268"/>
      <c r="J40" s="3268"/>
      <c r="K40" s="3268"/>
      <c r="L40" s="3268"/>
      <c r="M40" s="3268"/>
      <c r="N40" s="3268"/>
      <c r="O40" s="3268"/>
      <c r="P40" s="3268"/>
      <c r="Q40" s="3268"/>
      <c r="R40" s="3268"/>
      <c r="S40" s="3268"/>
      <c r="T40" s="3268"/>
      <c r="U40" s="3268"/>
      <c r="V40" s="3268"/>
      <c r="W40" s="3268"/>
      <c r="X40" s="3268"/>
      <c r="Y40" s="3268"/>
      <c r="Z40" s="3268"/>
      <c r="AA40" s="3268"/>
      <c r="AB40" s="3268"/>
      <c r="AC40" s="3268"/>
      <c r="AD40" s="3269"/>
      <c r="AE40" s="2768" t="s">
        <v>2235</v>
      </c>
      <c r="AF40" s="2767" t="s">
        <v>2234</v>
      </c>
      <c r="AG40" s="2732" t="s">
        <v>1864</v>
      </c>
      <c r="BU40" s="290"/>
      <c r="BV40" s="290"/>
      <c r="BW40" s="290"/>
      <c r="CQ40" s="289"/>
      <c r="CR40" s="290"/>
    </row>
    <row r="41" spans="1:96" ht="22.5" customHeight="1" x14ac:dyDescent="0.2">
      <c r="A41" s="2888"/>
      <c r="B41" s="3276"/>
      <c r="C41" s="3277"/>
      <c r="D41" s="3280"/>
      <c r="E41" s="3281"/>
      <c r="F41" s="3278"/>
      <c r="G41" s="3272" t="s">
        <v>1437</v>
      </c>
      <c r="H41" s="3273"/>
      <c r="I41" s="3268" t="s">
        <v>1438</v>
      </c>
      <c r="J41" s="3268"/>
      <c r="K41" s="3267" t="s">
        <v>760</v>
      </c>
      <c r="L41" s="3270"/>
      <c r="M41" s="3267" t="s">
        <v>761</v>
      </c>
      <c r="N41" s="3270"/>
      <c r="O41" s="3267" t="s">
        <v>762</v>
      </c>
      <c r="P41" s="3270"/>
      <c r="Q41" s="3267" t="s">
        <v>763</v>
      </c>
      <c r="R41" s="3270"/>
      <c r="S41" s="3267" t="s">
        <v>764</v>
      </c>
      <c r="T41" s="3270"/>
      <c r="U41" s="3267" t="s">
        <v>775</v>
      </c>
      <c r="V41" s="3270"/>
      <c r="W41" s="3271" t="s">
        <v>766</v>
      </c>
      <c r="X41" s="3271"/>
      <c r="Y41" s="3267" t="s">
        <v>290</v>
      </c>
      <c r="Z41" s="3270"/>
      <c r="AA41" s="3271" t="s">
        <v>768</v>
      </c>
      <c r="AB41" s="3271"/>
      <c r="AC41" s="3271" t="s">
        <v>769</v>
      </c>
      <c r="AD41" s="3279"/>
      <c r="AE41" s="2774"/>
      <c r="AF41" s="2773"/>
      <c r="AG41" s="2734"/>
      <c r="BU41" s="290"/>
      <c r="BV41" s="290"/>
      <c r="BW41" s="290"/>
      <c r="CQ41" s="289"/>
      <c r="CR41" s="290"/>
    </row>
    <row r="42" spans="1:96" x14ac:dyDescent="0.2">
      <c r="A42" s="3277"/>
      <c r="B42" s="3277"/>
      <c r="C42" s="3278"/>
      <c r="D42" s="1492" t="s">
        <v>231</v>
      </c>
      <c r="E42" s="1493" t="s">
        <v>27</v>
      </c>
      <c r="F42" s="737" t="s">
        <v>28</v>
      </c>
      <c r="G42" s="1494" t="s">
        <v>27</v>
      </c>
      <c r="H42" s="1495" t="s">
        <v>28</v>
      </c>
      <c r="I42" s="1494" t="s">
        <v>27</v>
      </c>
      <c r="J42" s="1496" t="s">
        <v>28</v>
      </c>
      <c r="K42" s="1493" t="s">
        <v>27</v>
      </c>
      <c r="L42" s="1495" t="s">
        <v>28</v>
      </c>
      <c r="M42" s="1494" t="s">
        <v>27</v>
      </c>
      <c r="N42" s="737" t="s">
        <v>28</v>
      </c>
      <c r="O42" s="1497" t="s">
        <v>27</v>
      </c>
      <c r="P42" s="1495" t="s">
        <v>28</v>
      </c>
      <c r="Q42" s="1494" t="s">
        <v>27</v>
      </c>
      <c r="R42" s="737" t="s">
        <v>28</v>
      </c>
      <c r="S42" s="1494" t="s">
        <v>27</v>
      </c>
      <c r="T42" s="737" t="s">
        <v>28</v>
      </c>
      <c r="U42" s="1494" t="s">
        <v>27</v>
      </c>
      <c r="V42" s="737" t="s">
        <v>28</v>
      </c>
      <c r="W42" s="1493" t="s">
        <v>27</v>
      </c>
      <c r="X42" s="737" t="s">
        <v>28</v>
      </c>
      <c r="Y42" s="1494" t="s">
        <v>27</v>
      </c>
      <c r="Z42" s="737" t="s">
        <v>28</v>
      </c>
      <c r="AA42" s="1492" t="s">
        <v>27</v>
      </c>
      <c r="AB42" s="1493" t="s">
        <v>28</v>
      </c>
      <c r="AC42" s="1492" t="s">
        <v>27</v>
      </c>
      <c r="AD42" s="1498" t="s">
        <v>28</v>
      </c>
      <c r="AE42" s="2770"/>
      <c r="AF42" s="2769"/>
      <c r="AG42" s="2733"/>
      <c r="BU42" s="290"/>
      <c r="BV42" s="290"/>
      <c r="BW42" s="290"/>
      <c r="CQ42" s="289"/>
      <c r="CR42" s="290"/>
    </row>
    <row r="43" spans="1:96" ht="15" customHeight="1" x14ac:dyDescent="0.2">
      <c r="A43" s="2833" t="s">
        <v>1771</v>
      </c>
      <c r="B43" s="3252"/>
      <c r="C43" s="2834"/>
      <c r="D43" s="1499">
        <f>SUM(E43+F43)</f>
        <v>0</v>
      </c>
      <c r="E43" s="1348">
        <f t="shared" ref="E43:F48" si="9">SUM(G43+I43+K43+M43+O43+Q43+S43+U43+W43+Y43+AA43+AC43)</f>
        <v>0</v>
      </c>
      <c r="F43" s="1499">
        <f t="shared" si="9"/>
        <v>0</v>
      </c>
      <c r="G43" s="1500"/>
      <c r="H43" s="1501"/>
      <c r="I43" s="1500"/>
      <c r="J43" s="1502"/>
      <c r="K43" s="1500"/>
      <c r="L43" s="1501"/>
      <c r="M43" s="1500"/>
      <c r="N43" s="1501"/>
      <c r="O43" s="1500"/>
      <c r="P43" s="1501"/>
      <c r="Q43" s="1500"/>
      <c r="R43" s="1503"/>
      <c r="S43" s="1500"/>
      <c r="T43" s="1503"/>
      <c r="U43" s="1500"/>
      <c r="V43" s="1503"/>
      <c r="W43" s="1500"/>
      <c r="X43" s="1503"/>
      <c r="Y43" s="1500"/>
      <c r="Z43" s="1503"/>
      <c r="AA43" s="1504"/>
      <c r="AB43" s="1503"/>
      <c r="AC43" s="1502"/>
      <c r="AD43" s="1505"/>
      <c r="AE43" s="1501"/>
      <c r="AF43" s="1503"/>
      <c r="AG43" s="1503"/>
      <c r="AH43" s="1506" t="s">
        <v>1512</v>
      </c>
      <c r="AI43" s="1507"/>
      <c r="AJ43" s="1507"/>
      <c r="AK43" s="1507"/>
      <c r="AL43" s="1507"/>
      <c r="AM43" s="1507"/>
      <c r="AN43" s="1507"/>
      <c r="AO43" s="1507"/>
      <c r="AP43" s="1507"/>
      <c r="AQ43" s="1507"/>
      <c r="AR43" s="1507"/>
      <c r="AS43" s="1507"/>
      <c r="BU43" s="290"/>
      <c r="BV43" s="290"/>
      <c r="BW43" s="290"/>
      <c r="CG43" s="289">
        <v>0</v>
      </c>
      <c r="CH43" s="289">
        <v>0</v>
      </c>
      <c r="CI43" s="289">
        <v>0</v>
      </c>
      <c r="CQ43" s="289"/>
      <c r="CR43" s="290"/>
    </row>
    <row r="44" spans="1:96" ht="15" customHeight="1" x14ac:dyDescent="0.2">
      <c r="A44" s="2792" t="s">
        <v>2335</v>
      </c>
      <c r="B44" s="2802"/>
      <c r="C44" s="2793"/>
      <c r="D44" s="1508">
        <f>SUM(E44+F44)</f>
        <v>0</v>
      </c>
      <c r="E44" s="1372">
        <f t="shared" si="9"/>
        <v>0</v>
      </c>
      <c r="F44" s="1508">
        <f t="shared" si="9"/>
        <v>0</v>
      </c>
      <c r="G44" s="1509"/>
      <c r="H44" s="1510"/>
      <c r="I44" s="1509"/>
      <c r="J44" s="1511"/>
      <c r="K44" s="1509"/>
      <c r="L44" s="1510"/>
      <c r="M44" s="1509"/>
      <c r="N44" s="1510"/>
      <c r="O44" s="1509"/>
      <c r="P44" s="1510"/>
      <c r="Q44" s="1509"/>
      <c r="R44" s="1512"/>
      <c r="S44" s="1509"/>
      <c r="T44" s="1512"/>
      <c r="U44" s="256"/>
      <c r="V44" s="235"/>
      <c r="W44" s="256"/>
      <c r="X44" s="257"/>
      <c r="Y44" s="256"/>
      <c r="Z44" s="257"/>
      <c r="AA44" s="234"/>
      <c r="AB44" s="1513"/>
      <c r="AC44" s="256"/>
      <c r="AD44" s="1514"/>
      <c r="AE44" s="234"/>
      <c r="AF44" s="234"/>
      <c r="AG44" s="1512"/>
      <c r="AH44" s="1506" t="s">
        <v>1512</v>
      </c>
      <c r="AI44" s="1507"/>
      <c r="AJ44" s="1507"/>
      <c r="AK44" s="1507"/>
      <c r="AL44" s="1507"/>
      <c r="AM44" s="1507"/>
      <c r="AN44" s="1507"/>
      <c r="AO44" s="1507"/>
      <c r="AP44" s="1507"/>
      <c r="AQ44" s="1507"/>
      <c r="AR44" s="1507"/>
      <c r="AS44" s="1507"/>
      <c r="BU44" s="290"/>
      <c r="BV44" s="290"/>
      <c r="BW44" s="290"/>
      <c r="CG44" s="289">
        <v>0</v>
      </c>
      <c r="CH44" s="289">
        <v>0</v>
      </c>
      <c r="CI44" s="289">
        <v>0</v>
      </c>
      <c r="CQ44" s="289"/>
      <c r="CR44" s="290"/>
    </row>
    <row r="45" spans="1:96" ht="15" customHeight="1" x14ac:dyDescent="0.2">
      <c r="A45" s="2792" t="s">
        <v>2336</v>
      </c>
      <c r="B45" s="2802"/>
      <c r="C45" s="2793"/>
      <c r="D45" s="1508">
        <f>SUM(E45+F45)</f>
        <v>0</v>
      </c>
      <c r="E45" s="1372">
        <f t="shared" si="9"/>
        <v>0</v>
      </c>
      <c r="F45" s="1508">
        <f t="shared" si="9"/>
        <v>0</v>
      </c>
      <c r="G45" s="1509"/>
      <c r="H45" s="1510"/>
      <c r="I45" s="1509"/>
      <c r="J45" s="1511"/>
      <c r="K45" s="1509"/>
      <c r="L45" s="1510"/>
      <c r="M45" s="1509"/>
      <c r="N45" s="1510"/>
      <c r="O45" s="1509"/>
      <c r="P45" s="1510"/>
      <c r="Q45" s="1509"/>
      <c r="R45" s="1512"/>
      <c r="S45" s="1509"/>
      <c r="T45" s="1512"/>
      <c r="U45" s="256"/>
      <c r="V45" s="235"/>
      <c r="W45" s="256"/>
      <c r="X45" s="257"/>
      <c r="Y45" s="256"/>
      <c r="Z45" s="257"/>
      <c r="AA45" s="234"/>
      <c r="AB45" s="1513"/>
      <c r="AC45" s="256"/>
      <c r="AD45" s="1514"/>
      <c r="AE45" s="234"/>
      <c r="AF45" s="234"/>
      <c r="AG45" s="1512"/>
      <c r="AH45" s="1506" t="s">
        <v>1512</v>
      </c>
      <c r="AI45" s="1507"/>
      <c r="AJ45" s="1507"/>
      <c r="AK45" s="1507"/>
      <c r="AL45" s="1507"/>
      <c r="AM45" s="1507"/>
      <c r="AN45" s="1507"/>
      <c r="AO45" s="1507"/>
      <c r="AP45" s="1507"/>
      <c r="AQ45" s="1507"/>
      <c r="AR45" s="1507"/>
      <c r="AS45" s="1507"/>
      <c r="BU45" s="290"/>
      <c r="BV45" s="290"/>
      <c r="BW45" s="290"/>
      <c r="CG45" s="289">
        <v>0</v>
      </c>
      <c r="CH45" s="289">
        <v>0</v>
      </c>
      <c r="CI45" s="289">
        <v>0</v>
      </c>
      <c r="CQ45" s="289"/>
      <c r="CR45" s="290"/>
    </row>
    <row r="46" spans="1:96" x14ac:dyDescent="0.2">
      <c r="A46" s="2792" t="s">
        <v>1772</v>
      </c>
      <c r="B46" s="2802"/>
      <c r="C46" s="2793"/>
      <c r="D46" s="1515">
        <f>SUM(E46+F46)</f>
        <v>0</v>
      </c>
      <c r="E46" s="710">
        <f t="shared" si="9"/>
        <v>0</v>
      </c>
      <c r="F46" s="1515">
        <f t="shared" si="9"/>
        <v>0</v>
      </c>
      <c r="G46" s="1516"/>
      <c r="H46" s="1517"/>
      <c r="I46" s="1516"/>
      <c r="J46" s="1518"/>
      <c r="K46" s="1516"/>
      <c r="L46" s="1517"/>
      <c r="M46" s="1516"/>
      <c r="N46" s="1517"/>
      <c r="O46" s="1516"/>
      <c r="P46" s="1517"/>
      <c r="Q46" s="1516"/>
      <c r="R46" s="1519"/>
      <c r="S46" s="1516"/>
      <c r="T46" s="1519"/>
      <c r="U46" s="1516"/>
      <c r="V46" s="1519"/>
      <c r="W46" s="1516"/>
      <c r="X46" s="1519"/>
      <c r="Y46" s="1516"/>
      <c r="Z46" s="1519"/>
      <c r="AA46" s="1520"/>
      <c r="AB46" s="1521"/>
      <c r="AC46" s="1516"/>
      <c r="AD46" s="1522"/>
      <c r="AE46" s="1517"/>
      <c r="AF46" s="1519"/>
      <c r="AG46" s="1519"/>
      <c r="AH46" s="1506" t="s">
        <v>1512</v>
      </c>
      <c r="AI46" s="1507"/>
      <c r="AJ46" s="1507"/>
      <c r="AK46" s="1507"/>
      <c r="AL46" s="1507"/>
      <c r="AM46" s="1507"/>
      <c r="AN46" s="1507"/>
      <c r="AO46" s="1507"/>
      <c r="AP46" s="1507"/>
      <c r="AQ46" s="1507"/>
      <c r="AR46" s="1507"/>
      <c r="AS46" s="1507"/>
      <c r="BU46" s="290"/>
      <c r="BV46" s="290"/>
      <c r="BW46" s="290"/>
      <c r="CG46" s="289">
        <v>0</v>
      </c>
      <c r="CH46" s="289">
        <v>0</v>
      </c>
      <c r="CI46" s="289">
        <v>0</v>
      </c>
      <c r="CQ46" s="289"/>
      <c r="CR46" s="290"/>
    </row>
    <row r="47" spans="1:96" ht="14.25" customHeight="1" x14ac:dyDescent="0.2">
      <c r="A47" s="2794" t="s">
        <v>1773</v>
      </c>
      <c r="B47" s="2958"/>
      <c r="C47" s="2795"/>
      <c r="D47" s="1523">
        <f>SUM(E47+F47)</f>
        <v>0</v>
      </c>
      <c r="E47" s="1524">
        <f t="shared" si="9"/>
        <v>0</v>
      </c>
      <c r="F47" s="1523">
        <f t="shared" si="9"/>
        <v>0</v>
      </c>
      <c r="G47" s="1525"/>
      <c r="H47" s="1526"/>
      <c r="I47" s="1525"/>
      <c r="J47" s="1527"/>
      <c r="K47" s="1525"/>
      <c r="L47" s="1526"/>
      <c r="M47" s="1525"/>
      <c r="N47" s="1526"/>
      <c r="O47" s="1525"/>
      <c r="P47" s="1526"/>
      <c r="Q47" s="1525"/>
      <c r="R47" s="1528"/>
      <c r="S47" s="1525"/>
      <c r="T47" s="1528"/>
      <c r="U47" s="1529"/>
      <c r="V47" s="1530"/>
      <c r="W47" s="1529"/>
      <c r="X47" s="1530"/>
      <c r="Y47" s="1529"/>
      <c r="Z47" s="1530"/>
      <c r="AA47" s="1531"/>
      <c r="AB47" s="1532"/>
      <c r="AC47" s="1529"/>
      <c r="AD47" s="1533"/>
      <c r="AE47" s="1517"/>
      <c r="AF47" s="234"/>
      <c r="AG47" s="1528"/>
      <c r="AH47" s="1506" t="s">
        <v>1512</v>
      </c>
      <c r="AI47" s="1507"/>
      <c r="AJ47" s="1507"/>
      <c r="AK47" s="1507"/>
      <c r="AL47" s="1507"/>
      <c r="AM47" s="1507"/>
      <c r="AN47" s="1507"/>
      <c r="AO47" s="1507"/>
      <c r="AP47" s="1507"/>
      <c r="AQ47" s="1507"/>
      <c r="AR47" s="1507"/>
      <c r="AS47" s="1507"/>
      <c r="BU47" s="290"/>
      <c r="BV47" s="290"/>
      <c r="BW47" s="290"/>
      <c r="CG47" s="289">
        <v>0</v>
      </c>
      <c r="CH47" s="289">
        <v>0</v>
      </c>
      <c r="CI47" s="289">
        <v>0</v>
      </c>
      <c r="CQ47" s="289"/>
      <c r="CR47" s="290"/>
    </row>
    <row r="48" spans="1:96" x14ac:dyDescent="0.2">
      <c r="A48" s="2745" t="s">
        <v>1774</v>
      </c>
      <c r="B48" s="2746"/>
      <c r="C48" s="2747"/>
      <c r="D48" s="339">
        <f>SUM(E48:F48)</f>
        <v>0</v>
      </c>
      <c r="E48" s="115">
        <f t="shared" si="9"/>
        <v>0</v>
      </c>
      <c r="F48" s="339">
        <f t="shared" si="9"/>
        <v>0</v>
      </c>
      <c r="G48" s="468">
        <f t="shared" ref="G48:X48" si="10">SUM(G46:G47)</f>
        <v>0</v>
      </c>
      <c r="H48" s="339">
        <f t="shared" si="10"/>
        <v>0</v>
      </c>
      <c r="I48" s="468">
        <f t="shared" si="10"/>
        <v>0</v>
      </c>
      <c r="J48" s="1093">
        <f t="shared" si="10"/>
        <v>0</v>
      </c>
      <c r="K48" s="468">
        <f t="shared" si="10"/>
        <v>0</v>
      </c>
      <c r="L48" s="339">
        <f t="shared" si="10"/>
        <v>0</v>
      </c>
      <c r="M48" s="468">
        <f t="shared" si="10"/>
        <v>0</v>
      </c>
      <c r="N48" s="339">
        <f t="shared" si="10"/>
        <v>0</v>
      </c>
      <c r="O48" s="468">
        <f t="shared" si="10"/>
        <v>0</v>
      </c>
      <c r="P48" s="339">
        <f t="shared" si="10"/>
        <v>0</v>
      </c>
      <c r="Q48" s="468">
        <f t="shared" si="10"/>
        <v>0</v>
      </c>
      <c r="R48" s="570">
        <f t="shared" si="10"/>
        <v>0</v>
      </c>
      <c r="S48" s="468">
        <f t="shared" si="10"/>
        <v>0</v>
      </c>
      <c r="T48" s="570">
        <f t="shared" si="10"/>
        <v>0</v>
      </c>
      <c r="U48" s="468">
        <f t="shared" si="10"/>
        <v>0</v>
      </c>
      <c r="V48" s="570">
        <f t="shared" si="10"/>
        <v>0</v>
      </c>
      <c r="W48" s="468">
        <f t="shared" si="10"/>
        <v>0</v>
      </c>
      <c r="X48" s="570">
        <f t="shared" si="10"/>
        <v>0</v>
      </c>
      <c r="Y48" s="468">
        <f>SUM(Y46:Y47)+G133+G145+G146+G147</f>
        <v>0</v>
      </c>
      <c r="Z48" s="570">
        <f>SUM(Z46:Z47)+H133+H145+H146+H147</f>
        <v>0</v>
      </c>
      <c r="AA48" s="468">
        <f>SUM(AA46:AA47)+I126+I133+I145+I146+I147</f>
        <v>0</v>
      </c>
      <c r="AB48" s="570">
        <f>SUM(AB46:AB47)+J126+J133+J145+J146+J147</f>
        <v>0</v>
      </c>
      <c r="AC48" s="187">
        <f>SUM(AC46:AC47)+K126+K133+K145+K146+K147</f>
        <v>0</v>
      </c>
      <c r="AD48" s="1534">
        <f>SUM(AD46:AD47)+L126+L133+L145+L146+L147</f>
        <v>0</v>
      </c>
      <c r="AE48" s="339">
        <f>SUM(AE46:AE47)</f>
        <v>0</v>
      </c>
      <c r="AF48" s="115">
        <f>SUM(AF46:AF47)+I140+J140</f>
        <v>0</v>
      </c>
      <c r="AG48" s="570">
        <f>SUM(AG46:AG47)</f>
        <v>0</v>
      </c>
      <c r="AH48" s="1506"/>
      <c r="AI48" s="1507"/>
      <c r="AJ48" s="1507"/>
      <c r="AK48" s="1507"/>
      <c r="AL48" s="1507"/>
      <c r="AM48" s="1507"/>
      <c r="AN48" s="1507"/>
      <c r="AO48" s="1507"/>
      <c r="AP48" s="1507"/>
      <c r="AQ48" s="1507"/>
      <c r="AR48" s="1507"/>
      <c r="AS48" s="1507"/>
      <c r="BU48" s="290"/>
      <c r="BV48" s="290"/>
      <c r="BW48" s="290"/>
      <c r="CI48" s="289">
        <v>0</v>
      </c>
      <c r="CQ48" s="289"/>
      <c r="CR48" s="290"/>
    </row>
    <row r="49" spans="1:96" x14ac:dyDescent="0.2">
      <c r="A49" s="2831" t="s">
        <v>1328</v>
      </c>
      <c r="B49" s="3176"/>
      <c r="C49" s="2832"/>
      <c r="D49" s="115">
        <f t="shared" ref="D49:D55" si="11">SUM(E49+F49)</f>
        <v>0</v>
      </c>
      <c r="E49" s="115">
        <f t="shared" ref="E49:F55" si="12">SUM(G49+I49+K49+M49+O49+Q49+S49+U49+W49+Y49+AA49+AC49)</f>
        <v>0</v>
      </c>
      <c r="F49" s="339">
        <f t="shared" si="12"/>
        <v>0</v>
      </c>
      <c r="G49" s="1535"/>
      <c r="H49" s="1536"/>
      <c r="I49" s="1535"/>
      <c r="J49" s="1537"/>
      <c r="K49" s="1535"/>
      <c r="L49" s="1536"/>
      <c r="M49" s="1535"/>
      <c r="N49" s="1536"/>
      <c r="O49" s="1535"/>
      <c r="P49" s="1536"/>
      <c r="Q49" s="1535"/>
      <c r="R49" s="1538"/>
      <c r="S49" s="1535"/>
      <c r="T49" s="1538"/>
      <c r="U49" s="1535"/>
      <c r="V49" s="1538"/>
      <c r="W49" s="1535"/>
      <c r="X49" s="1538"/>
      <c r="Y49" s="1535"/>
      <c r="Z49" s="1538"/>
      <c r="AA49" s="1535"/>
      <c r="AB49" s="1538"/>
      <c r="AC49" s="1537"/>
      <c r="AD49" s="1539"/>
      <c r="AE49" s="1536"/>
      <c r="AF49" s="1538"/>
      <c r="AG49" s="1538"/>
      <c r="AH49" s="1506" t="s">
        <v>1512</v>
      </c>
      <c r="AI49" s="1507"/>
      <c r="AJ49" s="1507"/>
      <c r="AK49" s="1507"/>
      <c r="AL49" s="1507"/>
      <c r="AM49" s="1507"/>
      <c r="AN49" s="1507"/>
      <c r="AO49" s="1507"/>
      <c r="AP49" s="1507"/>
      <c r="AQ49" s="1507"/>
      <c r="AR49" s="1507"/>
      <c r="AS49" s="1507"/>
      <c r="BU49" s="290"/>
      <c r="BV49" s="290"/>
      <c r="BW49" s="290"/>
      <c r="CG49" s="289">
        <v>0</v>
      </c>
      <c r="CH49" s="289">
        <v>0</v>
      </c>
      <c r="CI49" s="289">
        <v>0</v>
      </c>
      <c r="CQ49" s="289"/>
      <c r="CR49" s="290"/>
    </row>
    <row r="50" spans="1:96" ht="14.25" customHeight="1" x14ac:dyDescent="0.2">
      <c r="A50" s="3253" t="s">
        <v>2337</v>
      </c>
      <c r="B50" s="3255"/>
      <c r="C50" s="1540">
        <v>0</v>
      </c>
      <c r="D50" s="1541">
        <f t="shared" si="11"/>
        <v>0</v>
      </c>
      <c r="E50" s="1540">
        <f t="shared" si="12"/>
        <v>0</v>
      </c>
      <c r="F50" s="1508">
        <f t="shared" si="12"/>
        <v>0</v>
      </c>
      <c r="G50" s="1509"/>
      <c r="H50" s="1510"/>
      <c r="I50" s="1509"/>
      <c r="J50" s="1511"/>
      <c r="K50" s="1509"/>
      <c r="L50" s="1510"/>
      <c r="M50" s="1509"/>
      <c r="N50" s="1510"/>
      <c r="O50" s="1509"/>
      <c r="P50" s="1510"/>
      <c r="Q50" s="1509"/>
      <c r="R50" s="1512"/>
      <c r="S50" s="1509"/>
      <c r="T50" s="1512"/>
      <c r="U50" s="1509"/>
      <c r="V50" s="1512"/>
      <c r="W50" s="1509"/>
      <c r="X50" s="1512"/>
      <c r="Y50" s="1509"/>
      <c r="Z50" s="1512"/>
      <c r="AA50" s="1509"/>
      <c r="AB50" s="1512"/>
      <c r="AC50" s="1511"/>
      <c r="AD50" s="1542"/>
      <c r="AE50" s="1510"/>
      <c r="AF50" s="1510"/>
      <c r="AG50" s="1510"/>
      <c r="AH50" s="1506" t="s">
        <v>1512</v>
      </c>
      <c r="AI50" s="1507"/>
      <c r="AJ50" s="1507"/>
      <c r="AK50" s="1507"/>
      <c r="AL50" s="1507"/>
      <c r="AM50" s="1507"/>
      <c r="AN50" s="1507"/>
      <c r="AO50" s="1507"/>
      <c r="AP50" s="1507"/>
      <c r="AQ50" s="1507"/>
      <c r="AR50" s="1507"/>
      <c r="AS50" s="1507"/>
      <c r="BU50" s="290"/>
      <c r="BV50" s="290"/>
      <c r="BW50" s="290"/>
      <c r="CG50" s="289">
        <v>0</v>
      </c>
      <c r="CH50" s="289">
        <v>0</v>
      </c>
      <c r="CI50" s="289">
        <v>0</v>
      </c>
      <c r="CQ50" s="289"/>
      <c r="CR50" s="290"/>
    </row>
    <row r="51" spans="1:96" x14ac:dyDescent="0.2">
      <c r="A51" s="3253"/>
      <c r="B51" s="3255"/>
      <c r="C51" s="710" t="s">
        <v>776</v>
      </c>
      <c r="D51" s="710">
        <f t="shared" si="11"/>
        <v>0</v>
      </c>
      <c r="E51" s="710">
        <f t="shared" si="12"/>
        <v>0</v>
      </c>
      <c r="F51" s="1515">
        <f t="shared" si="12"/>
        <v>0</v>
      </c>
      <c r="G51" s="1516"/>
      <c r="H51" s="1517"/>
      <c r="I51" s="1516"/>
      <c r="J51" s="1518"/>
      <c r="K51" s="1516"/>
      <c r="L51" s="1517"/>
      <c r="M51" s="1516"/>
      <c r="N51" s="1517"/>
      <c r="O51" s="1516"/>
      <c r="P51" s="1517"/>
      <c r="Q51" s="1516"/>
      <c r="R51" s="1519"/>
      <c r="S51" s="1516"/>
      <c r="T51" s="1519"/>
      <c r="U51" s="1516"/>
      <c r="V51" s="1519"/>
      <c r="W51" s="1516"/>
      <c r="X51" s="1519"/>
      <c r="Y51" s="1516"/>
      <c r="Z51" s="1519"/>
      <c r="AA51" s="1516"/>
      <c r="AB51" s="1519"/>
      <c r="AC51" s="1518"/>
      <c r="AD51" s="1522"/>
      <c r="AE51" s="1517"/>
      <c r="AF51" s="1517"/>
      <c r="AG51" s="1517"/>
      <c r="AH51" s="1506" t="s">
        <v>1512</v>
      </c>
      <c r="AI51" s="1507"/>
      <c r="AJ51" s="1507"/>
      <c r="AK51" s="1507"/>
      <c r="AL51" s="1507"/>
      <c r="AM51" s="1507"/>
      <c r="AN51" s="1507"/>
      <c r="AO51" s="1507"/>
      <c r="AP51" s="1507"/>
      <c r="AQ51" s="1507"/>
      <c r="AR51" s="1507"/>
      <c r="AS51" s="1507"/>
      <c r="BU51" s="290"/>
      <c r="BV51" s="290"/>
      <c r="BW51" s="290"/>
      <c r="CG51" s="289">
        <v>0</v>
      </c>
      <c r="CH51" s="289">
        <v>0</v>
      </c>
      <c r="CI51" s="289">
        <v>0</v>
      </c>
      <c r="CQ51" s="289"/>
      <c r="CR51" s="290"/>
    </row>
    <row r="52" spans="1:96" x14ac:dyDescent="0.2">
      <c r="A52" s="3253"/>
      <c r="B52" s="3255"/>
      <c r="C52" s="710" t="s">
        <v>777</v>
      </c>
      <c r="D52" s="710">
        <f t="shared" si="11"/>
        <v>0</v>
      </c>
      <c r="E52" s="710">
        <f t="shared" si="12"/>
        <v>0</v>
      </c>
      <c r="F52" s="1515">
        <f t="shared" si="12"/>
        <v>0</v>
      </c>
      <c r="G52" s="1516"/>
      <c r="H52" s="1517"/>
      <c r="I52" s="1516"/>
      <c r="J52" s="1518"/>
      <c r="K52" s="1516"/>
      <c r="L52" s="1517"/>
      <c r="M52" s="1516"/>
      <c r="N52" s="1517"/>
      <c r="O52" s="1516"/>
      <c r="P52" s="1517"/>
      <c r="Q52" s="1516"/>
      <c r="R52" s="1519"/>
      <c r="S52" s="1516"/>
      <c r="T52" s="1519"/>
      <c r="U52" s="1516"/>
      <c r="V52" s="1519"/>
      <c r="W52" s="1516"/>
      <c r="X52" s="1519"/>
      <c r="Y52" s="1516"/>
      <c r="Z52" s="1519"/>
      <c r="AA52" s="1516"/>
      <c r="AB52" s="1519"/>
      <c r="AC52" s="1518"/>
      <c r="AD52" s="1522"/>
      <c r="AE52" s="1517"/>
      <c r="AF52" s="1517"/>
      <c r="AG52" s="1517"/>
      <c r="AH52" s="1506" t="s">
        <v>1512</v>
      </c>
      <c r="AI52" s="1507"/>
      <c r="AJ52" s="1507"/>
      <c r="AK52" s="1507"/>
      <c r="AL52" s="1507"/>
      <c r="AM52" s="1507"/>
      <c r="AN52" s="1507"/>
      <c r="AO52" s="1507"/>
      <c r="AP52" s="1507"/>
      <c r="AQ52" s="1507"/>
      <c r="AR52" s="1507"/>
      <c r="AS52" s="1507"/>
      <c r="BU52" s="290"/>
      <c r="BV52" s="290"/>
      <c r="BW52" s="290"/>
      <c r="CG52" s="289">
        <v>0</v>
      </c>
      <c r="CH52" s="289">
        <v>0</v>
      </c>
      <c r="CI52" s="289">
        <v>0</v>
      </c>
      <c r="CQ52" s="289"/>
      <c r="CR52" s="290"/>
    </row>
    <row r="53" spans="1:96" x14ac:dyDescent="0.2">
      <c r="A53" s="3253"/>
      <c r="B53" s="3255"/>
      <c r="C53" s="710" t="s">
        <v>778</v>
      </c>
      <c r="D53" s="710">
        <f t="shared" si="11"/>
        <v>0</v>
      </c>
      <c r="E53" s="710">
        <f t="shared" si="12"/>
        <v>0</v>
      </c>
      <c r="F53" s="1515">
        <f t="shared" si="12"/>
        <v>0</v>
      </c>
      <c r="G53" s="1516"/>
      <c r="H53" s="1517"/>
      <c r="I53" s="1516"/>
      <c r="J53" s="1518"/>
      <c r="K53" s="1516"/>
      <c r="L53" s="1517"/>
      <c r="M53" s="1516"/>
      <c r="N53" s="1517"/>
      <c r="O53" s="1516"/>
      <c r="P53" s="1517"/>
      <c r="Q53" s="1516"/>
      <c r="R53" s="1519"/>
      <c r="S53" s="1516"/>
      <c r="T53" s="1519"/>
      <c r="U53" s="1516"/>
      <c r="V53" s="1519"/>
      <c r="W53" s="1516"/>
      <c r="X53" s="1519"/>
      <c r="Y53" s="1516"/>
      <c r="Z53" s="1519"/>
      <c r="AA53" s="1516"/>
      <c r="AB53" s="1519"/>
      <c r="AC53" s="1518"/>
      <c r="AD53" s="1522"/>
      <c r="AE53" s="1517"/>
      <c r="AF53" s="1517"/>
      <c r="AG53" s="1517"/>
      <c r="AH53" s="1506" t="s">
        <v>1512</v>
      </c>
      <c r="AI53" s="1507"/>
      <c r="AJ53" s="1507"/>
      <c r="AK53" s="1507"/>
      <c r="AL53" s="1507"/>
      <c r="AM53" s="1507"/>
      <c r="AN53" s="1507"/>
      <c r="AO53" s="1507"/>
      <c r="AP53" s="1507"/>
      <c r="AQ53" s="1507"/>
      <c r="AR53" s="1507"/>
      <c r="AS53" s="1507"/>
      <c r="BU53" s="290"/>
      <c r="BV53" s="290"/>
      <c r="BW53" s="290"/>
      <c r="CG53" s="289">
        <v>0</v>
      </c>
      <c r="CH53" s="289">
        <v>0</v>
      </c>
      <c r="CI53" s="289">
        <v>0</v>
      </c>
      <c r="CQ53" s="289"/>
      <c r="CR53" s="290"/>
    </row>
    <row r="54" spans="1:96" x14ac:dyDescent="0.2">
      <c r="A54" s="3253"/>
      <c r="B54" s="3255"/>
      <c r="C54" s="1524" t="s">
        <v>779</v>
      </c>
      <c r="D54" s="1524">
        <f t="shared" si="11"/>
        <v>0</v>
      </c>
      <c r="E54" s="1524">
        <f t="shared" si="12"/>
        <v>0</v>
      </c>
      <c r="F54" s="1515">
        <f t="shared" si="12"/>
        <v>0</v>
      </c>
      <c r="G54" s="1525"/>
      <c r="H54" s="1526"/>
      <c r="I54" s="1525"/>
      <c r="J54" s="1527"/>
      <c r="K54" s="1525"/>
      <c r="L54" s="1526"/>
      <c r="M54" s="1525"/>
      <c r="N54" s="1526"/>
      <c r="O54" s="1525"/>
      <c r="P54" s="1526"/>
      <c r="Q54" s="1525"/>
      <c r="R54" s="1528"/>
      <c r="S54" s="1525"/>
      <c r="T54" s="1528"/>
      <c r="U54" s="1525"/>
      <c r="V54" s="1528"/>
      <c r="W54" s="1525"/>
      <c r="X54" s="1528"/>
      <c r="Y54" s="1525"/>
      <c r="Z54" s="1528"/>
      <c r="AA54" s="1525"/>
      <c r="AB54" s="1528"/>
      <c r="AC54" s="1527"/>
      <c r="AD54" s="1543"/>
      <c r="AE54" s="1526"/>
      <c r="AF54" s="1526"/>
      <c r="AG54" s="1526"/>
      <c r="AH54" s="1506" t="s">
        <v>1512</v>
      </c>
      <c r="AI54" s="1507"/>
      <c r="AJ54" s="1507"/>
      <c r="AK54" s="1507"/>
      <c r="AL54" s="1507"/>
      <c r="AM54" s="1507"/>
      <c r="AN54" s="1507"/>
      <c r="AO54" s="1507"/>
      <c r="AP54" s="1507"/>
      <c r="AQ54" s="1507"/>
      <c r="AR54" s="1507"/>
      <c r="AS54" s="1507"/>
      <c r="BU54" s="290"/>
      <c r="BV54" s="290"/>
      <c r="BW54" s="290"/>
      <c r="CG54" s="289">
        <v>0</v>
      </c>
      <c r="CH54" s="289">
        <v>0</v>
      </c>
      <c r="CI54" s="289">
        <v>0</v>
      </c>
      <c r="CQ54" s="289"/>
      <c r="CR54" s="290"/>
    </row>
    <row r="55" spans="1:96" x14ac:dyDescent="0.2">
      <c r="A55" s="3253"/>
      <c r="B55" s="3255"/>
      <c r="C55" s="1524" t="s">
        <v>780</v>
      </c>
      <c r="D55" s="1524">
        <f t="shared" si="11"/>
        <v>0</v>
      </c>
      <c r="E55" s="1524">
        <f t="shared" si="12"/>
        <v>0</v>
      </c>
      <c r="F55" s="1515">
        <f t="shared" si="12"/>
        <v>0</v>
      </c>
      <c r="G55" s="1525"/>
      <c r="H55" s="1526"/>
      <c r="I55" s="1525"/>
      <c r="J55" s="1527"/>
      <c r="K55" s="1529"/>
      <c r="L55" s="1526"/>
      <c r="M55" s="1525"/>
      <c r="N55" s="1526"/>
      <c r="O55" s="1525"/>
      <c r="P55" s="1526"/>
      <c r="Q55" s="1525"/>
      <c r="R55" s="1528"/>
      <c r="S55" s="1525"/>
      <c r="T55" s="1528"/>
      <c r="U55" s="1525"/>
      <c r="V55" s="1528"/>
      <c r="W55" s="1525"/>
      <c r="X55" s="1528"/>
      <c r="Y55" s="1525"/>
      <c r="Z55" s="1528"/>
      <c r="AA55" s="1525"/>
      <c r="AB55" s="1528"/>
      <c r="AC55" s="1527"/>
      <c r="AD55" s="1543"/>
      <c r="AE55" s="1544"/>
      <c r="AF55" s="1526"/>
      <c r="AG55" s="1526"/>
      <c r="AH55" s="1506" t="s">
        <v>1512</v>
      </c>
      <c r="AI55" s="1507"/>
      <c r="AJ55" s="1507"/>
      <c r="AK55" s="1507"/>
      <c r="AL55" s="1507"/>
      <c r="AM55" s="1507"/>
      <c r="AN55" s="1507"/>
      <c r="AO55" s="1507"/>
      <c r="AP55" s="1507"/>
      <c r="AQ55" s="1507"/>
      <c r="AR55" s="1507"/>
      <c r="AS55" s="1507"/>
      <c r="BU55" s="290"/>
      <c r="BV55" s="290"/>
      <c r="BW55" s="290"/>
      <c r="CG55" s="289">
        <v>0</v>
      </c>
      <c r="CH55" s="289">
        <v>0</v>
      </c>
      <c r="CI55" s="289">
        <v>0</v>
      </c>
      <c r="CQ55" s="289"/>
      <c r="CR55" s="290"/>
    </row>
    <row r="56" spans="1:96" x14ac:dyDescent="0.2">
      <c r="A56" s="3137"/>
      <c r="B56" s="3138"/>
      <c r="C56" s="467" t="s">
        <v>47</v>
      </c>
      <c r="D56" s="1211">
        <f t="shared" ref="D56:AG56" si="13">SUM(D50:D55)</f>
        <v>0</v>
      </c>
      <c r="E56" s="467">
        <f t="shared" si="13"/>
        <v>0</v>
      </c>
      <c r="F56" s="339">
        <f t="shared" si="13"/>
        <v>0</v>
      </c>
      <c r="G56" s="468">
        <f t="shared" si="13"/>
        <v>0</v>
      </c>
      <c r="H56" s="339">
        <f t="shared" si="13"/>
        <v>0</v>
      </c>
      <c r="I56" s="468">
        <f t="shared" si="13"/>
        <v>0</v>
      </c>
      <c r="J56" s="1093">
        <f t="shared" si="13"/>
        <v>0</v>
      </c>
      <c r="K56" s="383">
        <f t="shared" si="13"/>
        <v>0</v>
      </c>
      <c r="L56" s="339">
        <f t="shared" si="13"/>
        <v>0</v>
      </c>
      <c r="M56" s="468">
        <f t="shared" si="13"/>
        <v>0</v>
      </c>
      <c r="N56" s="339">
        <f t="shared" si="13"/>
        <v>0</v>
      </c>
      <c r="O56" s="468">
        <f t="shared" si="13"/>
        <v>0</v>
      </c>
      <c r="P56" s="339">
        <f t="shared" si="13"/>
        <v>0</v>
      </c>
      <c r="Q56" s="468">
        <f t="shared" si="13"/>
        <v>0</v>
      </c>
      <c r="R56" s="570">
        <f t="shared" si="13"/>
        <v>0</v>
      </c>
      <c r="S56" s="468">
        <f t="shared" si="13"/>
        <v>0</v>
      </c>
      <c r="T56" s="570">
        <f t="shared" si="13"/>
        <v>0</v>
      </c>
      <c r="U56" s="468">
        <f t="shared" si="13"/>
        <v>0</v>
      </c>
      <c r="V56" s="570">
        <f t="shared" si="13"/>
        <v>0</v>
      </c>
      <c r="W56" s="468">
        <f t="shared" si="13"/>
        <v>0</v>
      </c>
      <c r="X56" s="570">
        <f t="shared" si="13"/>
        <v>0</v>
      </c>
      <c r="Y56" s="468">
        <f t="shared" si="13"/>
        <v>0</v>
      </c>
      <c r="Z56" s="570">
        <f t="shared" si="13"/>
        <v>0</v>
      </c>
      <c r="AA56" s="468">
        <f t="shared" si="13"/>
        <v>0</v>
      </c>
      <c r="AB56" s="570">
        <f t="shared" si="13"/>
        <v>0</v>
      </c>
      <c r="AC56" s="187">
        <f t="shared" si="13"/>
        <v>0</v>
      </c>
      <c r="AD56" s="1534">
        <f t="shared" si="13"/>
        <v>0</v>
      </c>
      <c r="AE56" s="1093">
        <f t="shared" si="13"/>
        <v>0</v>
      </c>
      <c r="AF56" s="115">
        <f t="shared" si="13"/>
        <v>0</v>
      </c>
      <c r="AG56" s="115">
        <f t="shared" si="13"/>
        <v>0</v>
      </c>
      <c r="AH56" s="1506"/>
      <c r="AI56" s="1507"/>
      <c r="AJ56" s="1507"/>
      <c r="AK56" s="1507"/>
      <c r="AL56" s="1507"/>
      <c r="AM56" s="1507"/>
      <c r="AN56" s="1507"/>
      <c r="AO56" s="1507"/>
      <c r="AP56" s="1507"/>
      <c r="AQ56" s="1507"/>
      <c r="AR56" s="1507"/>
      <c r="AS56" s="1507"/>
      <c r="BU56" s="290"/>
      <c r="BV56" s="290"/>
      <c r="BW56" s="290"/>
      <c r="CQ56" s="289"/>
      <c r="CR56" s="290"/>
    </row>
    <row r="57" spans="1:96" x14ac:dyDescent="0.2">
      <c r="A57" s="1288" t="s">
        <v>781</v>
      </c>
      <c r="B57" s="1545"/>
      <c r="C57" s="1545"/>
      <c r="D57" s="1546"/>
      <c r="E57" s="1003"/>
      <c r="BU57" s="290"/>
      <c r="BV57" s="290"/>
      <c r="BW57" s="290"/>
      <c r="CQ57" s="289"/>
      <c r="CR57" s="290"/>
    </row>
    <row r="58" spans="1:96" ht="28.5" customHeight="1" x14ac:dyDescent="0.2">
      <c r="A58" s="2735" t="s">
        <v>159</v>
      </c>
      <c r="B58" s="2736"/>
      <c r="C58" s="2737"/>
      <c r="D58" s="184" t="s">
        <v>47</v>
      </c>
      <c r="E58" s="184" t="s">
        <v>1866</v>
      </c>
      <c r="BU58" s="290"/>
      <c r="BV58" s="290"/>
      <c r="BW58" s="290"/>
      <c r="CQ58" s="289"/>
      <c r="CR58" s="290"/>
    </row>
    <row r="59" spans="1:96" x14ac:dyDescent="0.2">
      <c r="A59" s="2831" t="s">
        <v>1775</v>
      </c>
      <c r="B59" s="3176"/>
      <c r="C59" s="2832"/>
      <c r="D59" s="1547"/>
      <c r="E59" s="1547"/>
      <c r="F59" s="1548"/>
      <c r="BV59" s="290"/>
      <c r="BW59" s="290"/>
      <c r="CG59" s="289">
        <v>0</v>
      </c>
      <c r="CQ59" s="289"/>
      <c r="CR59" s="290"/>
    </row>
    <row r="60" spans="1:96" x14ac:dyDescent="0.2">
      <c r="A60" s="2734" t="s">
        <v>1776</v>
      </c>
      <c r="B60" s="3264" t="s">
        <v>1777</v>
      </c>
      <c r="C60" s="3265"/>
      <c r="D60" s="1549"/>
      <c r="E60" s="1549"/>
      <c r="F60" s="1548"/>
      <c r="BV60" s="290"/>
      <c r="BW60" s="290"/>
      <c r="CG60" s="289">
        <v>0</v>
      </c>
      <c r="CQ60" s="289"/>
      <c r="CR60" s="290"/>
    </row>
    <row r="61" spans="1:96" x14ac:dyDescent="0.2">
      <c r="A61" s="2733"/>
      <c r="B61" s="2958" t="s">
        <v>1778</v>
      </c>
      <c r="C61" s="2795"/>
      <c r="D61" s="1550"/>
      <c r="E61" s="1550"/>
      <c r="F61" s="1548"/>
      <c r="BV61" s="290"/>
      <c r="BW61" s="290"/>
      <c r="CG61" s="289">
        <v>0</v>
      </c>
      <c r="CQ61" s="289"/>
      <c r="CR61" s="290"/>
    </row>
    <row r="62" spans="1:96" ht="14.25" customHeight="1" x14ac:dyDescent="0.2">
      <c r="A62" s="3263" t="s">
        <v>1779</v>
      </c>
      <c r="B62" s="3264"/>
      <c r="C62" s="3265"/>
      <c r="D62" s="1551"/>
      <c r="E62" s="1551"/>
      <c r="F62" s="1548"/>
      <c r="BV62" s="290"/>
      <c r="BW62" s="290"/>
      <c r="CG62" s="289">
        <v>0</v>
      </c>
      <c r="CQ62" s="289"/>
      <c r="CR62" s="290"/>
    </row>
    <row r="63" spans="1:96" x14ac:dyDescent="0.2">
      <c r="A63" s="2792" t="s">
        <v>1780</v>
      </c>
      <c r="B63" s="2802"/>
      <c r="C63" s="2793"/>
      <c r="D63" s="1551"/>
      <c r="E63" s="1551"/>
      <c r="F63" s="1548"/>
      <c r="BV63" s="290"/>
      <c r="BW63" s="290"/>
      <c r="CG63" s="289">
        <v>0</v>
      </c>
      <c r="CQ63" s="289"/>
      <c r="CR63" s="290"/>
    </row>
    <row r="64" spans="1:96" x14ac:dyDescent="0.2">
      <c r="A64" s="2792" t="s">
        <v>1781</v>
      </c>
      <c r="B64" s="2802"/>
      <c r="C64" s="2793"/>
      <c r="D64" s="1551"/>
      <c r="E64" s="1551"/>
      <c r="F64" s="1548"/>
      <c r="BV64" s="290"/>
      <c r="BW64" s="290"/>
      <c r="CG64" s="289">
        <v>0</v>
      </c>
      <c r="CQ64" s="289"/>
      <c r="CR64" s="290"/>
    </row>
    <row r="65" spans="1:96" x14ac:dyDescent="0.2">
      <c r="A65" s="3015" t="s">
        <v>1782</v>
      </c>
      <c r="B65" s="3016"/>
      <c r="C65" s="3017"/>
      <c r="D65" s="1551"/>
      <c r="E65" s="1551"/>
      <c r="F65" s="1548"/>
      <c r="BV65" s="290"/>
      <c r="BW65" s="290"/>
      <c r="CG65" s="289">
        <v>0</v>
      </c>
      <c r="CQ65" s="289"/>
      <c r="CR65" s="290"/>
    </row>
    <row r="66" spans="1:96" x14ac:dyDescent="0.2">
      <c r="A66" s="2792" t="s">
        <v>1783</v>
      </c>
      <c r="B66" s="2802"/>
      <c r="C66" s="2793"/>
      <c r="D66" s="1551"/>
      <c r="E66" s="1551"/>
      <c r="F66" s="1548"/>
      <c r="BV66" s="290"/>
      <c r="BW66" s="290"/>
      <c r="CG66" s="289">
        <v>0</v>
      </c>
      <c r="CQ66" s="289"/>
      <c r="CR66" s="290"/>
    </row>
    <row r="67" spans="1:96" x14ac:dyDescent="0.2">
      <c r="A67" s="3227" t="s">
        <v>1784</v>
      </c>
      <c r="B67" s="3229"/>
      <c r="C67" s="3228"/>
      <c r="D67" s="1551"/>
      <c r="E67" s="1551"/>
      <c r="F67" s="1548"/>
      <c r="BV67" s="290"/>
      <c r="BW67" s="290"/>
      <c r="CG67" s="289">
        <v>0</v>
      </c>
      <c r="CQ67" s="289"/>
      <c r="CR67" s="290"/>
    </row>
    <row r="68" spans="1:96" x14ac:dyDescent="0.2">
      <c r="A68" s="3227" t="s">
        <v>1785</v>
      </c>
      <c r="B68" s="3229"/>
      <c r="C68" s="3228"/>
      <c r="D68" s="1551"/>
      <c r="E68" s="1551"/>
      <c r="F68" s="1548"/>
      <c r="BV68" s="290"/>
      <c r="BW68" s="290"/>
      <c r="CG68" s="289">
        <v>0</v>
      </c>
      <c r="CQ68" s="289"/>
      <c r="CR68" s="290"/>
    </row>
    <row r="69" spans="1:96" ht="14.25" customHeight="1" x14ac:dyDescent="0.2">
      <c r="A69" s="2794" t="s">
        <v>1786</v>
      </c>
      <c r="B69" s="2958"/>
      <c r="C69" s="2795"/>
      <c r="D69" s="1550"/>
      <c r="E69" s="1550"/>
      <c r="F69" s="1548"/>
      <c r="BV69" s="290"/>
      <c r="BW69" s="290"/>
      <c r="CG69" s="289">
        <v>0</v>
      </c>
      <c r="CQ69" s="289"/>
      <c r="CR69" s="290"/>
    </row>
    <row r="70" spans="1:96" x14ac:dyDescent="0.2">
      <c r="A70" s="1410" t="s">
        <v>783</v>
      </c>
      <c r="B70" s="1552"/>
      <c r="C70" s="1553"/>
      <c r="D70" s="1552"/>
      <c r="E70" s="1554"/>
      <c r="F70" s="1554"/>
      <c r="BV70" s="290"/>
      <c r="BW70" s="290"/>
      <c r="CQ70" s="289"/>
      <c r="CR70" s="290"/>
    </row>
    <row r="71" spans="1:96" x14ac:dyDescent="0.2">
      <c r="A71" s="3258" t="s">
        <v>571</v>
      </c>
      <c r="B71" s="3259"/>
      <c r="C71" s="3260"/>
      <c r="D71" s="2735" t="s">
        <v>784</v>
      </c>
      <c r="E71" s="2736"/>
      <c r="F71" s="2737"/>
      <c r="BV71" s="290"/>
      <c r="BW71" s="290"/>
      <c r="CQ71" s="289"/>
      <c r="CR71" s="290"/>
    </row>
    <row r="72" spans="1:96" x14ac:dyDescent="0.2">
      <c r="A72" s="3261"/>
      <c r="B72" s="2934"/>
      <c r="C72" s="2935"/>
      <c r="D72" s="184" t="s">
        <v>47</v>
      </c>
      <c r="E72" s="113" t="s">
        <v>27</v>
      </c>
      <c r="F72" s="112" t="s">
        <v>28</v>
      </c>
      <c r="BV72" s="290"/>
      <c r="BW72" s="290"/>
      <c r="CQ72" s="289"/>
      <c r="CR72" s="290"/>
    </row>
    <row r="73" spans="1:96" x14ac:dyDescent="0.2">
      <c r="A73" s="3262" t="s">
        <v>785</v>
      </c>
      <c r="B73" s="3088" t="s">
        <v>786</v>
      </c>
      <c r="C73" s="2818"/>
      <c r="D73" s="266">
        <f>SUM(E73+F73)</f>
        <v>0</v>
      </c>
      <c r="E73" s="252"/>
      <c r="F73" s="253"/>
      <c r="G73" s="290"/>
      <c r="BV73" s="290"/>
      <c r="BW73" s="290"/>
      <c r="CQ73" s="289"/>
      <c r="CR73" s="290"/>
    </row>
    <row r="74" spans="1:96" x14ac:dyDescent="0.2">
      <c r="A74" s="2798"/>
      <c r="B74" s="3089" t="s">
        <v>369</v>
      </c>
      <c r="C74" s="2810"/>
      <c r="D74" s="168">
        <f>SUM(E74+F74)</f>
        <v>0</v>
      </c>
      <c r="E74" s="242"/>
      <c r="F74" s="169"/>
      <c r="G74" s="290"/>
      <c r="BV74" s="290"/>
      <c r="BW74" s="290"/>
      <c r="CQ74" s="289"/>
      <c r="CR74" s="290"/>
    </row>
    <row r="75" spans="1:96" x14ac:dyDescent="0.2">
      <c r="A75" s="262" t="s">
        <v>787</v>
      </c>
      <c r="B75" s="1555"/>
      <c r="C75" s="1555"/>
      <c r="D75" s="1555"/>
      <c r="E75" s="1003"/>
      <c r="F75" s="1003"/>
      <c r="BV75" s="290"/>
      <c r="BW75" s="290"/>
      <c r="CQ75" s="289"/>
      <c r="CR75" s="290"/>
    </row>
    <row r="76" spans="1:96" ht="21.75" customHeight="1" x14ac:dyDescent="0.2">
      <c r="A76" s="2784" t="s">
        <v>788</v>
      </c>
      <c r="B76" s="2951"/>
      <c r="C76" s="2785"/>
      <c r="D76" s="2745" t="s">
        <v>47</v>
      </c>
      <c r="E76" s="2746"/>
      <c r="F76" s="2747"/>
      <c r="G76" s="2745" t="s">
        <v>759</v>
      </c>
      <c r="H76" s="2746"/>
      <c r="I76" s="2746"/>
      <c r="J76" s="2746"/>
      <c r="K76" s="2746"/>
      <c r="L76" s="2746"/>
      <c r="M76" s="2746"/>
      <c r="N76" s="3210"/>
      <c r="O76" s="2785" t="s">
        <v>373</v>
      </c>
      <c r="P76" s="2732" t="s">
        <v>772</v>
      </c>
      <c r="Q76" s="2732" t="s">
        <v>2234</v>
      </c>
      <c r="R76" s="2732" t="s">
        <v>1404</v>
      </c>
      <c r="S76" s="2750" t="s">
        <v>1867</v>
      </c>
      <c r="BV76" s="290"/>
      <c r="BW76" s="290"/>
      <c r="CQ76" s="289"/>
      <c r="CR76" s="290"/>
    </row>
    <row r="77" spans="1:96" ht="23.25" customHeight="1" x14ac:dyDescent="0.2">
      <c r="A77" s="2788"/>
      <c r="B77" s="2822"/>
      <c r="C77" s="2789"/>
      <c r="D77" s="1075" t="s">
        <v>231</v>
      </c>
      <c r="E77" s="383" t="s">
        <v>27</v>
      </c>
      <c r="F77" s="115" t="s">
        <v>28</v>
      </c>
      <c r="G77" s="1556" t="s">
        <v>789</v>
      </c>
      <c r="H77" s="1556" t="s">
        <v>790</v>
      </c>
      <c r="I77" s="1556" t="s">
        <v>791</v>
      </c>
      <c r="J77" s="1556" t="s">
        <v>765</v>
      </c>
      <c r="K77" s="1556" t="s">
        <v>766</v>
      </c>
      <c r="L77" s="1556" t="s">
        <v>767</v>
      </c>
      <c r="M77" s="1556" t="s">
        <v>768</v>
      </c>
      <c r="N77" s="1557" t="s">
        <v>769</v>
      </c>
      <c r="O77" s="2789"/>
      <c r="P77" s="2733"/>
      <c r="Q77" s="2733"/>
      <c r="R77" s="2733"/>
      <c r="S77" s="2751"/>
      <c r="BV77" s="290"/>
      <c r="BW77" s="290"/>
      <c r="CQ77" s="289"/>
      <c r="CR77" s="290"/>
    </row>
    <row r="78" spans="1:96" ht="14.25" customHeight="1" x14ac:dyDescent="0.2">
      <c r="A78" s="2766" t="s">
        <v>1787</v>
      </c>
      <c r="B78" s="3257"/>
      <c r="C78" s="3257"/>
      <c r="D78" s="1290">
        <f t="shared" ref="D78:D93" si="14">SUM(G78:N78)</f>
        <v>0</v>
      </c>
      <c r="E78" s="252"/>
      <c r="F78" s="252"/>
      <c r="G78" s="193"/>
      <c r="H78" s="193"/>
      <c r="I78" s="193"/>
      <c r="J78" s="193"/>
      <c r="K78" s="193"/>
      <c r="L78" s="193"/>
      <c r="M78" s="193"/>
      <c r="N78" s="994"/>
      <c r="O78" s="244"/>
      <c r="P78" s="125"/>
      <c r="Q78" s="125"/>
      <c r="R78" s="125"/>
      <c r="S78" s="244"/>
      <c r="T78" s="1548" t="s">
        <v>1512</v>
      </c>
      <c r="BV78" s="290"/>
      <c r="BW78" s="290"/>
      <c r="CG78" s="289">
        <v>0</v>
      </c>
      <c r="CH78" s="289">
        <v>0</v>
      </c>
      <c r="CI78" s="289">
        <v>0</v>
      </c>
      <c r="CJ78" s="289">
        <v>0</v>
      </c>
      <c r="CK78" s="289">
        <v>0</v>
      </c>
      <c r="CQ78" s="289"/>
      <c r="CR78" s="290"/>
    </row>
    <row r="79" spans="1:96" ht="14.25" customHeight="1" x14ac:dyDescent="0.2">
      <c r="A79" s="2754" t="s">
        <v>2208</v>
      </c>
      <c r="B79" s="2754"/>
      <c r="C79" s="2754"/>
      <c r="D79" s="397">
        <f t="shared" si="14"/>
        <v>0</v>
      </c>
      <c r="E79" s="201"/>
      <c r="F79" s="201"/>
      <c r="G79" s="201"/>
      <c r="H79" s="201"/>
      <c r="I79" s="201"/>
      <c r="J79" s="201"/>
      <c r="K79" s="201"/>
      <c r="L79" s="201"/>
      <c r="M79" s="201"/>
      <c r="N79" s="1558"/>
      <c r="O79" s="301"/>
      <c r="P79" s="237"/>
      <c r="Q79" s="237"/>
      <c r="R79" s="237"/>
      <c r="S79" s="301"/>
      <c r="T79" s="1548" t="s">
        <v>1512</v>
      </c>
      <c r="BV79" s="290"/>
      <c r="BW79" s="290"/>
      <c r="CG79" s="289">
        <v>0</v>
      </c>
      <c r="CH79" s="289">
        <v>0</v>
      </c>
      <c r="CI79" s="289">
        <v>0</v>
      </c>
      <c r="CJ79" s="289">
        <v>0</v>
      </c>
      <c r="CK79" s="289">
        <v>0</v>
      </c>
      <c r="CQ79" s="289"/>
      <c r="CR79" s="290"/>
    </row>
    <row r="80" spans="1:96" x14ac:dyDescent="0.2">
      <c r="A80" s="2792" t="s">
        <v>1788</v>
      </c>
      <c r="B80" s="2802"/>
      <c r="C80" s="2793"/>
      <c r="D80" s="437">
        <f t="shared" si="14"/>
        <v>0</v>
      </c>
      <c r="E80" s="201"/>
      <c r="F80" s="201"/>
      <c r="G80" s="201"/>
      <c r="H80" s="252"/>
      <c r="I80" s="252"/>
      <c r="J80" s="252"/>
      <c r="K80" s="252"/>
      <c r="L80" s="252"/>
      <c r="M80" s="252"/>
      <c r="N80" s="996"/>
      <c r="O80" s="299"/>
      <c r="P80" s="143"/>
      <c r="Q80" s="143"/>
      <c r="R80" s="143"/>
      <c r="S80" s="299"/>
      <c r="T80" s="1548" t="s">
        <v>1512</v>
      </c>
      <c r="BV80" s="290"/>
      <c r="BW80" s="290"/>
      <c r="CG80" s="289">
        <v>0</v>
      </c>
      <c r="CH80" s="289">
        <v>0</v>
      </c>
      <c r="CI80" s="289">
        <v>0</v>
      </c>
      <c r="CJ80" s="289">
        <v>0</v>
      </c>
      <c r="CK80" s="289">
        <v>0</v>
      </c>
      <c r="CQ80" s="289"/>
      <c r="CR80" s="290"/>
    </row>
    <row r="81" spans="1:96" x14ac:dyDescent="0.2">
      <c r="A81" s="2754" t="s">
        <v>1789</v>
      </c>
      <c r="B81" s="2754"/>
      <c r="C81" s="2754"/>
      <c r="D81" s="397">
        <f t="shared" si="14"/>
        <v>0</v>
      </c>
      <c r="E81" s="201"/>
      <c r="F81" s="201"/>
      <c r="G81" s="201"/>
      <c r="H81" s="201"/>
      <c r="I81" s="201"/>
      <c r="J81" s="201"/>
      <c r="K81" s="201"/>
      <c r="L81" s="201"/>
      <c r="M81" s="201"/>
      <c r="N81" s="1558"/>
      <c r="O81" s="301"/>
      <c r="P81" s="237"/>
      <c r="Q81" s="237"/>
      <c r="R81" s="237"/>
      <c r="S81" s="301"/>
      <c r="T81" s="1548" t="s">
        <v>1512</v>
      </c>
      <c r="BV81" s="290"/>
      <c r="BW81" s="290"/>
      <c r="CG81" s="289">
        <v>0</v>
      </c>
      <c r="CH81" s="289">
        <v>0</v>
      </c>
      <c r="CI81" s="289">
        <v>0</v>
      </c>
      <c r="CJ81" s="289">
        <v>0</v>
      </c>
      <c r="CK81" s="289">
        <v>0</v>
      </c>
      <c r="CQ81" s="289"/>
      <c r="CR81" s="290"/>
    </row>
    <row r="82" spans="1:96" x14ac:dyDescent="0.2">
      <c r="A82" s="2754" t="s">
        <v>1790</v>
      </c>
      <c r="B82" s="2754"/>
      <c r="C82" s="2754"/>
      <c r="D82" s="397">
        <f t="shared" si="14"/>
        <v>0</v>
      </c>
      <c r="E82" s="201"/>
      <c r="F82" s="201"/>
      <c r="G82" s="256"/>
      <c r="H82" s="256"/>
      <c r="I82" s="256"/>
      <c r="J82" s="201"/>
      <c r="K82" s="201"/>
      <c r="L82" s="201"/>
      <c r="M82" s="201"/>
      <c r="N82" s="1558"/>
      <c r="O82" s="301"/>
      <c r="P82" s="237"/>
      <c r="Q82" s="237"/>
      <c r="R82" s="237"/>
      <c r="S82" s="301"/>
      <c r="T82" s="1548" t="s">
        <v>1512</v>
      </c>
      <c r="BV82" s="290"/>
      <c r="BW82" s="290"/>
      <c r="CG82" s="289">
        <v>0</v>
      </c>
      <c r="CH82" s="289">
        <v>0</v>
      </c>
      <c r="CI82" s="289">
        <v>0</v>
      </c>
      <c r="CJ82" s="289">
        <v>0</v>
      </c>
      <c r="CK82" s="289">
        <v>0</v>
      </c>
      <c r="CQ82" s="289"/>
      <c r="CR82" s="290"/>
    </row>
    <row r="83" spans="1:96" ht="14.25" customHeight="1" x14ac:dyDescent="0.2">
      <c r="A83" s="3218" t="s">
        <v>1791</v>
      </c>
      <c r="B83" s="3218"/>
      <c r="C83" s="3218"/>
      <c r="D83" s="1559">
        <f t="shared" si="14"/>
        <v>0</v>
      </c>
      <c r="E83" s="201"/>
      <c r="F83" s="201"/>
      <c r="G83" s="256"/>
      <c r="H83" s="256"/>
      <c r="I83" s="256"/>
      <c r="J83" s="201"/>
      <c r="K83" s="201"/>
      <c r="L83" s="201"/>
      <c r="M83" s="201"/>
      <c r="N83" s="1558"/>
      <c r="O83" s="301"/>
      <c r="P83" s="237"/>
      <c r="Q83" s="237"/>
      <c r="R83" s="237"/>
      <c r="S83" s="301"/>
      <c r="T83" s="1548" t="s">
        <v>1512</v>
      </c>
      <c r="BV83" s="290"/>
      <c r="BW83" s="290"/>
      <c r="CG83" s="289">
        <v>0</v>
      </c>
      <c r="CH83" s="289">
        <v>0</v>
      </c>
      <c r="CI83" s="289">
        <v>0</v>
      </c>
      <c r="CJ83" s="289">
        <v>0</v>
      </c>
      <c r="CK83" s="289">
        <v>0</v>
      </c>
      <c r="CQ83" s="289"/>
      <c r="CR83" s="290"/>
    </row>
    <row r="84" spans="1:96" ht="14.25" customHeight="1" x14ac:dyDescent="0.2">
      <c r="A84" s="3218" t="s">
        <v>1792</v>
      </c>
      <c r="B84" s="3218"/>
      <c r="C84" s="3218"/>
      <c r="D84" s="1559">
        <f t="shared" si="14"/>
        <v>0</v>
      </c>
      <c r="E84" s="201"/>
      <c r="F84" s="201"/>
      <c r="G84" s="256"/>
      <c r="H84" s="256"/>
      <c r="I84" s="256"/>
      <c r="J84" s="201"/>
      <c r="K84" s="201"/>
      <c r="L84" s="201"/>
      <c r="M84" s="201"/>
      <c r="N84" s="1558"/>
      <c r="O84" s="301"/>
      <c r="P84" s="237"/>
      <c r="Q84" s="237"/>
      <c r="R84" s="237"/>
      <c r="S84" s="301"/>
      <c r="T84" s="1548" t="s">
        <v>1512</v>
      </c>
      <c r="BV84" s="290"/>
      <c r="BW84" s="290"/>
      <c r="CG84" s="289">
        <v>0</v>
      </c>
      <c r="CH84" s="289">
        <v>0</v>
      </c>
      <c r="CI84" s="289">
        <v>0</v>
      </c>
      <c r="CJ84" s="289">
        <v>0</v>
      </c>
      <c r="CK84" s="289">
        <v>0</v>
      </c>
      <c r="CQ84" s="289"/>
      <c r="CR84" s="290"/>
    </row>
    <row r="85" spans="1:96" ht="14.25" customHeight="1" x14ac:dyDescent="0.2">
      <c r="A85" s="3218" t="s">
        <v>1793</v>
      </c>
      <c r="B85" s="3218"/>
      <c r="C85" s="3218"/>
      <c r="D85" s="1559">
        <f t="shared" si="14"/>
        <v>0</v>
      </c>
      <c r="E85" s="201"/>
      <c r="F85" s="201"/>
      <c r="G85" s="256"/>
      <c r="H85" s="256"/>
      <c r="I85" s="256"/>
      <c r="J85" s="201"/>
      <c r="K85" s="201"/>
      <c r="L85" s="201"/>
      <c r="M85" s="201"/>
      <c r="N85" s="1558"/>
      <c r="O85" s="301"/>
      <c r="P85" s="237"/>
      <c r="Q85" s="237"/>
      <c r="R85" s="237"/>
      <c r="S85" s="301"/>
      <c r="T85" s="1548" t="s">
        <v>1512</v>
      </c>
      <c r="BV85" s="290"/>
      <c r="BW85" s="290"/>
      <c r="CG85" s="289">
        <v>0</v>
      </c>
      <c r="CH85" s="289">
        <v>0</v>
      </c>
      <c r="CI85" s="289">
        <v>0</v>
      </c>
      <c r="CJ85" s="289">
        <v>0</v>
      </c>
      <c r="CK85" s="289">
        <v>0</v>
      </c>
      <c r="CQ85" s="289"/>
      <c r="CR85" s="290"/>
    </row>
    <row r="86" spans="1:96" ht="14.25" customHeight="1" x14ac:dyDescent="0.2">
      <c r="A86" s="3218" t="s">
        <v>1767</v>
      </c>
      <c r="B86" s="3218"/>
      <c r="C86" s="3218"/>
      <c r="D86" s="1559">
        <f t="shared" si="14"/>
        <v>0</v>
      </c>
      <c r="E86" s="201"/>
      <c r="F86" s="201"/>
      <c r="G86" s="256"/>
      <c r="H86" s="256"/>
      <c r="I86" s="256"/>
      <c r="J86" s="201"/>
      <c r="K86" s="201"/>
      <c r="L86" s="201"/>
      <c r="M86" s="201"/>
      <c r="N86" s="1558"/>
      <c r="O86" s="301"/>
      <c r="P86" s="237"/>
      <c r="Q86" s="237"/>
      <c r="R86" s="237"/>
      <c r="S86" s="301"/>
      <c r="T86" s="1548" t="s">
        <v>1512</v>
      </c>
      <c r="BV86" s="290"/>
      <c r="BW86" s="290"/>
      <c r="CG86" s="289">
        <v>0</v>
      </c>
      <c r="CH86" s="289">
        <v>0</v>
      </c>
      <c r="CI86" s="289">
        <v>0</v>
      </c>
      <c r="CJ86" s="289">
        <v>0</v>
      </c>
      <c r="CK86" s="289">
        <v>0</v>
      </c>
      <c r="CQ86" s="289"/>
      <c r="CR86" s="290"/>
    </row>
    <row r="87" spans="1:96" x14ac:dyDescent="0.2">
      <c r="A87" s="2754" t="s">
        <v>1794</v>
      </c>
      <c r="B87" s="2754"/>
      <c r="C87" s="2754"/>
      <c r="D87" s="397">
        <f t="shared" si="14"/>
        <v>0</v>
      </c>
      <c r="E87" s="201"/>
      <c r="F87" s="201"/>
      <c r="G87" s="256"/>
      <c r="H87" s="256"/>
      <c r="I87" s="256"/>
      <c r="J87" s="201"/>
      <c r="K87" s="201"/>
      <c r="L87" s="201"/>
      <c r="M87" s="201"/>
      <c r="N87" s="1558"/>
      <c r="O87" s="301"/>
      <c r="P87" s="237"/>
      <c r="Q87" s="237"/>
      <c r="R87" s="237"/>
      <c r="S87" s="301"/>
      <c r="T87" s="1548" t="s">
        <v>1512</v>
      </c>
      <c r="BV87" s="290"/>
      <c r="BW87" s="290"/>
      <c r="CG87" s="289">
        <v>0</v>
      </c>
      <c r="CH87" s="289">
        <v>0</v>
      </c>
      <c r="CI87" s="289">
        <v>0</v>
      </c>
      <c r="CJ87" s="289">
        <v>0</v>
      </c>
      <c r="CK87" s="289">
        <v>0</v>
      </c>
      <c r="CQ87" s="289"/>
      <c r="CR87" s="290"/>
    </row>
    <row r="88" spans="1:96" x14ac:dyDescent="0.2">
      <c r="A88" s="2754" t="s">
        <v>1795</v>
      </c>
      <c r="B88" s="2754"/>
      <c r="C88" s="2754"/>
      <c r="D88" s="397">
        <f t="shared" si="14"/>
        <v>0</v>
      </c>
      <c r="E88" s="201"/>
      <c r="F88" s="201"/>
      <c r="G88" s="256"/>
      <c r="H88" s="256"/>
      <c r="I88" s="256"/>
      <c r="J88" s="256"/>
      <c r="K88" s="256"/>
      <c r="L88" s="201"/>
      <c r="M88" s="201"/>
      <c r="N88" s="1558"/>
      <c r="O88" s="301"/>
      <c r="P88" s="237"/>
      <c r="Q88" s="237"/>
      <c r="R88" s="237"/>
      <c r="S88" s="301"/>
      <c r="T88" s="1548" t="s">
        <v>1512</v>
      </c>
      <c r="BV88" s="290"/>
      <c r="BW88" s="290"/>
      <c r="CG88" s="289">
        <v>0</v>
      </c>
      <c r="CH88" s="289">
        <v>0</v>
      </c>
      <c r="CI88" s="289">
        <v>0</v>
      </c>
      <c r="CJ88" s="289">
        <v>0</v>
      </c>
      <c r="CK88" s="289">
        <v>0</v>
      </c>
      <c r="CQ88" s="289"/>
      <c r="CR88" s="290"/>
    </row>
    <row r="89" spans="1:96" x14ac:dyDescent="0.2">
      <c r="A89" s="2754" t="s">
        <v>1796</v>
      </c>
      <c r="B89" s="2754"/>
      <c r="C89" s="2754"/>
      <c r="D89" s="397">
        <f t="shared" si="14"/>
        <v>0</v>
      </c>
      <c r="E89" s="201"/>
      <c r="F89" s="201"/>
      <c r="G89" s="256"/>
      <c r="H89" s="256"/>
      <c r="I89" s="201"/>
      <c r="J89" s="201"/>
      <c r="K89" s="201"/>
      <c r="L89" s="201"/>
      <c r="M89" s="201"/>
      <c r="N89" s="1558"/>
      <c r="O89" s="301"/>
      <c r="P89" s="237"/>
      <c r="Q89" s="237"/>
      <c r="R89" s="237"/>
      <c r="S89" s="301"/>
      <c r="T89" s="1548" t="s">
        <v>1512</v>
      </c>
      <c r="BV89" s="290"/>
      <c r="BW89" s="290"/>
      <c r="CG89" s="289">
        <v>0</v>
      </c>
      <c r="CH89" s="289">
        <v>0</v>
      </c>
      <c r="CI89" s="289">
        <v>0</v>
      </c>
      <c r="CJ89" s="289">
        <v>0</v>
      </c>
      <c r="CK89" s="289">
        <v>0</v>
      </c>
      <c r="CQ89" s="289"/>
      <c r="CR89" s="290"/>
    </row>
    <row r="90" spans="1:96" ht="14.25" customHeight="1" x14ac:dyDescent="0.2">
      <c r="A90" s="2754" t="s">
        <v>1797</v>
      </c>
      <c r="B90" s="2754"/>
      <c r="C90" s="2754"/>
      <c r="D90" s="397">
        <f t="shared" si="14"/>
        <v>0</v>
      </c>
      <c r="E90" s="201"/>
      <c r="F90" s="201"/>
      <c r="G90" s="201"/>
      <c r="H90" s="256"/>
      <c r="I90" s="256"/>
      <c r="J90" s="256"/>
      <c r="K90" s="201"/>
      <c r="L90" s="256"/>
      <c r="M90" s="256"/>
      <c r="N90" s="977"/>
      <c r="O90" s="257"/>
      <c r="P90" s="237"/>
      <c r="Q90" s="211"/>
      <c r="R90" s="237"/>
      <c r="S90" s="301"/>
      <c r="T90" s="1548" t="s">
        <v>1515</v>
      </c>
      <c r="BV90" s="290"/>
      <c r="BW90" s="290"/>
      <c r="CG90" s="289">
        <v>0</v>
      </c>
      <c r="CH90" s="289">
        <v>0</v>
      </c>
      <c r="CI90" s="289">
        <v>0</v>
      </c>
      <c r="CJ90" s="289">
        <v>0</v>
      </c>
      <c r="CK90" s="289">
        <v>0</v>
      </c>
      <c r="CQ90" s="289"/>
      <c r="CR90" s="290"/>
    </row>
    <row r="91" spans="1:96" ht="14.25" customHeight="1" x14ac:dyDescent="0.2">
      <c r="A91" s="2754" t="s">
        <v>1798</v>
      </c>
      <c r="B91" s="2754"/>
      <c r="C91" s="2754"/>
      <c r="D91" s="397">
        <f t="shared" si="14"/>
        <v>0</v>
      </c>
      <c r="E91" s="201"/>
      <c r="F91" s="201"/>
      <c r="G91" s="201"/>
      <c r="H91" s="256"/>
      <c r="I91" s="256"/>
      <c r="J91" s="256"/>
      <c r="K91" s="201"/>
      <c r="L91" s="256"/>
      <c r="M91" s="256"/>
      <c r="N91" s="977"/>
      <c r="O91" s="257"/>
      <c r="P91" s="237"/>
      <c r="Q91" s="211"/>
      <c r="R91" s="237"/>
      <c r="S91" s="301"/>
      <c r="T91" s="1548" t="s">
        <v>1515</v>
      </c>
      <c r="BV91" s="290"/>
      <c r="BW91" s="290"/>
      <c r="CG91" s="289">
        <v>0</v>
      </c>
      <c r="CH91" s="289">
        <v>0</v>
      </c>
      <c r="CI91" s="289">
        <v>0</v>
      </c>
      <c r="CJ91" s="289">
        <v>0</v>
      </c>
      <c r="CK91" s="289">
        <v>0</v>
      </c>
      <c r="CQ91" s="289"/>
      <c r="CR91" s="290"/>
    </row>
    <row r="92" spans="1:96" x14ac:dyDescent="0.2">
      <c r="A92" s="2754" t="s">
        <v>1799</v>
      </c>
      <c r="B92" s="2754"/>
      <c r="C92" s="2754"/>
      <c r="D92" s="397">
        <f t="shared" si="14"/>
        <v>0</v>
      </c>
      <c r="E92" s="201"/>
      <c r="F92" s="201"/>
      <c r="G92" s="201"/>
      <c r="H92" s="201"/>
      <c r="I92" s="201"/>
      <c r="J92" s="201"/>
      <c r="K92" s="201"/>
      <c r="L92" s="201"/>
      <c r="M92" s="201"/>
      <c r="N92" s="1558"/>
      <c r="O92" s="257"/>
      <c r="P92" s="237"/>
      <c r="Q92" s="237"/>
      <c r="R92" s="237"/>
      <c r="S92" s="301"/>
      <c r="T92" s="1548" t="s">
        <v>1515</v>
      </c>
      <c r="BV92" s="290"/>
      <c r="BW92" s="290"/>
      <c r="CG92" s="289">
        <v>0</v>
      </c>
      <c r="CH92" s="289">
        <v>0</v>
      </c>
      <c r="CI92" s="289">
        <v>0</v>
      </c>
      <c r="CJ92" s="289">
        <v>0</v>
      </c>
      <c r="CK92" s="289">
        <v>0</v>
      </c>
      <c r="CQ92" s="289"/>
      <c r="CR92" s="290"/>
    </row>
    <row r="93" spans="1:96" ht="14.25" customHeight="1" x14ac:dyDescent="0.2">
      <c r="A93" s="2754" t="s">
        <v>1800</v>
      </c>
      <c r="B93" s="2754"/>
      <c r="C93" s="2754"/>
      <c r="D93" s="397">
        <f t="shared" si="14"/>
        <v>0</v>
      </c>
      <c r="E93" s="201"/>
      <c r="F93" s="201"/>
      <c r="G93" s="201"/>
      <c r="H93" s="201"/>
      <c r="I93" s="201"/>
      <c r="J93" s="201"/>
      <c r="K93" s="201"/>
      <c r="L93" s="201"/>
      <c r="M93" s="201"/>
      <c r="N93" s="1558"/>
      <c r="O93" s="257"/>
      <c r="P93" s="237"/>
      <c r="Q93" s="237"/>
      <c r="R93" s="237"/>
      <c r="S93" s="301"/>
      <c r="T93" s="1548" t="s">
        <v>1515</v>
      </c>
      <c r="BV93" s="290"/>
      <c r="BW93" s="290"/>
      <c r="CG93" s="289">
        <v>0</v>
      </c>
      <c r="CH93" s="289">
        <v>0</v>
      </c>
      <c r="CI93" s="289">
        <v>0</v>
      </c>
      <c r="CJ93" s="289">
        <v>0</v>
      </c>
      <c r="CK93" s="289">
        <v>0</v>
      </c>
      <c r="CQ93" s="289"/>
      <c r="CR93" s="290"/>
    </row>
    <row r="94" spans="1:96" ht="14.25" customHeight="1" x14ac:dyDescent="0.2">
      <c r="A94" s="3015" t="s">
        <v>1801</v>
      </c>
      <c r="B94" s="3016"/>
      <c r="C94" s="3017"/>
      <c r="D94" s="520">
        <f t="shared" ref="D94:D106" si="15">SUM(G94:N94)</f>
        <v>0</v>
      </c>
      <c r="E94" s="201"/>
      <c r="F94" s="201"/>
      <c r="G94" s="201"/>
      <c r="H94" s="201"/>
      <c r="I94" s="201"/>
      <c r="J94" s="201"/>
      <c r="K94" s="201"/>
      <c r="L94" s="201"/>
      <c r="M94" s="201"/>
      <c r="N94" s="1558"/>
      <c r="O94" s="257"/>
      <c r="P94" s="237"/>
      <c r="Q94" s="237"/>
      <c r="R94" s="237"/>
      <c r="S94" s="301"/>
      <c r="T94" s="1548" t="s">
        <v>1515</v>
      </c>
      <c r="BV94" s="290"/>
      <c r="BW94" s="290"/>
      <c r="CG94" s="289">
        <v>0</v>
      </c>
      <c r="CH94" s="289">
        <v>0</v>
      </c>
      <c r="CI94" s="289">
        <v>0</v>
      </c>
      <c r="CJ94" s="289">
        <v>0</v>
      </c>
      <c r="CK94" s="289">
        <v>0</v>
      </c>
      <c r="CQ94" s="289"/>
      <c r="CR94" s="290"/>
    </row>
    <row r="95" spans="1:96" ht="15" x14ac:dyDescent="0.25">
      <c r="A95" s="3186" t="s">
        <v>1802</v>
      </c>
      <c r="B95" s="3251"/>
      <c r="C95" s="3187"/>
      <c r="D95" s="1560">
        <f t="shared" si="15"/>
        <v>0</v>
      </c>
      <c r="E95" s="201"/>
      <c r="F95" s="201"/>
      <c r="G95" s="201"/>
      <c r="H95" s="201"/>
      <c r="I95" s="201"/>
      <c r="J95" s="201"/>
      <c r="K95" s="201"/>
      <c r="L95" s="201"/>
      <c r="M95" s="201"/>
      <c r="N95" s="1558"/>
      <c r="O95" s="257"/>
      <c r="P95" s="237"/>
      <c r="Q95" s="237"/>
      <c r="R95" s="237"/>
      <c r="S95" s="301"/>
      <c r="T95" s="1548" t="s">
        <v>1515</v>
      </c>
      <c r="BV95" s="290"/>
      <c r="BW95" s="290"/>
      <c r="CG95" s="289">
        <v>0</v>
      </c>
      <c r="CH95" s="289">
        <v>0</v>
      </c>
      <c r="CI95" s="289">
        <v>0</v>
      </c>
      <c r="CJ95" s="289">
        <v>0</v>
      </c>
      <c r="CK95" s="289">
        <v>0</v>
      </c>
      <c r="CQ95" s="289"/>
      <c r="CR95" s="290"/>
    </row>
    <row r="96" spans="1:96" x14ac:dyDescent="0.2">
      <c r="A96" s="2754" t="s">
        <v>1803</v>
      </c>
      <c r="B96" s="2754"/>
      <c r="C96" s="2754"/>
      <c r="D96" s="397">
        <f t="shared" si="15"/>
        <v>0</v>
      </c>
      <c r="E96" s="201"/>
      <c r="F96" s="201"/>
      <c r="G96" s="256"/>
      <c r="H96" s="256"/>
      <c r="I96" s="256"/>
      <c r="J96" s="201"/>
      <c r="K96" s="201"/>
      <c r="L96" s="201"/>
      <c r="M96" s="201"/>
      <c r="N96" s="1558"/>
      <c r="O96" s="301"/>
      <c r="P96" s="237"/>
      <c r="Q96" s="237"/>
      <c r="R96" s="237"/>
      <c r="S96" s="301"/>
      <c r="T96" s="1548" t="s">
        <v>1512</v>
      </c>
      <c r="BV96" s="290"/>
      <c r="BW96" s="290"/>
      <c r="CG96" s="289">
        <v>0</v>
      </c>
      <c r="CH96" s="289">
        <v>0</v>
      </c>
      <c r="CI96" s="289">
        <v>0</v>
      </c>
      <c r="CJ96" s="289">
        <v>0</v>
      </c>
      <c r="CK96" s="289">
        <v>0</v>
      </c>
      <c r="CQ96" s="289"/>
      <c r="CR96" s="290"/>
    </row>
    <row r="97" spans="1:96" ht="15" customHeight="1" x14ac:dyDescent="0.25">
      <c r="A97" s="3186" t="s">
        <v>1804</v>
      </c>
      <c r="B97" s="3251"/>
      <c r="C97" s="3187"/>
      <c r="D97" s="1560">
        <f t="shared" si="15"/>
        <v>0</v>
      </c>
      <c r="E97" s="201"/>
      <c r="F97" s="201"/>
      <c r="G97" s="256"/>
      <c r="H97" s="256"/>
      <c r="I97" s="256"/>
      <c r="J97" s="201"/>
      <c r="K97" s="201"/>
      <c r="L97" s="201"/>
      <c r="M97" s="201"/>
      <c r="N97" s="1558"/>
      <c r="O97" s="301"/>
      <c r="P97" s="237"/>
      <c r="Q97" s="237"/>
      <c r="R97" s="237"/>
      <c r="S97" s="301"/>
      <c r="T97" s="1548" t="s">
        <v>1512</v>
      </c>
      <c r="BV97" s="290"/>
      <c r="BW97" s="290"/>
      <c r="CG97" s="289">
        <v>0</v>
      </c>
      <c r="CH97" s="289">
        <v>0</v>
      </c>
      <c r="CI97" s="289">
        <v>0</v>
      </c>
      <c r="CJ97" s="289">
        <v>0</v>
      </c>
      <c r="CK97" s="289">
        <v>0</v>
      </c>
      <c r="CQ97" s="289"/>
      <c r="CR97" s="290"/>
    </row>
    <row r="98" spans="1:96" ht="15" x14ac:dyDescent="0.25">
      <c r="A98" s="3186" t="s">
        <v>1805</v>
      </c>
      <c r="B98" s="3251"/>
      <c r="C98" s="3187"/>
      <c r="D98" s="1560">
        <f t="shared" si="15"/>
        <v>0</v>
      </c>
      <c r="E98" s="201"/>
      <c r="F98" s="201"/>
      <c r="G98" s="256"/>
      <c r="H98" s="256"/>
      <c r="I98" s="256"/>
      <c r="J98" s="256"/>
      <c r="K98" s="256"/>
      <c r="L98" s="201"/>
      <c r="M98" s="201"/>
      <c r="N98" s="1558"/>
      <c r="O98" s="301"/>
      <c r="P98" s="237"/>
      <c r="Q98" s="211"/>
      <c r="R98" s="237"/>
      <c r="S98" s="301"/>
      <c r="T98" s="1548" t="s">
        <v>1512</v>
      </c>
      <c r="BV98" s="290"/>
      <c r="BW98" s="290"/>
      <c r="CG98" s="289">
        <v>0</v>
      </c>
      <c r="CH98" s="289">
        <v>0</v>
      </c>
      <c r="CI98" s="289">
        <v>0</v>
      </c>
      <c r="CJ98" s="289">
        <v>0</v>
      </c>
      <c r="CK98" s="289">
        <v>0</v>
      </c>
      <c r="CQ98" s="289"/>
      <c r="CR98" s="290"/>
    </row>
    <row r="99" spans="1:96" ht="15" x14ac:dyDescent="0.25">
      <c r="A99" s="3186" t="s">
        <v>1806</v>
      </c>
      <c r="B99" s="3251"/>
      <c r="C99" s="3187"/>
      <c r="D99" s="1560">
        <f t="shared" si="15"/>
        <v>0</v>
      </c>
      <c r="E99" s="201"/>
      <c r="F99" s="201"/>
      <c r="G99" s="256"/>
      <c r="H99" s="256"/>
      <c r="I99" s="256"/>
      <c r="J99" s="256"/>
      <c r="K99" s="256"/>
      <c r="L99" s="201"/>
      <c r="M99" s="201"/>
      <c r="N99" s="1558"/>
      <c r="O99" s="301"/>
      <c r="P99" s="237"/>
      <c r="Q99" s="211"/>
      <c r="R99" s="237"/>
      <c r="S99" s="301"/>
      <c r="T99" s="1548" t="s">
        <v>1512</v>
      </c>
      <c r="BV99" s="290"/>
      <c r="BW99" s="290"/>
      <c r="CG99" s="289">
        <v>0</v>
      </c>
      <c r="CH99" s="289">
        <v>0</v>
      </c>
      <c r="CI99" s="289">
        <v>0</v>
      </c>
      <c r="CJ99" s="289">
        <v>0</v>
      </c>
      <c r="CK99" s="289">
        <v>0</v>
      </c>
      <c r="CQ99" s="289"/>
      <c r="CR99" s="290"/>
    </row>
    <row r="100" spans="1:96" ht="15" x14ac:dyDescent="0.25">
      <c r="A100" s="3186" t="s">
        <v>1807</v>
      </c>
      <c r="B100" s="3251"/>
      <c r="C100" s="3187"/>
      <c r="D100" s="1560">
        <f t="shared" si="15"/>
        <v>0</v>
      </c>
      <c r="E100" s="201"/>
      <c r="F100" s="201"/>
      <c r="G100" s="256"/>
      <c r="H100" s="256"/>
      <c r="I100" s="256"/>
      <c r="J100" s="256"/>
      <c r="K100" s="256"/>
      <c r="L100" s="201"/>
      <c r="M100" s="201"/>
      <c r="N100" s="1558"/>
      <c r="O100" s="301"/>
      <c r="P100" s="237"/>
      <c r="Q100" s="211"/>
      <c r="R100" s="237"/>
      <c r="S100" s="301"/>
      <c r="T100" s="1548" t="s">
        <v>1512</v>
      </c>
      <c r="BV100" s="290"/>
      <c r="BW100" s="290"/>
      <c r="CG100" s="289">
        <v>0</v>
      </c>
      <c r="CH100" s="289">
        <v>0</v>
      </c>
      <c r="CI100" s="289">
        <v>0</v>
      </c>
      <c r="CJ100" s="289">
        <v>0</v>
      </c>
      <c r="CK100" s="289">
        <v>0</v>
      </c>
      <c r="CQ100" s="289"/>
      <c r="CR100" s="290"/>
    </row>
    <row r="101" spans="1:96" x14ac:dyDescent="0.2">
      <c r="A101" s="2754" t="s">
        <v>1808</v>
      </c>
      <c r="B101" s="2754"/>
      <c r="C101" s="2754"/>
      <c r="D101" s="397">
        <f t="shared" si="15"/>
        <v>0</v>
      </c>
      <c r="E101" s="201"/>
      <c r="F101" s="201"/>
      <c r="G101" s="201"/>
      <c r="H101" s="201"/>
      <c r="I101" s="201"/>
      <c r="J101" s="201"/>
      <c r="K101" s="201"/>
      <c r="L101" s="201"/>
      <c r="M101" s="201"/>
      <c r="N101" s="1558"/>
      <c r="O101" s="301"/>
      <c r="P101" s="237"/>
      <c r="Q101" s="237"/>
      <c r="R101" s="237"/>
      <c r="S101" s="301"/>
      <c r="T101" s="1548" t="s">
        <v>1512</v>
      </c>
      <c r="BV101" s="290"/>
      <c r="BW101" s="290"/>
      <c r="CG101" s="289">
        <v>0</v>
      </c>
      <c r="CH101" s="289">
        <v>0</v>
      </c>
      <c r="CI101" s="289">
        <v>0</v>
      </c>
      <c r="CJ101" s="289">
        <v>0</v>
      </c>
      <c r="CK101" s="289">
        <v>0</v>
      </c>
      <c r="CQ101" s="289"/>
      <c r="CR101" s="290"/>
    </row>
    <row r="102" spans="1:96" ht="14.25" customHeight="1" x14ac:dyDescent="0.2">
      <c r="A102" s="2754" t="s">
        <v>1809</v>
      </c>
      <c r="B102" s="2754"/>
      <c r="C102" s="2754"/>
      <c r="D102" s="397">
        <f t="shared" si="15"/>
        <v>0</v>
      </c>
      <c r="E102" s="201"/>
      <c r="F102" s="201"/>
      <c r="G102" s="201"/>
      <c r="H102" s="201"/>
      <c r="I102" s="201"/>
      <c r="J102" s="201"/>
      <c r="K102" s="201"/>
      <c r="L102" s="201"/>
      <c r="M102" s="201"/>
      <c r="N102" s="1558"/>
      <c r="O102" s="301"/>
      <c r="P102" s="237"/>
      <c r="Q102" s="237"/>
      <c r="R102" s="237"/>
      <c r="S102" s="301"/>
      <c r="T102" s="1548" t="s">
        <v>1512</v>
      </c>
      <c r="BV102" s="290"/>
      <c r="BW102" s="290"/>
      <c r="CG102" s="289">
        <v>0</v>
      </c>
      <c r="CH102" s="289">
        <v>0</v>
      </c>
      <c r="CI102" s="289">
        <v>0</v>
      </c>
      <c r="CJ102" s="289">
        <v>0</v>
      </c>
      <c r="CK102" s="289">
        <v>0</v>
      </c>
      <c r="CQ102" s="289"/>
      <c r="CR102" s="290"/>
    </row>
    <row r="103" spans="1:96" ht="14.25" customHeight="1" x14ac:dyDescent="0.2">
      <c r="A103" s="3218" t="s">
        <v>1810</v>
      </c>
      <c r="B103" s="3218"/>
      <c r="C103" s="3218"/>
      <c r="D103" s="1559">
        <f t="shared" si="15"/>
        <v>0</v>
      </c>
      <c r="E103" s="201"/>
      <c r="F103" s="201"/>
      <c r="G103" s="201"/>
      <c r="H103" s="201"/>
      <c r="I103" s="201"/>
      <c r="J103" s="201"/>
      <c r="K103" s="201"/>
      <c r="L103" s="201"/>
      <c r="M103" s="201"/>
      <c r="N103" s="1558"/>
      <c r="O103" s="301"/>
      <c r="P103" s="237"/>
      <c r="Q103" s="237"/>
      <c r="R103" s="237"/>
      <c r="S103" s="301"/>
      <c r="T103" s="1548" t="s">
        <v>1512</v>
      </c>
      <c r="BV103" s="290"/>
      <c r="BW103" s="290"/>
      <c r="CG103" s="289">
        <v>0</v>
      </c>
      <c r="CH103" s="289">
        <v>0</v>
      </c>
      <c r="CI103" s="289">
        <v>0</v>
      </c>
      <c r="CJ103" s="289">
        <v>0</v>
      </c>
      <c r="CK103" s="289">
        <v>0</v>
      </c>
      <c r="CQ103" s="289"/>
      <c r="CR103" s="290"/>
    </row>
    <row r="104" spans="1:96" ht="14.25" customHeight="1" x14ac:dyDescent="0.2">
      <c r="A104" s="3218" t="s">
        <v>1811</v>
      </c>
      <c r="B104" s="3218"/>
      <c r="C104" s="3218"/>
      <c r="D104" s="1559">
        <f t="shared" si="15"/>
        <v>0</v>
      </c>
      <c r="E104" s="201"/>
      <c r="F104" s="201"/>
      <c r="G104" s="201"/>
      <c r="H104" s="201"/>
      <c r="I104" s="201"/>
      <c r="J104" s="201"/>
      <c r="K104" s="201"/>
      <c r="L104" s="201"/>
      <c r="M104" s="201"/>
      <c r="N104" s="1558"/>
      <c r="O104" s="301"/>
      <c r="P104" s="237"/>
      <c r="Q104" s="237"/>
      <c r="R104" s="237"/>
      <c r="S104" s="301"/>
      <c r="T104" s="1548" t="s">
        <v>1512</v>
      </c>
      <c r="BV104" s="290"/>
      <c r="BW104" s="290"/>
      <c r="CG104" s="289">
        <v>0</v>
      </c>
      <c r="CH104" s="289">
        <v>0</v>
      </c>
      <c r="CI104" s="289">
        <v>0</v>
      </c>
      <c r="CJ104" s="289">
        <v>0</v>
      </c>
      <c r="CK104" s="289">
        <v>0</v>
      </c>
      <c r="CQ104" s="289"/>
      <c r="CR104" s="290"/>
    </row>
    <row r="105" spans="1:96" ht="15" customHeight="1" x14ac:dyDescent="0.25">
      <c r="A105" s="3227" t="s">
        <v>1812</v>
      </c>
      <c r="B105" s="3229"/>
      <c r="C105" s="3228"/>
      <c r="D105" s="1560">
        <f t="shared" si="15"/>
        <v>0</v>
      </c>
      <c r="E105" s="201"/>
      <c r="F105" s="201"/>
      <c r="G105" s="269"/>
      <c r="H105" s="269"/>
      <c r="I105" s="269"/>
      <c r="J105" s="269"/>
      <c r="K105" s="269"/>
      <c r="L105" s="269"/>
      <c r="M105" s="269"/>
      <c r="N105" s="1561"/>
      <c r="O105" s="429"/>
      <c r="P105" s="237"/>
      <c r="Q105" s="237"/>
      <c r="R105" s="237"/>
      <c r="S105" s="301"/>
      <c r="T105" s="1548" t="s">
        <v>1512</v>
      </c>
      <c r="BV105" s="290"/>
      <c r="BW105" s="290"/>
      <c r="CG105" s="289">
        <v>0</v>
      </c>
      <c r="CH105" s="289">
        <v>0</v>
      </c>
      <c r="CI105" s="289">
        <v>0</v>
      </c>
      <c r="CJ105" s="289">
        <v>0</v>
      </c>
      <c r="CK105" s="289">
        <v>0</v>
      </c>
      <c r="CQ105" s="289"/>
      <c r="CR105" s="290"/>
    </row>
    <row r="106" spans="1:96" ht="14.25" customHeight="1" x14ac:dyDescent="0.2">
      <c r="A106" s="2754" t="s">
        <v>1813</v>
      </c>
      <c r="B106" s="2754"/>
      <c r="C106" s="2754"/>
      <c r="D106" s="397">
        <f t="shared" si="15"/>
        <v>0</v>
      </c>
      <c r="E106" s="201"/>
      <c r="F106" s="201"/>
      <c r="G106" s="242"/>
      <c r="H106" s="242"/>
      <c r="I106" s="242"/>
      <c r="J106" s="242"/>
      <c r="K106" s="242"/>
      <c r="L106" s="242"/>
      <c r="M106" s="242"/>
      <c r="N106" s="988"/>
      <c r="O106" s="247"/>
      <c r="P106" s="237"/>
      <c r="Q106" s="237"/>
      <c r="R106" s="136"/>
      <c r="S106" s="301"/>
      <c r="T106" s="1548" t="s">
        <v>1512</v>
      </c>
      <c r="BV106" s="290"/>
      <c r="BW106" s="290"/>
      <c r="CG106" s="289">
        <v>0</v>
      </c>
      <c r="CH106" s="289">
        <v>0</v>
      </c>
      <c r="CI106" s="289">
        <v>0</v>
      </c>
      <c r="CJ106" s="289">
        <v>0</v>
      </c>
      <c r="CK106" s="289">
        <v>0</v>
      </c>
      <c r="CQ106" s="289"/>
      <c r="CR106" s="290"/>
    </row>
    <row r="107" spans="1:96" x14ac:dyDescent="0.2">
      <c r="A107" s="2745" t="s">
        <v>47</v>
      </c>
      <c r="B107" s="2746"/>
      <c r="C107" s="2747"/>
      <c r="D107" s="385">
        <f t="shared" ref="D107:S107" si="16">SUM(D78:D106)</f>
        <v>0</v>
      </c>
      <c r="E107" s="385">
        <f t="shared" si="16"/>
        <v>0</v>
      </c>
      <c r="F107" s="344">
        <f t="shared" si="16"/>
        <v>0</v>
      </c>
      <c r="G107" s="1562">
        <f t="shared" si="16"/>
        <v>0</v>
      </c>
      <c r="H107" s="1562">
        <f t="shared" si="16"/>
        <v>0</v>
      </c>
      <c r="I107" s="1562">
        <f t="shared" si="16"/>
        <v>0</v>
      </c>
      <c r="J107" s="1562">
        <f t="shared" si="16"/>
        <v>0</v>
      </c>
      <c r="K107" s="1562">
        <f t="shared" si="16"/>
        <v>0</v>
      </c>
      <c r="L107" s="1562">
        <f t="shared" si="16"/>
        <v>0</v>
      </c>
      <c r="M107" s="1562">
        <f t="shared" si="16"/>
        <v>0</v>
      </c>
      <c r="N107" s="1563">
        <f t="shared" si="16"/>
        <v>0</v>
      </c>
      <c r="O107" s="1564">
        <f t="shared" si="16"/>
        <v>0</v>
      </c>
      <c r="P107" s="1565">
        <f t="shared" si="16"/>
        <v>0</v>
      </c>
      <c r="Q107" s="345">
        <f t="shared" si="16"/>
        <v>0</v>
      </c>
      <c r="R107" s="1566">
        <f t="shared" si="16"/>
        <v>0</v>
      </c>
      <c r="S107" s="344">
        <f t="shared" si="16"/>
        <v>0</v>
      </c>
      <c r="T107" s="1548"/>
      <c r="BV107" s="290"/>
      <c r="BW107" s="290"/>
      <c r="CK107" s="289">
        <v>0</v>
      </c>
      <c r="CQ107" s="289"/>
      <c r="CR107" s="290"/>
    </row>
    <row r="108" spans="1:96" x14ac:dyDescent="0.2">
      <c r="A108" s="262" t="s">
        <v>811</v>
      </c>
      <c r="B108" s="1471"/>
      <c r="C108" s="1471"/>
      <c r="D108" s="1567"/>
      <c r="E108" s="1567"/>
      <c r="BV108" s="290"/>
      <c r="BW108" s="290"/>
      <c r="CK108" s="289">
        <v>0</v>
      </c>
      <c r="CQ108" s="289"/>
      <c r="CR108" s="290"/>
    </row>
    <row r="109" spans="1:96" ht="14.25" customHeight="1" x14ac:dyDescent="0.2">
      <c r="A109" s="2799" t="s">
        <v>2209</v>
      </c>
      <c r="B109" s="2800"/>
      <c r="C109" s="2801"/>
      <c r="D109" s="2767" t="s">
        <v>47</v>
      </c>
      <c r="E109" s="2752"/>
      <c r="F109" s="2768"/>
      <c r="G109" s="2745" t="s">
        <v>759</v>
      </c>
      <c r="H109" s="2746"/>
      <c r="I109" s="2746"/>
      <c r="J109" s="2746"/>
      <c r="K109" s="2746"/>
      <c r="L109" s="2746"/>
      <c r="M109" s="2746"/>
      <c r="N109" s="3210"/>
      <c r="O109" s="2768" t="s">
        <v>373</v>
      </c>
      <c r="P109" s="2732" t="s">
        <v>772</v>
      </c>
      <c r="Q109" s="2732" t="s">
        <v>2234</v>
      </c>
      <c r="R109" s="2732" t="s">
        <v>1404</v>
      </c>
      <c r="BV109" s="290"/>
      <c r="BW109" s="290"/>
      <c r="CK109" s="289">
        <v>0</v>
      </c>
      <c r="CQ109" s="289"/>
      <c r="CR109" s="290"/>
    </row>
    <row r="110" spans="1:96" x14ac:dyDescent="0.2">
      <c r="A110" s="3253"/>
      <c r="B110" s="3254"/>
      <c r="C110" s="3255"/>
      <c r="D110" s="2769"/>
      <c r="E110" s="2753"/>
      <c r="F110" s="2770"/>
      <c r="G110" s="2740" t="s">
        <v>789</v>
      </c>
      <c r="H110" s="2740" t="s">
        <v>790</v>
      </c>
      <c r="I110" s="2740" t="s">
        <v>791</v>
      </c>
      <c r="J110" s="2740" t="s">
        <v>765</v>
      </c>
      <c r="K110" s="2740" t="s">
        <v>766</v>
      </c>
      <c r="L110" s="2740" t="s">
        <v>767</v>
      </c>
      <c r="M110" s="2740" t="s">
        <v>768</v>
      </c>
      <c r="N110" s="3213" t="s">
        <v>769</v>
      </c>
      <c r="O110" s="2774"/>
      <c r="P110" s="2734"/>
      <c r="Q110" s="2734"/>
      <c r="R110" s="2734"/>
      <c r="BV110" s="290"/>
      <c r="BW110" s="290"/>
      <c r="CK110" s="289">
        <v>0</v>
      </c>
      <c r="CQ110" s="289"/>
      <c r="CR110" s="290"/>
    </row>
    <row r="111" spans="1:96" x14ac:dyDescent="0.2">
      <c r="A111" s="3137"/>
      <c r="B111" s="3256"/>
      <c r="C111" s="3138"/>
      <c r="D111" s="1568" t="s">
        <v>231</v>
      </c>
      <c r="E111" s="467" t="s">
        <v>27</v>
      </c>
      <c r="F111" s="824" t="s">
        <v>28</v>
      </c>
      <c r="G111" s="2741"/>
      <c r="H111" s="2741"/>
      <c r="I111" s="2741"/>
      <c r="J111" s="2741"/>
      <c r="K111" s="2741"/>
      <c r="L111" s="2741"/>
      <c r="M111" s="2741"/>
      <c r="N111" s="3214"/>
      <c r="O111" s="2770"/>
      <c r="P111" s="2733"/>
      <c r="Q111" s="2733"/>
      <c r="R111" s="2733"/>
      <c r="BV111" s="290"/>
      <c r="BW111" s="290"/>
      <c r="CK111" s="289">
        <v>0</v>
      </c>
      <c r="CQ111" s="289"/>
      <c r="CR111" s="290"/>
    </row>
    <row r="112" spans="1:96" x14ac:dyDescent="0.2">
      <c r="A112" s="2833" t="s">
        <v>1814</v>
      </c>
      <c r="B112" s="3252"/>
      <c r="C112" s="2834"/>
      <c r="D112" s="1263">
        <f t="shared" ref="D112:D117" si="17">SUM(G112:N112)</f>
        <v>0</v>
      </c>
      <c r="E112" s="1569"/>
      <c r="F112" s="1028"/>
      <c r="G112" s="193"/>
      <c r="H112" s="193"/>
      <c r="I112" s="193"/>
      <c r="J112" s="193"/>
      <c r="K112" s="193"/>
      <c r="L112" s="193"/>
      <c r="M112" s="193"/>
      <c r="N112" s="994"/>
      <c r="O112" s="244"/>
      <c r="P112" s="244"/>
      <c r="Q112" s="125"/>
      <c r="R112" s="125"/>
      <c r="S112" s="1570" t="s">
        <v>1512</v>
      </c>
      <c r="BV112" s="290"/>
      <c r="BW112" s="290"/>
      <c r="CG112" s="289">
        <v>0</v>
      </c>
      <c r="CH112" s="289">
        <v>0</v>
      </c>
      <c r="CI112" s="289">
        <v>0</v>
      </c>
      <c r="CJ112" s="289">
        <v>0</v>
      </c>
      <c r="CK112" s="289">
        <v>0</v>
      </c>
      <c r="CQ112" s="289"/>
      <c r="CR112" s="290"/>
    </row>
    <row r="113" spans="1:96" x14ac:dyDescent="0.2">
      <c r="A113" s="2792" t="s">
        <v>1815</v>
      </c>
      <c r="B113" s="2802"/>
      <c r="C113" s="2793"/>
      <c r="D113" s="437">
        <f t="shared" si="17"/>
        <v>0</v>
      </c>
      <c r="E113" s="1571"/>
      <c r="F113" s="362"/>
      <c r="G113" s="252"/>
      <c r="H113" s="252"/>
      <c r="I113" s="252"/>
      <c r="J113" s="252"/>
      <c r="K113" s="252"/>
      <c r="L113" s="252"/>
      <c r="M113" s="252"/>
      <c r="N113" s="996"/>
      <c r="O113" s="299"/>
      <c r="P113" s="299"/>
      <c r="Q113" s="143"/>
      <c r="R113" s="143"/>
      <c r="S113" s="1570" t="s">
        <v>1512</v>
      </c>
      <c r="BV113" s="290"/>
      <c r="BW113" s="290"/>
      <c r="CG113" s="289">
        <v>0</v>
      </c>
      <c r="CH113" s="289">
        <v>0</v>
      </c>
      <c r="CI113" s="289">
        <v>0</v>
      </c>
      <c r="CJ113" s="289">
        <v>0</v>
      </c>
      <c r="CK113" s="289">
        <v>0</v>
      </c>
      <c r="CQ113" s="289"/>
      <c r="CR113" s="290"/>
    </row>
    <row r="114" spans="1:96" x14ac:dyDescent="0.2">
      <c r="A114" s="3227" t="s">
        <v>1816</v>
      </c>
      <c r="B114" s="3229"/>
      <c r="C114" s="3228"/>
      <c r="D114" s="1572">
        <f t="shared" si="17"/>
        <v>0</v>
      </c>
      <c r="E114" s="1571"/>
      <c r="F114" s="362"/>
      <c r="G114" s="252"/>
      <c r="H114" s="252"/>
      <c r="I114" s="252"/>
      <c r="J114" s="252"/>
      <c r="K114" s="252"/>
      <c r="L114" s="252"/>
      <c r="M114" s="252"/>
      <c r="N114" s="996"/>
      <c r="O114" s="299"/>
      <c r="P114" s="299"/>
      <c r="Q114" s="143"/>
      <c r="R114" s="143"/>
      <c r="S114" s="1570" t="s">
        <v>1512</v>
      </c>
      <c r="BV114" s="290"/>
      <c r="BW114" s="290"/>
      <c r="CG114" s="289">
        <v>0</v>
      </c>
      <c r="CH114" s="289">
        <v>0</v>
      </c>
      <c r="CI114" s="289">
        <v>0</v>
      </c>
      <c r="CJ114" s="289">
        <v>0</v>
      </c>
      <c r="CK114" s="289">
        <v>0</v>
      </c>
      <c r="CQ114" s="289"/>
      <c r="CR114" s="290"/>
    </row>
    <row r="115" spans="1:96" ht="14.25" customHeight="1" x14ac:dyDescent="0.2">
      <c r="A115" s="3227" t="s">
        <v>1817</v>
      </c>
      <c r="B115" s="3229"/>
      <c r="C115" s="3228"/>
      <c r="D115" s="1572">
        <f t="shared" si="17"/>
        <v>0</v>
      </c>
      <c r="E115" s="1571"/>
      <c r="F115" s="362"/>
      <c r="G115" s="252"/>
      <c r="H115" s="252"/>
      <c r="I115" s="252"/>
      <c r="J115" s="252"/>
      <c r="K115" s="252"/>
      <c r="L115" s="252"/>
      <c r="M115" s="252"/>
      <c r="N115" s="996"/>
      <c r="O115" s="299"/>
      <c r="P115" s="299"/>
      <c r="Q115" s="143"/>
      <c r="R115" s="143"/>
      <c r="S115" s="1570" t="s">
        <v>1512</v>
      </c>
      <c r="BV115" s="290"/>
      <c r="BW115" s="290"/>
      <c r="CG115" s="289">
        <v>0</v>
      </c>
      <c r="CH115" s="289">
        <v>0</v>
      </c>
      <c r="CI115" s="289">
        <v>0</v>
      </c>
      <c r="CJ115" s="289">
        <v>0</v>
      </c>
      <c r="CK115" s="289">
        <v>0</v>
      </c>
      <c r="CQ115" s="289"/>
      <c r="CR115" s="290"/>
    </row>
    <row r="116" spans="1:96" ht="14.25" customHeight="1" x14ac:dyDescent="0.2">
      <c r="A116" s="3227" t="s">
        <v>1818</v>
      </c>
      <c r="B116" s="3229"/>
      <c r="C116" s="3228"/>
      <c r="D116" s="1572">
        <f t="shared" si="17"/>
        <v>0</v>
      </c>
      <c r="E116" s="1571"/>
      <c r="F116" s="362"/>
      <c r="G116" s="252"/>
      <c r="H116" s="252"/>
      <c r="I116" s="252"/>
      <c r="J116" s="252"/>
      <c r="K116" s="252"/>
      <c r="L116" s="252"/>
      <c r="M116" s="252"/>
      <c r="N116" s="996"/>
      <c r="O116" s="299"/>
      <c r="P116" s="299"/>
      <c r="Q116" s="143"/>
      <c r="R116" s="143"/>
      <c r="S116" s="1570" t="s">
        <v>1512</v>
      </c>
      <c r="BV116" s="290"/>
      <c r="BW116" s="290"/>
      <c r="CG116" s="289">
        <v>0</v>
      </c>
      <c r="CH116" s="289">
        <v>0</v>
      </c>
      <c r="CI116" s="289">
        <v>0</v>
      </c>
      <c r="CJ116" s="289">
        <v>0</v>
      </c>
      <c r="CK116" s="289">
        <v>0</v>
      </c>
      <c r="CQ116" s="289"/>
      <c r="CR116" s="290"/>
    </row>
    <row r="117" spans="1:96" x14ac:dyDescent="0.2">
      <c r="A117" s="2792" t="s">
        <v>1819</v>
      </c>
      <c r="B117" s="2802"/>
      <c r="C117" s="2793"/>
      <c r="D117" s="437">
        <f t="shared" si="17"/>
        <v>0</v>
      </c>
      <c r="E117" s="1573"/>
      <c r="F117" s="362"/>
      <c r="G117" s="201"/>
      <c r="H117" s="201"/>
      <c r="I117" s="201"/>
      <c r="J117" s="201"/>
      <c r="K117" s="201"/>
      <c r="L117" s="201"/>
      <c r="M117" s="201"/>
      <c r="N117" s="1558"/>
      <c r="O117" s="301"/>
      <c r="P117" s="301"/>
      <c r="Q117" s="237"/>
      <c r="R117" s="154"/>
      <c r="S117" s="1570" t="s">
        <v>1512</v>
      </c>
      <c r="BV117" s="290"/>
      <c r="BW117" s="290"/>
      <c r="CG117" s="289">
        <v>0</v>
      </c>
      <c r="CH117" s="289">
        <v>0</v>
      </c>
      <c r="CI117" s="289">
        <v>0</v>
      </c>
      <c r="CJ117" s="289">
        <v>0</v>
      </c>
      <c r="CK117" s="289">
        <v>0</v>
      </c>
      <c r="CQ117" s="289"/>
      <c r="CR117" s="290"/>
    </row>
    <row r="118" spans="1:96" x14ac:dyDescent="0.2">
      <c r="A118" s="2745" t="s">
        <v>47</v>
      </c>
      <c r="B118" s="2746"/>
      <c r="C118" s="2747"/>
      <c r="D118" s="385">
        <f t="shared" ref="D118:R118" si="18">SUM(D112:D117)</f>
        <v>0</v>
      </c>
      <c r="E118" s="385">
        <f t="shared" si="18"/>
        <v>0</v>
      </c>
      <c r="F118" s="344">
        <f t="shared" si="18"/>
        <v>0</v>
      </c>
      <c r="G118" s="1562">
        <f t="shared" si="18"/>
        <v>0</v>
      </c>
      <c r="H118" s="1562">
        <f t="shared" si="18"/>
        <v>0</v>
      </c>
      <c r="I118" s="1562">
        <f t="shared" si="18"/>
        <v>0</v>
      </c>
      <c r="J118" s="1562">
        <f t="shared" si="18"/>
        <v>0</v>
      </c>
      <c r="K118" s="1562">
        <f t="shared" si="18"/>
        <v>0</v>
      </c>
      <c r="L118" s="1562">
        <f t="shared" si="18"/>
        <v>0</v>
      </c>
      <c r="M118" s="1562">
        <f t="shared" si="18"/>
        <v>0</v>
      </c>
      <c r="N118" s="1563">
        <f t="shared" si="18"/>
        <v>0</v>
      </c>
      <c r="O118" s="1564">
        <f t="shared" si="18"/>
        <v>0</v>
      </c>
      <c r="P118" s="344">
        <f t="shared" si="18"/>
        <v>0</v>
      </c>
      <c r="Q118" s="345">
        <f t="shared" si="18"/>
        <v>0</v>
      </c>
      <c r="R118" s="1574">
        <f t="shared" si="18"/>
        <v>0</v>
      </c>
      <c r="S118" s="290"/>
      <c r="BV118" s="290"/>
      <c r="BW118" s="290"/>
      <c r="CQ118" s="289"/>
      <c r="CR118" s="290"/>
    </row>
    <row r="119" spans="1:96" x14ac:dyDescent="0.2">
      <c r="A119" s="329" t="s">
        <v>1520</v>
      </c>
      <c r="B119" s="1555"/>
      <c r="C119" s="1555"/>
      <c r="D119" s="1555"/>
      <c r="E119" s="1003"/>
      <c r="F119" s="1003"/>
      <c r="G119" s="1003"/>
      <c r="H119" s="1003"/>
      <c r="I119" s="1003"/>
      <c r="J119" s="1003"/>
      <c r="K119" s="1003"/>
      <c r="L119" s="1003"/>
      <c r="M119" s="1003"/>
      <c r="N119" s="1003"/>
      <c r="O119" s="1003"/>
      <c r="P119" s="1003"/>
      <c r="Q119" s="1471"/>
      <c r="R119" s="1471"/>
      <c r="X119" s="1471"/>
      <c r="BV119" s="290"/>
      <c r="BW119" s="290"/>
      <c r="CQ119" s="289"/>
      <c r="CR119" s="290"/>
    </row>
    <row r="120" spans="1:96" ht="25.5" customHeight="1" x14ac:dyDescent="0.2">
      <c r="A120" s="2784" t="s">
        <v>792</v>
      </c>
      <c r="B120" s="2951"/>
      <c r="C120" s="2785"/>
      <c r="D120" s="2767" t="s">
        <v>47</v>
      </c>
      <c r="E120" s="2752"/>
      <c r="F120" s="2768"/>
      <c r="G120" s="2745" t="s">
        <v>759</v>
      </c>
      <c r="H120" s="2746"/>
      <c r="I120" s="2746"/>
      <c r="J120" s="2746"/>
      <c r="K120" s="2746"/>
      <c r="L120" s="3210"/>
      <c r="M120" s="2768" t="s">
        <v>721</v>
      </c>
      <c r="N120" s="2801" t="s">
        <v>1864</v>
      </c>
      <c r="BV120" s="290"/>
      <c r="BW120" s="290"/>
      <c r="CQ120" s="289"/>
      <c r="CR120" s="290"/>
    </row>
    <row r="121" spans="1:96" ht="15" customHeight="1" x14ac:dyDescent="0.2">
      <c r="A121" s="2786"/>
      <c r="B121" s="3185"/>
      <c r="C121" s="2787"/>
      <c r="D121" s="2773"/>
      <c r="E121" s="2796"/>
      <c r="F121" s="2774"/>
      <c r="G121" s="2735" t="s">
        <v>767</v>
      </c>
      <c r="H121" s="2737"/>
      <c r="I121" s="2735" t="s">
        <v>768</v>
      </c>
      <c r="J121" s="2737"/>
      <c r="K121" s="2735" t="s">
        <v>769</v>
      </c>
      <c r="L121" s="2946"/>
      <c r="M121" s="2774"/>
      <c r="N121" s="3255"/>
      <c r="BV121" s="290"/>
      <c r="BW121" s="290"/>
      <c r="CQ121" s="289"/>
      <c r="CR121" s="290"/>
    </row>
    <row r="122" spans="1:96" ht="18.75" customHeight="1" x14ac:dyDescent="0.2">
      <c r="A122" s="2788"/>
      <c r="B122" s="2822"/>
      <c r="C122" s="2789"/>
      <c r="D122" s="184" t="s">
        <v>231</v>
      </c>
      <c r="E122" s="295" t="s">
        <v>27</v>
      </c>
      <c r="F122" s="824" t="s">
        <v>28</v>
      </c>
      <c r="G122" s="468" t="s">
        <v>27</v>
      </c>
      <c r="H122" s="339" t="s">
        <v>28</v>
      </c>
      <c r="I122" s="383" t="s">
        <v>27</v>
      </c>
      <c r="J122" s="339" t="s">
        <v>28</v>
      </c>
      <c r="K122" s="383" t="s">
        <v>27</v>
      </c>
      <c r="L122" s="1462" t="s">
        <v>28</v>
      </c>
      <c r="M122" s="2770"/>
      <c r="N122" s="3138"/>
      <c r="BV122" s="290"/>
      <c r="BW122" s="290"/>
      <c r="CQ122" s="289"/>
      <c r="CR122" s="290"/>
    </row>
    <row r="123" spans="1:96" ht="14.25" customHeight="1" x14ac:dyDescent="0.2">
      <c r="A123" s="2732" t="s">
        <v>1820</v>
      </c>
      <c r="B123" s="3233" t="s">
        <v>1821</v>
      </c>
      <c r="C123" s="3234"/>
      <c r="D123" s="1575">
        <f>SUM(E123+F123)</f>
        <v>0</v>
      </c>
      <c r="E123" s="1575">
        <f t="shared" ref="E123:F125" si="19">SUM(G123+I123+K123)</f>
        <v>0</v>
      </c>
      <c r="F123" s="1576">
        <f t="shared" si="19"/>
        <v>0</v>
      </c>
      <c r="G123" s="120"/>
      <c r="H123" s="123"/>
      <c r="I123" s="229"/>
      <c r="J123" s="166"/>
      <c r="K123" s="229"/>
      <c r="L123" s="1577"/>
      <c r="M123" s="244"/>
      <c r="N123" s="166"/>
      <c r="O123" s="1570"/>
      <c r="BV123" s="290"/>
      <c r="BW123" s="290"/>
      <c r="CG123" s="289">
        <v>0</v>
      </c>
      <c r="CQ123" s="289"/>
      <c r="CR123" s="290"/>
    </row>
    <row r="124" spans="1:96" x14ac:dyDescent="0.2">
      <c r="A124" s="2734"/>
      <c r="B124" s="3227" t="s">
        <v>1777</v>
      </c>
      <c r="C124" s="3228"/>
      <c r="D124" s="1559">
        <f>SUM(E124+F124)</f>
        <v>0</v>
      </c>
      <c r="E124" s="1559">
        <f t="shared" si="19"/>
        <v>0</v>
      </c>
      <c r="F124" s="1578">
        <f t="shared" si="19"/>
        <v>0</v>
      </c>
      <c r="G124" s="151"/>
      <c r="H124" s="1579"/>
      <c r="I124" s="1580"/>
      <c r="J124" s="253"/>
      <c r="K124" s="1580"/>
      <c r="L124" s="758"/>
      <c r="M124" s="299"/>
      <c r="N124" s="253"/>
      <c r="O124" s="1570"/>
      <c r="BV124" s="290"/>
      <c r="BW124" s="290"/>
      <c r="CG124" s="289">
        <v>0</v>
      </c>
      <c r="CQ124" s="289"/>
      <c r="CR124" s="290"/>
    </row>
    <row r="125" spans="1:96" x14ac:dyDescent="0.2">
      <c r="A125" s="2734"/>
      <c r="B125" s="3167" t="s">
        <v>1807</v>
      </c>
      <c r="C125" s="3168"/>
      <c r="D125" s="1436">
        <f>SUM(E125+F125)</f>
        <v>0</v>
      </c>
      <c r="E125" s="1436">
        <f t="shared" si="19"/>
        <v>0</v>
      </c>
      <c r="F125" s="1437">
        <f t="shared" si="19"/>
        <v>0</v>
      </c>
      <c r="G125" s="131"/>
      <c r="H125" s="134"/>
      <c r="I125" s="131"/>
      <c r="J125" s="317"/>
      <c r="K125" s="131"/>
      <c r="L125" s="1581"/>
      <c r="M125" s="682"/>
      <c r="N125" s="317"/>
      <c r="O125" s="1570"/>
      <c r="BV125" s="290"/>
      <c r="BW125" s="290"/>
      <c r="CG125" s="289">
        <v>0</v>
      </c>
      <c r="CQ125" s="289"/>
      <c r="CR125" s="290"/>
    </row>
    <row r="126" spans="1:96" x14ac:dyDescent="0.2">
      <c r="A126" s="2734"/>
      <c r="B126" s="2738" t="s">
        <v>1822</v>
      </c>
      <c r="C126" s="1582" t="s">
        <v>47</v>
      </c>
      <c r="D126" s="1436">
        <f>SUM(D127:D131)</f>
        <v>0</v>
      </c>
      <c r="E126" s="1436">
        <f>SUM(E127:E131)</f>
        <v>0</v>
      </c>
      <c r="F126" s="1437">
        <f>SUM(F127:F131)</f>
        <v>0</v>
      </c>
      <c r="G126" s="140"/>
      <c r="H126" s="142"/>
      <c r="I126" s="238"/>
      <c r="J126" s="306">
        <f>SUM(J127:J131)</f>
        <v>0</v>
      </c>
      <c r="K126" s="238"/>
      <c r="L126" s="1583">
        <f t="shared" ref="L126:N126" si="20">SUM(L127:L131)</f>
        <v>0</v>
      </c>
      <c r="M126" s="273">
        <f t="shared" si="20"/>
        <v>0</v>
      </c>
      <c r="N126" s="306">
        <f t="shared" si="20"/>
        <v>0</v>
      </c>
      <c r="O126" s="1570"/>
      <c r="BV126" s="290"/>
      <c r="BW126" s="290"/>
      <c r="CQ126" s="289"/>
      <c r="CR126" s="290"/>
    </row>
    <row r="127" spans="1:96" x14ac:dyDescent="0.2">
      <c r="A127" s="2734"/>
      <c r="B127" s="2742"/>
      <c r="C127" s="298" t="s">
        <v>793</v>
      </c>
      <c r="D127" s="1575">
        <f t="shared" ref="D127:D132" si="21">SUM(E127+F127)</f>
        <v>0</v>
      </c>
      <c r="E127" s="1575">
        <f t="shared" ref="E127:F132" si="22">SUM(G127+I127+K127)</f>
        <v>0</v>
      </c>
      <c r="F127" s="1576">
        <f t="shared" si="22"/>
        <v>0</v>
      </c>
      <c r="G127" s="1247"/>
      <c r="H127" s="1584"/>
      <c r="I127" s="1585"/>
      <c r="J127" s="253"/>
      <c r="K127" s="1585"/>
      <c r="L127" s="758"/>
      <c r="M127" s="299"/>
      <c r="N127" s="253"/>
      <c r="O127" s="1570"/>
      <c r="BV127" s="290"/>
      <c r="BW127" s="290"/>
      <c r="CG127" s="289">
        <v>0</v>
      </c>
      <c r="CQ127" s="289"/>
      <c r="CR127" s="290"/>
    </row>
    <row r="128" spans="1:96" x14ac:dyDescent="0.2">
      <c r="A128" s="2734"/>
      <c r="B128" s="2742"/>
      <c r="C128" s="300" t="s">
        <v>794</v>
      </c>
      <c r="D128" s="1559">
        <f t="shared" si="21"/>
        <v>0</v>
      </c>
      <c r="E128" s="1559">
        <f t="shared" si="22"/>
        <v>0</v>
      </c>
      <c r="F128" s="1578">
        <f t="shared" si="22"/>
        <v>0</v>
      </c>
      <c r="G128" s="256"/>
      <c r="H128" s="235"/>
      <c r="I128" s="234"/>
      <c r="J128" s="253"/>
      <c r="K128" s="234"/>
      <c r="L128" s="758"/>
      <c r="M128" s="299"/>
      <c r="N128" s="253"/>
      <c r="O128" s="1570"/>
      <c r="BV128" s="290"/>
      <c r="BW128" s="290"/>
      <c r="CG128" s="289">
        <v>0</v>
      </c>
      <c r="CQ128" s="289"/>
      <c r="CR128" s="290"/>
    </row>
    <row r="129" spans="1:96" x14ac:dyDescent="0.2">
      <c r="A129" s="2734"/>
      <c r="B129" s="2742"/>
      <c r="C129" s="300" t="s">
        <v>1823</v>
      </c>
      <c r="D129" s="1559">
        <f t="shared" si="21"/>
        <v>0</v>
      </c>
      <c r="E129" s="1559">
        <f t="shared" si="22"/>
        <v>0</v>
      </c>
      <c r="F129" s="1578">
        <f t="shared" si="22"/>
        <v>0</v>
      </c>
      <c r="G129" s="151"/>
      <c r="H129" s="1579"/>
      <c r="I129" s="1580"/>
      <c r="J129" s="253"/>
      <c r="K129" s="1580"/>
      <c r="L129" s="758"/>
      <c r="M129" s="299"/>
      <c r="N129" s="253"/>
      <c r="O129" s="1570"/>
      <c r="BV129" s="290"/>
      <c r="BW129" s="290"/>
      <c r="CG129" s="289">
        <v>0</v>
      </c>
      <c r="CQ129" s="289"/>
      <c r="CR129" s="290"/>
    </row>
    <row r="130" spans="1:96" x14ac:dyDescent="0.2">
      <c r="A130" s="2734"/>
      <c r="B130" s="2742"/>
      <c r="C130" s="1586" t="s">
        <v>795</v>
      </c>
      <c r="D130" s="1559">
        <f t="shared" si="21"/>
        <v>0</v>
      </c>
      <c r="E130" s="1559">
        <f t="shared" si="22"/>
        <v>0</v>
      </c>
      <c r="F130" s="1578">
        <f t="shared" si="22"/>
        <v>0</v>
      </c>
      <c r="G130" s="256"/>
      <c r="H130" s="235"/>
      <c r="I130" s="234"/>
      <c r="J130" s="253"/>
      <c r="K130" s="234"/>
      <c r="L130" s="758"/>
      <c r="M130" s="299"/>
      <c r="N130" s="253"/>
      <c r="O130" s="1570"/>
      <c r="BV130" s="290"/>
      <c r="BW130" s="290"/>
      <c r="CG130" s="289">
        <v>0</v>
      </c>
      <c r="CQ130" s="289"/>
      <c r="CR130" s="290"/>
    </row>
    <row r="131" spans="1:96" x14ac:dyDescent="0.2">
      <c r="A131" s="2733"/>
      <c r="B131" s="2742"/>
      <c r="C131" s="1587" t="s">
        <v>1824</v>
      </c>
      <c r="D131" s="1431">
        <f t="shared" si="21"/>
        <v>0</v>
      </c>
      <c r="E131" s="1431">
        <f t="shared" si="22"/>
        <v>0</v>
      </c>
      <c r="F131" s="1432">
        <f t="shared" si="22"/>
        <v>0</v>
      </c>
      <c r="G131" s="151"/>
      <c r="H131" s="150"/>
      <c r="I131" s="1580"/>
      <c r="J131" s="549"/>
      <c r="K131" s="1580"/>
      <c r="L131" s="1588"/>
      <c r="M131" s="1257"/>
      <c r="N131" s="549"/>
      <c r="O131" s="1570"/>
      <c r="BV131" s="290"/>
      <c r="BW131" s="290"/>
      <c r="CG131" s="289">
        <v>0</v>
      </c>
      <c r="CQ131" s="289"/>
      <c r="CR131" s="290"/>
    </row>
    <row r="132" spans="1:96" ht="14.25" customHeight="1" x14ac:dyDescent="0.2">
      <c r="A132" s="2732" t="s">
        <v>1825</v>
      </c>
      <c r="B132" s="3235" t="s">
        <v>1777</v>
      </c>
      <c r="C132" s="3236"/>
      <c r="D132" s="1589">
        <f t="shared" si="21"/>
        <v>0</v>
      </c>
      <c r="E132" s="1589">
        <f t="shared" si="22"/>
        <v>0</v>
      </c>
      <c r="F132" s="1574">
        <f t="shared" si="22"/>
        <v>0</v>
      </c>
      <c r="G132" s="1590"/>
      <c r="H132" s="1412"/>
      <c r="I132" s="346"/>
      <c r="J132" s="1591"/>
      <c r="K132" s="386"/>
      <c r="L132" s="1592"/>
      <c r="M132" s="432"/>
      <c r="N132" s="1085"/>
      <c r="O132" s="1570"/>
      <c r="BV132" s="290"/>
      <c r="BW132" s="290"/>
      <c r="CG132" s="289">
        <v>0</v>
      </c>
      <c r="CQ132" s="289"/>
      <c r="CR132" s="290"/>
    </row>
    <row r="133" spans="1:96" x14ac:dyDescent="0.2">
      <c r="A133" s="2734"/>
      <c r="B133" s="2992" t="s">
        <v>1822</v>
      </c>
      <c r="C133" s="1582" t="s">
        <v>47</v>
      </c>
      <c r="D133" s="1589">
        <f>SUM(D134:D135)</f>
        <v>0</v>
      </c>
      <c r="E133" s="1589">
        <f>SUM(E134:E135)</f>
        <v>0</v>
      </c>
      <c r="F133" s="1574">
        <f>SUM(F134:F135)</f>
        <v>0</v>
      </c>
      <c r="G133" s="1593"/>
      <c r="H133" s="1591"/>
      <c r="I133" s="1594">
        <f>SUM(I134:I135)</f>
        <v>0</v>
      </c>
      <c r="J133" s="1591"/>
      <c r="K133" s="1594">
        <f>SUM(K134:K135)</f>
        <v>0</v>
      </c>
      <c r="L133" s="1592"/>
      <c r="M133" s="1595">
        <f t="shared" ref="M133:N133" si="23">SUM(M134:M135)</f>
        <v>0</v>
      </c>
      <c r="N133" s="814">
        <f t="shared" si="23"/>
        <v>0</v>
      </c>
      <c r="O133" s="1570"/>
      <c r="BV133" s="290"/>
      <c r="BW133" s="290"/>
      <c r="CQ133" s="289"/>
      <c r="CR133" s="290"/>
    </row>
    <row r="134" spans="1:96" x14ac:dyDescent="0.2">
      <c r="A134" s="2734"/>
      <c r="B134" s="2992"/>
      <c r="C134" s="298" t="s">
        <v>1823</v>
      </c>
      <c r="D134" s="1596">
        <f t="shared" ref="D134:D149" si="24">SUM(E134+F134)</f>
        <v>0</v>
      </c>
      <c r="E134" s="1596">
        <f t="shared" ref="E134:E143" si="25">SUM(G134+I134+K134)</f>
        <v>0</v>
      </c>
      <c r="F134" s="1597">
        <f t="shared" ref="F134:F143" si="26">SUM(H134+J134+L134)</f>
        <v>0</v>
      </c>
      <c r="G134" s="255"/>
      <c r="H134" s="142"/>
      <c r="I134" s="252"/>
      <c r="J134" s="142"/>
      <c r="K134" s="392"/>
      <c r="L134" s="1598"/>
      <c r="M134" s="299"/>
      <c r="N134" s="253"/>
      <c r="O134" s="1570"/>
      <c r="BV134" s="290"/>
      <c r="BW134" s="290"/>
      <c r="CG134" s="289">
        <v>0</v>
      </c>
      <c r="CQ134" s="289"/>
      <c r="CR134" s="290"/>
    </row>
    <row r="135" spans="1:96" x14ac:dyDescent="0.2">
      <c r="A135" s="2733"/>
      <c r="B135" s="2992"/>
      <c r="C135" s="1587" t="s">
        <v>1824</v>
      </c>
      <c r="D135" s="1436">
        <f t="shared" si="24"/>
        <v>0</v>
      </c>
      <c r="E135" s="1436">
        <f t="shared" si="25"/>
        <v>0</v>
      </c>
      <c r="F135" s="1437">
        <f t="shared" si="26"/>
        <v>0</v>
      </c>
      <c r="G135" s="258"/>
      <c r="H135" s="134"/>
      <c r="I135" s="242"/>
      <c r="J135" s="235"/>
      <c r="K135" s="400"/>
      <c r="L135" s="1514"/>
      <c r="M135" s="247"/>
      <c r="N135" s="169"/>
      <c r="O135" s="1570"/>
      <c r="BV135" s="290"/>
      <c r="BW135" s="290"/>
      <c r="CG135" s="289">
        <v>0</v>
      </c>
      <c r="CQ135" s="289"/>
      <c r="CR135" s="290"/>
    </row>
    <row r="136" spans="1:96" ht="14.25" customHeight="1" x14ac:dyDescent="0.2">
      <c r="A136" s="2732" t="s">
        <v>1826</v>
      </c>
      <c r="B136" s="2732" t="s">
        <v>1827</v>
      </c>
      <c r="C136" s="313" t="s">
        <v>1828</v>
      </c>
      <c r="D136" s="1575">
        <f t="shared" si="24"/>
        <v>0</v>
      </c>
      <c r="E136" s="1575">
        <f t="shared" si="25"/>
        <v>0</v>
      </c>
      <c r="F136" s="1576">
        <f t="shared" si="26"/>
        <v>0</v>
      </c>
      <c r="G136" s="193"/>
      <c r="H136" s="244"/>
      <c r="I136" s="193"/>
      <c r="J136" s="166"/>
      <c r="K136" s="193"/>
      <c r="L136" s="1577"/>
      <c r="M136" s="244"/>
      <c r="N136" s="166"/>
      <c r="O136" s="1570"/>
      <c r="BV136" s="290"/>
      <c r="BW136" s="290"/>
      <c r="CG136" s="289">
        <v>0</v>
      </c>
      <c r="CQ136" s="289"/>
      <c r="CR136" s="290"/>
    </row>
    <row r="137" spans="1:96" x14ac:dyDescent="0.2">
      <c r="A137" s="2734"/>
      <c r="B137" s="2734"/>
      <c r="C137" s="302" t="s">
        <v>1829</v>
      </c>
      <c r="D137" s="1436">
        <f t="shared" si="24"/>
        <v>0</v>
      </c>
      <c r="E137" s="1436">
        <f t="shared" si="25"/>
        <v>0</v>
      </c>
      <c r="F137" s="1437">
        <f t="shared" si="26"/>
        <v>0</v>
      </c>
      <c r="G137" s="269"/>
      <c r="H137" s="1257"/>
      <c r="I137" s="546"/>
      <c r="J137" s="549"/>
      <c r="K137" s="546"/>
      <c r="L137" s="1588"/>
      <c r="M137" s="1257"/>
      <c r="N137" s="549"/>
      <c r="O137" s="1570"/>
      <c r="BV137" s="290"/>
      <c r="BW137" s="290"/>
      <c r="CG137" s="289">
        <v>0</v>
      </c>
      <c r="CQ137" s="289"/>
      <c r="CR137" s="290"/>
    </row>
    <row r="138" spans="1:96" x14ac:dyDescent="0.2">
      <c r="A138" s="2734"/>
      <c r="B138" s="2732" t="s">
        <v>1777</v>
      </c>
      <c r="C138" s="313" t="s">
        <v>1828</v>
      </c>
      <c r="D138" s="1596">
        <f t="shared" si="24"/>
        <v>0</v>
      </c>
      <c r="E138" s="1596">
        <f t="shared" si="25"/>
        <v>0</v>
      </c>
      <c r="F138" s="1597">
        <f t="shared" si="26"/>
        <v>0</v>
      </c>
      <c r="G138" s="193"/>
      <c r="H138" s="244"/>
      <c r="I138" s="193"/>
      <c r="J138" s="166"/>
      <c r="K138" s="193"/>
      <c r="L138" s="1577"/>
      <c r="M138" s="244"/>
      <c r="N138" s="166"/>
      <c r="O138" s="1570"/>
      <c r="BV138" s="290"/>
      <c r="BW138" s="290"/>
      <c r="CG138" s="289">
        <v>0</v>
      </c>
      <c r="CQ138" s="289"/>
      <c r="CR138" s="290"/>
    </row>
    <row r="139" spans="1:96" x14ac:dyDescent="0.2">
      <c r="A139" s="2733"/>
      <c r="B139" s="2733"/>
      <c r="C139" s="309" t="s">
        <v>1830</v>
      </c>
      <c r="D139" s="1431">
        <f t="shared" si="24"/>
        <v>0</v>
      </c>
      <c r="E139" s="1431">
        <f t="shared" si="25"/>
        <v>0</v>
      </c>
      <c r="F139" s="1432">
        <f t="shared" si="26"/>
        <v>0</v>
      </c>
      <c r="G139" s="242"/>
      <c r="H139" s="682"/>
      <c r="I139" s="316"/>
      <c r="J139" s="317"/>
      <c r="K139" s="316"/>
      <c r="L139" s="1581"/>
      <c r="M139" s="682"/>
      <c r="N139" s="317"/>
      <c r="O139" s="1570"/>
      <c r="BV139" s="290"/>
      <c r="BW139" s="290"/>
      <c r="CG139" s="289">
        <v>0</v>
      </c>
      <c r="CQ139" s="289"/>
      <c r="CR139" s="290"/>
    </row>
    <row r="140" spans="1:96" ht="14.25" customHeight="1" x14ac:dyDescent="0.2">
      <c r="A140" s="2732" t="s">
        <v>796</v>
      </c>
      <c r="B140" s="2925" t="s">
        <v>1822</v>
      </c>
      <c r="C140" s="2927"/>
      <c r="D140" s="1589">
        <f t="shared" si="24"/>
        <v>0</v>
      </c>
      <c r="E140" s="1589">
        <f t="shared" si="25"/>
        <v>0</v>
      </c>
      <c r="F140" s="1574">
        <f t="shared" si="26"/>
        <v>0</v>
      </c>
      <c r="G140" s="1590"/>
      <c r="H140" s="1412"/>
      <c r="I140" s="346"/>
      <c r="J140" s="347"/>
      <c r="K140" s="386"/>
      <c r="L140" s="1599"/>
      <c r="M140" s="432"/>
      <c r="N140" s="347"/>
      <c r="O140" s="1570"/>
      <c r="BV140" s="290"/>
      <c r="BW140" s="290"/>
      <c r="CG140" s="289">
        <v>0</v>
      </c>
      <c r="CQ140" s="289"/>
      <c r="CR140" s="290"/>
    </row>
    <row r="141" spans="1:96" x14ac:dyDescent="0.2">
      <c r="A141" s="2734"/>
      <c r="B141" s="2734" t="s">
        <v>1827</v>
      </c>
      <c r="C141" s="298" t="s">
        <v>1828</v>
      </c>
      <c r="D141" s="1575">
        <f t="shared" si="24"/>
        <v>0</v>
      </c>
      <c r="E141" s="1575">
        <f t="shared" si="25"/>
        <v>0</v>
      </c>
      <c r="F141" s="1576">
        <f t="shared" si="26"/>
        <v>0</v>
      </c>
      <c r="G141" s="140"/>
      <c r="H141" s="254"/>
      <c r="I141" s="252"/>
      <c r="J141" s="253"/>
      <c r="K141" s="392"/>
      <c r="L141" s="1600"/>
      <c r="M141" s="299"/>
      <c r="N141" s="253"/>
      <c r="O141" s="1570"/>
      <c r="BV141" s="290"/>
      <c r="BW141" s="290"/>
      <c r="CG141" s="289">
        <v>0</v>
      </c>
      <c r="CQ141" s="289"/>
      <c r="CR141" s="290"/>
    </row>
    <row r="142" spans="1:96" x14ac:dyDescent="0.2">
      <c r="A142" s="2734"/>
      <c r="B142" s="2734"/>
      <c r="C142" s="302" t="s">
        <v>1829</v>
      </c>
      <c r="D142" s="1436">
        <f t="shared" si="24"/>
        <v>0</v>
      </c>
      <c r="E142" s="1436">
        <f t="shared" si="25"/>
        <v>0</v>
      </c>
      <c r="F142" s="1437">
        <f t="shared" si="26"/>
        <v>0</v>
      </c>
      <c r="G142" s="147"/>
      <c r="H142" s="1601"/>
      <c r="I142" s="546"/>
      <c r="J142" s="549"/>
      <c r="K142" s="858"/>
      <c r="L142" s="1602"/>
      <c r="M142" s="1257"/>
      <c r="N142" s="549"/>
      <c r="O142" s="1570"/>
      <c r="BV142" s="290"/>
      <c r="BW142" s="290"/>
      <c r="CG142" s="289">
        <v>0</v>
      </c>
      <c r="CQ142" s="289"/>
      <c r="CR142" s="290"/>
    </row>
    <row r="143" spans="1:96" x14ac:dyDescent="0.2">
      <c r="A143" s="2734"/>
      <c r="B143" s="2732" t="s">
        <v>1777</v>
      </c>
      <c r="C143" s="313" t="s">
        <v>1828</v>
      </c>
      <c r="D143" s="1575">
        <f t="shared" si="24"/>
        <v>0</v>
      </c>
      <c r="E143" s="1575">
        <f t="shared" si="25"/>
        <v>0</v>
      </c>
      <c r="F143" s="1576">
        <f t="shared" si="26"/>
        <v>0</v>
      </c>
      <c r="G143" s="120"/>
      <c r="H143" s="158"/>
      <c r="I143" s="193"/>
      <c r="J143" s="166"/>
      <c r="K143" s="401"/>
      <c r="L143" s="1603"/>
      <c r="M143" s="244"/>
      <c r="N143" s="166"/>
      <c r="O143" s="1570"/>
      <c r="BV143" s="290"/>
      <c r="BW143" s="290"/>
      <c r="CG143" s="289">
        <v>0</v>
      </c>
      <c r="CQ143" s="289"/>
      <c r="CR143" s="290"/>
    </row>
    <row r="144" spans="1:96" x14ac:dyDescent="0.2">
      <c r="A144" s="2733"/>
      <c r="B144" s="2733"/>
      <c r="C144" s="309" t="s">
        <v>1830</v>
      </c>
      <c r="D144" s="1436">
        <f t="shared" si="24"/>
        <v>0</v>
      </c>
      <c r="E144" s="1436">
        <f>SUM(I144+K144)</f>
        <v>0</v>
      </c>
      <c r="F144" s="1437">
        <f>SUM(J144+L144)</f>
        <v>0</v>
      </c>
      <c r="G144" s="131"/>
      <c r="H144" s="457"/>
      <c r="I144" s="316"/>
      <c r="J144" s="317"/>
      <c r="K144" s="461"/>
      <c r="L144" s="1604"/>
      <c r="M144" s="682"/>
      <c r="N144" s="317"/>
      <c r="O144" s="1570"/>
      <c r="BV144" s="290"/>
      <c r="BW144" s="290"/>
      <c r="CG144" s="289">
        <v>0</v>
      </c>
      <c r="CQ144" s="289"/>
      <c r="CR144" s="290"/>
    </row>
    <row r="145" spans="1:96" ht="18" customHeight="1" x14ac:dyDescent="0.2">
      <c r="A145" s="3221" t="s">
        <v>1831</v>
      </c>
      <c r="B145" s="3221" t="s">
        <v>1832</v>
      </c>
      <c r="C145" s="1605" t="s">
        <v>1833</v>
      </c>
      <c r="D145" s="1575">
        <f t="shared" si="24"/>
        <v>0</v>
      </c>
      <c r="E145" s="1575">
        <f t="shared" ref="E145:F149" si="27">SUM(G145+I145+K145)</f>
        <v>0</v>
      </c>
      <c r="F145" s="1576">
        <f t="shared" si="27"/>
        <v>0</v>
      </c>
      <c r="G145" s="252"/>
      <c r="H145" s="299"/>
      <c r="I145" s="252"/>
      <c r="J145" s="253"/>
      <c r="K145" s="252"/>
      <c r="L145" s="1600"/>
      <c r="M145" s="299"/>
      <c r="N145" s="253"/>
      <c r="O145" s="1570"/>
      <c r="BV145" s="290"/>
      <c r="BW145" s="290"/>
      <c r="CG145" s="289">
        <v>0</v>
      </c>
      <c r="CQ145" s="289"/>
      <c r="CR145" s="290"/>
    </row>
    <row r="146" spans="1:96" ht="28.5" customHeight="1" x14ac:dyDescent="0.2">
      <c r="A146" s="3222"/>
      <c r="B146" s="3222"/>
      <c r="C146" s="1606" t="s">
        <v>1834</v>
      </c>
      <c r="D146" s="1559">
        <f t="shared" si="24"/>
        <v>0</v>
      </c>
      <c r="E146" s="1559">
        <f t="shared" si="27"/>
        <v>0</v>
      </c>
      <c r="F146" s="1578">
        <f t="shared" si="27"/>
        <v>0</v>
      </c>
      <c r="G146" s="546"/>
      <c r="H146" s="1257"/>
      <c r="I146" s="546"/>
      <c r="J146" s="549"/>
      <c r="K146" s="546"/>
      <c r="L146" s="1607"/>
      <c r="M146" s="1257"/>
      <c r="N146" s="549"/>
      <c r="O146" s="1570"/>
      <c r="BV146" s="290"/>
      <c r="BW146" s="290"/>
      <c r="CG146" s="289">
        <v>0</v>
      </c>
      <c r="CQ146" s="289"/>
      <c r="CR146" s="290"/>
    </row>
    <row r="147" spans="1:96" ht="28.5" customHeight="1" x14ac:dyDescent="0.2">
      <c r="A147" s="3222"/>
      <c r="B147" s="3223"/>
      <c r="C147" s="1608" t="s">
        <v>1835</v>
      </c>
      <c r="D147" s="1436">
        <f t="shared" si="24"/>
        <v>0</v>
      </c>
      <c r="E147" s="1436">
        <f t="shared" si="27"/>
        <v>0</v>
      </c>
      <c r="F147" s="1437">
        <f t="shared" si="27"/>
        <v>0</v>
      </c>
      <c r="G147" s="242"/>
      <c r="H147" s="247"/>
      <c r="I147" s="242"/>
      <c r="J147" s="169"/>
      <c r="K147" s="400"/>
      <c r="L147" s="1604"/>
      <c r="M147" s="247"/>
      <c r="N147" s="247"/>
      <c r="O147" s="1570"/>
      <c r="BV147" s="290"/>
      <c r="BW147" s="290"/>
      <c r="CG147" s="289">
        <v>0</v>
      </c>
      <c r="CQ147" s="289"/>
      <c r="CR147" s="290"/>
    </row>
    <row r="148" spans="1:96" ht="38.25" customHeight="1" x14ac:dyDescent="0.2">
      <c r="A148" s="3222"/>
      <c r="B148" s="3221" t="s">
        <v>1836</v>
      </c>
      <c r="C148" s="1609" t="s">
        <v>1837</v>
      </c>
      <c r="D148" s="1596">
        <f t="shared" si="24"/>
        <v>0</v>
      </c>
      <c r="E148" s="1596">
        <f t="shared" si="27"/>
        <v>0</v>
      </c>
      <c r="F148" s="1597">
        <f t="shared" si="27"/>
        <v>0</v>
      </c>
      <c r="G148" s="120"/>
      <c r="H148" s="158"/>
      <c r="I148" s="193"/>
      <c r="J148" s="166"/>
      <c r="K148" s="401"/>
      <c r="L148" s="1577"/>
      <c r="M148" s="158"/>
      <c r="N148" s="244"/>
      <c r="O148" s="1570"/>
      <c r="BV148" s="290"/>
      <c r="BW148" s="290"/>
      <c r="CG148" s="289">
        <v>0</v>
      </c>
      <c r="CQ148" s="289"/>
      <c r="CR148" s="290"/>
    </row>
    <row r="149" spans="1:96" ht="27.75" customHeight="1" x14ac:dyDescent="0.2">
      <c r="A149" s="3223"/>
      <c r="B149" s="3223"/>
      <c r="C149" s="1610" t="s">
        <v>1838</v>
      </c>
      <c r="D149" s="1436">
        <f t="shared" si="24"/>
        <v>0</v>
      </c>
      <c r="E149" s="1436">
        <f t="shared" si="27"/>
        <v>0</v>
      </c>
      <c r="F149" s="1437">
        <f t="shared" si="27"/>
        <v>0</v>
      </c>
      <c r="G149" s="131"/>
      <c r="H149" s="250"/>
      <c r="I149" s="242"/>
      <c r="J149" s="169"/>
      <c r="K149" s="400"/>
      <c r="L149" s="763"/>
      <c r="M149" s="250"/>
      <c r="N149" s="247"/>
      <c r="O149" s="1570"/>
      <c r="BV149" s="290"/>
      <c r="BW149" s="290"/>
      <c r="CG149" s="289">
        <v>0</v>
      </c>
      <c r="CQ149" s="289"/>
      <c r="CR149" s="290"/>
    </row>
    <row r="150" spans="1:96" ht="21.75" customHeight="1" x14ac:dyDescent="0.2">
      <c r="A150" s="262" t="s">
        <v>1468</v>
      </c>
      <c r="B150" s="1555"/>
      <c r="C150" s="1555"/>
      <c r="D150" s="1555"/>
      <c r="E150" s="1003"/>
      <c r="F150" s="1003"/>
      <c r="G150" s="1003"/>
      <c r="H150" s="1003"/>
      <c r="I150" s="1003"/>
      <c r="J150" s="1003"/>
      <c r="K150" s="1003"/>
      <c r="L150" s="1003"/>
      <c r="M150" s="1003"/>
      <c r="N150" s="1003"/>
      <c r="O150" s="1003"/>
      <c r="P150" s="1003"/>
      <c r="Q150" s="1003"/>
      <c r="R150" s="1003"/>
      <c r="S150" s="1003"/>
      <c r="T150" s="1003"/>
      <c r="U150" s="1003"/>
      <c r="V150" s="1003"/>
      <c r="W150" s="1003"/>
      <c r="X150" s="1003"/>
      <c r="BV150" s="290"/>
      <c r="BW150" s="290"/>
      <c r="CQ150" s="289"/>
      <c r="CR150" s="290"/>
    </row>
    <row r="151" spans="1:96" ht="21.75" customHeight="1" x14ac:dyDescent="0.2">
      <c r="A151" s="2784" t="s">
        <v>224</v>
      </c>
      <c r="B151" s="2951"/>
      <c r="C151" s="2785"/>
      <c r="D151" s="2767" t="s">
        <v>47</v>
      </c>
      <c r="E151" s="2752"/>
      <c r="F151" s="2768"/>
      <c r="G151" s="2745" t="s">
        <v>1865</v>
      </c>
      <c r="H151" s="2746"/>
      <c r="I151" s="2746"/>
      <c r="J151" s="2746"/>
      <c r="K151" s="2746"/>
      <c r="L151" s="2746"/>
      <c r="M151" s="2746"/>
      <c r="N151" s="2746"/>
      <c r="O151" s="2746"/>
      <c r="P151" s="2746"/>
      <c r="Q151" s="2746"/>
      <c r="R151" s="2746"/>
      <c r="S151" s="2746"/>
      <c r="T151" s="2746"/>
      <c r="U151" s="2746"/>
      <c r="V151" s="2746"/>
      <c r="W151" s="2746"/>
      <c r="X151" s="2746"/>
      <c r="Y151" s="2746"/>
      <c r="Z151" s="2747"/>
      <c r="AA151" s="2801" t="s">
        <v>1864</v>
      </c>
      <c r="BV151" s="290"/>
      <c r="BW151" s="290"/>
      <c r="CQ151" s="289"/>
      <c r="CR151" s="290"/>
    </row>
    <row r="152" spans="1:96" ht="16.5" customHeight="1" x14ac:dyDescent="0.2">
      <c r="A152" s="2786"/>
      <c r="B152" s="3185"/>
      <c r="C152" s="2787"/>
      <c r="D152" s="2773"/>
      <c r="E152" s="2796"/>
      <c r="F152" s="2774"/>
      <c r="G152" s="3304" t="s">
        <v>1437</v>
      </c>
      <c r="H152" s="3305"/>
      <c r="I152" s="3313" t="s">
        <v>1438</v>
      </c>
      <c r="J152" s="3313"/>
      <c r="K152" s="2745" t="s">
        <v>760</v>
      </c>
      <c r="L152" s="2747"/>
      <c r="M152" s="2745" t="s">
        <v>761</v>
      </c>
      <c r="N152" s="2747"/>
      <c r="O152" s="2745" t="s">
        <v>762</v>
      </c>
      <c r="P152" s="2747"/>
      <c r="Q152" s="2745" t="s">
        <v>763</v>
      </c>
      <c r="R152" s="2747"/>
      <c r="S152" s="2745" t="s">
        <v>812</v>
      </c>
      <c r="T152" s="2747"/>
      <c r="U152" s="2735" t="s">
        <v>767</v>
      </c>
      <c r="V152" s="2737"/>
      <c r="W152" s="2735" t="s">
        <v>768</v>
      </c>
      <c r="X152" s="2737"/>
      <c r="Y152" s="2735" t="s">
        <v>769</v>
      </c>
      <c r="Z152" s="2737"/>
      <c r="AA152" s="3255"/>
      <c r="BV152" s="290"/>
      <c r="BW152" s="290"/>
      <c r="CQ152" s="289"/>
      <c r="CR152" s="290"/>
    </row>
    <row r="153" spans="1:96" ht="15" customHeight="1" x14ac:dyDescent="0.2">
      <c r="A153" s="2788"/>
      <c r="B153" s="2822"/>
      <c r="C153" s="2789"/>
      <c r="D153" s="184" t="s">
        <v>231</v>
      </c>
      <c r="E153" s="295" t="s">
        <v>27</v>
      </c>
      <c r="F153" s="824" t="s">
        <v>28</v>
      </c>
      <c r="G153" s="383" t="s">
        <v>27</v>
      </c>
      <c r="H153" s="339" t="s">
        <v>28</v>
      </c>
      <c r="I153" s="1093" t="s">
        <v>27</v>
      </c>
      <c r="J153" s="1093" t="s">
        <v>28</v>
      </c>
      <c r="K153" s="383" t="s">
        <v>27</v>
      </c>
      <c r="L153" s="339" t="s">
        <v>28</v>
      </c>
      <c r="M153" s="383" t="s">
        <v>27</v>
      </c>
      <c r="N153" s="339" t="s">
        <v>28</v>
      </c>
      <c r="O153" s="383" t="s">
        <v>27</v>
      </c>
      <c r="P153" s="339" t="s">
        <v>28</v>
      </c>
      <c r="Q153" s="383" t="s">
        <v>27</v>
      </c>
      <c r="R153" s="339" t="s">
        <v>28</v>
      </c>
      <c r="S153" s="383" t="s">
        <v>27</v>
      </c>
      <c r="T153" s="339" t="s">
        <v>28</v>
      </c>
      <c r="U153" s="383" t="s">
        <v>27</v>
      </c>
      <c r="V153" s="339" t="s">
        <v>28</v>
      </c>
      <c r="W153" s="383" t="s">
        <v>27</v>
      </c>
      <c r="X153" s="339" t="s">
        <v>28</v>
      </c>
      <c r="Y153" s="383" t="s">
        <v>27</v>
      </c>
      <c r="Z153" s="339" t="s">
        <v>28</v>
      </c>
      <c r="AA153" s="3138"/>
      <c r="BV153" s="290"/>
      <c r="BW153" s="290"/>
      <c r="CQ153" s="289"/>
      <c r="CR153" s="290"/>
    </row>
    <row r="154" spans="1:96" ht="18.75" customHeight="1" x14ac:dyDescent="0.2">
      <c r="A154" s="3160" t="s">
        <v>1839</v>
      </c>
      <c r="B154" s="3237"/>
      <c r="C154" s="3161"/>
      <c r="D154" s="1575">
        <f>SUM(E154+F154)</f>
        <v>0</v>
      </c>
      <c r="E154" s="1611">
        <f t="shared" ref="E154:F157" si="28">SUM(G154+I154+K154+M154+O154+Q154+U154)</f>
        <v>0</v>
      </c>
      <c r="F154" s="1611">
        <f t="shared" si="28"/>
        <v>0</v>
      </c>
      <c r="G154" s="140"/>
      <c r="H154" s="142"/>
      <c r="I154" s="140"/>
      <c r="J154" s="142"/>
      <c r="K154" s="392"/>
      <c r="L154" s="253"/>
      <c r="M154" s="252"/>
      <c r="N154" s="253"/>
      <c r="O154" s="252"/>
      <c r="P154" s="253"/>
      <c r="Q154" s="252"/>
      <c r="R154" s="253"/>
      <c r="S154" s="140"/>
      <c r="T154" s="142"/>
      <c r="U154" s="140"/>
      <c r="V154" s="142"/>
      <c r="W154" s="140"/>
      <c r="X154" s="142"/>
      <c r="Y154" s="140"/>
      <c r="Z154" s="142"/>
      <c r="AA154" s="299"/>
      <c r="AB154" s="1612"/>
      <c r="BV154" s="290"/>
      <c r="BW154" s="290"/>
      <c r="CG154" s="289">
        <v>0</v>
      </c>
      <c r="CQ154" s="289"/>
      <c r="CR154" s="290"/>
    </row>
    <row r="155" spans="1:96" ht="17.25" customHeight="1" x14ac:dyDescent="0.2">
      <c r="A155" s="3227" t="s">
        <v>1840</v>
      </c>
      <c r="B155" s="3229"/>
      <c r="C155" s="3228"/>
      <c r="D155" s="1596">
        <f>SUM(E155+F155)</f>
        <v>0</v>
      </c>
      <c r="E155" s="1611">
        <f t="shared" si="28"/>
        <v>0</v>
      </c>
      <c r="F155" s="1611">
        <f t="shared" si="28"/>
        <v>0</v>
      </c>
      <c r="G155" s="140"/>
      <c r="H155" s="142"/>
      <c r="I155" s="140"/>
      <c r="J155" s="142"/>
      <c r="K155" s="392"/>
      <c r="L155" s="253"/>
      <c r="M155" s="252"/>
      <c r="N155" s="253"/>
      <c r="O155" s="252"/>
      <c r="P155" s="253"/>
      <c r="Q155" s="252"/>
      <c r="R155" s="253"/>
      <c r="S155" s="256"/>
      <c r="T155" s="235"/>
      <c r="U155" s="140"/>
      <c r="V155" s="142"/>
      <c r="W155" s="256"/>
      <c r="X155" s="235"/>
      <c r="Y155" s="256"/>
      <c r="Z155" s="235"/>
      <c r="AA155" s="299"/>
      <c r="AB155" s="1612"/>
      <c r="BV155" s="290"/>
      <c r="BW155" s="290"/>
      <c r="CG155" s="289">
        <v>0</v>
      </c>
      <c r="CQ155" s="289"/>
      <c r="CR155" s="290"/>
    </row>
    <row r="156" spans="1:96" ht="25.5" customHeight="1" x14ac:dyDescent="0.2">
      <c r="A156" s="3183" t="s">
        <v>1841</v>
      </c>
      <c r="B156" s="3232"/>
      <c r="C156" s="3184"/>
      <c r="D156" s="1559">
        <f>SUM(E156+F156)</f>
        <v>0</v>
      </c>
      <c r="E156" s="1611">
        <f t="shared" si="28"/>
        <v>0</v>
      </c>
      <c r="F156" s="1611">
        <f t="shared" si="28"/>
        <v>0</v>
      </c>
      <c r="G156" s="140"/>
      <c r="H156" s="142"/>
      <c r="I156" s="140"/>
      <c r="J156" s="142"/>
      <c r="K156" s="392"/>
      <c r="L156" s="253"/>
      <c r="M156" s="252"/>
      <c r="N156" s="253"/>
      <c r="O156" s="252"/>
      <c r="P156" s="253"/>
      <c r="Q156" s="252"/>
      <c r="R156" s="253"/>
      <c r="S156" s="256"/>
      <c r="T156" s="235"/>
      <c r="U156" s="140"/>
      <c r="V156" s="142"/>
      <c r="W156" s="256"/>
      <c r="X156" s="235"/>
      <c r="Y156" s="256"/>
      <c r="Z156" s="235"/>
      <c r="AA156" s="299"/>
      <c r="AB156" s="1612"/>
      <c r="BV156" s="290"/>
      <c r="BW156" s="290"/>
      <c r="CG156" s="289">
        <v>0</v>
      </c>
      <c r="CQ156" s="289"/>
      <c r="CR156" s="290"/>
    </row>
    <row r="157" spans="1:96" ht="20.25" customHeight="1" x14ac:dyDescent="0.2">
      <c r="A157" s="3167" t="s">
        <v>1842</v>
      </c>
      <c r="B157" s="3230"/>
      <c r="C157" s="3168"/>
      <c r="D157" s="1436">
        <f>SUM(E157+F157)</f>
        <v>0</v>
      </c>
      <c r="E157" s="1613">
        <f t="shared" si="28"/>
        <v>0</v>
      </c>
      <c r="F157" s="516">
        <f t="shared" si="28"/>
        <v>0</v>
      </c>
      <c r="G157" s="131"/>
      <c r="H157" s="134"/>
      <c r="I157" s="131"/>
      <c r="J157" s="134"/>
      <c r="K157" s="400"/>
      <c r="L157" s="169"/>
      <c r="M157" s="242"/>
      <c r="N157" s="169"/>
      <c r="O157" s="242"/>
      <c r="P157" s="169"/>
      <c r="Q157" s="242"/>
      <c r="R157" s="169"/>
      <c r="S157" s="131"/>
      <c r="T157" s="134"/>
      <c r="U157" s="131"/>
      <c r="V157" s="134"/>
      <c r="W157" s="131"/>
      <c r="X157" s="134"/>
      <c r="Y157" s="131"/>
      <c r="Z157" s="134"/>
      <c r="AA157" s="247"/>
      <c r="AB157" s="1612"/>
      <c r="BV157" s="290"/>
      <c r="BW157" s="290"/>
      <c r="CG157" s="289">
        <v>0</v>
      </c>
      <c r="CQ157" s="289"/>
      <c r="CR157" s="290"/>
    </row>
    <row r="158" spans="1:96" x14ac:dyDescent="0.2">
      <c r="A158" s="262" t="s">
        <v>797</v>
      </c>
      <c r="B158" s="1614"/>
      <c r="C158" s="1555"/>
      <c r="D158" s="1003"/>
      <c r="E158" s="1003"/>
      <c r="F158" s="1489"/>
      <c r="G158" s="1489"/>
      <c r="H158" s="1489"/>
      <c r="I158" s="1471"/>
      <c r="J158" s="1615"/>
      <c r="K158" s="1616"/>
      <c r="L158" s="1471"/>
      <c r="M158" s="1617"/>
      <c r="N158" s="1617"/>
      <c r="BV158" s="290"/>
      <c r="BW158" s="290"/>
      <c r="CQ158" s="289"/>
      <c r="CR158" s="290"/>
    </row>
    <row r="159" spans="1:96" ht="14.25" customHeight="1" x14ac:dyDescent="0.2">
      <c r="A159" s="2784" t="s">
        <v>224</v>
      </c>
      <c r="B159" s="2951"/>
      <c r="C159" s="2785"/>
      <c r="D159" s="2752" t="s">
        <v>47</v>
      </c>
      <c r="E159" s="2752"/>
      <c r="F159" s="2768"/>
      <c r="G159" s="2745" t="s">
        <v>1865</v>
      </c>
      <c r="H159" s="2746"/>
      <c r="I159" s="2746"/>
      <c r="J159" s="2747"/>
      <c r="BV159" s="290"/>
      <c r="BW159" s="290"/>
      <c r="CQ159" s="289"/>
      <c r="CR159" s="290"/>
    </row>
    <row r="160" spans="1:96" ht="15" customHeight="1" x14ac:dyDescent="0.2">
      <c r="A160" s="2786"/>
      <c r="B160" s="3185"/>
      <c r="C160" s="2787"/>
      <c r="D160" s="2753"/>
      <c r="E160" s="2753"/>
      <c r="F160" s="2770"/>
      <c r="G160" s="2732" t="s">
        <v>798</v>
      </c>
      <c r="H160" s="2732" t="s">
        <v>799</v>
      </c>
      <c r="I160" s="2732" t="s">
        <v>290</v>
      </c>
      <c r="J160" s="2732" t="s">
        <v>800</v>
      </c>
      <c r="BV160" s="290"/>
      <c r="BW160" s="290"/>
      <c r="CQ160" s="289"/>
      <c r="CR160" s="290"/>
    </row>
    <row r="161" spans="1:118" x14ac:dyDescent="0.2">
      <c r="A161" s="2788"/>
      <c r="B161" s="2822"/>
      <c r="C161" s="2789"/>
      <c r="D161" s="1209" t="s">
        <v>231</v>
      </c>
      <c r="E161" s="184" t="s">
        <v>27</v>
      </c>
      <c r="F161" s="1005" t="s">
        <v>28</v>
      </c>
      <c r="G161" s="2733"/>
      <c r="H161" s="2733"/>
      <c r="I161" s="2733"/>
      <c r="J161" s="2733"/>
      <c r="BV161" s="290"/>
      <c r="BW161" s="290"/>
      <c r="CQ161" s="289"/>
      <c r="CR161" s="290"/>
    </row>
    <row r="162" spans="1:118" ht="14.25" customHeight="1" x14ac:dyDescent="0.2">
      <c r="A162" s="3307" t="s">
        <v>1843</v>
      </c>
      <c r="B162" s="3308"/>
      <c r="C162" s="2960"/>
      <c r="D162" s="1078">
        <f>SUM(G162:J162)</f>
        <v>0</v>
      </c>
      <c r="E162" s="1036"/>
      <c r="F162" s="125"/>
      <c r="G162" s="193"/>
      <c r="H162" s="193"/>
      <c r="I162" s="193"/>
      <c r="J162" s="125"/>
      <c r="K162" s="1612"/>
      <c r="BV162" s="290"/>
      <c r="BW162" s="290"/>
      <c r="CG162" s="289">
        <v>0</v>
      </c>
      <c r="CQ162" s="289"/>
      <c r="CR162" s="290"/>
    </row>
    <row r="163" spans="1:118" ht="14.25" customHeight="1" x14ac:dyDescent="0.2">
      <c r="A163" s="3282" t="s">
        <v>1844</v>
      </c>
      <c r="B163" s="3283"/>
      <c r="C163" s="3309"/>
      <c r="D163" s="520">
        <f>SUM(G163:J163)</f>
        <v>0</v>
      </c>
      <c r="E163" s="154"/>
      <c r="F163" s="143"/>
      <c r="G163" s="269"/>
      <c r="H163" s="269"/>
      <c r="I163" s="269"/>
      <c r="J163" s="154"/>
      <c r="K163" s="1612"/>
      <c r="BV163" s="290"/>
      <c r="BW163" s="290"/>
      <c r="CG163" s="289">
        <v>0</v>
      </c>
      <c r="CQ163" s="289"/>
      <c r="CR163" s="290"/>
    </row>
    <row r="164" spans="1:118" s="719" customFormat="1" ht="14.25" customHeight="1" x14ac:dyDescent="0.2">
      <c r="A164" s="3289" t="s">
        <v>1845</v>
      </c>
      <c r="B164" s="3289"/>
      <c r="C164" s="3290"/>
      <c r="D164" s="454">
        <f>SUM(G164:J164)</f>
        <v>0</v>
      </c>
      <c r="E164" s="136"/>
      <c r="F164" s="136"/>
      <c r="G164" s="242"/>
      <c r="H164" s="242"/>
      <c r="I164" s="242"/>
      <c r="J164" s="136"/>
      <c r="K164" s="1618"/>
      <c r="L164" s="1619"/>
      <c r="M164" s="1619"/>
      <c r="N164" s="1619"/>
      <c r="P164" s="1620"/>
      <c r="Q164" s="1621"/>
      <c r="R164" s="1621"/>
      <c r="S164" s="1621"/>
      <c r="T164" s="1621"/>
      <c r="U164" s="1621"/>
      <c r="V164" s="1621"/>
      <c r="W164" s="1621"/>
      <c r="X164" s="1621"/>
      <c r="Y164" s="1621"/>
      <c r="Z164" s="1621"/>
      <c r="AA164" s="1621"/>
      <c r="AB164" s="1621"/>
      <c r="AC164" s="1621"/>
      <c r="AD164" s="1621"/>
      <c r="AE164" s="1621"/>
      <c r="AF164" s="1621"/>
      <c r="AG164" s="288"/>
      <c r="AH164" s="1621"/>
      <c r="AI164" s="1621"/>
      <c r="AJ164" s="1621"/>
      <c r="AK164" s="1621"/>
      <c r="AL164" s="1621"/>
      <c r="AM164" s="1621"/>
      <c r="AN164" s="1621"/>
      <c r="AO164" s="1620"/>
      <c r="AP164" s="1620"/>
      <c r="AR164" s="1620"/>
      <c r="AS164" s="1620"/>
      <c r="AT164" s="1620"/>
      <c r="AV164" s="1620"/>
      <c r="AX164" s="1621"/>
      <c r="AY164" s="1620"/>
      <c r="BA164" s="1621"/>
      <c r="BB164" s="1621"/>
      <c r="BC164" s="1621"/>
      <c r="BD164" s="1620"/>
      <c r="BF164" s="1620"/>
      <c r="BH164" s="1621"/>
      <c r="BI164" s="1621"/>
      <c r="BJ164" s="1621"/>
      <c r="BK164" s="1621"/>
      <c r="BL164" s="1621"/>
      <c r="BM164" s="1621"/>
      <c r="BN164" s="1621"/>
      <c r="BO164" s="1620"/>
      <c r="BQ164" s="1621"/>
      <c r="BR164" s="1621"/>
      <c r="BS164" s="1621"/>
      <c r="BT164" s="1621"/>
      <c r="BU164" s="1620"/>
      <c r="BV164" s="720"/>
      <c r="BW164" s="1622"/>
      <c r="BX164" s="289"/>
      <c r="BY164" s="1623"/>
      <c r="BZ164" s="289"/>
      <c r="CA164" s="289"/>
      <c r="CB164" s="289"/>
      <c r="CC164" s="289"/>
      <c r="CD164" s="289"/>
      <c r="CE164" s="289"/>
      <c r="CF164" s="289"/>
      <c r="CG164" s="289">
        <v>0</v>
      </c>
      <c r="CH164" s="289"/>
      <c r="CI164" s="289"/>
      <c r="CJ164" s="289"/>
      <c r="CK164" s="289"/>
      <c r="CL164" s="289"/>
      <c r="CM164" s="289"/>
      <c r="CN164" s="289"/>
      <c r="CO164" s="289"/>
      <c r="CP164" s="289"/>
      <c r="CQ164" s="289"/>
      <c r="CR164" s="720"/>
      <c r="CS164" s="720"/>
      <c r="CT164" s="720"/>
      <c r="CU164" s="720"/>
      <c r="CV164" s="720"/>
      <c r="CW164" s="720"/>
      <c r="CX164" s="720"/>
      <c r="CY164" s="720"/>
      <c r="CZ164" s="720"/>
      <c r="DA164" s="720"/>
      <c r="DB164" s="720"/>
      <c r="DC164" s="720"/>
      <c r="DD164" s="720"/>
      <c r="DE164" s="720"/>
      <c r="DF164" s="720"/>
      <c r="DG164" s="720"/>
      <c r="DH164" s="720"/>
      <c r="DI164" s="720"/>
      <c r="DJ164" s="720"/>
      <c r="DK164" s="720"/>
      <c r="DL164" s="720"/>
      <c r="DM164" s="720"/>
      <c r="DN164" s="720"/>
    </row>
    <row r="165" spans="1:118" ht="14.25" customHeight="1" x14ac:dyDescent="0.2">
      <c r="A165" s="1349" t="s">
        <v>801</v>
      </c>
      <c r="B165" s="1624"/>
      <c r="C165" s="1624"/>
      <c r="D165" s="553"/>
      <c r="E165" s="553"/>
      <c r="F165" s="553"/>
      <c r="G165" s="1625"/>
      <c r="H165" s="1625"/>
      <c r="I165" s="1626"/>
      <c r="J165" s="1626"/>
      <c r="K165" s="1627"/>
      <c r="L165" s="1626"/>
      <c r="M165" s="1627"/>
      <c r="N165" s="1628"/>
      <c r="BV165" s="290"/>
      <c r="BW165" s="290"/>
      <c r="CQ165" s="289"/>
      <c r="CR165" s="290"/>
    </row>
    <row r="166" spans="1:118" ht="24.75" customHeight="1" x14ac:dyDescent="0.2">
      <c r="A166" s="2799" t="s">
        <v>802</v>
      </c>
      <c r="B166" s="2800"/>
      <c r="C166" s="2801"/>
      <c r="D166" s="2767" t="s">
        <v>782</v>
      </c>
      <c r="E166" s="2752"/>
      <c r="F166" s="2768"/>
      <c r="G166" s="3267" t="s">
        <v>1865</v>
      </c>
      <c r="H166" s="3295"/>
      <c r="I166" s="3295"/>
      <c r="J166" s="3295"/>
      <c r="K166" s="3295"/>
      <c r="L166" s="3295"/>
      <c r="M166" s="3295"/>
      <c r="N166" s="3295"/>
      <c r="O166" s="3295"/>
      <c r="P166" s="3295"/>
      <c r="Q166" s="3295"/>
      <c r="R166" s="3295"/>
      <c r="S166" s="3295"/>
      <c r="T166" s="3295"/>
      <c r="U166" s="3295"/>
      <c r="V166" s="3296"/>
      <c r="W166" s="2768" t="s">
        <v>2223</v>
      </c>
      <c r="X166" s="2732" t="s">
        <v>2234</v>
      </c>
      <c r="Y166" s="383" t="s">
        <v>1454</v>
      </c>
      <c r="Z166" s="2732" t="s">
        <v>1652</v>
      </c>
      <c r="AA166" s="290"/>
      <c r="BV166" s="290"/>
      <c r="BW166" s="290"/>
      <c r="CQ166" s="289"/>
      <c r="CR166" s="290"/>
    </row>
    <row r="167" spans="1:118" ht="26.25" customHeight="1" x14ac:dyDescent="0.2">
      <c r="A167" s="3253"/>
      <c r="B167" s="3254"/>
      <c r="C167" s="3255"/>
      <c r="D167" s="2769"/>
      <c r="E167" s="2753"/>
      <c r="F167" s="2770"/>
      <c r="G167" s="3208" t="s">
        <v>798</v>
      </c>
      <c r="H167" s="3209"/>
      <c r="I167" s="3208" t="s">
        <v>764</v>
      </c>
      <c r="J167" s="3209"/>
      <c r="K167" s="3208" t="s">
        <v>803</v>
      </c>
      <c r="L167" s="3209"/>
      <c r="M167" s="3208" t="s">
        <v>775</v>
      </c>
      <c r="N167" s="3209"/>
      <c r="O167" s="3208" t="s">
        <v>804</v>
      </c>
      <c r="P167" s="3209"/>
      <c r="Q167" s="3208" t="s">
        <v>290</v>
      </c>
      <c r="R167" s="3209"/>
      <c r="S167" s="3291" t="s">
        <v>768</v>
      </c>
      <c r="T167" s="3292"/>
      <c r="U167" s="3293" t="s">
        <v>769</v>
      </c>
      <c r="V167" s="3294"/>
      <c r="W167" s="2774"/>
      <c r="X167" s="2734"/>
      <c r="Y167" s="2732" t="s">
        <v>1443</v>
      </c>
      <c r="Z167" s="2734"/>
      <c r="AA167" s="290"/>
      <c r="BV167" s="290"/>
      <c r="BW167" s="290"/>
      <c r="CQ167" s="289"/>
      <c r="CR167" s="290"/>
    </row>
    <row r="168" spans="1:118" ht="14.25" customHeight="1" x14ac:dyDescent="0.2">
      <c r="A168" s="3137"/>
      <c r="B168" s="3256"/>
      <c r="C168" s="3138"/>
      <c r="D168" s="1568" t="s">
        <v>231</v>
      </c>
      <c r="E168" s="1568" t="s">
        <v>27</v>
      </c>
      <c r="F168" s="1077" t="s">
        <v>28</v>
      </c>
      <c r="G168" s="1629" t="s">
        <v>27</v>
      </c>
      <c r="H168" s="1629" t="s">
        <v>28</v>
      </c>
      <c r="I168" s="1629" t="s">
        <v>27</v>
      </c>
      <c r="J168" s="1629" t="s">
        <v>28</v>
      </c>
      <c r="K168" s="1629" t="s">
        <v>27</v>
      </c>
      <c r="L168" s="1629" t="s">
        <v>28</v>
      </c>
      <c r="M168" s="1629" t="s">
        <v>27</v>
      </c>
      <c r="N168" s="1629" t="s">
        <v>28</v>
      </c>
      <c r="O168" s="1629" t="s">
        <v>27</v>
      </c>
      <c r="P168" s="1629" t="s">
        <v>28</v>
      </c>
      <c r="Q168" s="1629" t="s">
        <v>27</v>
      </c>
      <c r="R168" s="1630" t="s">
        <v>28</v>
      </c>
      <c r="S168" s="737" t="s">
        <v>27</v>
      </c>
      <c r="T168" s="738" t="s">
        <v>28</v>
      </c>
      <c r="U168" s="737" t="s">
        <v>27</v>
      </c>
      <c r="V168" s="1631" t="s">
        <v>28</v>
      </c>
      <c r="W168" s="2770"/>
      <c r="X168" s="2733"/>
      <c r="Y168" s="2733"/>
      <c r="Z168" s="2733"/>
      <c r="AA168" s="1612"/>
      <c r="BV168" s="290"/>
      <c r="BW168" s="290"/>
      <c r="CQ168" s="289"/>
      <c r="CR168" s="290"/>
    </row>
    <row r="169" spans="1:118" ht="14.25" customHeight="1" x14ac:dyDescent="0.2">
      <c r="A169" s="3238" t="s">
        <v>808</v>
      </c>
      <c r="B169" s="3240" t="s">
        <v>2342</v>
      </c>
      <c r="C169" s="3241"/>
      <c r="D169" s="1632">
        <f t="shared" ref="D169:D199" si="29">SUM(E169+F169)</f>
        <v>0</v>
      </c>
      <c r="E169" s="1632">
        <f t="shared" ref="E169:E182" si="30">SUM(G169+I169+K169+M169+O169+Q169+S169+U169)</f>
        <v>0</v>
      </c>
      <c r="F169" s="1633">
        <f t="shared" ref="F169:F182" si="31">SUM(H169+J169+L169+N169+P169+R169+T169+V169)</f>
        <v>0</v>
      </c>
      <c r="G169" s="1140"/>
      <c r="H169" s="1140"/>
      <c r="I169" s="1140"/>
      <c r="J169" s="1140"/>
      <c r="K169" s="1140"/>
      <c r="L169" s="1140"/>
      <c r="M169" s="1140"/>
      <c r="N169" s="1140"/>
      <c r="O169" s="1140"/>
      <c r="P169" s="1140"/>
      <c r="Q169" s="1140"/>
      <c r="R169" s="1140"/>
      <c r="S169" s="634"/>
      <c r="T169" s="604"/>
      <c r="U169" s="634"/>
      <c r="V169" s="1634"/>
      <c r="W169" s="604"/>
      <c r="X169" s="604"/>
      <c r="Y169" s="604"/>
      <c r="Z169" s="604"/>
      <c r="AA169" s="1612" t="s">
        <v>1514</v>
      </c>
      <c r="BV169" s="290"/>
      <c r="BW169" s="290"/>
      <c r="CG169" s="289">
        <v>0</v>
      </c>
      <c r="CH169" s="289">
        <v>0</v>
      </c>
      <c r="CI169" s="289">
        <v>0</v>
      </c>
      <c r="CQ169" s="289"/>
      <c r="CR169" s="290"/>
    </row>
    <row r="170" spans="1:118" ht="14.25" customHeight="1" x14ac:dyDescent="0.2">
      <c r="A170" s="3239"/>
      <c r="B170" s="3242" t="s">
        <v>2343</v>
      </c>
      <c r="C170" s="3243"/>
      <c r="D170" s="1635">
        <f t="shared" si="29"/>
        <v>0</v>
      </c>
      <c r="E170" s="1635">
        <f t="shared" si="30"/>
        <v>0</v>
      </c>
      <c r="F170" s="1636">
        <f t="shared" si="31"/>
        <v>0</v>
      </c>
      <c r="G170" s="1144"/>
      <c r="H170" s="1144"/>
      <c r="I170" s="1144"/>
      <c r="J170" s="1144"/>
      <c r="K170" s="1144"/>
      <c r="L170" s="1144"/>
      <c r="M170" s="1144"/>
      <c r="N170" s="1144"/>
      <c r="O170" s="1144"/>
      <c r="P170" s="1144"/>
      <c r="Q170" s="1144"/>
      <c r="R170" s="1144"/>
      <c r="S170" s="1637"/>
      <c r="T170" s="607"/>
      <c r="U170" s="1637"/>
      <c r="V170" s="1638"/>
      <c r="W170" s="607"/>
      <c r="X170" s="607"/>
      <c r="Y170" s="607"/>
      <c r="Z170" s="607"/>
      <c r="AA170" s="1612" t="s">
        <v>1514</v>
      </c>
      <c r="BV170" s="290"/>
      <c r="BW170" s="290"/>
      <c r="CG170" s="289">
        <v>0</v>
      </c>
      <c r="CH170" s="289">
        <v>0</v>
      </c>
      <c r="CI170" s="289">
        <v>0</v>
      </c>
      <c r="CQ170" s="289"/>
      <c r="CR170" s="290"/>
    </row>
    <row r="171" spans="1:118" x14ac:dyDescent="0.2">
      <c r="A171" s="2734" t="s">
        <v>1846</v>
      </c>
      <c r="B171" s="3226" t="s">
        <v>1847</v>
      </c>
      <c r="C171" s="3226"/>
      <c r="D171" s="1596">
        <f t="shared" si="29"/>
        <v>0</v>
      </c>
      <c r="E171" s="1639">
        <f t="shared" si="30"/>
        <v>0</v>
      </c>
      <c r="F171" s="1639">
        <f t="shared" si="31"/>
        <v>0</v>
      </c>
      <c r="G171" s="1144"/>
      <c r="H171" s="1144"/>
      <c r="I171" s="1144"/>
      <c r="J171" s="1144"/>
      <c r="K171" s="1144"/>
      <c r="L171" s="1144"/>
      <c r="M171" s="1144"/>
      <c r="N171" s="1144"/>
      <c r="O171" s="1144"/>
      <c r="P171" s="1144"/>
      <c r="Q171" s="1144"/>
      <c r="R171" s="1144"/>
      <c r="S171" s="1637"/>
      <c r="T171" s="607"/>
      <c r="U171" s="1637"/>
      <c r="V171" s="1638"/>
      <c r="W171" s="607"/>
      <c r="X171" s="607"/>
      <c r="Y171" s="607"/>
      <c r="Z171" s="1640"/>
      <c r="AA171" s="1612" t="s">
        <v>1514</v>
      </c>
      <c r="BV171" s="290"/>
      <c r="BW171" s="290"/>
      <c r="CG171" s="289">
        <v>0</v>
      </c>
      <c r="CH171" s="289">
        <v>0</v>
      </c>
      <c r="CI171" s="289">
        <v>0</v>
      </c>
      <c r="CQ171" s="289"/>
      <c r="CR171" s="290"/>
    </row>
    <row r="172" spans="1:118" x14ac:dyDescent="0.2">
      <c r="A172" s="2734"/>
      <c r="B172" s="3218" t="s">
        <v>1848</v>
      </c>
      <c r="C172" s="3218"/>
      <c r="D172" s="1559">
        <f t="shared" si="29"/>
        <v>0</v>
      </c>
      <c r="E172" s="1641">
        <f t="shared" si="30"/>
        <v>0</v>
      </c>
      <c r="F172" s="1641">
        <f t="shared" si="31"/>
        <v>0</v>
      </c>
      <c r="G172" s="1144"/>
      <c r="H172" s="1144"/>
      <c r="I172" s="1144"/>
      <c r="J172" s="1144"/>
      <c r="K172" s="1144"/>
      <c r="L172" s="1144"/>
      <c r="M172" s="1144"/>
      <c r="N172" s="1144"/>
      <c r="O172" s="1144"/>
      <c r="P172" s="1144"/>
      <c r="Q172" s="1144"/>
      <c r="R172" s="1144"/>
      <c r="S172" s="1637"/>
      <c r="T172" s="607"/>
      <c r="U172" s="1637"/>
      <c r="V172" s="1638"/>
      <c r="W172" s="607"/>
      <c r="X172" s="607"/>
      <c r="Y172" s="607"/>
      <c r="Z172" s="1637"/>
      <c r="AA172" s="1612" t="s">
        <v>1514</v>
      </c>
      <c r="BV172" s="290"/>
      <c r="BW172" s="290"/>
      <c r="CG172" s="289">
        <v>0</v>
      </c>
      <c r="CH172" s="289">
        <v>0</v>
      </c>
      <c r="CI172" s="289">
        <v>0</v>
      </c>
      <c r="CQ172" s="289"/>
      <c r="CR172" s="290"/>
    </row>
    <row r="173" spans="1:118" ht="14.25" customHeight="1" x14ac:dyDescent="0.2">
      <c r="A173" s="2734"/>
      <c r="B173" s="3218" t="s">
        <v>1849</v>
      </c>
      <c r="C173" s="3218"/>
      <c r="D173" s="1559">
        <f t="shared" si="29"/>
        <v>0</v>
      </c>
      <c r="E173" s="1641">
        <f t="shared" si="30"/>
        <v>0</v>
      </c>
      <c r="F173" s="1641">
        <f t="shared" si="31"/>
        <v>0</v>
      </c>
      <c r="G173" s="1144"/>
      <c r="H173" s="1144"/>
      <c r="I173" s="1144"/>
      <c r="J173" s="1144"/>
      <c r="K173" s="1144"/>
      <c r="L173" s="1144"/>
      <c r="M173" s="1144"/>
      <c r="N173" s="1144"/>
      <c r="O173" s="1144"/>
      <c r="P173" s="1144"/>
      <c r="Q173" s="1144"/>
      <c r="R173" s="1144"/>
      <c r="S173" s="1637"/>
      <c r="T173" s="607"/>
      <c r="U173" s="1637"/>
      <c r="V173" s="1638"/>
      <c r="W173" s="607"/>
      <c r="X173" s="607"/>
      <c r="Y173" s="607"/>
      <c r="Z173" s="1642"/>
      <c r="AA173" s="1612" t="s">
        <v>1514</v>
      </c>
      <c r="BV173" s="290"/>
      <c r="BW173" s="290"/>
      <c r="CG173" s="289">
        <v>0</v>
      </c>
      <c r="CH173" s="289">
        <v>0</v>
      </c>
      <c r="CI173" s="289">
        <v>0</v>
      </c>
      <c r="CQ173" s="289"/>
      <c r="CR173" s="290"/>
    </row>
    <row r="174" spans="1:118" ht="14.25" customHeight="1" x14ac:dyDescent="0.2">
      <c r="A174" s="2733"/>
      <c r="B174" s="3219" t="s">
        <v>1850</v>
      </c>
      <c r="C174" s="3219"/>
      <c r="D174" s="1436">
        <f t="shared" si="29"/>
        <v>0</v>
      </c>
      <c r="E174" s="1643">
        <f t="shared" si="30"/>
        <v>0</v>
      </c>
      <c r="F174" s="1643">
        <f t="shared" si="31"/>
        <v>0</v>
      </c>
      <c r="G174" s="1644"/>
      <c r="H174" s="1644"/>
      <c r="I174" s="1644"/>
      <c r="J174" s="1644"/>
      <c r="K174" s="1644"/>
      <c r="L174" s="1644"/>
      <c r="M174" s="1644"/>
      <c r="N174" s="1644"/>
      <c r="O174" s="1644"/>
      <c r="P174" s="1644"/>
      <c r="Q174" s="1644"/>
      <c r="R174" s="1644"/>
      <c r="S174" s="686"/>
      <c r="T174" s="642"/>
      <c r="U174" s="686"/>
      <c r="V174" s="1645"/>
      <c r="W174" s="642"/>
      <c r="X174" s="642"/>
      <c r="Y174" s="642"/>
      <c r="Z174" s="1024"/>
      <c r="AA174" s="1612" t="s">
        <v>1514</v>
      </c>
      <c r="BV174" s="290"/>
      <c r="BW174" s="290"/>
      <c r="CG174" s="289">
        <v>0</v>
      </c>
      <c r="CH174" s="289">
        <v>0</v>
      </c>
      <c r="CI174" s="289">
        <v>0</v>
      </c>
      <c r="CQ174" s="289"/>
      <c r="CR174" s="290"/>
    </row>
    <row r="175" spans="1:118" ht="14.25" customHeight="1" x14ac:dyDescent="0.2">
      <c r="A175" s="2732" t="s">
        <v>1863</v>
      </c>
      <c r="B175" s="3231" t="s">
        <v>1847</v>
      </c>
      <c r="C175" s="3231"/>
      <c r="D175" s="1575">
        <f t="shared" si="29"/>
        <v>0</v>
      </c>
      <c r="E175" s="1646">
        <f t="shared" si="30"/>
        <v>0</v>
      </c>
      <c r="F175" s="1646">
        <f t="shared" si="31"/>
        <v>0</v>
      </c>
      <c r="G175" s="1140"/>
      <c r="H175" s="1140"/>
      <c r="I175" s="1140"/>
      <c r="J175" s="1140"/>
      <c r="K175" s="1140"/>
      <c r="L175" s="1140"/>
      <c r="M175" s="1140"/>
      <c r="N175" s="1140"/>
      <c r="O175" s="1140"/>
      <c r="P175" s="1140"/>
      <c r="Q175" s="1140"/>
      <c r="R175" s="1140"/>
      <c r="S175" s="1140"/>
      <c r="T175" s="634"/>
      <c r="U175" s="1647"/>
      <c r="V175" s="1634"/>
      <c r="W175" s="604"/>
      <c r="X175" s="604"/>
      <c r="Y175" s="604"/>
      <c r="Z175" s="1640"/>
      <c r="AA175" s="1612" t="s">
        <v>1514</v>
      </c>
      <c r="BV175" s="290"/>
      <c r="BW175" s="290"/>
      <c r="CG175" s="289">
        <v>0</v>
      </c>
      <c r="CH175" s="289">
        <v>0</v>
      </c>
      <c r="CI175" s="289">
        <v>0</v>
      </c>
      <c r="CQ175" s="289"/>
      <c r="CR175" s="290"/>
    </row>
    <row r="176" spans="1:118" x14ac:dyDescent="0.2">
      <c r="A176" s="2734"/>
      <c r="B176" s="3218" t="s">
        <v>1848</v>
      </c>
      <c r="C176" s="3218"/>
      <c r="D176" s="1559">
        <f t="shared" si="29"/>
        <v>0</v>
      </c>
      <c r="E176" s="1641">
        <f t="shared" si="30"/>
        <v>0</v>
      </c>
      <c r="F176" s="1641">
        <f t="shared" si="31"/>
        <v>0</v>
      </c>
      <c r="G176" s="1144"/>
      <c r="H176" s="1144"/>
      <c r="I176" s="1144"/>
      <c r="J176" s="1144"/>
      <c r="K176" s="1144"/>
      <c r="L176" s="1144"/>
      <c r="M176" s="1144"/>
      <c r="N176" s="1144"/>
      <c r="O176" s="1144"/>
      <c r="P176" s="1144"/>
      <c r="Q176" s="1144"/>
      <c r="R176" s="1144"/>
      <c r="S176" s="1144"/>
      <c r="T176" s="1637"/>
      <c r="U176" s="1648"/>
      <c r="V176" s="1638"/>
      <c r="W176" s="607"/>
      <c r="X176" s="607"/>
      <c r="Y176" s="607"/>
      <c r="Z176" s="607"/>
      <c r="AA176" s="1612" t="s">
        <v>1514</v>
      </c>
      <c r="BV176" s="290"/>
      <c r="BW176" s="290"/>
      <c r="CG176" s="289">
        <v>0</v>
      </c>
      <c r="CH176" s="289">
        <v>0</v>
      </c>
      <c r="CI176" s="289">
        <v>0</v>
      </c>
      <c r="CQ176" s="289"/>
      <c r="CR176" s="290"/>
    </row>
    <row r="177" spans="1:96" ht="14.25" customHeight="1" x14ac:dyDescent="0.2">
      <c r="A177" s="2734"/>
      <c r="B177" s="3218" t="s">
        <v>1849</v>
      </c>
      <c r="C177" s="3218"/>
      <c r="D177" s="1559">
        <f t="shared" si="29"/>
        <v>0</v>
      </c>
      <c r="E177" s="1641">
        <f t="shared" si="30"/>
        <v>0</v>
      </c>
      <c r="F177" s="1641">
        <f t="shared" si="31"/>
        <v>0</v>
      </c>
      <c r="G177" s="1144"/>
      <c r="H177" s="1144"/>
      <c r="I177" s="1144"/>
      <c r="J177" s="1144"/>
      <c r="K177" s="1144"/>
      <c r="L177" s="1144"/>
      <c r="M177" s="1144"/>
      <c r="N177" s="1144"/>
      <c r="O177" s="1144"/>
      <c r="P177" s="1144"/>
      <c r="Q177" s="1144"/>
      <c r="R177" s="1144"/>
      <c r="S177" s="1144"/>
      <c r="T177" s="1637"/>
      <c r="U177" s="1648"/>
      <c r="V177" s="1638"/>
      <c r="W177" s="607"/>
      <c r="X177" s="607"/>
      <c r="Y177" s="607"/>
      <c r="Z177" s="1649"/>
      <c r="AA177" s="1612" t="s">
        <v>1514</v>
      </c>
      <c r="BV177" s="290"/>
      <c r="BW177" s="290"/>
      <c r="CG177" s="289">
        <v>0</v>
      </c>
      <c r="CH177" s="289">
        <v>0</v>
      </c>
      <c r="CI177" s="289">
        <v>0</v>
      </c>
      <c r="CQ177" s="289"/>
      <c r="CR177" s="290"/>
    </row>
    <row r="178" spans="1:96" x14ac:dyDescent="0.2">
      <c r="A178" s="2733"/>
      <c r="B178" s="3219" t="s">
        <v>1850</v>
      </c>
      <c r="C178" s="3219"/>
      <c r="D178" s="1436">
        <f t="shared" si="29"/>
        <v>0</v>
      </c>
      <c r="E178" s="1643">
        <f t="shared" si="30"/>
        <v>0</v>
      </c>
      <c r="F178" s="1643">
        <f t="shared" si="31"/>
        <v>0</v>
      </c>
      <c r="G178" s="1644"/>
      <c r="H178" s="1644"/>
      <c r="I178" s="1644"/>
      <c r="J178" s="1644"/>
      <c r="K178" s="1644"/>
      <c r="L178" s="1644"/>
      <c r="M178" s="1644"/>
      <c r="N178" s="1644"/>
      <c r="O178" s="1644"/>
      <c r="P178" s="1644"/>
      <c r="Q178" s="1644"/>
      <c r="R178" s="1644"/>
      <c r="S178" s="1644"/>
      <c r="T178" s="686"/>
      <c r="U178" s="1650"/>
      <c r="V178" s="1645"/>
      <c r="W178" s="642"/>
      <c r="X178" s="642"/>
      <c r="Y178" s="642"/>
      <c r="Z178" s="1651"/>
      <c r="AA178" s="1612" t="s">
        <v>1514</v>
      </c>
      <c r="BV178" s="290"/>
      <c r="BW178" s="290"/>
      <c r="CG178" s="289">
        <v>0</v>
      </c>
      <c r="CH178" s="289">
        <v>0</v>
      </c>
      <c r="CI178" s="289">
        <v>0</v>
      </c>
      <c r="CQ178" s="289"/>
      <c r="CR178" s="290"/>
    </row>
    <row r="179" spans="1:96" ht="14.25" customHeight="1" x14ac:dyDescent="0.2">
      <c r="A179" s="2732" t="s">
        <v>1775</v>
      </c>
      <c r="B179" s="3231" t="s">
        <v>1847</v>
      </c>
      <c r="C179" s="3231"/>
      <c r="D179" s="1575">
        <f t="shared" si="29"/>
        <v>0</v>
      </c>
      <c r="E179" s="1646">
        <f t="shared" si="30"/>
        <v>0</v>
      </c>
      <c r="F179" s="1646">
        <f t="shared" si="31"/>
        <v>0</v>
      </c>
      <c r="G179" s="1140"/>
      <c r="H179" s="1140"/>
      <c r="I179" s="1140"/>
      <c r="J179" s="1140"/>
      <c r="K179" s="1140"/>
      <c r="L179" s="1140"/>
      <c r="M179" s="1140"/>
      <c r="N179" s="1140"/>
      <c r="O179" s="1140"/>
      <c r="P179" s="1140"/>
      <c r="Q179" s="1140"/>
      <c r="R179" s="1140"/>
      <c r="S179" s="1140"/>
      <c r="T179" s="1652"/>
      <c r="U179" s="1652"/>
      <c r="V179" s="1634"/>
      <c r="W179" s="604"/>
      <c r="X179" s="604"/>
      <c r="Y179" s="604"/>
      <c r="Z179" s="1640"/>
      <c r="AA179" s="1612" t="s">
        <v>1514</v>
      </c>
      <c r="BV179" s="290"/>
      <c r="BW179" s="290"/>
      <c r="CG179" s="289">
        <v>0</v>
      </c>
      <c r="CH179" s="289">
        <v>0</v>
      </c>
      <c r="CI179" s="289">
        <v>0</v>
      </c>
      <c r="CQ179" s="289"/>
      <c r="CR179" s="290"/>
    </row>
    <row r="180" spans="1:96" x14ac:dyDescent="0.2">
      <c r="A180" s="2734"/>
      <c r="B180" s="3218" t="s">
        <v>1848</v>
      </c>
      <c r="C180" s="3218"/>
      <c r="D180" s="1559">
        <f t="shared" si="29"/>
        <v>0</v>
      </c>
      <c r="E180" s="1641">
        <f t="shared" si="30"/>
        <v>0</v>
      </c>
      <c r="F180" s="1641">
        <f t="shared" si="31"/>
        <v>0</v>
      </c>
      <c r="G180" s="1144"/>
      <c r="H180" s="1144"/>
      <c r="I180" s="1144"/>
      <c r="J180" s="1144"/>
      <c r="K180" s="1144"/>
      <c r="L180" s="1144"/>
      <c r="M180" s="1144"/>
      <c r="N180" s="1144"/>
      <c r="O180" s="1144"/>
      <c r="P180" s="1144"/>
      <c r="Q180" s="1144"/>
      <c r="R180" s="1144"/>
      <c r="S180" s="1144"/>
      <c r="T180" s="1653"/>
      <c r="U180" s="1653"/>
      <c r="V180" s="1638"/>
      <c r="W180" s="607"/>
      <c r="X180" s="607"/>
      <c r="Y180" s="607"/>
      <c r="Z180" s="618"/>
      <c r="AA180" s="1612" t="s">
        <v>1514</v>
      </c>
      <c r="BV180" s="290"/>
      <c r="BW180" s="290"/>
      <c r="CG180" s="289">
        <v>0</v>
      </c>
      <c r="CH180" s="289">
        <v>0</v>
      </c>
      <c r="CI180" s="289">
        <v>0</v>
      </c>
      <c r="CQ180" s="289"/>
      <c r="CR180" s="290"/>
    </row>
    <row r="181" spans="1:96" ht="14.25" customHeight="1" x14ac:dyDescent="0.2">
      <c r="A181" s="2734"/>
      <c r="B181" s="3218" t="s">
        <v>1849</v>
      </c>
      <c r="C181" s="3218"/>
      <c r="D181" s="1559">
        <f t="shared" si="29"/>
        <v>0</v>
      </c>
      <c r="E181" s="1641">
        <f t="shared" si="30"/>
        <v>0</v>
      </c>
      <c r="F181" s="1641">
        <f t="shared" si="31"/>
        <v>0</v>
      </c>
      <c r="G181" s="1144"/>
      <c r="H181" s="1144"/>
      <c r="I181" s="1144"/>
      <c r="J181" s="1144"/>
      <c r="K181" s="1144"/>
      <c r="L181" s="1144"/>
      <c r="M181" s="1144"/>
      <c r="N181" s="1144"/>
      <c r="O181" s="1144"/>
      <c r="P181" s="1144"/>
      <c r="Q181" s="1144"/>
      <c r="R181" s="1144"/>
      <c r="S181" s="1144"/>
      <c r="T181" s="1653"/>
      <c r="U181" s="1653"/>
      <c r="V181" s="1638"/>
      <c r="W181" s="607"/>
      <c r="X181" s="607"/>
      <c r="Y181" s="607"/>
      <c r="Z181" s="1654"/>
      <c r="AA181" s="1612" t="s">
        <v>1514</v>
      </c>
      <c r="BV181" s="290"/>
      <c r="BW181" s="290"/>
      <c r="CG181" s="289">
        <v>0</v>
      </c>
      <c r="CH181" s="289">
        <v>0</v>
      </c>
      <c r="CI181" s="289">
        <v>0</v>
      </c>
      <c r="CQ181" s="289"/>
      <c r="CR181" s="290"/>
    </row>
    <row r="182" spans="1:96" ht="14.25" customHeight="1" x14ac:dyDescent="0.2">
      <c r="A182" s="2733"/>
      <c r="B182" s="3219" t="s">
        <v>1850</v>
      </c>
      <c r="C182" s="3219"/>
      <c r="D182" s="1436">
        <f t="shared" si="29"/>
        <v>0</v>
      </c>
      <c r="E182" s="1643">
        <f t="shared" si="30"/>
        <v>0</v>
      </c>
      <c r="F182" s="1643">
        <f t="shared" si="31"/>
        <v>0</v>
      </c>
      <c r="G182" s="1644"/>
      <c r="H182" s="1644"/>
      <c r="I182" s="1644"/>
      <c r="J182" s="1644"/>
      <c r="K182" s="1644"/>
      <c r="L182" s="1644"/>
      <c r="M182" s="1644"/>
      <c r="N182" s="1644"/>
      <c r="O182" s="1644"/>
      <c r="P182" s="1644"/>
      <c r="Q182" s="1644"/>
      <c r="R182" s="1644"/>
      <c r="S182" s="1644"/>
      <c r="T182" s="1655"/>
      <c r="U182" s="1655"/>
      <c r="V182" s="1645"/>
      <c r="W182" s="642"/>
      <c r="X182" s="642"/>
      <c r="Y182" s="642"/>
      <c r="Z182" s="1651"/>
      <c r="AA182" s="1612" t="s">
        <v>1514</v>
      </c>
      <c r="BV182" s="290"/>
      <c r="BW182" s="290"/>
      <c r="CG182" s="289">
        <v>0</v>
      </c>
      <c r="CH182" s="289">
        <v>0</v>
      </c>
      <c r="CI182" s="289">
        <v>0</v>
      </c>
      <c r="CQ182" s="289"/>
      <c r="CR182" s="290"/>
    </row>
    <row r="183" spans="1:96" x14ac:dyDescent="0.2">
      <c r="A183" s="2732" t="s">
        <v>1851</v>
      </c>
      <c r="B183" s="3231" t="s">
        <v>1847</v>
      </c>
      <c r="C183" s="3231"/>
      <c r="D183" s="1575">
        <f t="shared" si="29"/>
        <v>0</v>
      </c>
      <c r="E183" s="1646">
        <f>SUM(G183+I183+K183+M183+O183+Q183+U183)</f>
        <v>0</v>
      </c>
      <c r="F183" s="1646">
        <f>SUM(H183+J183+L183+N183+P183+R183+V183)</f>
        <v>0</v>
      </c>
      <c r="G183" s="1140"/>
      <c r="H183" s="1140"/>
      <c r="I183" s="1140"/>
      <c r="J183" s="1140"/>
      <c r="K183" s="1140"/>
      <c r="L183" s="1140"/>
      <c r="M183" s="1140"/>
      <c r="N183" s="1140"/>
      <c r="O183" s="1140"/>
      <c r="P183" s="1140"/>
      <c r="Q183" s="1140"/>
      <c r="R183" s="1140"/>
      <c r="S183" s="1656"/>
      <c r="T183" s="1657"/>
      <c r="U183" s="1657"/>
      <c r="V183" s="1658"/>
      <c r="W183" s="1640"/>
      <c r="X183" s="1640"/>
      <c r="Y183" s="1640"/>
      <c r="Z183" s="1640"/>
      <c r="AA183" s="1612" t="s">
        <v>263</v>
      </c>
      <c r="BV183" s="290"/>
      <c r="BW183" s="290"/>
      <c r="CG183" s="289">
        <v>0</v>
      </c>
      <c r="CH183" s="289">
        <v>0</v>
      </c>
      <c r="CQ183" s="289"/>
      <c r="CR183" s="290"/>
    </row>
    <row r="184" spans="1:96" ht="14.25" customHeight="1" x14ac:dyDescent="0.2">
      <c r="A184" s="2734"/>
      <c r="B184" s="3218" t="s">
        <v>1848</v>
      </c>
      <c r="C184" s="3218"/>
      <c r="D184" s="1559">
        <f t="shared" si="29"/>
        <v>0</v>
      </c>
      <c r="E184" s="1641">
        <f>SUM(G184+I184+K184+M184+O184+Q184+U184)</f>
        <v>0</v>
      </c>
      <c r="F184" s="1641">
        <f>SUM(H184+J184+L184+N184+P184+R184+V184)</f>
        <v>0</v>
      </c>
      <c r="G184" s="1144"/>
      <c r="H184" s="1144"/>
      <c r="I184" s="1144"/>
      <c r="J184" s="1144"/>
      <c r="K184" s="1144"/>
      <c r="L184" s="1144"/>
      <c r="M184" s="1144"/>
      <c r="N184" s="1144"/>
      <c r="O184" s="1144"/>
      <c r="P184" s="1144"/>
      <c r="Q184" s="1144"/>
      <c r="R184" s="1144"/>
      <c r="S184" s="1659"/>
      <c r="T184" s="1660"/>
      <c r="U184" s="1660"/>
      <c r="V184" s="1661"/>
      <c r="W184" s="1662"/>
      <c r="X184" s="1662"/>
      <c r="Y184" s="1662"/>
      <c r="Z184" s="618"/>
      <c r="AA184" s="1612" t="s">
        <v>263</v>
      </c>
      <c r="BV184" s="290"/>
      <c r="BW184" s="290"/>
      <c r="CG184" s="289">
        <v>0</v>
      </c>
      <c r="CH184" s="289">
        <v>0</v>
      </c>
      <c r="CQ184" s="289"/>
      <c r="CR184" s="290"/>
    </row>
    <row r="185" spans="1:96" x14ac:dyDescent="0.2">
      <c r="A185" s="2734"/>
      <c r="B185" s="3218" t="s">
        <v>1849</v>
      </c>
      <c r="C185" s="3218"/>
      <c r="D185" s="1559">
        <f t="shared" si="29"/>
        <v>0</v>
      </c>
      <c r="E185" s="1641">
        <f t="shared" ref="E185:E199" si="32">SUM(G185+I185+K185+M185+O185+Q185+S185+U185)</f>
        <v>0</v>
      </c>
      <c r="F185" s="1641">
        <f t="shared" ref="F185:F199" si="33">SUM(H185+J185+L185+N185+P185+R185+T185+V185)</f>
        <v>0</v>
      </c>
      <c r="G185" s="1144"/>
      <c r="H185" s="1144"/>
      <c r="I185" s="1144"/>
      <c r="J185" s="1144"/>
      <c r="K185" s="1144"/>
      <c r="L185" s="1144"/>
      <c r="M185" s="1144"/>
      <c r="N185" s="1144"/>
      <c r="O185" s="1144"/>
      <c r="P185" s="1144"/>
      <c r="Q185" s="1144"/>
      <c r="R185" s="1144"/>
      <c r="S185" s="1659"/>
      <c r="T185" s="1660"/>
      <c r="U185" s="1660"/>
      <c r="V185" s="1661"/>
      <c r="W185" s="1662"/>
      <c r="X185" s="1662"/>
      <c r="Y185" s="1662"/>
      <c r="Z185" s="1654"/>
      <c r="AA185" s="1612" t="s">
        <v>263</v>
      </c>
      <c r="BV185" s="290"/>
      <c r="BW185" s="290"/>
      <c r="CG185" s="289">
        <v>0</v>
      </c>
      <c r="CH185" s="289">
        <v>0</v>
      </c>
      <c r="CQ185" s="289"/>
      <c r="CR185" s="290"/>
    </row>
    <row r="186" spans="1:96" ht="14.25" customHeight="1" x14ac:dyDescent="0.2">
      <c r="A186" s="2733"/>
      <c r="B186" s="3219" t="s">
        <v>1850</v>
      </c>
      <c r="C186" s="3219"/>
      <c r="D186" s="1436">
        <f t="shared" si="29"/>
        <v>0</v>
      </c>
      <c r="E186" s="1643">
        <f t="shared" si="32"/>
        <v>0</v>
      </c>
      <c r="F186" s="1643">
        <f t="shared" si="33"/>
        <v>0</v>
      </c>
      <c r="G186" s="1644"/>
      <c r="H186" s="1644"/>
      <c r="I186" s="1644"/>
      <c r="J186" s="1644"/>
      <c r="K186" s="1644"/>
      <c r="L186" s="1644"/>
      <c r="M186" s="1644"/>
      <c r="N186" s="1644"/>
      <c r="O186" s="1644"/>
      <c r="P186" s="1644"/>
      <c r="Q186" s="1644"/>
      <c r="R186" s="1644"/>
      <c r="S186" s="1663"/>
      <c r="T186" s="1664"/>
      <c r="U186" s="1664"/>
      <c r="V186" s="1665"/>
      <c r="W186" s="1666"/>
      <c r="X186" s="1666"/>
      <c r="Y186" s="1666"/>
      <c r="Z186" s="1651"/>
      <c r="AA186" s="1612" t="s">
        <v>263</v>
      </c>
      <c r="BV186" s="290"/>
      <c r="BW186" s="290"/>
      <c r="CG186" s="289">
        <v>0</v>
      </c>
      <c r="CH186" s="289">
        <v>0</v>
      </c>
      <c r="CQ186" s="289"/>
      <c r="CR186" s="290"/>
    </row>
    <row r="187" spans="1:96" x14ac:dyDescent="0.2">
      <c r="A187" s="2732" t="s">
        <v>1852</v>
      </c>
      <c r="B187" s="3226" t="s">
        <v>1847</v>
      </c>
      <c r="C187" s="3226"/>
      <c r="D187" s="1596">
        <f t="shared" si="29"/>
        <v>0</v>
      </c>
      <c r="E187" s="1639">
        <f t="shared" si="32"/>
        <v>0</v>
      </c>
      <c r="F187" s="1639">
        <f t="shared" si="33"/>
        <v>0</v>
      </c>
      <c r="G187" s="1667"/>
      <c r="H187" s="1667"/>
      <c r="I187" s="1667"/>
      <c r="J187" s="1667"/>
      <c r="K187" s="1667"/>
      <c r="L187" s="1667"/>
      <c r="M187" s="1667"/>
      <c r="N187" s="1667"/>
      <c r="O187" s="1667"/>
      <c r="P187" s="1667"/>
      <c r="Q187" s="1667"/>
      <c r="R187" s="1667"/>
      <c r="S187" s="1667"/>
      <c r="T187" s="1668"/>
      <c r="U187" s="1668"/>
      <c r="V187" s="1669"/>
      <c r="W187" s="637"/>
      <c r="X187" s="637"/>
      <c r="Y187" s="637"/>
      <c r="Z187" s="1640"/>
      <c r="AA187" s="1612" t="s">
        <v>1514</v>
      </c>
      <c r="BV187" s="290"/>
      <c r="BW187" s="290"/>
      <c r="CG187" s="289">
        <v>0</v>
      </c>
      <c r="CH187" s="289">
        <v>0</v>
      </c>
      <c r="CI187" s="289">
        <v>0</v>
      </c>
      <c r="CQ187" s="289"/>
      <c r="CR187" s="290"/>
    </row>
    <row r="188" spans="1:96" x14ac:dyDescent="0.2">
      <c r="A188" s="2734"/>
      <c r="B188" s="3218" t="s">
        <v>1848</v>
      </c>
      <c r="C188" s="3218"/>
      <c r="D188" s="1559">
        <f t="shared" si="29"/>
        <v>0</v>
      </c>
      <c r="E188" s="1641">
        <f t="shared" si="32"/>
        <v>0</v>
      </c>
      <c r="F188" s="1641">
        <f t="shared" si="33"/>
        <v>0</v>
      </c>
      <c r="G188" s="1144"/>
      <c r="H188" s="1144"/>
      <c r="I188" s="1144"/>
      <c r="J188" s="1144"/>
      <c r="K188" s="1144"/>
      <c r="L188" s="1144"/>
      <c r="M188" s="1144"/>
      <c r="N188" s="1144"/>
      <c r="O188" s="1144"/>
      <c r="P188" s="1144"/>
      <c r="Q188" s="1144"/>
      <c r="R188" s="1144"/>
      <c r="S188" s="1144"/>
      <c r="T188" s="1653"/>
      <c r="U188" s="1653"/>
      <c r="V188" s="1638"/>
      <c r="W188" s="607"/>
      <c r="X188" s="607"/>
      <c r="Y188" s="607"/>
      <c r="Z188" s="618"/>
      <c r="AA188" s="1612" t="s">
        <v>1514</v>
      </c>
      <c r="BV188" s="290"/>
      <c r="BW188" s="290"/>
      <c r="CG188" s="289">
        <v>0</v>
      </c>
      <c r="CH188" s="289">
        <v>0</v>
      </c>
      <c r="CI188" s="289">
        <v>0</v>
      </c>
      <c r="CQ188" s="289"/>
      <c r="CR188" s="290"/>
    </row>
    <row r="189" spans="1:96" x14ac:dyDescent="0.2">
      <c r="A189" s="2734"/>
      <c r="B189" s="3218" t="s">
        <v>1849</v>
      </c>
      <c r="C189" s="3218"/>
      <c r="D189" s="1559">
        <f t="shared" si="29"/>
        <v>0</v>
      </c>
      <c r="E189" s="1641">
        <f t="shared" si="32"/>
        <v>0</v>
      </c>
      <c r="F189" s="1641">
        <f t="shared" si="33"/>
        <v>0</v>
      </c>
      <c r="G189" s="1144"/>
      <c r="H189" s="1144"/>
      <c r="I189" s="1144"/>
      <c r="J189" s="1144"/>
      <c r="K189" s="1144"/>
      <c r="L189" s="1144"/>
      <c r="M189" s="1144"/>
      <c r="N189" s="1144"/>
      <c r="O189" s="1144"/>
      <c r="P189" s="1144"/>
      <c r="Q189" s="1144"/>
      <c r="R189" s="1144"/>
      <c r="S189" s="1144"/>
      <c r="T189" s="1653"/>
      <c r="U189" s="1653"/>
      <c r="V189" s="1638"/>
      <c r="W189" s="607"/>
      <c r="X189" s="607"/>
      <c r="Y189" s="607"/>
      <c r="Z189" s="1670"/>
      <c r="AA189" s="1612" t="s">
        <v>1514</v>
      </c>
      <c r="BV189" s="290"/>
      <c r="BW189" s="290"/>
      <c r="CG189" s="289">
        <v>0</v>
      </c>
      <c r="CH189" s="289">
        <v>0</v>
      </c>
      <c r="CI189" s="289">
        <v>0</v>
      </c>
      <c r="CQ189" s="289"/>
      <c r="CR189" s="290"/>
    </row>
    <row r="190" spans="1:96" x14ac:dyDescent="0.2">
      <c r="A190" s="2733"/>
      <c r="B190" s="3319" t="s">
        <v>1850</v>
      </c>
      <c r="C190" s="3319"/>
      <c r="D190" s="1431">
        <f t="shared" si="29"/>
        <v>0</v>
      </c>
      <c r="E190" s="1671">
        <f t="shared" si="32"/>
        <v>0</v>
      </c>
      <c r="F190" s="1671">
        <f t="shared" si="33"/>
        <v>0</v>
      </c>
      <c r="G190" s="1672"/>
      <c r="H190" s="1672"/>
      <c r="I190" s="1672"/>
      <c r="J190" s="1672"/>
      <c r="K190" s="1672"/>
      <c r="L190" s="1672"/>
      <c r="M190" s="1672"/>
      <c r="N190" s="1672"/>
      <c r="O190" s="1672"/>
      <c r="P190" s="1672"/>
      <c r="Q190" s="1672"/>
      <c r="R190" s="1672"/>
      <c r="S190" s="1672"/>
      <c r="T190" s="1673"/>
      <c r="U190" s="1673"/>
      <c r="V190" s="1674"/>
      <c r="W190" s="618"/>
      <c r="X190" s="618"/>
      <c r="Y190" s="618"/>
      <c r="Z190" s="1024"/>
      <c r="AA190" s="1612" t="s">
        <v>1514</v>
      </c>
      <c r="BV190" s="290"/>
      <c r="BW190" s="290"/>
      <c r="CG190" s="289">
        <v>0</v>
      </c>
      <c r="CH190" s="289">
        <v>0</v>
      </c>
      <c r="CI190" s="289">
        <v>0</v>
      </c>
      <c r="CQ190" s="289"/>
      <c r="CR190" s="290"/>
    </row>
    <row r="191" spans="1:96" ht="14.25" customHeight="1" x14ac:dyDescent="0.2">
      <c r="A191" s="2732" t="s">
        <v>1853</v>
      </c>
      <c r="B191" s="3231" t="s">
        <v>1847</v>
      </c>
      <c r="C191" s="3231"/>
      <c r="D191" s="1575">
        <f t="shared" si="29"/>
        <v>0</v>
      </c>
      <c r="E191" s="1646">
        <f t="shared" si="32"/>
        <v>0</v>
      </c>
      <c r="F191" s="1646">
        <f t="shared" si="33"/>
        <v>0</v>
      </c>
      <c r="G191" s="1140"/>
      <c r="H191" s="1140"/>
      <c r="I191" s="1140"/>
      <c r="J191" s="1140"/>
      <c r="K191" s="1140"/>
      <c r="L191" s="1140"/>
      <c r="M191" s="1140"/>
      <c r="N191" s="1140"/>
      <c r="O191" s="1140"/>
      <c r="P191" s="1140"/>
      <c r="Q191" s="1140"/>
      <c r="R191" s="1140"/>
      <c r="S191" s="1140"/>
      <c r="T191" s="1652"/>
      <c r="U191" s="1652"/>
      <c r="V191" s="1634"/>
      <c r="W191" s="1640"/>
      <c r="X191" s="1640"/>
      <c r="Y191" s="1640"/>
      <c r="Z191" s="1640"/>
      <c r="AA191" s="1612" t="s">
        <v>263</v>
      </c>
      <c r="BV191" s="290"/>
      <c r="BW191" s="290"/>
      <c r="CG191" s="289">
        <v>0</v>
      </c>
      <c r="CH191" s="289">
        <v>0</v>
      </c>
      <c r="CQ191" s="289"/>
      <c r="CR191" s="290"/>
    </row>
    <row r="192" spans="1:96" x14ac:dyDescent="0.2">
      <c r="A192" s="2734"/>
      <c r="B192" s="3218" t="s">
        <v>1848</v>
      </c>
      <c r="C192" s="3218"/>
      <c r="D192" s="1559">
        <f t="shared" si="29"/>
        <v>0</v>
      </c>
      <c r="E192" s="1641">
        <f t="shared" si="32"/>
        <v>0</v>
      </c>
      <c r="F192" s="1641">
        <f t="shared" si="33"/>
        <v>0</v>
      </c>
      <c r="G192" s="1144"/>
      <c r="H192" s="1144"/>
      <c r="I192" s="1144"/>
      <c r="J192" s="1144"/>
      <c r="K192" s="1144"/>
      <c r="L192" s="1144"/>
      <c r="M192" s="1144"/>
      <c r="N192" s="1144"/>
      <c r="O192" s="1144"/>
      <c r="P192" s="1144"/>
      <c r="Q192" s="1144"/>
      <c r="R192" s="1144"/>
      <c r="S192" s="1144"/>
      <c r="T192" s="1653"/>
      <c r="U192" s="1653"/>
      <c r="V192" s="1638"/>
      <c r="W192" s="1662"/>
      <c r="X192" s="1662"/>
      <c r="Y192" s="1662"/>
      <c r="Z192" s="618"/>
      <c r="AA192" s="1612" t="s">
        <v>263</v>
      </c>
      <c r="BV192" s="290"/>
      <c r="BW192" s="290"/>
      <c r="CG192" s="289">
        <v>0</v>
      </c>
      <c r="CH192" s="289">
        <v>0</v>
      </c>
      <c r="CQ192" s="289"/>
      <c r="CR192" s="290"/>
    </row>
    <row r="193" spans="1:96" x14ac:dyDescent="0.2">
      <c r="A193" s="2734"/>
      <c r="B193" s="3218" t="s">
        <v>1849</v>
      </c>
      <c r="C193" s="3218"/>
      <c r="D193" s="1559">
        <f t="shared" si="29"/>
        <v>0</v>
      </c>
      <c r="E193" s="1641">
        <f t="shared" si="32"/>
        <v>0</v>
      </c>
      <c r="F193" s="1641">
        <f t="shared" si="33"/>
        <v>0</v>
      </c>
      <c r="G193" s="1144"/>
      <c r="H193" s="1144"/>
      <c r="I193" s="1144"/>
      <c r="J193" s="1144"/>
      <c r="K193" s="1144"/>
      <c r="L193" s="1144"/>
      <c r="M193" s="1144"/>
      <c r="N193" s="1144"/>
      <c r="O193" s="1144"/>
      <c r="P193" s="1144"/>
      <c r="Q193" s="1144"/>
      <c r="R193" s="1144"/>
      <c r="S193" s="1144"/>
      <c r="T193" s="1653"/>
      <c r="U193" s="1653"/>
      <c r="V193" s="1638"/>
      <c r="W193" s="1662"/>
      <c r="X193" s="1662"/>
      <c r="Y193" s="1662"/>
      <c r="Z193" s="1670"/>
      <c r="AA193" s="1612" t="s">
        <v>263</v>
      </c>
      <c r="BV193" s="290"/>
      <c r="BW193" s="290"/>
      <c r="CG193" s="289">
        <v>0</v>
      </c>
      <c r="CH193" s="289">
        <v>0</v>
      </c>
      <c r="CQ193" s="289"/>
      <c r="CR193" s="290"/>
    </row>
    <row r="194" spans="1:96" x14ac:dyDescent="0.2">
      <c r="A194" s="2733"/>
      <c r="B194" s="3219" t="s">
        <v>1850</v>
      </c>
      <c r="C194" s="3219"/>
      <c r="D194" s="1436">
        <f t="shared" si="29"/>
        <v>0</v>
      </c>
      <c r="E194" s="1643">
        <f t="shared" si="32"/>
        <v>0</v>
      </c>
      <c r="F194" s="1643">
        <f t="shared" si="33"/>
        <v>0</v>
      </c>
      <c r="G194" s="1644"/>
      <c r="H194" s="1644"/>
      <c r="I194" s="1644"/>
      <c r="J194" s="1644"/>
      <c r="K194" s="1644"/>
      <c r="L194" s="1644"/>
      <c r="M194" s="1644"/>
      <c r="N194" s="1644"/>
      <c r="O194" s="1644"/>
      <c r="P194" s="1644"/>
      <c r="Q194" s="1644"/>
      <c r="R194" s="1644"/>
      <c r="S194" s="1644"/>
      <c r="T194" s="1655"/>
      <c r="U194" s="1655"/>
      <c r="V194" s="1645"/>
      <c r="W194" s="1666"/>
      <c r="X194" s="1666"/>
      <c r="Y194" s="1666"/>
      <c r="Z194" s="1024"/>
      <c r="AA194" s="1612" t="s">
        <v>263</v>
      </c>
      <c r="BV194" s="290"/>
      <c r="BW194" s="290"/>
      <c r="CG194" s="289">
        <v>0</v>
      </c>
      <c r="CH194" s="289">
        <v>0</v>
      </c>
      <c r="CQ194" s="289"/>
      <c r="CR194" s="290"/>
    </row>
    <row r="195" spans="1:96" x14ac:dyDescent="0.2">
      <c r="A195" s="2732" t="s">
        <v>1782</v>
      </c>
      <c r="B195" s="3226" t="s">
        <v>1847</v>
      </c>
      <c r="C195" s="3226"/>
      <c r="D195" s="1596">
        <f t="shared" si="29"/>
        <v>0</v>
      </c>
      <c r="E195" s="1639">
        <f t="shared" si="32"/>
        <v>0</v>
      </c>
      <c r="F195" s="1639">
        <f t="shared" si="33"/>
        <v>0</v>
      </c>
      <c r="G195" s="1667"/>
      <c r="H195" s="1667"/>
      <c r="I195" s="1667"/>
      <c r="J195" s="1667"/>
      <c r="K195" s="1667"/>
      <c r="L195" s="1667"/>
      <c r="M195" s="1667"/>
      <c r="N195" s="1667"/>
      <c r="O195" s="1667"/>
      <c r="P195" s="1667"/>
      <c r="Q195" s="1667"/>
      <c r="R195" s="1667"/>
      <c r="S195" s="1667"/>
      <c r="T195" s="1668"/>
      <c r="U195" s="1668"/>
      <c r="V195" s="1669"/>
      <c r="W195" s="637"/>
      <c r="X195" s="637"/>
      <c r="Y195" s="637"/>
      <c r="Z195" s="1640"/>
      <c r="AA195" s="1612" t="s">
        <v>1514</v>
      </c>
      <c r="BV195" s="290"/>
      <c r="BW195" s="290"/>
      <c r="CG195" s="289">
        <v>0</v>
      </c>
      <c r="CH195" s="289">
        <v>0</v>
      </c>
      <c r="CI195" s="289">
        <v>0</v>
      </c>
      <c r="CQ195" s="289"/>
      <c r="CR195" s="290"/>
    </row>
    <row r="196" spans="1:96" x14ac:dyDescent="0.2">
      <c r="A196" s="2734"/>
      <c r="B196" s="3218" t="s">
        <v>1848</v>
      </c>
      <c r="C196" s="3218"/>
      <c r="D196" s="1559">
        <f t="shared" si="29"/>
        <v>0</v>
      </c>
      <c r="E196" s="1641">
        <f t="shared" si="32"/>
        <v>0</v>
      </c>
      <c r="F196" s="1641">
        <f t="shared" si="33"/>
        <v>0</v>
      </c>
      <c r="G196" s="1144"/>
      <c r="H196" s="1144"/>
      <c r="I196" s="1144"/>
      <c r="J196" s="1144"/>
      <c r="K196" s="1144"/>
      <c r="L196" s="1144"/>
      <c r="M196" s="1144"/>
      <c r="N196" s="1144"/>
      <c r="O196" s="1144"/>
      <c r="P196" s="1144"/>
      <c r="Q196" s="1144"/>
      <c r="R196" s="1144"/>
      <c r="S196" s="1144"/>
      <c r="T196" s="1653"/>
      <c r="U196" s="1653"/>
      <c r="V196" s="1638"/>
      <c r="W196" s="607"/>
      <c r="X196" s="607"/>
      <c r="Y196" s="607"/>
      <c r="Z196" s="607"/>
      <c r="AA196" s="1612" t="s">
        <v>1514</v>
      </c>
      <c r="BV196" s="290"/>
      <c r="BW196" s="290"/>
      <c r="CG196" s="289">
        <v>0</v>
      </c>
      <c r="CH196" s="289">
        <v>0</v>
      </c>
      <c r="CI196" s="289">
        <v>0</v>
      </c>
      <c r="CQ196" s="289"/>
      <c r="CR196" s="290"/>
    </row>
    <row r="197" spans="1:96" x14ac:dyDescent="0.2">
      <c r="A197" s="2734"/>
      <c r="B197" s="3218" t="s">
        <v>1849</v>
      </c>
      <c r="C197" s="3218"/>
      <c r="D197" s="1559">
        <f t="shared" si="29"/>
        <v>0</v>
      </c>
      <c r="E197" s="1641">
        <f t="shared" si="32"/>
        <v>0</v>
      </c>
      <c r="F197" s="1641">
        <f t="shared" si="33"/>
        <v>0</v>
      </c>
      <c r="G197" s="1144"/>
      <c r="H197" s="1144"/>
      <c r="I197" s="1144"/>
      <c r="J197" s="1144"/>
      <c r="K197" s="1144"/>
      <c r="L197" s="1144"/>
      <c r="M197" s="1144"/>
      <c r="N197" s="1144"/>
      <c r="O197" s="1144"/>
      <c r="P197" s="1144"/>
      <c r="Q197" s="1144"/>
      <c r="R197" s="1144"/>
      <c r="S197" s="1144"/>
      <c r="T197" s="1653"/>
      <c r="U197" s="1653"/>
      <c r="V197" s="1638"/>
      <c r="W197" s="607"/>
      <c r="X197" s="607"/>
      <c r="Y197" s="607"/>
      <c r="Z197" s="1675"/>
      <c r="AA197" s="1612" t="s">
        <v>1514</v>
      </c>
      <c r="BV197" s="290"/>
      <c r="BW197" s="290"/>
      <c r="CG197" s="289">
        <v>0</v>
      </c>
      <c r="CH197" s="289">
        <v>0</v>
      </c>
      <c r="CI197" s="289">
        <v>0</v>
      </c>
      <c r="CQ197" s="289"/>
      <c r="CR197" s="290"/>
    </row>
    <row r="198" spans="1:96" x14ac:dyDescent="0.2">
      <c r="A198" s="2733"/>
      <c r="B198" s="3319" t="s">
        <v>1850</v>
      </c>
      <c r="C198" s="3319"/>
      <c r="D198" s="1431">
        <f t="shared" si="29"/>
        <v>0</v>
      </c>
      <c r="E198" s="1671">
        <f t="shared" si="32"/>
        <v>0</v>
      </c>
      <c r="F198" s="1671">
        <f t="shared" si="33"/>
        <v>0</v>
      </c>
      <c r="G198" s="1672"/>
      <c r="H198" s="1672"/>
      <c r="I198" s="1672"/>
      <c r="J198" s="1672"/>
      <c r="K198" s="1672"/>
      <c r="L198" s="1672"/>
      <c r="M198" s="1672"/>
      <c r="N198" s="1672"/>
      <c r="O198" s="1672"/>
      <c r="P198" s="1672"/>
      <c r="Q198" s="1672"/>
      <c r="R198" s="1672"/>
      <c r="S198" s="1672"/>
      <c r="T198" s="1673"/>
      <c r="U198" s="1673"/>
      <c r="V198" s="1674"/>
      <c r="W198" s="618"/>
      <c r="X198" s="618"/>
      <c r="Y198" s="618"/>
      <c r="Z198" s="1024"/>
      <c r="AA198" s="1612" t="s">
        <v>1514</v>
      </c>
      <c r="BV198" s="290"/>
      <c r="BW198" s="290"/>
      <c r="CG198" s="289">
        <v>0</v>
      </c>
      <c r="CH198" s="289">
        <v>0</v>
      </c>
      <c r="CI198" s="289">
        <v>0</v>
      </c>
      <c r="CQ198" s="289"/>
      <c r="CR198" s="290"/>
    </row>
    <row r="199" spans="1:96" x14ac:dyDescent="0.2">
      <c r="A199" s="2732" t="s">
        <v>1854</v>
      </c>
      <c r="B199" s="3231" t="s">
        <v>1847</v>
      </c>
      <c r="C199" s="3231"/>
      <c r="D199" s="1575">
        <f t="shared" si="29"/>
        <v>0</v>
      </c>
      <c r="E199" s="390">
        <f t="shared" si="32"/>
        <v>0</v>
      </c>
      <c r="F199" s="1676">
        <f t="shared" si="33"/>
        <v>0</v>
      </c>
      <c r="G199" s="1656"/>
      <c r="H199" s="1656"/>
      <c r="I199" s="1656"/>
      <c r="J199" s="1656"/>
      <c r="K199" s="1656"/>
      <c r="L199" s="1656"/>
      <c r="M199" s="1140"/>
      <c r="N199" s="1140"/>
      <c r="O199" s="1140"/>
      <c r="P199" s="1140"/>
      <c r="Q199" s="1140"/>
      <c r="R199" s="1140"/>
      <c r="S199" s="1140"/>
      <c r="T199" s="1652"/>
      <c r="U199" s="1652"/>
      <c r="V199" s="1634"/>
      <c r="W199" s="604"/>
      <c r="X199" s="604"/>
      <c r="Y199" s="604"/>
      <c r="Z199" s="1640"/>
      <c r="AA199" s="1612" t="s">
        <v>1514</v>
      </c>
      <c r="BV199" s="290"/>
      <c r="BW199" s="290"/>
      <c r="CG199" s="289">
        <v>0</v>
      </c>
      <c r="CH199" s="289">
        <v>0</v>
      </c>
      <c r="CI199" s="289">
        <v>0</v>
      </c>
      <c r="CQ199" s="289"/>
      <c r="CR199" s="290"/>
    </row>
    <row r="200" spans="1:96" x14ac:dyDescent="0.2">
      <c r="A200" s="2734"/>
      <c r="B200" s="3218" t="s">
        <v>1848</v>
      </c>
      <c r="C200" s="3218"/>
      <c r="D200" s="1559">
        <f t="shared" ref="D200" si="34">SUM(E200+F200)</f>
        <v>0</v>
      </c>
      <c r="E200" s="1677">
        <f t="shared" ref="E200:E218" si="35">SUM(G200+I200+K200+M200+O200+Q200+S200+U200)</f>
        <v>0</v>
      </c>
      <c r="F200" s="1678">
        <f t="shared" ref="F200:F218" si="36">SUM(H200+J200+L200+N200+P200+R200+T200+V200)</f>
        <v>0</v>
      </c>
      <c r="G200" s="1659"/>
      <c r="H200" s="1659"/>
      <c r="I200" s="1659"/>
      <c r="J200" s="1659"/>
      <c r="K200" s="1659"/>
      <c r="L200" s="1659"/>
      <c r="M200" s="1144"/>
      <c r="N200" s="1144"/>
      <c r="O200" s="1144"/>
      <c r="P200" s="1144"/>
      <c r="Q200" s="1144"/>
      <c r="R200" s="1144"/>
      <c r="S200" s="1144"/>
      <c r="T200" s="1653"/>
      <c r="U200" s="1653"/>
      <c r="V200" s="1638"/>
      <c r="W200" s="607"/>
      <c r="X200" s="607"/>
      <c r="Y200" s="607"/>
      <c r="Z200" s="618"/>
      <c r="AA200" s="1612" t="s">
        <v>1514</v>
      </c>
      <c r="BV200" s="290"/>
      <c r="BW200" s="290"/>
      <c r="CG200" s="289">
        <v>0</v>
      </c>
      <c r="CH200" s="289">
        <v>0</v>
      </c>
      <c r="CI200" s="289">
        <v>0</v>
      </c>
      <c r="CQ200" s="289"/>
      <c r="CR200" s="290"/>
    </row>
    <row r="201" spans="1:96" x14ac:dyDescent="0.2">
      <c r="A201" s="2734"/>
      <c r="B201" s="3218" t="s">
        <v>1849</v>
      </c>
      <c r="C201" s="3218"/>
      <c r="D201" s="1559">
        <f t="shared" ref="D201:D218" si="37">SUM(E201+F201)</f>
        <v>0</v>
      </c>
      <c r="E201" s="1677">
        <f t="shared" si="35"/>
        <v>0</v>
      </c>
      <c r="F201" s="1678">
        <f t="shared" si="36"/>
        <v>0</v>
      </c>
      <c r="G201" s="1659"/>
      <c r="H201" s="1659"/>
      <c r="I201" s="1659"/>
      <c r="J201" s="1659"/>
      <c r="K201" s="1659"/>
      <c r="L201" s="1659"/>
      <c r="M201" s="1144"/>
      <c r="N201" s="1144"/>
      <c r="O201" s="1144"/>
      <c r="P201" s="1144"/>
      <c r="Q201" s="1144"/>
      <c r="R201" s="1144"/>
      <c r="S201" s="1144"/>
      <c r="T201" s="1653"/>
      <c r="U201" s="1653"/>
      <c r="V201" s="1638"/>
      <c r="W201" s="607"/>
      <c r="X201" s="607"/>
      <c r="Y201" s="607"/>
      <c r="Z201" s="1654"/>
      <c r="AA201" s="1612" t="s">
        <v>1514</v>
      </c>
      <c r="BV201" s="290"/>
      <c r="BW201" s="290"/>
      <c r="CG201" s="289">
        <v>0</v>
      </c>
      <c r="CH201" s="289">
        <v>0</v>
      </c>
      <c r="CI201" s="289">
        <v>0</v>
      </c>
      <c r="CQ201" s="289"/>
      <c r="CR201" s="290"/>
    </row>
    <row r="202" spans="1:96" x14ac:dyDescent="0.2">
      <c r="A202" s="2733"/>
      <c r="B202" s="3219" t="s">
        <v>1850</v>
      </c>
      <c r="C202" s="3219"/>
      <c r="D202" s="1436">
        <f t="shared" si="37"/>
        <v>0</v>
      </c>
      <c r="E202" s="1679">
        <f t="shared" si="35"/>
        <v>0</v>
      </c>
      <c r="F202" s="1680">
        <f t="shared" si="36"/>
        <v>0</v>
      </c>
      <c r="G202" s="1663"/>
      <c r="H202" s="1663"/>
      <c r="I202" s="1663"/>
      <c r="J202" s="1663"/>
      <c r="K202" s="1663"/>
      <c r="L202" s="1663"/>
      <c r="M202" s="1644"/>
      <c r="N202" s="1644"/>
      <c r="O202" s="1644"/>
      <c r="P202" s="1644"/>
      <c r="Q202" s="1644"/>
      <c r="R202" s="1644"/>
      <c r="S202" s="1644"/>
      <c r="T202" s="1655"/>
      <c r="U202" s="1655"/>
      <c r="V202" s="1645"/>
      <c r="W202" s="642"/>
      <c r="X202" s="642"/>
      <c r="Y202" s="642"/>
      <c r="Z202" s="1651"/>
      <c r="AA202" s="1612" t="s">
        <v>1514</v>
      </c>
      <c r="BV202" s="290"/>
      <c r="BW202" s="290"/>
      <c r="CG202" s="289">
        <v>0</v>
      </c>
      <c r="CH202" s="289">
        <v>0</v>
      </c>
      <c r="CI202" s="289">
        <v>0</v>
      </c>
      <c r="CQ202" s="289"/>
      <c r="CR202" s="290"/>
    </row>
    <row r="203" spans="1:96" x14ac:dyDescent="0.2">
      <c r="A203" s="2732" t="s">
        <v>1855</v>
      </c>
      <c r="B203" s="3226" t="s">
        <v>1847</v>
      </c>
      <c r="C203" s="3226"/>
      <c r="D203" s="1596">
        <f t="shared" si="37"/>
        <v>0</v>
      </c>
      <c r="E203" s="1681">
        <f t="shared" si="35"/>
        <v>0</v>
      </c>
      <c r="F203" s="1682">
        <f t="shared" si="36"/>
        <v>0</v>
      </c>
      <c r="G203" s="1683"/>
      <c r="H203" s="1683"/>
      <c r="I203" s="1683"/>
      <c r="J203" s="1683"/>
      <c r="K203" s="1683"/>
      <c r="L203" s="1683"/>
      <c r="M203" s="1667"/>
      <c r="N203" s="1667"/>
      <c r="O203" s="1667"/>
      <c r="P203" s="1667"/>
      <c r="Q203" s="1667"/>
      <c r="R203" s="1667"/>
      <c r="S203" s="1667"/>
      <c r="T203" s="1668"/>
      <c r="U203" s="1668"/>
      <c r="V203" s="1669"/>
      <c r="W203" s="637"/>
      <c r="X203" s="637"/>
      <c r="Y203" s="637"/>
      <c r="Z203" s="1640"/>
      <c r="AA203" s="1612" t="s">
        <v>1514</v>
      </c>
      <c r="BV203" s="290"/>
      <c r="BW203" s="290"/>
      <c r="CG203" s="289">
        <v>0</v>
      </c>
      <c r="CH203" s="289">
        <v>0</v>
      </c>
      <c r="CI203" s="289">
        <v>0</v>
      </c>
      <c r="CQ203" s="289"/>
      <c r="CR203" s="290"/>
    </row>
    <row r="204" spans="1:96" x14ac:dyDescent="0.2">
      <c r="A204" s="2734"/>
      <c r="B204" s="3218" t="s">
        <v>1848</v>
      </c>
      <c r="C204" s="3218"/>
      <c r="D204" s="1559">
        <f t="shared" si="37"/>
        <v>0</v>
      </c>
      <c r="E204" s="1677">
        <f t="shared" si="35"/>
        <v>0</v>
      </c>
      <c r="F204" s="1678">
        <f t="shared" si="36"/>
        <v>0</v>
      </c>
      <c r="G204" s="1659"/>
      <c r="H204" s="1659"/>
      <c r="I204" s="1659"/>
      <c r="J204" s="1659"/>
      <c r="K204" s="1659"/>
      <c r="L204" s="1659"/>
      <c r="M204" s="1144"/>
      <c r="N204" s="1144"/>
      <c r="O204" s="1144"/>
      <c r="P204" s="1144"/>
      <c r="Q204" s="1144"/>
      <c r="R204" s="1144"/>
      <c r="S204" s="1144"/>
      <c r="T204" s="1653"/>
      <c r="U204" s="1653"/>
      <c r="V204" s="1638"/>
      <c r="W204" s="607"/>
      <c r="X204" s="607"/>
      <c r="Y204" s="607"/>
      <c r="Z204" s="618"/>
      <c r="AA204" s="1612" t="s">
        <v>1514</v>
      </c>
      <c r="BV204" s="290"/>
      <c r="BW204" s="290"/>
      <c r="CG204" s="289">
        <v>0</v>
      </c>
      <c r="CH204" s="289">
        <v>0</v>
      </c>
      <c r="CI204" s="289">
        <v>0</v>
      </c>
      <c r="CQ204" s="289"/>
      <c r="CR204" s="290"/>
    </row>
    <row r="205" spans="1:96" x14ac:dyDescent="0.2">
      <c r="A205" s="2734"/>
      <c r="B205" s="3218" t="s">
        <v>1849</v>
      </c>
      <c r="C205" s="3218"/>
      <c r="D205" s="1559">
        <f t="shared" si="37"/>
        <v>0</v>
      </c>
      <c r="E205" s="1677">
        <f t="shared" si="35"/>
        <v>0</v>
      </c>
      <c r="F205" s="1678">
        <f t="shared" si="36"/>
        <v>0</v>
      </c>
      <c r="G205" s="1659"/>
      <c r="H205" s="1659"/>
      <c r="I205" s="1659"/>
      <c r="J205" s="1659"/>
      <c r="K205" s="1659"/>
      <c r="L205" s="1659"/>
      <c r="M205" s="1144"/>
      <c r="N205" s="1144"/>
      <c r="O205" s="1144"/>
      <c r="P205" s="1144"/>
      <c r="Q205" s="1144"/>
      <c r="R205" s="1144"/>
      <c r="S205" s="1144"/>
      <c r="T205" s="1653"/>
      <c r="U205" s="1653"/>
      <c r="V205" s="1638"/>
      <c r="W205" s="607"/>
      <c r="X205" s="607"/>
      <c r="Y205" s="607"/>
      <c r="Z205" s="1654"/>
      <c r="AA205" s="1612" t="s">
        <v>1514</v>
      </c>
      <c r="BV205" s="290"/>
      <c r="BW205" s="290"/>
      <c r="CG205" s="289">
        <v>0</v>
      </c>
      <c r="CH205" s="289">
        <v>0</v>
      </c>
      <c r="CI205" s="289">
        <v>0</v>
      </c>
      <c r="CQ205" s="289"/>
      <c r="CR205" s="290"/>
    </row>
    <row r="206" spans="1:96" x14ac:dyDescent="0.2">
      <c r="A206" s="2733"/>
      <c r="B206" s="3219" t="s">
        <v>1850</v>
      </c>
      <c r="C206" s="3219"/>
      <c r="D206" s="1436">
        <f t="shared" si="37"/>
        <v>0</v>
      </c>
      <c r="E206" s="1679">
        <f t="shared" si="35"/>
        <v>0</v>
      </c>
      <c r="F206" s="1680">
        <f t="shared" si="36"/>
        <v>0</v>
      </c>
      <c r="G206" s="1663"/>
      <c r="H206" s="1663"/>
      <c r="I206" s="1663"/>
      <c r="J206" s="1663"/>
      <c r="K206" s="1663"/>
      <c r="L206" s="1663"/>
      <c r="M206" s="1644"/>
      <c r="N206" s="1644"/>
      <c r="O206" s="1644"/>
      <c r="P206" s="1644"/>
      <c r="Q206" s="1644"/>
      <c r="R206" s="1644"/>
      <c r="S206" s="1644"/>
      <c r="T206" s="1655"/>
      <c r="U206" s="1655"/>
      <c r="V206" s="1645"/>
      <c r="W206" s="642"/>
      <c r="X206" s="642"/>
      <c r="Y206" s="642"/>
      <c r="Z206" s="1651"/>
      <c r="AA206" s="1612" t="s">
        <v>1514</v>
      </c>
      <c r="BV206" s="290"/>
      <c r="BW206" s="290"/>
      <c r="CG206" s="289">
        <v>0</v>
      </c>
      <c r="CH206" s="289">
        <v>0</v>
      </c>
      <c r="CI206" s="289">
        <v>0</v>
      </c>
      <c r="CQ206" s="289"/>
      <c r="CR206" s="290"/>
    </row>
    <row r="207" spans="1:96" x14ac:dyDescent="0.2">
      <c r="A207" s="2732" t="s">
        <v>1785</v>
      </c>
      <c r="B207" s="3226" t="s">
        <v>1847</v>
      </c>
      <c r="C207" s="3226"/>
      <c r="D207" s="1596">
        <f t="shared" si="37"/>
        <v>0</v>
      </c>
      <c r="E207" s="1639">
        <f t="shared" si="35"/>
        <v>0</v>
      </c>
      <c r="F207" s="1639">
        <f t="shared" si="36"/>
        <v>0</v>
      </c>
      <c r="G207" s="1667"/>
      <c r="H207" s="1667"/>
      <c r="I207" s="1667"/>
      <c r="J207" s="1667"/>
      <c r="K207" s="1667"/>
      <c r="L207" s="1667"/>
      <c r="M207" s="1667"/>
      <c r="N207" s="1667"/>
      <c r="O207" s="1667"/>
      <c r="P207" s="1667"/>
      <c r="Q207" s="1667"/>
      <c r="R207" s="1667"/>
      <c r="S207" s="1667"/>
      <c r="T207" s="1668"/>
      <c r="U207" s="1668"/>
      <c r="V207" s="1669"/>
      <c r="W207" s="637"/>
      <c r="X207" s="637"/>
      <c r="Y207" s="637"/>
      <c r="Z207" s="1640"/>
      <c r="AA207" s="1612" t="s">
        <v>1514</v>
      </c>
      <c r="BV207" s="290"/>
      <c r="BW207" s="290"/>
      <c r="CG207" s="289">
        <v>0</v>
      </c>
      <c r="CH207" s="289">
        <v>0</v>
      </c>
      <c r="CI207" s="289">
        <v>0</v>
      </c>
      <c r="CQ207" s="289"/>
      <c r="CR207" s="290"/>
    </row>
    <row r="208" spans="1:96" x14ac:dyDescent="0.2">
      <c r="A208" s="2734"/>
      <c r="B208" s="3218" t="s">
        <v>1848</v>
      </c>
      <c r="C208" s="3218"/>
      <c r="D208" s="1559">
        <f t="shared" si="37"/>
        <v>0</v>
      </c>
      <c r="E208" s="1641">
        <f t="shared" si="35"/>
        <v>0</v>
      </c>
      <c r="F208" s="1641">
        <f t="shared" si="36"/>
        <v>0</v>
      </c>
      <c r="G208" s="1144"/>
      <c r="H208" s="1144"/>
      <c r="I208" s="1144"/>
      <c r="J208" s="1144"/>
      <c r="K208" s="1144"/>
      <c r="L208" s="1144"/>
      <c r="M208" s="1144"/>
      <c r="N208" s="1144"/>
      <c r="O208" s="1144"/>
      <c r="P208" s="1144"/>
      <c r="Q208" s="1144"/>
      <c r="R208" s="1144"/>
      <c r="S208" s="1144"/>
      <c r="T208" s="1653"/>
      <c r="U208" s="1653"/>
      <c r="V208" s="1638"/>
      <c r="W208" s="607"/>
      <c r="X208" s="607"/>
      <c r="Y208" s="607"/>
      <c r="Z208" s="618"/>
      <c r="AA208" s="1612" t="s">
        <v>1514</v>
      </c>
      <c r="BV208" s="290"/>
      <c r="BW208" s="290"/>
      <c r="CG208" s="289">
        <v>0</v>
      </c>
      <c r="CH208" s="289">
        <v>0</v>
      </c>
      <c r="CI208" s="289">
        <v>0</v>
      </c>
      <c r="CQ208" s="289"/>
      <c r="CR208" s="290"/>
    </row>
    <row r="209" spans="1:96" x14ac:dyDescent="0.2">
      <c r="A209" s="2734"/>
      <c r="B209" s="3218" t="s">
        <v>1849</v>
      </c>
      <c r="C209" s="3218"/>
      <c r="D209" s="1559">
        <f t="shared" si="37"/>
        <v>0</v>
      </c>
      <c r="E209" s="1641">
        <f t="shared" si="35"/>
        <v>0</v>
      </c>
      <c r="F209" s="1641">
        <f t="shared" si="36"/>
        <v>0</v>
      </c>
      <c r="G209" s="1144"/>
      <c r="H209" s="1144"/>
      <c r="I209" s="1144"/>
      <c r="J209" s="1144"/>
      <c r="K209" s="1144"/>
      <c r="L209" s="1144"/>
      <c r="M209" s="1144"/>
      <c r="N209" s="1144"/>
      <c r="O209" s="1144"/>
      <c r="P209" s="1144"/>
      <c r="Q209" s="1144"/>
      <c r="R209" s="1144"/>
      <c r="S209" s="1144"/>
      <c r="T209" s="1653"/>
      <c r="U209" s="1653"/>
      <c r="V209" s="1638"/>
      <c r="W209" s="607"/>
      <c r="X209" s="607"/>
      <c r="Y209" s="607"/>
      <c r="Z209" s="1654"/>
      <c r="AA209" s="1612" t="s">
        <v>1514</v>
      </c>
      <c r="BV209" s="290"/>
      <c r="BW209" s="290"/>
      <c r="CG209" s="289">
        <v>0</v>
      </c>
      <c r="CH209" s="289">
        <v>0</v>
      </c>
      <c r="CI209" s="289">
        <v>0</v>
      </c>
      <c r="CQ209" s="289"/>
      <c r="CR209" s="290"/>
    </row>
    <row r="210" spans="1:96" x14ac:dyDescent="0.2">
      <c r="A210" s="2733"/>
      <c r="B210" s="3219" t="s">
        <v>1850</v>
      </c>
      <c r="C210" s="3219"/>
      <c r="D210" s="1436">
        <f t="shared" si="37"/>
        <v>0</v>
      </c>
      <c r="E210" s="1643">
        <f t="shared" si="35"/>
        <v>0</v>
      </c>
      <c r="F210" s="1643">
        <f t="shared" si="36"/>
        <v>0</v>
      </c>
      <c r="G210" s="1644"/>
      <c r="H210" s="1644"/>
      <c r="I210" s="1644"/>
      <c r="J210" s="1644"/>
      <c r="K210" s="1644"/>
      <c r="L210" s="1644"/>
      <c r="M210" s="1644"/>
      <c r="N210" s="1644"/>
      <c r="O210" s="1644"/>
      <c r="P210" s="1644"/>
      <c r="Q210" s="1644"/>
      <c r="R210" s="1644"/>
      <c r="S210" s="1644"/>
      <c r="T210" s="1655"/>
      <c r="U210" s="1655"/>
      <c r="V210" s="1645"/>
      <c r="W210" s="642"/>
      <c r="X210" s="642"/>
      <c r="Y210" s="642"/>
      <c r="Z210" s="1651"/>
      <c r="AA210" s="1612" t="s">
        <v>1514</v>
      </c>
      <c r="BV210" s="290"/>
      <c r="BW210" s="290"/>
      <c r="CG210" s="289">
        <v>0</v>
      </c>
      <c r="CH210" s="289">
        <v>0</v>
      </c>
      <c r="CI210" s="289">
        <v>0</v>
      </c>
      <c r="CQ210" s="289"/>
      <c r="CR210" s="290"/>
    </row>
    <row r="211" spans="1:96" x14ac:dyDescent="0.2">
      <c r="A211" s="2732" t="s">
        <v>1784</v>
      </c>
      <c r="B211" s="3226" t="s">
        <v>1847</v>
      </c>
      <c r="C211" s="3226"/>
      <c r="D211" s="1596">
        <f t="shared" si="37"/>
        <v>0</v>
      </c>
      <c r="E211" s="1639">
        <f t="shared" si="35"/>
        <v>0</v>
      </c>
      <c r="F211" s="1639">
        <f t="shared" si="36"/>
        <v>0</v>
      </c>
      <c r="G211" s="1667"/>
      <c r="H211" s="1667"/>
      <c r="I211" s="1667"/>
      <c r="J211" s="1667"/>
      <c r="K211" s="1667"/>
      <c r="L211" s="1667"/>
      <c r="M211" s="1667"/>
      <c r="N211" s="1667"/>
      <c r="O211" s="1667"/>
      <c r="P211" s="1667"/>
      <c r="Q211" s="1667"/>
      <c r="R211" s="1667"/>
      <c r="S211" s="1667"/>
      <c r="T211" s="1668"/>
      <c r="U211" s="1668"/>
      <c r="V211" s="1669"/>
      <c r="W211" s="637"/>
      <c r="X211" s="637"/>
      <c r="Y211" s="637"/>
      <c r="Z211" s="1640"/>
      <c r="AA211" s="1612" t="s">
        <v>1514</v>
      </c>
      <c r="BV211" s="290"/>
      <c r="BW211" s="290"/>
      <c r="CG211" s="289">
        <v>0</v>
      </c>
      <c r="CH211" s="289">
        <v>0</v>
      </c>
      <c r="CI211" s="289">
        <v>0</v>
      </c>
      <c r="CQ211" s="289"/>
      <c r="CR211" s="290"/>
    </row>
    <row r="212" spans="1:96" x14ac:dyDescent="0.2">
      <c r="A212" s="2734"/>
      <c r="B212" s="3218" t="s">
        <v>1848</v>
      </c>
      <c r="C212" s="3218"/>
      <c r="D212" s="1559">
        <f t="shared" si="37"/>
        <v>0</v>
      </c>
      <c r="E212" s="1641">
        <f t="shared" si="35"/>
        <v>0</v>
      </c>
      <c r="F212" s="1641">
        <f t="shared" si="36"/>
        <v>0</v>
      </c>
      <c r="G212" s="1144"/>
      <c r="H212" s="1144"/>
      <c r="I212" s="1144"/>
      <c r="J212" s="1144"/>
      <c r="K212" s="1144"/>
      <c r="L212" s="1144"/>
      <c r="M212" s="1144"/>
      <c r="N212" s="1144"/>
      <c r="O212" s="1144"/>
      <c r="P212" s="1144"/>
      <c r="Q212" s="1144"/>
      <c r="R212" s="1144"/>
      <c r="S212" s="1144"/>
      <c r="T212" s="1653"/>
      <c r="U212" s="1653"/>
      <c r="V212" s="1638"/>
      <c r="W212" s="607"/>
      <c r="X212" s="607"/>
      <c r="Y212" s="607"/>
      <c r="Z212" s="618"/>
      <c r="AA212" s="1612" t="s">
        <v>1514</v>
      </c>
      <c r="BV212" s="290"/>
      <c r="BW212" s="290"/>
      <c r="CG212" s="289">
        <v>0</v>
      </c>
      <c r="CH212" s="289">
        <v>0</v>
      </c>
      <c r="CI212" s="289">
        <v>0</v>
      </c>
      <c r="CQ212" s="289"/>
      <c r="CR212" s="290"/>
    </row>
    <row r="213" spans="1:96" x14ac:dyDescent="0.2">
      <c r="A213" s="2734"/>
      <c r="B213" s="3218" t="s">
        <v>1849</v>
      </c>
      <c r="C213" s="3218"/>
      <c r="D213" s="1559">
        <f t="shared" si="37"/>
        <v>0</v>
      </c>
      <c r="E213" s="1641">
        <f t="shared" si="35"/>
        <v>0</v>
      </c>
      <c r="F213" s="1641">
        <f t="shared" si="36"/>
        <v>0</v>
      </c>
      <c r="G213" s="1144"/>
      <c r="H213" s="1144"/>
      <c r="I213" s="1144"/>
      <c r="J213" s="1144"/>
      <c r="K213" s="1144"/>
      <c r="L213" s="1144"/>
      <c r="M213" s="1144"/>
      <c r="N213" s="1144"/>
      <c r="O213" s="1144"/>
      <c r="P213" s="1144"/>
      <c r="Q213" s="1144"/>
      <c r="R213" s="1144"/>
      <c r="S213" s="1144"/>
      <c r="T213" s="1653"/>
      <c r="U213" s="1653"/>
      <c r="V213" s="1638"/>
      <c r="W213" s="607"/>
      <c r="X213" s="607"/>
      <c r="Y213" s="607"/>
      <c r="Z213" s="1654"/>
      <c r="AA213" s="1612" t="s">
        <v>1514</v>
      </c>
      <c r="BV213" s="290"/>
      <c r="BW213" s="290"/>
      <c r="CG213" s="289">
        <v>0</v>
      </c>
      <c r="CH213" s="289">
        <v>0</v>
      </c>
      <c r="CI213" s="289">
        <v>0</v>
      </c>
      <c r="CQ213" s="289"/>
      <c r="CR213" s="290"/>
    </row>
    <row r="214" spans="1:96" x14ac:dyDescent="0.2">
      <c r="A214" s="2733"/>
      <c r="B214" s="3219" t="s">
        <v>1850</v>
      </c>
      <c r="C214" s="3219"/>
      <c r="D214" s="1684">
        <f t="shared" si="37"/>
        <v>0</v>
      </c>
      <c r="E214" s="356">
        <f t="shared" si="35"/>
        <v>0</v>
      </c>
      <c r="F214" s="1685">
        <f t="shared" si="36"/>
        <v>0</v>
      </c>
      <c r="G214" s="1644"/>
      <c r="H214" s="1644"/>
      <c r="I214" s="1644"/>
      <c r="J214" s="1644"/>
      <c r="K214" s="1644"/>
      <c r="L214" s="1644"/>
      <c r="M214" s="1644"/>
      <c r="N214" s="1644"/>
      <c r="O214" s="1644"/>
      <c r="P214" s="1644"/>
      <c r="Q214" s="1644"/>
      <c r="R214" s="1644"/>
      <c r="S214" s="1644"/>
      <c r="T214" s="1655"/>
      <c r="U214" s="1655"/>
      <c r="V214" s="1645"/>
      <c r="W214" s="642"/>
      <c r="X214" s="642"/>
      <c r="Y214" s="642"/>
      <c r="Z214" s="1024"/>
      <c r="AA214" s="1612" t="s">
        <v>1514</v>
      </c>
      <c r="BV214" s="290"/>
      <c r="BW214" s="290"/>
      <c r="CG214" s="289">
        <v>0</v>
      </c>
      <c r="CH214" s="289">
        <v>0</v>
      </c>
      <c r="CI214" s="289">
        <v>0</v>
      </c>
      <c r="CQ214" s="289"/>
      <c r="CR214" s="290"/>
    </row>
    <row r="215" spans="1:96" ht="14.25" customHeight="1" x14ac:dyDescent="0.2">
      <c r="A215" s="3249" t="s">
        <v>1786</v>
      </c>
      <c r="B215" s="3244" t="s">
        <v>1847</v>
      </c>
      <c r="C215" s="3245"/>
      <c r="D215" s="1686">
        <f t="shared" si="37"/>
        <v>0</v>
      </c>
      <c r="E215" s="1687">
        <f t="shared" si="35"/>
        <v>0</v>
      </c>
      <c r="F215" s="1688">
        <f t="shared" si="36"/>
        <v>0</v>
      </c>
      <c r="G215" s="1689"/>
      <c r="H215" s="1689"/>
      <c r="I215" s="1689"/>
      <c r="J215" s="1689"/>
      <c r="K215" s="1689"/>
      <c r="L215" s="1689"/>
      <c r="M215" s="1689"/>
      <c r="N215" s="1689"/>
      <c r="O215" s="1689"/>
      <c r="P215" s="1689"/>
      <c r="Q215" s="1689"/>
      <c r="R215" s="1689"/>
      <c r="S215" s="1689"/>
      <c r="T215" s="1689"/>
      <c r="U215" s="1689"/>
      <c r="V215" s="1690"/>
      <c r="W215" s="1691"/>
      <c r="X215" s="1692"/>
      <c r="Y215" s="1692"/>
      <c r="Z215" s="1640"/>
      <c r="AA215" s="1612" t="s">
        <v>1514</v>
      </c>
      <c r="BV215" s="290"/>
      <c r="BW215" s="290"/>
      <c r="CG215" s="289">
        <v>0</v>
      </c>
      <c r="CH215" s="289">
        <v>0</v>
      </c>
      <c r="CI215" s="289">
        <v>0</v>
      </c>
      <c r="CQ215" s="289"/>
      <c r="CR215" s="290"/>
    </row>
    <row r="216" spans="1:96" x14ac:dyDescent="0.2">
      <c r="A216" s="3250"/>
      <c r="B216" s="3244" t="s">
        <v>1848</v>
      </c>
      <c r="C216" s="3245"/>
      <c r="D216" s="1320">
        <f t="shared" si="37"/>
        <v>0</v>
      </c>
      <c r="E216" s="1687">
        <f t="shared" si="35"/>
        <v>0</v>
      </c>
      <c r="F216" s="1687">
        <f t="shared" si="36"/>
        <v>0</v>
      </c>
      <c r="G216" s="1693"/>
      <c r="H216" s="1693"/>
      <c r="I216" s="1693"/>
      <c r="J216" s="1693"/>
      <c r="K216" s="1693"/>
      <c r="L216" s="1693"/>
      <c r="M216" s="1693"/>
      <c r="N216" s="1693"/>
      <c r="O216" s="1693"/>
      <c r="P216" s="1693"/>
      <c r="Q216" s="1693"/>
      <c r="R216" s="1693"/>
      <c r="S216" s="1693"/>
      <c r="T216" s="1693"/>
      <c r="U216" s="1693"/>
      <c r="V216" s="1690"/>
      <c r="W216" s="1692"/>
      <c r="X216" s="1692"/>
      <c r="Y216" s="1692"/>
      <c r="Z216" s="1637"/>
      <c r="AA216" s="1612" t="s">
        <v>1514</v>
      </c>
      <c r="BV216" s="290"/>
      <c r="BW216" s="290"/>
      <c r="CG216" s="289">
        <v>0</v>
      </c>
      <c r="CH216" s="289">
        <v>0</v>
      </c>
      <c r="CI216" s="289">
        <v>0</v>
      </c>
      <c r="CQ216" s="289"/>
      <c r="CR216" s="290"/>
    </row>
    <row r="217" spans="1:96" x14ac:dyDescent="0.2">
      <c r="A217" s="3250"/>
      <c r="B217" s="3244" t="s">
        <v>1849</v>
      </c>
      <c r="C217" s="3245"/>
      <c r="D217" s="1320">
        <f t="shared" si="37"/>
        <v>0</v>
      </c>
      <c r="E217" s="1687">
        <f t="shared" si="35"/>
        <v>0</v>
      </c>
      <c r="F217" s="1687">
        <f t="shared" si="36"/>
        <v>0</v>
      </c>
      <c r="G217" s="1693"/>
      <c r="H217" s="1693"/>
      <c r="I217" s="1693"/>
      <c r="J217" s="1693"/>
      <c r="K217" s="1693"/>
      <c r="L217" s="1693"/>
      <c r="M217" s="1693"/>
      <c r="N217" s="1693"/>
      <c r="O217" s="1693"/>
      <c r="P217" s="1693"/>
      <c r="Q217" s="1693"/>
      <c r="R217" s="1693"/>
      <c r="S217" s="1693"/>
      <c r="T217" s="1693"/>
      <c r="U217" s="1693"/>
      <c r="V217" s="1690"/>
      <c r="W217" s="1692"/>
      <c r="X217" s="1692"/>
      <c r="Y217" s="1692"/>
      <c r="Z217" s="1654"/>
      <c r="AA217" s="1612" t="s">
        <v>1514</v>
      </c>
      <c r="BV217" s="290"/>
      <c r="BW217" s="290"/>
      <c r="CG217" s="289">
        <v>0</v>
      </c>
      <c r="CH217" s="289">
        <v>0</v>
      </c>
      <c r="CI217" s="289">
        <v>0</v>
      </c>
      <c r="CQ217" s="289"/>
      <c r="CR217" s="290"/>
    </row>
    <row r="218" spans="1:96" ht="15" thickBot="1" x14ac:dyDescent="0.25">
      <c r="A218" s="3250"/>
      <c r="B218" s="3244" t="s">
        <v>1850</v>
      </c>
      <c r="C218" s="3245"/>
      <c r="D218" s="1694">
        <f t="shared" si="37"/>
        <v>0</v>
      </c>
      <c r="E218" s="1695">
        <f t="shared" si="35"/>
        <v>0</v>
      </c>
      <c r="F218" s="1695">
        <f t="shared" si="36"/>
        <v>0</v>
      </c>
      <c r="G218" s="1696"/>
      <c r="H218" s="1696"/>
      <c r="I218" s="1696"/>
      <c r="J218" s="1696"/>
      <c r="K218" s="1696"/>
      <c r="L218" s="1696"/>
      <c r="M218" s="1696"/>
      <c r="N218" s="1696"/>
      <c r="O218" s="1696"/>
      <c r="P218" s="1696"/>
      <c r="Q218" s="1696"/>
      <c r="R218" s="1696"/>
      <c r="S218" s="1696"/>
      <c r="T218" s="1696"/>
      <c r="U218" s="1696"/>
      <c r="V218" s="1697"/>
      <c r="W218" s="1698"/>
      <c r="X218" s="1698"/>
      <c r="Y218" s="1699"/>
      <c r="Z218" s="1670"/>
      <c r="AA218" s="1612" t="s">
        <v>1514</v>
      </c>
      <c r="BV218" s="290"/>
      <c r="BW218" s="290"/>
      <c r="CG218" s="289">
        <v>0</v>
      </c>
      <c r="CH218" s="289">
        <v>0</v>
      </c>
      <c r="CI218" s="289">
        <v>0</v>
      </c>
      <c r="CQ218" s="289"/>
      <c r="CR218" s="290"/>
    </row>
    <row r="219" spans="1:96" ht="15" thickTop="1" x14ac:dyDescent="0.2">
      <c r="A219" s="3246" t="s">
        <v>47</v>
      </c>
      <c r="B219" s="3220" t="s">
        <v>1847</v>
      </c>
      <c r="C219" s="3220"/>
      <c r="D219" s="1700">
        <f>SUM(E219+F219)</f>
        <v>0</v>
      </c>
      <c r="E219" s="1700">
        <f t="shared" ref="E219:F222" si="38">SUM(G219+I219+K219+M219+O219+Q219+S219+U219)</f>
        <v>0</v>
      </c>
      <c r="F219" s="1700">
        <f t="shared" si="38"/>
        <v>0</v>
      </c>
      <c r="G219" s="1701">
        <f t="shared" ref="G219:Y219" si="39">SUM(G171+G175+G179+G183+G187+G191+G195+G199+G203+G207+G211+G215)</f>
        <v>0</v>
      </c>
      <c r="H219" s="1701">
        <f t="shared" si="39"/>
        <v>0</v>
      </c>
      <c r="I219" s="1701">
        <f t="shared" si="39"/>
        <v>0</v>
      </c>
      <c r="J219" s="1701">
        <f t="shared" si="39"/>
        <v>0</v>
      </c>
      <c r="K219" s="1701">
        <f t="shared" si="39"/>
        <v>0</v>
      </c>
      <c r="L219" s="1701">
        <f t="shared" si="39"/>
        <v>0</v>
      </c>
      <c r="M219" s="1701">
        <f t="shared" si="39"/>
        <v>0</v>
      </c>
      <c r="N219" s="1701">
        <f t="shared" si="39"/>
        <v>0</v>
      </c>
      <c r="O219" s="1701">
        <f t="shared" si="39"/>
        <v>0</v>
      </c>
      <c r="P219" s="1701">
        <f t="shared" si="39"/>
        <v>0</v>
      </c>
      <c r="Q219" s="1701">
        <f t="shared" si="39"/>
        <v>0</v>
      </c>
      <c r="R219" s="1702">
        <f t="shared" si="39"/>
        <v>0</v>
      </c>
      <c r="S219" s="1700">
        <f t="shared" si="39"/>
        <v>0</v>
      </c>
      <c r="T219" s="1700">
        <f t="shared" si="39"/>
        <v>0</v>
      </c>
      <c r="U219" s="1700">
        <f t="shared" si="39"/>
        <v>0</v>
      </c>
      <c r="V219" s="1703">
        <f t="shared" si="39"/>
        <v>0</v>
      </c>
      <c r="W219" s="1704">
        <f t="shared" si="39"/>
        <v>0</v>
      </c>
      <c r="X219" s="1704">
        <f t="shared" si="39"/>
        <v>0</v>
      </c>
      <c r="Y219" s="1700">
        <f t="shared" si="39"/>
        <v>0</v>
      </c>
      <c r="Z219" s="1705"/>
      <c r="AA219" s="1612"/>
      <c r="BV219" s="290"/>
      <c r="BW219" s="290"/>
      <c r="CQ219" s="289"/>
      <c r="CR219" s="290"/>
    </row>
    <row r="220" spans="1:96" x14ac:dyDescent="0.2">
      <c r="A220" s="3247"/>
      <c r="B220" s="3218" t="s">
        <v>1848</v>
      </c>
      <c r="C220" s="3218"/>
      <c r="D220" s="1559">
        <f>SUM(E220+F220)</f>
        <v>0</v>
      </c>
      <c r="E220" s="1559">
        <f t="shared" si="38"/>
        <v>0</v>
      </c>
      <c r="F220" s="1559">
        <f t="shared" si="38"/>
        <v>0</v>
      </c>
      <c r="G220" s="1706">
        <f t="shared" ref="G220:Y220" si="40">SUM(G172+G176+G180+G184+G188+G192+G196+G200+G204+G208+G212+G216)</f>
        <v>0</v>
      </c>
      <c r="H220" s="1706">
        <f t="shared" si="40"/>
        <v>0</v>
      </c>
      <c r="I220" s="1706">
        <f t="shared" si="40"/>
        <v>0</v>
      </c>
      <c r="J220" s="1706">
        <f t="shared" si="40"/>
        <v>0</v>
      </c>
      <c r="K220" s="1706">
        <f t="shared" si="40"/>
        <v>0</v>
      </c>
      <c r="L220" s="1706">
        <f t="shared" si="40"/>
        <v>0</v>
      </c>
      <c r="M220" s="1706">
        <f t="shared" si="40"/>
        <v>0</v>
      </c>
      <c r="N220" s="1706">
        <f t="shared" si="40"/>
        <v>0</v>
      </c>
      <c r="O220" s="1706">
        <f t="shared" si="40"/>
        <v>0</v>
      </c>
      <c r="P220" s="1706">
        <f t="shared" si="40"/>
        <v>0</v>
      </c>
      <c r="Q220" s="1706">
        <f t="shared" si="40"/>
        <v>0</v>
      </c>
      <c r="R220" s="1707">
        <f t="shared" si="40"/>
        <v>0</v>
      </c>
      <c r="S220" s="1559">
        <f t="shared" si="40"/>
        <v>0</v>
      </c>
      <c r="T220" s="1559">
        <f t="shared" si="40"/>
        <v>0</v>
      </c>
      <c r="U220" s="1559">
        <f t="shared" si="40"/>
        <v>0</v>
      </c>
      <c r="V220" s="1708">
        <f t="shared" si="40"/>
        <v>0</v>
      </c>
      <c r="W220" s="1572">
        <f t="shared" si="40"/>
        <v>0</v>
      </c>
      <c r="X220" s="1572">
        <f t="shared" si="40"/>
        <v>0</v>
      </c>
      <c r="Y220" s="1559">
        <f t="shared" si="40"/>
        <v>0</v>
      </c>
      <c r="Z220" s="397">
        <f>SUM(Z172+Z176+Z180+Z184+Z188+Z192+Z196+Z200+Z208+Z204+Z212+Z216)</f>
        <v>0</v>
      </c>
      <c r="AA220" s="1612"/>
      <c r="BV220" s="290"/>
      <c r="BW220" s="290"/>
      <c r="CQ220" s="289"/>
      <c r="CR220" s="290"/>
    </row>
    <row r="221" spans="1:96" x14ac:dyDescent="0.2">
      <c r="A221" s="3247"/>
      <c r="B221" s="3218" t="s">
        <v>1849</v>
      </c>
      <c r="C221" s="3218"/>
      <c r="D221" s="1559">
        <f>SUM(E221+F221)</f>
        <v>0</v>
      </c>
      <c r="E221" s="1559">
        <f t="shared" si="38"/>
        <v>0</v>
      </c>
      <c r="F221" s="1559">
        <f t="shared" si="38"/>
        <v>0</v>
      </c>
      <c r="G221" s="1706">
        <f t="shared" ref="G221:X221" si="41">SUM(G173+G177+G181+G185+G189+G193+G197+G201+G205+G209+G213+G217)</f>
        <v>0</v>
      </c>
      <c r="H221" s="1706">
        <f t="shared" si="41"/>
        <v>0</v>
      </c>
      <c r="I221" s="1706">
        <f t="shared" si="41"/>
        <v>0</v>
      </c>
      <c r="J221" s="1706">
        <f t="shared" si="41"/>
        <v>0</v>
      </c>
      <c r="K221" s="1706">
        <f t="shared" si="41"/>
        <v>0</v>
      </c>
      <c r="L221" s="1706">
        <f t="shared" si="41"/>
        <v>0</v>
      </c>
      <c r="M221" s="1706">
        <f t="shared" si="41"/>
        <v>0</v>
      </c>
      <c r="N221" s="1706">
        <f t="shared" si="41"/>
        <v>0</v>
      </c>
      <c r="O221" s="1706">
        <f t="shared" si="41"/>
        <v>0</v>
      </c>
      <c r="P221" s="1706">
        <f t="shared" si="41"/>
        <v>0</v>
      </c>
      <c r="Q221" s="1706">
        <f t="shared" si="41"/>
        <v>0</v>
      </c>
      <c r="R221" s="1707">
        <f t="shared" si="41"/>
        <v>0</v>
      </c>
      <c r="S221" s="1559">
        <f t="shared" si="41"/>
        <v>0</v>
      </c>
      <c r="T221" s="1559">
        <f t="shared" si="41"/>
        <v>0</v>
      </c>
      <c r="U221" s="1559">
        <f t="shared" si="41"/>
        <v>0</v>
      </c>
      <c r="V221" s="1708">
        <f t="shared" si="41"/>
        <v>0</v>
      </c>
      <c r="W221" s="1572">
        <f t="shared" si="41"/>
        <v>0</v>
      </c>
      <c r="X221" s="1572">
        <f t="shared" si="41"/>
        <v>0</v>
      </c>
      <c r="Y221" s="1559">
        <f>SUM(Y171+Y175+Y179+Y183+Y187+Y191+Y195+Y199+Y203+Y207+Y211+Y215)</f>
        <v>0</v>
      </c>
      <c r="Z221" s="1654"/>
      <c r="AA221" s="1612"/>
      <c r="BV221" s="290"/>
      <c r="BW221" s="290"/>
      <c r="CQ221" s="289"/>
      <c r="CR221" s="290"/>
    </row>
    <row r="222" spans="1:96" x14ac:dyDescent="0.2">
      <c r="A222" s="3248"/>
      <c r="B222" s="3219" t="s">
        <v>1850</v>
      </c>
      <c r="C222" s="3219"/>
      <c r="D222" s="1436">
        <f>SUM(E222+F222)</f>
        <v>0</v>
      </c>
      <c r="E222" s="1436">
        <f t="shared" si="38"/>
        <v>0</v>
      </c>
      <c r="F222" s="1436">
        <f t="shared" si="38"/>
        <v>0</v>
      </c>
      <c r="G222" s="1709">
        <f t="shared" ref="G222:X222" si="42">SUM(G174+G178+G182+G186+G190+G194+G198+G202+G206+G210+G214+G218)</f>
        <v>0</v>
      </c>
      <c r="H222" s="1709">
        <f t="shared" si="42"/>
        <v>0</v>
      </c>
      <c r="I222" s="1709">
        <f t="shared" si="42"/>
        <v>0</v>
      </c>
      <c r="J222" s="1709">
        <f t="shared" si="42"/>
        <v>0</v>
      </c>
      <c r="K222" s="1709">
        <f t="shared" si="42"/>
        <v>0</v>
      </c>
      <c r="L222" s="1709">
        <f t="shared" si="42"/>
        <v>0</v>
      </c>
      <c r="M222" s="1709">
        <f t="shared" si="42"/>
        <v>0</v>
      </c>
      <c r="N222" s="1709">
        <f t="shared" si="42"/>
        <v>0</v>
      </c>
      <c r="O222" s="1709">
        <f t="shared" si="42"/>
        <v>0</v>
      </c>
      <c r="P222" s="1709">
        <f t="shared" si="42"/>
        <v>0</v>
      </c>
      <c r="Q222" s="1709">
        <f t="shared" si="42"/>
        <v>0</v>
      </c>
      <c r="R222" s="1710">
        <f t="shared" si="42"/>
        <v>0</v>
      </c>
      <c r="S222" s="1436">
        <f t="shared" si="42"/>
        <v>0</v>
      </c>
      <c r="T222" s="1436">
        <f t="shared" si="42"/>
        <v>0</v>
      </c>
      <c r="U222" s="1436">
        <f t="shared" si="42"/>
        <v>0</v>
      </c>
      <c r="V222" s="1711">
        <f t="shared" si="42"/>
        <v>0</v>
      </c>
      <c r="W222" s="1684">
        <f t="shared" si="42"/>
        <v>0</v>
      </c>
      <c r="X222" s="1684">
        <f t="shared" si="42"/>
        <v>0</v>
      </c>
      <c r="Y222" s="1436">
        <f>SUM(Y173+Y177+Y181+Y185+Y189+Y193+Y197+Y201+Y205+Y209+Y213+Y217)</f>
        <v>0</v>
      </c>
      <c r="Z222" s="1642"/>
      <c r="AA222" s="1612"/>
      <c r="BV222" s="290"/>
      <c r="BW222" s="290"/>
      <c r="CQ222" s="289"/>
      <c r="CR222" s="290"/>
    </row>
    <row r="223" spans="1:96" x14ac:dyDescent="0.2">
      <c r="A223" s="262" t="s">
        <v>805</v>
      </c>
      <c r="B223" s="1487"/>
      <c r="C223" s="1487"/>
      <c r="D223" s="1488"/>
      <c r="E223" s="1488"/>
      <c r="F223" s="1488"/>
      <c r="G223" s="1488"/>
      <c r="H223" s="1488"/>
      <c r="I223" s="1488"/>
      <c r="Z223" s="1712"/>
      <c r="BV223" s="290"/>
      <c r="BW223" s="290"/>
      <c r="CQ223" s="289"/>
      <c r="CR223" s="290"/>
    </row>
    <row r="224" spans="1:96" ht="14.25" customHeight="1" x14ac:dyDescent="0.2">
      <c r="A224" s="2784" t="s">
        <v>771</v>
      </c>
      <c r="B224" s="2951"/>
      <c r="C224" s="2785"/>
      <c r="D224" s="2767" t="s">
        <v>47</v>
      </c>
      <c r="E224" s="2752"/>
      <c r="F224" s="2768"/>
      <c r="G224" s="2745" t="s">
        <v>759</v>
      </c>
      <c r="H224" s="2746"/>
      <c r="I224" s="2746"/>
      <c r="J224" s="2746"/>
      <c r="K224" s="2746"/>
      <c r="L224" s="2746"/>
      <c r="M224" s="2746"/>
      <c r="N224" s="3210"/>
      <c r="O224" s="2768" t="s">
        <v>373</v>
      </c>
      <c r="P224" s="2732" t="s">
        <v>2234</v>
      </c>
      <c r="BV224" s="290"/>
      <c r="BW224" s="290"/>
      <c r="CQ224" s="289"/>
      <c r="CR224" s="290"/>
    </row>
    <row r="225" spans="1:96" ht="27.75" customHeight="1" x14ac:dyDescent="0.2">
      <c r="A225" s="2786"/>
      <c r="B225" s="3185"/>
      <c r="C225" s="2787"/>
      <c r="D225" s="2769"/>
      <c r="E225" s="2753"/>
      <c r="F225" s="2770"/>
      <c r="G225" s="2732" t="s">
        <v>798</v>
      </c>
      <c r="H225" s="2732" t="s">
        <v>764</v>
      </c>
      <c r="I225" s="2732" t="s">
        <v>803</v>
      </c>
      <c r="J225" s="2732" t="s">
        <v>775</v>
      </c>
      <c r="K225" s="2732" t="s">
        <v>804</v>
      </c>
      <c r="L225" s="2732" t="s">
        <v>806</v>
      </c>
      <c r="M225" s="2732" t="s">
        <v>768</v>
      </c>
      <c r="N225" s="3189" t="s">
        <v>769</v>
      </c>
      <c r="O225" s="2774"/>
      <c r="P225" s="2734"/>
      <c r="BV225" s="290"/>
      <c r="BW225" s="290"/>
      <c r="CQ225" s="289"/>
      <c r="CR225" s="290"/>
    </row>
    <row r="226" spans="1:96" ht="27" customHeight="1" x14ac:dyDescent="0.2">
      <c r="A226" s="2788"/>
      <c r="B226" s="2822"/>
      <c r="C226" s="2789"/>
      <c r="D226" s="1713" t="s">
        <v>231</v>
      </c>
      <c r="E226" s="1713" t="s">
        <v>27</v>
      </c>
      <c r="F226" s="417" t="s">
        <v>28</v>
      </c>
      <c r="G226" s="2733"/>
      <c r="H226" s="2733"/>
      <c r="I226" s="2733"/>
      <c r="J226" s="2733"/>
      <c r="K226" s="2733"/>
      <c r="L226" s="2733"/>
      <c r="M226" s="2733"/>
      <c r="N226" s="3190"/>
      <c r="O226" s="2770"/>
      <c r="P226" s="2733"/>
      <c r="BV226" s="290"/>
      <c r="BW226" s="290"/>
      <c r="CQ226" s="289"/>
      <c r="CR226" s="290"/>
    </row>
    <row r="227" spans="1:96" x14ac:dyDescent="0.2">
      <c r="A227" s="2833" t="s">
        <v>1756</v>
      </c>
      <c r="B227" s="3252"/>
      <c r="C227" s="2834"/>
      <c r="D227" s="1714">
        <f>SUM(G227:N227)</f>
        <v>0</v>
      </c>
      <c r="E227" s="125"/>
      <c r="F227" s="125"/>
      <c r="G227" s="546"/>
      <c r="H227" s="546"/>
      <c r="I227" s="546"/>
      <c r="J227" s="546"/>
      <c r="K227" s="546"/>
      <c r="L227" s="546"/>
      <c r="M227" s="546"/>
      <c r="N227" s="1715"/>
      <c r="O227" s="1257"/>
      <c r="P227" s="549"/>
      <c r="Q227" s="1612" t="s">
        <v>1514</v>
      </c>
      <c r="BV227" s="290"/>
      <c r="BW227" s="290"/>
      <c r="CG227" s="289">
        <v>0</v>
      </c>
      <c r="CH227" s="289">
        <v>0</v>
      </c>
      <c r="CI227" s="289">
        <v>0</v>
      </c>
      <c r="CQ227" s="289"/>
      <c r="CR227" s="290"/>
    </row>
    <row r="228" spans="1:96" ht="14.25" customHeight="1" x14ac:dyDescent="0.2">
      <c r="A228" s="2792" t="s">
        <v>1856</v>
      </c>
      <c r="B228" s="2802"/>
      <c r="C228" s="2793"/>
      <c r="D228" s="1716">
        <f>SUM(G228:N228)</f>
        <v>0</v>
      </c>
      <c r="E228" s="237"/>
      <c r="F228" s="546"/>
      <c r="G228" s="201"/>
      <c r="H228" s="201"/>
      <c r="I228" s="201"/>
      <c r="J228" s="201"/>
      <c r="K228" s="201"/>
      <c r="L228" s="201"/>
      <c r="M228" s="201"/>
      <c r="N228" s="1558"/>
      <c r="O228" s="301"/>
      <c r="P228" s="237"/>
      <c r="Q228" s="1612" t="s">
        <v>1514</v>
      </c>
      <c r="BV228" s="290"/>
      <c r="BW228" s="290"/>
      <c r="CG228" s="289">
        <v>0</v>
      </c>
      <c r="CH228" s="289">
        <v>0</v>
      </c>
      <c r="CI228" s="289">
        <v>0</v>
      </c>
      <c r="CQ228" s="289"/>
      <c r="CR228" s="290"/>
    </row>
    <row r="229" spans="1:96" x14ac:dyDescent="0.2">
      <c r="A229" s="2792" t="s">
        <v>1857</v>
      </c>
      <c r="B229" s="2802"/>
      <c r="C229" s="2793"/>
      <c r="D229" s="1716">
        <f>SUM(G229:N229)</f>
        <v>0</v>
      </c>
      <c r="E229" s="546"/>
      <c r="F229" s="237"/>
      <c r="G229" s="201"/>
      <c r="H229" s="201"/>
      <c r="I229" s="201"/>
      <c r="J229" s="201"/>
      <c r="K229" s="201"/>
      <c r="L229" s="201"/>
      <c r="M229" s="201"/>
      <c r="N229" s="1558"/>
      <c r="O229" s="301"/>
      <c r="P229" s="237"/>
      <c r="Q229" s="1612" t="s">
        <v>1514</v>
      </c>
      <c r="BV229" s="290"/>
      <c r="BW229" s="290"/>
      <c r="CG229" s="289">
        <v>0</v>
      </c>
      <c r="CH229" s="289">
        <v>0</v>
      </c>
      <c r="CI229" s="289">
        <v>0</v>
      </c>
      <c r="CQ229" s="289"/>
      <c r="CR229" s="290"/>
    </row>
    <row r="230" spans="1:96" ht="14.25" customHeight="1" x14ac:dyDescent="0.2">
      <c r="A230" s="2792" t="s">
        <v>1858</v>
      </c>
      <c r="B230" s="2802"/>
      <c r="C230" s="2793"/>
      <c r="D230" s="1717"/>
      <c r="E230" s="1718"/>
      <c r="F230" s="1717"/>
      <c r="G230" s="1719"/>
      <c r="H230" s="1719"/>
      <c r="I230" s="1719"/>
      <c r="J230" s="1719"/>
      <c r="K230" s="1719"/>
      <c r="L230" s="1719"/>
      <c r="M230" s="1718"/>
      <c r="N230" s="1720"/>
      <c r="O230" s="1717"/>
      <c r="P230" s="1719"/>
      <c r="Q230" s="1721"/>
      <c r="BV230" s="290"/>
      <c r="BW230" s="290"/>
      <c r="CG230" s="289">
        <v>0</v>
      </c>
      <c r="CH230" s="289">
        <v>0</v>
      </c>
      <c r="CQ230" s="289"/>
      <c r="CR230" s="290"/>
    </row>
    <row r="231" spans="1:96" ht="14.25" customHeight="1" x14ac:dyDescent="0.2">
      <c r="A231" s="3316" t="s">
        <v>1752</v>
      </c>
      <c r="B231" s="3317"/>
      <c r="C231" s="3318"/>
      <c r="D231" s="1722">
        <f>SUM(G231:N231)</f>
        <v>0</v>
      </c>
      <c r="E231" s="154"/>
      <c r="F231" s="237"/>
      <c r="G231" s="269"/>
      <c r="H231" s="269"/>
      <c r="I231" s="269"/>
      <c r="J231" s="269"/>
      <c r="K231" s="269"/>
      <c r="L231" s="269"/>
      <c r="M231" s="269"/>
      <c r="N231" s="1561"/>
      <c r="O231" s="429"/>
      <c r="P231" s="154"/>
      <c r="Q231" s="1612" t="s">
        <v>1514</v>
      </c>
      <c r="BV231" s="290"/>
      <c r="BW231" s="290"/>
      <c r="CG231" s="289">
        <v>0</v>
      </c>
      <c r="CH231" s="289">
        <v>0</v>
      </c>
      <c r="CI231" s="289">
        <v>0</v>
      </c>
      <c r="CQ231" s="289"/>
      <c r="CR231" s="290"/>
    </row>
    <row r="232" spans="1:96" x14ac:dyDescent="0.2">
      <c r="A232" s="3215" t="s">
        <v>1859</v>
      </c>
      <c r="B232" s="3216"/>
      <c r="C232" s="3217"/>
      <c r="D232" s="1723">
        <f>SUM(G232:N232)</f>
        <v>0</v>
      </c>
      <c r="E232" s="154"/>
      <c r="F232" s="154"/>
      <c r="G232" s="242"/>
      <c r="H232" s="242"/>
      <c r="I232" s="242"/>
      <c r="J232" s="242"/>
      <c r="K232" s="242"/>
      <c r="L232" s="242"/>
      <c r="M232" s="242"/>
      <c r="N232" s="988"/>
      <c r="O232" s="247"/>
      <c r="P232" s="136"/>
      <c r="Q232" s="1612" t="s">
        <v>1514</v>
      </c>
      <c r="BV232" s="290"/>
      <c r="BW232" s="290"/>
      <c r="CG232" s="289">
        <v>0</v>
      </c>
      <c r="CH232" s="289">
        <v>0</v>
      </c>
      <c r="CI232" s="289">
        <v>0</v>
      </c>
      <c r="CQ232" s="289"/>
      <c r="CR232" s="290"/>
    </row>
    <row r="233" spans="1:96" x14ac:dyDescent="0.2">
      <c r="A233" s="1349" t="s">
        <v>807</v>
      </c>
      <c r="B233" s="1724"/>
      <c r="C233" s="1724"/>
      <c r="D233" s="1724"/>
      <c r="E233" s="1725"/>
      <c r="F233" s="1712"/>
      <c r="BV233" s="290"/>
      <c r="BW233" s="290"/>
      <c r="CQ233" s="289"/>
      <c r="CR233" s="290"/>
    </row>
    <row r="234" spans="1:96" ht="14.25" customHeight="1" x14ac:dyDescent="0.2">
      <c r="A234" s="2732" t="s">
        <v>808</v>
      </c>
      <c r="B234" s="2732" t="s">
        <v>1870</v>
      </c>
      <c r="C234" s="2732" t="s">
        <v>1869</v>
      </c>
      <c r="D234" s="2732" t="s">
        <v>809</v>
      </c>
      <c r="E234" s="2732" t="s">
        <v>1521</v>
      </c>
      <c r="BV234" s="290"/>
      <c r="BW234" s="290"/>
      <c r="CQ234" s="289"/>
      <c r="CR234" s="290"/>
    </row>
    <row r="235" spans="1:96" x14ac:dyDescent="0.2">
      <c r="A235" s="2734"/>
      <c r="B235" s="2734"/>
      <c r="C235" s="2734"/>
      <c r="D235" s="2734"/>
      <c r="E235" s="2734"/>
      <c r="BV235" s="290"/>
      <c r="BW235" s="290"/>
      <c r="CQ235" s="289"/>
      <c r="CR235" s="290"/>
    </row>
    <row r="236" spans="1:96" x14ac:dyDescent="0.2">
      <c r="A236" s="2734"/>
      <c r="B236" s="2734"/>
      <c r="C236" s="2734"/>
      <c r="D236" s="2734"/>
      <c r="E236" s="2734"/>
      <c r="BV236" s="290"/>
      <c r="BW236" s="290"/>
      <c r="CQ236" s="289"/>
      <c r="CR236" s="290"/>
    </row>
    <row r="237" spans="1:96" x14ac:dyDescent="0.2">
      <c r="A237" s="2733"/>
      <c r="B237" s="2733"/>
      <c r="C237" s="2733"/>
      <c r="D237" s="2733"/>
      <c r="E237" s="2733"/>
      <c r="BV237" s="290"/>
      <c r="BW237" s="290"/>
      <c r="CQ237" s="289"/>
      <c r="CR237" s="290"/>
    </row>
    <row r="238" spans="1:96" x14ac:dyDescent="0.2">
      <c r="A238" s="1726" t="s">
        <v>810</v>
      </c>
      <c r="B238" s="1733"/>
      <c r="C238" s="1734"/>
      <c r="D238" s="1735">
        <f>SUM(D239:D241)</f>
        <v>0</v>
      </c>
      <c r="E238" s="1735">
        <f>SUM(E239:E241)</f>
        <v>0</v>
      </c>
      <c r="F238" s="290"/>
      <c r="BV238" s="290"/>
      <c r="BW238" s="290"/>
      <c r="CQ238" s="289"/>
      <c r="CR238" s="290"/>
    </row>
    <row r="239" spans="1:96" x14ac:dyDescent="0.2">
      <c r="A239" s="1727" t="s">
        <v>1860</v>
      </c>
      <c r="B239" s="1728"/>
      <c r="C239" s="126"/>
      <c r="D239" s="1733"/>
      <c r="E239" s="1734"/>
      <c r="F239" s="290"/>
      <c r="BV239" s="290"/>
      <c r="BW239" s="290"/>
      <c r="CQ239" s="289"/>
      <c r="CR239" s="290"/>
    </row>
    <row r="240" spans="1:96" x14ac:dyDescent="0.2">
      <c r="A240" s="1729" t="s">
        <v>1861</v>
      </c>
      <c r="B240" s="1513"/>
      <c r="C240" s="211"/>
      <c r="D240" s="1736"/>
      <c r="E240" s="1737"/>
      <c r="F240" s="290"/>
      <c r="BV240" s="290"/>
      <c r="BW240" s="290"/>
      <c r="CQ240" s="289"/>
      <c r="CR240" s="290"/>
    </row>
    <row r="241" spans="1:96" x14ac:dyDescent="0.2">
      <c r="A241" s="1730" t="s">
        <v>1862</v>
      </c>
      <c r="B241" s="216"/>
      <c r="C241" s="137"/>
      <c r="D241" s="1738"/>
      <c r="E241" s="1739"/>
      <c r="F241" s="290"/>
      <c r="BV241" s="290"/>
      <c r="BW241" s="290"/>
      <c r="CQ241" s="289"/>
      <c r="CR241" s="290"/>
    </row>
    <row r="242" spans="1:96" ht="15" x14ac:dyDescent="0.2">
      <c r="A242" s="1731" t="s">
        <v>1453</v>
      </c>
      <c r="B242" s="1732"/>
      <c r="C242" s="1732"/>
      <c r="D242" s="1732"/>
      <c r="E242" s="1073"/>
      <c r="F242" s="290"/>
      <c r="BV242" s="290"/>
      <c r="BW242" s="290"/>
      <c r="CQ242" s="289"/>
      <c r="CR242" s="290"/>
    </row>
    <row r="243" spans="1:96" ht="31.5" x14ac:dyDescent="0.2">
      <c r="A243" s="2745" t="s">
        <v>653</v>
      </c>
      <c r="B243" s="3094"/>
      <c r="C243" s="1116" t="s">
        <v>1868</v>
      </c>
      <c r="D243" s="1116" t="s">
        <v>634</v>
      </c>
      <c r="E243" s="1116" t="s">
        <v>635</v>
      </c>
      <c r="F243" s="290"/>
      <c r="BV243" s="290"/>
      <c r="BW243" s="290"/>
      <c r="CQ243" s="289"/>
      <c r="CR243" s="290"/>
    </row>
    <row r="244" spans="1:96" ht="15" customHeight="1" x14ac:dyDescent="0.2">
      <c r="A244" s="3224" t="s">
        <v>1775</v>
      </c>
      <c r="B244" s="3225"/>
      <c r="C244" s="125"/>
      <c r="D244" s="125"/>
      <c r="E244" s="125"/>
      <c r="F244" s="290"/>
      <c r="BV244" s="290"/>
      <c r="BW244" s="290"/>
      <c r="CQ244" s="289"/>
      <c r="CR244" s="290"/>
    </row>
    <row r="245" spans="1:96" ht="15" customHeight="1" x14ac:dyDescent="0.2">
      <c r="A245" s="3211" t="s">
        <v>1783</v>
      </c>
      <c r="B245" s="3212"/>
      <c r="C245" s="237"/>
      <c r="D245" s="237"/>
      <c r="E245" s="237"/>
      <c r="F245" s="290"/>
      <c r="BV245" s="290"/>
      <c r="BW245" s="290"/>
      <c r="CQ245" s="289"/>
      <c r="CR245" s="290"/>
    </row>
    <row r="246" spans="1:96" x14ac:dyDescent="0.2">
      <c r="A246" s="2813" t="s">
        <v>1781</v>
      </c>
      <c r="B246" s="2814"/>
      <c r="C246" s="237"/>
      <c r="D246" s="237"/>
      <c r="E246" s="237"/>
      <c r="F246" s="290"/>
      <c r="BV246" s="290"/>
      <c r="BW246" s="290"/>
      <c r="CQ246" s="289"/>
      <c r="CR246" s="290"/>
    </row>
    <row r="247" spans="1:96" ht="15" customHeight="1" x14ac:dyDescent="0.2">
      <c r="A247" s="3211" t="s">
        <v>1851</v>
      </c>
      <c r="B247" s="3212"/>
      <c r="C247" s="237"/>
      <c r="D247" s="237"/>
      <c r="E247" s="237"/>
      <c r="F247" s="290"/>
      <c r="BV247" s="290"/>
      <c r="BW247" s="290"/>
      <c r="CQ247" s="289"/>
      <c r="CR247" s="290"/>
    </row>
    <row r="248" spans="1:96" ht="15" customHeight="1" x14ac:dyDescent="0.2">
      <c r="A248" s="3211" t="s">
        <v>1782</v>
      </c>
      <c r="B248" s="3212"/>
      <c r="C248" s="237"/>
      <c r="D248" s="237"/>
      <c r="E248" s="237"/>
      <c r="F248" s="290"/>
      <c r="BV248" s="290"/>
      <c r="BW248" s="290"/>
      <c r="CQ248" s="289"/>
      <c r="CR248" s="290"/>
    </row>
    <row r="249" spans="1:96" ht="15" customHeight="1" x14ac:dyDescent="0.2">
      <c r="A249" s="3211" t="s">
        <v>1776</v>
      </c>
      <c r="B249" s="3212"/>
      <c r="C249" s="237"/>
      <c r="D249" s="237"/>
      <c r="E249" s="237"/>
      <c r="F249" s="290"/>
      <c r="BV249" s="290"/>
      <c r="BW249" s="290"/>
      <c r="CQ249" s="289"/>
      <c r="CR249" s="290"/>
    </row>
    <row r="250" spans="1:96" ht="14.25" customHeight="1" x14ac:dyDescent="0.2">
      <c r="A250" s="3314" t="s">
        <v>1863</v>
      </c>
      <c r="B250" s="3315"/>
      <c r="C250" s="891"/>
      <c r="D250" s="891"/>
      <c r="E250" s="891"/>
      <c r="F250" s="290"/>
      <c r="BV250" s="290"/>
      <c r="BW250" s="290"/>
      <c r="CQ250" s="289"/>
      <c r="CR250" s="290"/>
    </row>
    <row r="251" spans="1:96" x14ac:dyDescent="0.2">
      <c r="BV251" s="290"/>
      <c r="BW251" s="290"/>
      <c r="CQ251" s="289"/>
      <c r="CR251" s="290"/>
    </row>
    <row r="252" spans="1:96" x14ac:dyDescent="0.2">
      <c r="BV252" s="290"/>
      <c r="BW252" s="290"/>
      <c r="CQ252" s="289"/>
      <c r="CR252" s="290"/>
    </row>
    <row r="253" spans="1:96" x14ac:dyDescent="0.2">
      <c r="BV253" s="290"/>
      <c r="BW253" s="290"/>
      <c r="CQ253" s="289"/>
      <c r="CR253" s="290"/>
    </row>
    <row r="254" spans="1:96" x14ac:dyDescent="0.2">
      <c r="BV254" s="290"/>
      <c r="BW254" s="290"/>
      <c r="CQ254" s="289"/>
      <c r="CR254" s="290"/>
    </row>
    <row r="255" spans="1:96" x14ac:dyDescent="0.2">
      <c r="BV255" s="290"/>
      <c r="BW255" s="290"/>
      <c r="CQ255" s="289"/>
      <c r="CR255" s="290"/>
    </row>
    <row r="256" spans="1:96" x14ac:dyDescent="0.2">
      <c r="BV256" s="290"/>
      <c r="BW256" s="290"/>
      <c r="CQ256" s="289"/>
      <c r="CR256" s="290"/>
    </row>
    <row r="257" spans="74:96" x14ac:dyDescent="0.2">
      <c r="BV257" s="290"/>
      <c r="BW257" s="290"/>
      <c r="CQ257" s="289"/>
      <c r="CR257" s="290"/>
    </row>
    <row r="258" spans="74:96" x14ac:dyDescent="0.2">
      <c r="BV258" s="290"/>
      <c r="BW258" s="290"/>
      <c r="CQ258" s="289"/>
      <c r="CR258" s="290"/>
    </row>
    <row r="259" spans="74:96" x14ac:dyDescent="0.2">
      <c r="BV259" s="290"/>
      <c r="BW259" s="290"/>
      <c r="CQ259" s="289"/>
      <c r="CR259" s="290"/>
    </row>
    <row r="260" spans="74:96" x14ac:dyDescent="0.2">
      <c r="BV260" s="290"/>
      <c r="BW260" s="290"/>
      <c r="CQ260" s="289"/>
      <c r="CR260" s="290"/>
    </row>
    <row r="261" spans="74:96" x14ac:dyDescent="0.2">
      <c r="BV261" s="290"/>
      <c r="BW261" s="290"/>
      <c r="CQ261" s="289"/>
      <c r="CR261" s="290"/>
    </row>
    <row r="262" spans="74:96" x14ac:dyDescent="0.2">
      <c r="BV262" s="290"/>
      <c r="BW262" s="290"/>
      <c r="CQ262" s="289"/>
      <c r="CR262" s="290"/>
    </row>
    <row r="263" spans="74:96" x14ac:dyDescent="0.2">
      <c r="BV263" s="290"/>
      <c r="BW263" s="290"/>
      <c r="CQ263" s="289"/>
      <c r="CR263" s="290"/>
    </row>
    <row r="264" spans="74:96" x14ac:dyDescent="0.2">
      <c r="BV264" s="290"/>
      <c r="BW264" s="290"/>
      <c r="CQ264" s="289"/>
      <c r="CR264" s="290"/>
    </row>
    <row r="265" spans="74:96" x14ac:dyDescent="0.2">
      <c r="BV265" s="290"/>
      <c r="BW265" s="290"/>
      <c r="CQ265" s="289"/>
      <c r="CR265" s="290"/>
    </row>
    <row r="266" spans="74:96" x14ac:dyDescent="0.2">
      <c r="BV266" s="290"/>
      <c r="BW266" s="290"/>
      <c r="CQ266" s="289"/>
      <c r="CR266" s="290"/>
    </row>
    <row r="267" spans="74:96" x14ac:dyDescent="0.2">
      <c r="BV267" s="290"/>
      <c r="BW267" s="290"/>
      <c r="CQ267" s="289"/>
      <c r="CR267" s="290"/>
    </row>
    <row r="268" spans="74:96" x14ac:dyDescent="0.2">
      <c r="BV268" s="290"/>
      <c r="BW268" s="290"/>
      <c r="CQ268" s="289"/>
      <c r="CR268" s="290"/>
    </row>
    <row r="269" spans="74:96" x14ac:dyDescent="0.2">
      <c r="BV269" s="290"/>
      <c r="BW269" s="290"/>
      <c r="CQ269" s="289"/>
      <c r="CR269" s="290"/>
    </row>
    <row r="270" spans="74:96" x14ac:dyDescent="0.2">
      <c r="BV270" s="290"/>
      <c r="BW270" s="290"/>
      <c r="CQ270" s="289"/>
      <c r="CR270" s="290"/>
    </row>
    <row r="271" spans="74:96" x14ac:dyDescent="0.2">
      <c r="BV271" s="290"/>
      <c r="BW271" s="290"/>
      <c r="CQ271" s="289"/>
      <c r="CR271" s="290"/>
    </row>
    <row r="272" spans="74:96" x14ac:dyDescent="0.2">
      <c r="BV272" s="290"/>
      <c r="BW272" s="290"/>
      <c r="CQ272" s="289"/>
      <c r="CR272" s="290"/>
    </row>
    <row r="273" spans="74:96" x14ac:dyDescent="0.2">
      <c r="BV273" s="290"/>
      <c r="BW273" s="290"/>
      <c r="CQ273" s="289"/>
      <c r="CR273" s="290"/>
    </row>
    <row r="274" spans="74:96" x14ac:dyDescent="0.2">
      <c r="BV274" s="290"/>
      <c r="BW274" s="290"/>
      <c r="CQ274" s="289"/>
      <c r="CR274" s="290"/>
    </row>
    <row r="275" spans="74:96" x14ac:dyDescent="0.2">
      <c r="BV275" s="290"/>
      <c r="BW275" s="290"/>
      <c r="CQ275" s="289"/>
      <c r="CR275" s="290"/>
    </row>
    <row r="276" spans="74:96" x14ac:dyDescent="0.2">
      <c r="BV276" s="290"/>
      <c r="BW276" s="290"/>
      <c r="CQ276" s="289"/>
      <c r="CR276" s="290"/>
    </row>
    <row r="277" spans="74:96" x14ac:dyDescent="0.2">
      <c r="BV277" s="290"/>
      <c r="BW277" s="290"/>
      <c r="CQ277" s="289"/>
      <c r="CR277" s="290"/>
    </row>
    <row r="278" spans="74:96" x14ac:dyDescent="0.2">
      <c r="BV278" s="290"/>
      <c r="BW278" s="290"/>
      <c r="CQ278" s="289"/>
      <c r="CR278" s="290"/>
    </row>
    <row r="279" spans="74:96" x14ac:dyDescent="0.2">
      <c r="BV279" s="290"/>
      <c r="BW279" s="290"/>
      <c r="CQ279" s="289"/>
      <c r="CR279" s="290"/>
    </row>
    <row r="280" spans="74:96" x14ac:dyDescent="0.2">
      <c r="BV280" s="290"/>
      <c r="BW280" s="290"/>
      <c r="CQ280" s="289"/>
      <c r="CR280" s="290"/>
    </row>
    <row r="281" spans="74:96" x14ac:dyDescent="0.2">
      <c r="BV281" s="290"/>
      <c r="BW281" s="290"/>
      <c r="CQ281" s="289"/>
      <c r="CR281" s="290"/>
    </row>
    <row r="282" spans="74:96" x14ac:dyDescent="0.2">
      <c r="BV282" s="290"/>
      <c r="BW282" s="290"/>
      <c r="CQ282" s="289"/>
      <c r="CR282" s="290"/>
    </row>
    <row r="283" spans="74:96" x14ac:dyDescent="0.2">
      <c r="BV283" s="290"/>
      <c r="BW283" s="290"/>
      <c r="CQ283" s="289"/>
      <c r="CR283" s="290"/>
    </row>
    <row r="284" spans="74:96" x14ac:dyDescent="0.2">
      <c r="BV284" s="290"/>
      <c r="BW284" s="290"/>
      <c r="CQ284" s="289"/>
      <c r="CR284" s="290"/>
    </row>
    <row r="285" spans="74:96" x14ac:dyDescent="0.2">
      <c r="BV285" s="290"/>
      <c r="BW285" s="290"/>
      <c r="CQ285" s="289"/>
      <c r="CR285" s="290"/>
    </row>
    <row r="286" spans="74:96" x14ac:dyDescent="0.2">
      <c r="BV286" s="290"/>
      <c r="BW286" s="290"/>
      <c r="CQ286" s="289"/>
      <c r="CR286" s="290"/>
    </row>
    <row r="287" spans="74:96" x14ac:dyDescent="0.2">
      <c r="BV287" s="290"/>
      <c r="BW287" s="290"/>
      <c r="CQ287" s="289"/>
      <c r="CR287" s="290"/>
    </row>
    <row r="288" spans="74:96" x14ac:dyDescent="0.2">
      <c r="BV288" s="290"/>
      <c r="BW288" s="290"/>
      <c r="CQ288" s="289"/>
      <c r="CR288" s="290"/>
    </row>
    <row r="289" spans="1:96" x14ac:dyDescent="0.2">
      <c r="BV289" s="290"/>
      <c r="BW289" s="290"/>
      <c r="CQ289" s="289"/>
      <c r="CR289" s="290"/>
    </row>
    <row r="290" spans="1:96" x14ac:dyDescent="0.2">
      <c r="BV290" s="290"/>
      <c r="BW290" s="290"/>
      <c r="CQ290" s="289"/>
      <c r="CR290" s="290"/>
    </row>
    <row r="291" spans="1:96" x14ac:dyDescent="0.2">
      <c r="BV291" s="290"/>
      <c r="BW291" s="290"/>
      <c r="CQ291" s="289"/>
      <c r="CR291" s="290"/>
    </row>
    <row r="292" spans="1:96" x14ac:dyDescent="0.2">
      <c r="BV292" s="290"/>
      <c r="BW292" s="290"/>
      <c r="CQ292" s="289"/>
      <c r="CR292" s="290"/>
    </row>
    <row r="293" spans="1:96" hidden="1" x14ac:dyDescent="0.2">
      <c r="A293" s="320">
        <f>SUM(D12:D15,D38,D56,D59:D69,D73:D74,D107,D118,D123:D149,D154:D157,D162:D163,D164,D219:D222,D227:D229,D231:D232,C244:C250,B238:C238,D239:E241)</f>
        <v>0</v>
      </c>
      <c r="B293" s="320">
        <f>SUM(CG9:CL242)</f>
        <v>0</v>
      </c>
      <c r="BV293" s="290"/>
      <c r="BW293" s="290"/>
      <c r="CQ293" s="289"/>
      <c r="CR293" s="290"/>
    </row>
    <row r="294" spans="1:96" x14ac:dyDescent="0.2">
      <c r="BV294" s="290"/>
      <c r="BW294" s="290"/>
      <c r="CQ294" s="289"/>
      <c r="CR294" s="290"/>
    </row>
    <row r="295" spans="1:96" x14ac:dyDescent="0.2">
      <c r="BV295" s="290"/>
      <c r="BW295" s="290"/>
      <c r="CQ295" s="289"/>
      <c r="CR295" s="290"/>
    </row>
    <row r="296" spans="1:96" x14ac:dyDescent="0.2">
      <c r="BV296" s="290"/>
      <c r="BW296" s="290"/>
      <c r="CQ296" s="289"/>
      <c r="CR296" s="290"/>
    </row>
    <row r="297" spans="1:96" x14ac:dyDescent="0.2">
      <c r="BV297" s="290"/>
      <c r="BW297" s="290"/>
      <c r="CQ297" s="289"/>
      <c r="CR297" s="290"/>
    </row>
    <row r="298" spans="1:96" x14ac:dyDescent="0.2">
      <c r="BV298" s="290"/>
      <c r="BW298" s="290"/>
      <c r="CQ298" s="289"/>
      <c r="CR298" s="290"/>
    </row>
    <row r="299" spans="1:96" x14ac:dyDescent="0.2">
      <c r="BV299" s="290"/>
      <c r="BW299" s="290"/>
      <c r="CQ299" s="289"/>
      <c r="CR299" s="290"/>
    </row>
    <row r="300" spans="1:96" x14ac:dyDescent="0.2">
      <c r="BV300" s="290"/>
      <c r="BW300" s="290"/>
      <c r="CQ300" s="289"/>
      <c r="CR300" s="290"/>
    </row>
    <row r="301" spans="1:96" x14ac:dyDescent="0.2">
      <c r="BV301" s="290"/>
      <c r="BW301" s="290"/>
      <c r="CQ301" s="289"/>
      <c r="CR301" s="290"/>
    </row>
    <row r="302" spans="1:96" x14ac:dyDescent="0.2">
      <c r="BV302" s="290"/>
      <c r="BW302" s="290"/>
      <c r="CQ302" s="289"/>
      <c r="CR302" s="290"/>
    </row>
    <row r="303" spans="1:96" x14ac:dyDescent="0.2">
      <c r="BV303" s="290"/>
      <c r="BW303" s="290"/>
      <c r="CQ303" s="289"/>
      <c r="CR303" s="290"/>
    </row>
    <row r="304" spans="1:96" x14ac:dyDescent="0.2">
      <c r="BV304" s="290"/>
      <c r="BW304" s="290"/>
      <c r="CQ304" s="289"/>
      <c r="CR304" s="290"/>
    </row>
    <row r="305" spans="74:96" x14ac:dyDescent="0.2">
      <c r="BV305" s="290"/>
      <c r="BW305" s="290"/>
      <c r="CQ305" s="289"/>
      <c r="CR305" s="290"/>
    </row>
    <row r="306" spans="74:96" x14ac:dyDescent="0.2">
      <c r="BV306" s="290"/>
      <c r="BW306" s="290"/>
      <c r="CQ306" s="289"/>
      <c r="CR306" s="290"/>
    </row>
    <row r="307" spans="74:96" x14ac:dyDescent="0.2">
      <c r="BV307" s="290"/>
      <c r="BW307" s="290"/>
      <c r="CQ307" s="289"/>
      <c r="CR307" s="290"/>
    </row>
    <row r="308" spans="74:96" x14ac:dyDescent="0.2">
      <c r="BV308" s="290"/>
      <c r="BW308" s="290"/>
      <c r="CQ308" s="289"/>
      <c r="CR308" s="290"/>
    </row>
    <row r="309" spans="74:96" x14ac:dyDescent="0.2">
      <c r="BV309" s="290"/>
      <c r="BW309" s="290"/>
      <c r="CQ309" s="289"/>
      <c r="CR309" s="290"/>
    </row>
    <row r="310" spans="74:96" x14ac:dyDescent="0.2">
      <c r="BV310" s="290"/>
      <c r="BW310" s="290"/>
      <c r="CQ310" s="289"/>
      <c r="CR310" s="290"/>
    </row>
    <row r="311" spans="74:96" x14ac:dyDescent="0.2">
      <c r="BV311" s="290"/>
      <c r="BW311" s="290"/>
      <c r="CQ311" s="289"/>
      <c r="CR311" s="290"/>
    </row>
    <row r="312" spans="74:96" x14ac:dyDescent="0.2">
      <c r="BV312" s="290"/>
      <c r="BW312" s="290"/>
      <c r="CQ312" s="289"/>
      <c r="CR312" s="290"/>
    </row>
    <row r="313" spans="74:96" x14ac:dyDescent="0.2">
      <c r="BV313" s="290"/>
      <c r="BW313" s="290"/>
      <c r="CQ313" s="289"/>
      <c r="CR313" s="290"/>
    </row>
    <row r="314" spans="74:96" x14ac:dyDescent="0.2">
      <c r="BV314" s="290"/>
      <c r="BW314" s="290"/>
      <c r="CQ314" s="289"/>
      <c r="CR314" s="290"/>
    </row>
    <row r="315" spans="74:96" x14ac:dyDescent="0.2">
      <c r="BV315" s="290"/>
      <c r="BW315" s="290"/>
      <c r="CQ315" s="289"/>
      <c r="CR315" s="290"/>
    </row>
    <row r="316" spans="74:96" x14ac:dyDescent="0.2">
      <c r="BV316" s="290"/>
      <c r="BW316" s="290"/>
      <c r="CQ316" s="289"/>
      <c r="CR316" s="290"/>
    </row>
    <row r="317" spans="74:96" x14ac:dyDescent="0.2">
      <c r="BV317" s="290"/>
      <c r="BW317" s="290"/>
      <c r="CQ317" s="289"/>
      <c r="CR317" s="290"/>
    </row>
    <row r="318" spans="74:96" x14ac:dyDescent="0.2">
      <c r="BV318" s="290"/>
      <c r="BW318" s="290"/>
      <c r="CQ318" s="289"/>
      <c r="CR318" s="290"/>
    </row>
    <row r="319" spans="74:96" x14ac:dyDescent="0.2">
      <c r="BV319" s="290"/>
      <c r="BW319" s="290"/>
      <c r="CQ319" s="289"/>
      <c r="CR319" s="290"/>
    </row>
    <row r="320" spans="74:96" x14ac:dyDescent="0.2">
      <c r="BV320" s="290"/>
      <c r="BW320" s="290"/>
      <c r="CQ320" s="289"/>
      <c r="CR320" s="290"/>
    </row>
    <row r="321" spans="74:96" x14ac:dyDescent="0.2">
      <c r="BV321" s="290"/>
      <c r="BW321" s="290"/>
      <c r="CQ321" s="289"/>
      <c r="CR321" s="290"/>
    </row>
    <row r="322" spans="74:96" x14ac:dyDescent="0.2">
      <c r="BV322" s="290"/>
      <c r="BW322" s="290"/>
      <c r="CQ322" s="289"/>
      <c r="CR322" s="290"/>
    </row>
    <row r="323" spans="74:96" x14ac:dyDescent="0.2">
      <c r="BV323" s="290"/>
      <c r="BW323" s="290"/>
      <c r="CQ323" s="289"/>
      <c r="CR323" s="290"/>
    </row>
    <row r="324" spans="74:96" x14ac:dyDescent="0.2">
      <c r="BV324" s="290"/>
      <c r="BW324" s="290"/>
      <c r="CQ324" s="289"/>
      <c r="CR324" s="290"/>
    </row>
    <row r="325" spans="74:96" x14ac:dyDescent="0.2">
      <c r="BV325" s="290"/>
      <c r="BW325" s="290"/>
      <c r="CQ325" s="289"/>
      <c r="CR325" s="290"/>
    </row>
    <row r="326" spans="74:96" x14ac:dyDescent="0.2">
      <c r="BV326" s="290"/>
      <c r="BW326" s="290"/>
      <c r="CQ326" s="289"/>
      <c r="CR326" s="290"/>
    </row>
    <row r="327" spans="74:96" x14ac:dyDescent="0.2">
      <c r="BV327" s="290"/>
      <c r="BW327" s="290"/>
      <c r="CQ327" s="289"/>
      <c r="CR327" s="290"/>
    </row>
    <row r="328" spans="74:96" x14ac:dyDescent="0.2">
      <c r="BV328" s="290"/>
      <c r="BW328" s="290"/>
      <c r="CQ328" s="289"/>
      <c r="CR328" s="290"/>
    </row>
    <row r="329" spans="74:96" x14ac:dyDescent="0.2">
      <c r="BV329" s="290"/>
      <c r="BW329" s="290"/>
      <c r="CQ329" s="289"/>
      <c r="CR329" s="290"/>
    </row>
    <row r="330" spans="74:96" x14ac:dyDescent="0.2">
      <c r="BV330" s="290"/>
      <c r="BW330" s="290"/>
      <c r="CQ330" s="289"/>
      <c r="CR330" s="290"/>
    </row>
    <row r="331" spans="74:96" x14ac:dyDescent="0.2">
      <c r="BV331" s="290"/>
      <c r="BW331" s="290"/>
      <c r="CQ331" s="289"/>
      <c r="CR331" s="290"/>
    </row>
    <row r="332" spans="74:96" x14ac:dyDescent="0.2">
      <c r="BV332" s="290"/>
      <c r="BW332" s="290"/>
      <c r="CQ332" s="289"/>
      <c r="CR332" s="290"/>
    </row>
    <row r="333" spans="74:96" x14ac:dyDescent="0.2">
      <c r="BV333" s="290"/>
      <c r="BW333" s="290"/>
      <c r="CQ333" s="289"/>
      <c r="CR333" s="290"/>
    </row>
    <row r="334" spans="74:96" x14ac:dyDescent="0.2">
      <c r="BV334" s="290"/>
      <c r="BW334" s="290"/>
      <c r="CQ334" s="289"/>
      <c r="CR334" s="290"/>
    </row>
    <row r="335" spans="74:96" x14ac:dyDescent="0.2">
      <c r="BV335" s="290"/>
      <c r="BW335" s="290"/>
      <c r="CQ335" s="289"/>
      <c r="CR335" s="290"/>
    </row>
    <row r="336" spans="74:96" x14ac:dyDescent="0.2">
      <c r="BV336" s="290"/>
      <c r="BW336" s="290"/>
      <c r="CQ336" s="289"/>
      <c r="CR336" s="290"/>
    </row>
    <row r="337" spans="74:96" x14ac:dyDescent="0.2">
      <c r="BV337" s="290"/>
      <c r="BW337" s="290"/>
      <c r="CQ337" s="289"/>
      <c r="CR337" s="290"/>
    </row>
    <row r="338" spans="74:96" x14ac:dyDescent="0.2">
      <c r="BV338" s="290"/>
      <c r="BW338" s="290"/>
      <c r="CQ338" s="289"/>
      <c r="CR338" s="290"/>
    </row>
    <row r="339" spans="74:96" x14ac:dyDescent="0.2">
      <c r="BV339" s="290"/>
      <c r="BW339" s="290"/>
      <c r="CQ339" s="289"/>
      <c r="CR339" s="290"/>
    </row>
    <row r="340" spans="74:96" x14ac:dyDescent="0.2">
      <c r="BV340" s="290"/>
      <c r="BW340" s="290"/>
      <c r="CQ340" s="289"/>
      <c r="CR340" s="290"/>
    </row>
    <row r="341" spans="74:96" x14ac:dyDescent="0.2">
      <c r="BV341" s="290"/>
      <c r="BW341" s="290"/>
      <c r="CQ341" s="289"/>
      <c r="CR341" s="290"/>
    </row>
    <row r="342" spans="74:96" x14ac:dyDescent="0.2">
      <c r="BV342" s="290"/>
      <c r="BW342" s="290"/>
      <c r="CQ342" s="289"/>
      <c r="CR342" s="290"/>
    </row>
    <row r="343" spans="74:96" x14ac:dyDescent="0.2">
      <c r="BV343" s="290"/>
      <c r="BW343" s="290"/>
      <c r="CQ343" s="289"/>
      <c r="CR343" s="290"/>
    </row>
    <row r="344" spans="74:96" x14ac:dyDescent="0.2">
      <c r="BV344" s="290"/>
      <c r="BW344" s="290"/>
      <c r="CQ344" s="289"/>
      <c r="CR344" s="290"/>
    </row>
    <row r="345" spans="74:96" x14ac:dyDescent="0.2">
      <c r="BV345" s="290"/>
      <c r="BW345" s="290"/>
      <c r="CQ345" s="289"/>
      <c r="CR345" s="290"/>
    </row>
    <row r="346" spans="74:96" x14ac:dyDescent="0.2">
      <c r="BV346" s="290"/>
      <c r="BW346" s="290"/>
      <c r="CQ346" s="289"/>
      <c r="CR346" s="290"/>
    </row>
    <row r="347" spans="74:96" x14ac:dyDescent="0.2">
      <c r="BV347" s="290"/>
      <c r="BW347" s="290"/>
      <c r="CQ347" s="289"/>
      <c r="CR347" s="290"/>
    </row>
    <row r="348" spans="74:96" x14ac:dyDescent="0.2">
      <c r="BV348" s="290"/>
      <c r="BW348" s="290"/>
      <c r="CQ348" s="289"/>
      <c r="CR348" s="290"/>
    </row>
    <row r="349" spans="74:96" x14ac:dyDescent="0.2">
      <c r="BV349" s="290"/>
      <c r="BW349" s="290"/>
      <c r="CQ349" s="289"/>
      <c r="CR349" s="290"/>
    </row>
    <row r="350" spans="74:96" x14ac:dyDescent="0.2">
      <c r="BV350" s="290"/>
      <c r="BW350" s="290"/>
      <c r="CQ350" s="289"/>
      <c r="CR350" s="290"/>
    </row>
    <row r="351" spans="74:96" x14ac:dyDescent="0.2">
      <c r="BV351" s="290"/>
      <c r="BW351" s="290"/>
      <c r="CQ351" s="289"/>
      <c r="CR351" s="290"/>
    </row>
    <row r="352" spans="74:96" x14ac:dyDescent="0.2">
      <c r="BV352" s="290"/>
      <c r="BW352" s="290"/>
      <c r="CQ352" s="289"/>
      <c r="CR352" s="290"/>
    </row>
    <row r="353" spans="74:96" x14ac:dyDescent="0.2">
      <c r="BV353" s="290"/>
      <c r="BW353" s="290"/>
      <c r="CQ353" s="289"/>
      <c r="CR353" s="290"/>
    </row>
    <row r="354" spans="74:96" x14ac:dyDescent="0.2">
      <c r="BV354" s="290"/>
      <c r="BW354" s="290"/>
      <c r="CQ354" s="289"/>
      <c r="CR354" s="290"/>
    </row>
    <row r="355" spans="74:96" x14ac:dyDescent="0.2">
      <c r="BV355" s="290"/>
      <c r="BW355" s="290"/>
      <c r="CQ355" s="289"/>
      <c r="CR355" s="290"/>
    </row>
    <row r="356" spans="74:96" x14ac:dyDescent="0.2">
      <c r="BV356" s="290"/>
      <c r="BW356" s="290"/>
      <c r="CQ356" s="289"/>
      <c r="CR356" s="290"/>
    </row>
    <row r="357" spans="74:96" x14ac:dyDescent="0.2">
      <c r="BV357" s="290"/>
      <c r="BW357" s="290"/>
      <c r="CQ357" s="289"/>
      <c r="CR357" s="290"/>
    </row>
    <row r="358" spans="74:96" x14ac:dyDescent="0.2">
      <c r="BV358" s="290"/>
      <c r="BW358" s="290"/>
      <c r="CQ358" s="289"/>
      <c r="CR358" s="290"/>
    </row>
    <row r="359" spans="74:96" x14ac:dyDescent="0.2">
      <c r="BV359" s="290"/>
      <c r="BW359" s="290"/>
      <c r="CQ359" s="289"/>
      <c r="CR359" s="290"/>
    </row>
    <row r="360" spans="74:96" x14ac:dyDescent="0.2">
      <c r="BV360" s="290"/>
      <c r="BW360" s="290"/>
      <c r="CQ360" s="289"/>
      <c r="CR360" s="290"/>
    </row>
    <row r="361" spans="74:96" x14ac:dyDescent="0.2">
      <c r="BV361" s="290"/>
      <c r="BW361" s="290"/>
      <c r="CQ361" s="289"/>
      <c r="CR361" s="290"/>
    </row>
    <row r="362" spans="74:96" x14ac:dyDescent="0.2">
      <c r="BV362" s="290"/>
      <c r="BW362" s="290"/>
      <c r="CQ362" s="289"/>
      <c r="CR362" s="290"/>
    </row>
    <row r="363" spans="74:96" x14ac:dyDescent="0.2">
      <c r="BV363" s="290"/>
      <c r="BW363" s="290"/>
      <c r="CQ363" s="289"/>
      <c r="CR363" s="290"/>
    </row>
    <row r="364" spans="74:96" x14ac:dyDescent="0.2">
      <c r="BV364" s="290"/>
      <c r="BW364" s="290"/>
      <c r="CQ364" s="289"/>
      <c r="CR364" s="290"/>
    </row>
    <row r="365" spans="74:96" x14ac:dyDescent="0.2">
      <c r="BV365" s="290"/>
      <c r="BW365" s="290"/>
      <c r="CQ365" s="289"/>
      <c r="CR365" s="290"/>
    </row>
    <row r="366" spans="74:96" x14ac:dyDescent="0.2">
      <c r="BV366" s="290"/>
      <c r="BW366" s="290"/>
      <c r="CQ366" s="289"/>
      <c r="CR366" s="290"/>
    </row>
    <row r="367" spans="74:96" x14ac:dyDescent="0.2">
      <c r="BV367" s="290"/>
      <c r="BW367" s="290"/>
      <c r="CQ367" s="289"/>
      <c r="CR367" s="290"/>
    </row>
    <row r="368" spans="74:96" x14ac:dyDescent="0.2">
      <c r="BV368" s="290"/>
      <c r="BW368" s="290"/>
      <c r="CQ368" s="289"/>
      <c r="CR368" s="290"/>
    </row>
    <row r="369" spans="74:96" x14ac:dyDescent="0.2">
      <c r="BV369" s="290"/>
      <c r="BW369" s="290"/>
      <c r="CQ369" s="289"/>
      <c r="CR369" s="290"/>
    </row>
    <row r="370" spans="74:96" x14ac:dyDescent="0.2">
      <c r="BV370" s="290"/>
      <c r="BW370" s="290"/>
      <c r="CQ370" s="289"/>
      <c r="CR370" s="290"/>
    </row>
    <row r="371" spans="74:96" x14ac:dyDescent="0.2">
      <c r="BV371" s="290"/>
      <c r="BW371" s="290"/>
      <c r="CQ371" s="289"/>
      <c r="CR371" s="290"/>
    </row>
    <row r="372" spans="74:96" x14ac:dyDescent="0.2">
      <c r="BV372" s="290"/>
      <c r="BW372" s="290"/>
      <c r="CQ372" s="289"/>
      <c r="CR372" s="290"/>
    </row>
    <row r="373" spans="74:96" x14ac:dyDescent="0.2">
      <c r="BV373" s="290"/>
      <c r="BW373" s="290"/>
      <c r="CQ373" s="289"/>
      <c r="CR373" s="290"/>
    </row>
    <row r="374" spans="74:96" x14ac:dyDescent="0.2">
      <c r="BV374" s="290"/>
      <c r="BW374" s="290"/>
      <c r="CQ374" s="289"/>
      <c r="CR374" s="290"/>
    </row>
    <row r="375" spans="74:96" x14ac:dyDescent="0.2">
      <c r="BV375" s="290"/>
      <c r="BW375" s="290"/>
      <c r="CQ375" s="289"/>
      <c r="CR375" s="290"/>
    </row>
    <row r="376" spans="74:96" x14ac:dyDescent="0.2">
      <c r="BV376" s="290"/>
      <c r="BW376" s="290"/>
      <c r="CQ376" s="289"/>
      <c r="CR376" s="290"/>
    </row>
    <row r="377" spans="74:96" x14ac:dyDescent="0.2">
      <c r="BV377" s="290"/>
      <c r="BW377" s="290"/>
      <c r="CQ377" s="289"/>
      <c r="CR377" s="290"/>
    </row>
    <row r="378" spans="74:96" x14ac:dyDescent="0.2">
      <c r="BV378" s="290"/>
      <c r="BW378" s="290"/>
      <c r="CQ378" s="289"/>
      <c r="CR378" s="290"/>
    </row>
    <row r="379" spans="74:96" x14ac:dyDescent="0.2">
      <c r="BV379" s="290"/>
      <c r="BW379" s="290"/>
      <c r="CQ379" s="289"/>
      <c r="CR379" s="290"/>
    </row>
    <row r="380" spans="74:96" x14ac:dyDescent="0.2">
      <c r="BV380" s="290"/>
      <c r="BW380" s="290"/>
      <c r="CQ380" s="289"/>
      <c r="CR380" s="290"/>
    </row>
    <row r="381" spans="74:96" x14ac:dyDescent="0.2">
      <c r="BV381" s="290"/>
      <c r="BW381" s="290"/>
      <c r="CQ381" s="289"/>
      <c r="CR381" s="290"/>
    </row>
    <row r="382" spans="74:96" x14ac:dyDescent="0.2">
      <c r="BV382" s="290"/>
      <c r="BW382" s="290"/>
      <c r="CQ382" s="289"/>
      <c r="CR382" s="290"/>
    </row>
    <row r="383" spans="74:96" x14ac:dyDescent="0.2">
      <c r="BV383" s="290"/>
      <c r="BW383" s="290"/>
      <c r="CQ383" s="289"/>
      <c r="CR383" s="290"/>
    </row>
    <row r="384" spans="74:96" x14ac:dyDescent="0.2">
      <c r="BV384" s="290"/>
      <c r="BW384" s="290"/>
      <c r="CQ384" s="289"/>
      <c r="CR384" s="290"/>
    </row>
    <row r="385" spans="74:96" x14ac:dyDescent="0.2">
      <c r="BV385" s="290"/>
      <c r="BW385" s="290"/>
      <c r="CQ385" s="289"/>
      <c r="CR385" s="290"/>
    </row>
  </sheetData>
  <sheetProtection algorithmName="SHA-512" hashValue="9GiVJLyRu2ywH32s3NX6x8JWLmsjOnQXJYDj3kzHA1XWkulpbN9Rxh0ZP8/e+V/ArxjhzyEnVtWO8EH+tcDEDA==" saltValue="JJbjl4V36TDGyqF7UeXF+g==" spinCount="100000" sheet="1" objects="1" scenarios="1"/>
  <mergeCells count="335">
    <mergeCell ref="G224:N224"/>
    <mergeCell ref="Z166:Z168"/>
    <mergeCell ref="A159:C161"/>
    <mergeCell ref="X166:X168"/>
    <mergeCell ref="J160:J161"/>
    <mergeCell ref="D159:F160"/>
    <mergeCell ref="B179:C179"/>
    <mergeCell ref="B180:C180"/>
    <mergeCell ref="B181:C181"/>
    <mergeCell ref="B182:C182"/>
    <mergeCell ref="B190:C190"/>
    <mergeCell ref="A183:A186"/>
    <mergeCell ref="A211:A214"/>
    <mergeCell ref="A207:A210"/>
    <mergeCell ref="B211:C211"/>
    <mergeCell ref="B212:C212"/>
    <mergeCell ref="A199:A202"/>
    <mergeCell ref="B199:C199"/>
    <mergeCell ref="B210:C210"/>
    <mergeCell ref="B216:C216"/>
    <mergeCell ref="B198:C198"/>
    <mergeCell ref="A195:A198"/>
    <mergeCell ref="B195:C195"/>
    <mergeCell ref="K167:L167"/>
    <mergeCell ref="A250:B250"/>
    <mergeCell ref="I225:I226"/>
    <mergeCell ref="J225:J226"/>
    <mergeCell ref="O224:O226"/>
    <mergeCell ref="A179:A182"/>
    <mergeCell ref="A227:C227"/>
    <mergeCell ref="G225:G226"/>
    <mergeCell ref="H225:H226"/>
    <mergeCell ref="M225:M226"/>
    <mergeCell ref="A245:B245"/>
    <mergeCell ref="A224:C226"/>
    <mergeCell ref="K225:K226"/>
    <mergeCell ref="B221:C221"/>
    <mergeCell ref="B222:C222"/>
    <mergeCell ref="D224:F225"/>
    <mergeCell ref="E234:E237"/>
    <mergeCell ref="A230:C230"/>
    <mergeCell ref="A231:C231"/>
    <mergeCell ref="B200:C200"/>
    <mergeCell ref="A191:A194"/>
    <mergeCell ref="B201:C201"/>
    <mergeCell ref="B191:C191"/>
    <mergeCell ref="B193:C193"/>
    <mergeCell ref="B194:C194"/>
    <mergeCell ref="A6:P6"/>
    <mergeCell ref="D9:F10"/>
    <mergeCell ref="A162:C162"/>
    <mergeCell ref="A163:C163"/>
    <mergeCell ref="A14:C14"/>
    <mergeCell ref="A34:C34"/>
    <mergeCell ref="A151:C153"/>
    <mergeCell ref="D151:F152"/>
    <mergeCell ref="A21:C21"/>
    <mergeCell ref="A25:C25"/>
    <mergeCell ref="G9:AD9"/>
    <mergeCell ref="D17:F17"/>
    <mergeCell ref="M120:M122"/>
    <mergeCell ref="N120:N122"/>
    <mergeCell ref="S10:T10"/>
    <mergeCell ref="W10:X10"/>
    <mergeCell ref="AA151:AA153"/>
    <mergeCell ref="G152:H152"/>
    <mergeCell ref="I152:J152"/>
    <mergeCell ref="K152:L152"/>
    <mergeCell ref="M152:N152"/>
    <mergeCell ref="U152:V152"/>
    <mergeCell ref="O152:P152"/>
    <mergeCell ref="S152:T152"/>
    <mergeCell ref="A9:C11"/>
    <mergeCell ref="M17:N17"/>
    <mergeCell ref="O17:P17"/>
    <mergeCell ref="AA17:AB17"/>
    <mergeCell ref="G10:H10"/>
    <mergeCell ref="I10:J10"/>
    <mergeCell ref="A12:C12"/>
    <mergeCell ref="A13:C13"/>
    <mergeCell ref="U10:V10"/>
    <mergeCell ref="A24:C24"/>
    <mergeCell ref="W17:X17"/>
    <mergeCell ref="A35:C35"/>
    <mergeCell ref="A15:C15"/>
    <mergeCell ref="B184:C184"/>
    <mergeCell ref="L225:L226"/>
    <mergeCell ref="A166:C168"/>
    <mergeCell ref="D166:F167"/>
    <mergeCell ref="A171:A174"/>
    <mergeCell ref="B174:C174"/>
    <mergeCell ref="B171:C171"/>
    <mergeCell ref="B172:C172"/>
    <mergeCell ref="B183:C183"/>
    <mergeCell ref="W152:X152"/>
    <mergeCell ref="A164:C164"/>
    <mergeCell ref="N225:N226"/>
    <mergeCell ref="P224:P226"/>
    <mergeCell ref="Q152:R152"/>
    <mergeCell ref="S167:T167"/>
    <mergeCell ref="U167:V167"/>
    <mergeCell ref="G166:V166"/>
    <mergeCell ref="A27:C27"/>
    <mergeCell ref="A28:C28"/>
    <mergeCell ref="A26:C26"/>
    <mergeCell ref="AI17:AI18"/>
    <mergeCell ref="A19:C19"/>
    <mergeCell ref="A20:C20"/>
    <mergeCell ref="G17:H17"/>
    <mergeCell ref="AF17:AF18"/>
    <mergeCell ref="A23:C23"/>
    <mergeCell ref="AG17:AG18"/>
    <mergeCell ref="Y17:Z17"/>
    <mergeCell ref="AE17:AE18"/>
    <mergeCell ref="S17:T17"/>
    <mergeCell ref="A17:C18"/>
    <mergeCell ref="A22:C22"/>
    <mergeCell ref="AF9:AF11"/>
    <mergeCell ref="AC10:AD10"/>
    <mergeCell ref="Q17:R17"/>
    <mergeCell ref="K10:L10"/>
    <mergeCell ref="I17:J17"/>
    <mergeCell ref="AH17:AH18"/>
    <mergeCell ref="AG9:AG11"/>
    <mergeCell ref="M10:N10"/>
    <mergeCell ref="O10:P10"/>
    <mergeCell ref="Q10:R10"/>
    <mergeCell ref="Y10:Z10"/>
    <mergeCell ref="AA10:AB10"/>
    <mergeCell ref="AE9:AE11"/>
    <mergeCell ref="AC17:AD17"/>
    <mergeCell ref="U17:V17"/>
    <mergeCell ref="K17:L17"/>
    <mergeCell ref="G40:AD40"/>
    <mergeCell ref="A44:C44"/>
    <mergeCell ref="A45:C45"/>
    <mergeCell ref="Y41:Z41"/>
    <mergeCell ref="AA41:AB41"/>
    <mergeCell ref="K41:L41"/>
    <mergeCell ref="I41:J41"/>
    <mergeCell ref="A50:B56"/>
    <mergeCell ref="AG40:AG42"/>
    <mergeCell ref="G41:H41"/>
    <mergeCell ref="M41:N41"/>
    <mergeCell ref="O41:P41"/>
    <mergeCell ref="Q41:R41"/>
    <mergeCell ref="AF40:AF42"/>
    <mergeCell ref="S41:T41"/>
    <mergeCell ref="U41:V41"/>
    <mergeCell ref="W41:X41"/>
    <mergeCell ref="AE40:AE42"/>
    <mergeCell ref="A40:C42"/>
    <mergeCell ref="AC41:AD41"/>
    <mergeCell ref="D40:F41"/>
    <mergeCell ref="A58:C58"/>
    <mergeCell ref="A59:C59"/>
    <mergeCell ref="A60:A61"/>
    <mergeCell ref="B60:C60"/>
    <mergeCell ref="B61:C61"/>
    <mergeCell ref="A29:C29"/>
    <mergeCell ref="A30:C30"/>
    <mergeCell ref="A49:C49"/>
    <mergeCell ref="A47:C47"/>
    <mergeCell ref="A48:C48"/>
    <mergeCell ref="A31:C31"/>
    <mergeCell ref="A32:C32"/>
    <mergeCell ref="A33:C33"/>
    <mergeCell ref="A43:C43"/>
    <mergeCell ref="A46:C46"/>
    <mergeCell ref="A38:C38"/>
    <mergeCell ref="A36:C36"/>
    <mergeCell ref="A37:C37"/>
    <mergeCell ref="A68:C68"/>
    <mergeCell ref="A69:C69"/>
    <mergeCell ref="A71:C72"/>
    <mergeCell ref="A76:C77"/>
    <mergeCell ref="D71:F71"/>
    <mergeCell ref="A73:A74"/>
    <mergeCell ref="B73:C73"/>
    <mergeCell ref="B74:C74"/>
    <mergeCell ref="A62:C62"/>
    <mergeCell ref="A63:C63"/>
    <mergeCell ref="A64:C64"/>
    <mergeCell ref="A65:C65"/>
    <mergeCell ref="A66:C66"/>
    <mergeCell ref="A67:C67"/>
    <mergeCell ref="D76:F76"/>
    <mergeCell ref="A82:C82"/>
    <mergeCell ref="A83:C83"/>
    <mergeCell ref="A84:C84"/>
    <mergeCell ref="A85:C85"/>
    <mergeCell ref="A86:C86"/>
    <mergeCell ref="A87:C87"/>
    <mergeCell ref="A78:C78"/>
    <mergeCell ref="A79:C79"/>
    <mergeCell ref="A80:C80"/>
    <mergeCell ref="A81:C81"/>
    <mergeCell ref="A94:C94"/>
    <mergeCell ref="A95:C95"/>
    <mergeCell ref="A96:C96"/>
    <mergeCell ref="A97:C97"/>
    <mergeCell ref="A98:C98"/>
    <mergeCell ref="A99:C99"/>
    <mergeCell ref="A88:C88"/>
    <mergeCell ref="A89:C89"/>
    <mergeCell ref="A90:C90"/>
    <mergeCell ref="A91:C91"/>
    <mergeCell ref="A92:C92"/>
    <mergeCell ref="A93:C93"/>
    <mergeCell ref="A100:C100"/>
    <mergeCell ref="A101:C101"/>
    <mergeCell ref="A102:C102"/>
    <mergeCell ref="A103:C103"/>
    <mergeCell ref="A104:C104"/>
    <mergeCell ref="A105:C105"/>
    <mergeCell ref="A112:C112"/>
    <mergeCell ref="A113:C113"/>
    <mergeCell ref="B133:B135"/>
    <mergeCell ref="A116:C116"/>
    <mergeCell ref="A117:C117"/>
    <mergeCell ref="A118:C118"/>
    <mergeCell ref="A106:C106"/>
    <mergeCell ref="A107:C107"/>
    <mergeCell ref="A109:C111"/>
    <mergeCell ref="A229:C229"/>
    <mergeCell ref="B217:C217"/>
    <mergeCell ref="B218:C218"/>
    <mergeCell ref="B196:C196"/>
    <mergeCell ref="B197:C197"/>
    <mergeCell ref="A219:A222"/>
    <mergeCell ref="B202:C202"/>
    <mergeCell ref="A203:A206"/>
    <mergeCell ref="B203:C203"/>
    <mergeCell ref="B204:C204"/>
    <mergeCell ref="B205:C205"/>
    <mergeCell ref="B206:C206"/>
    <mergeCell ref="A215:A218"/>
    <mergeCell ref="B215:C215"/>
    <mergeCell ref="B207:C207"/>
    <mergeCell ref="B208:C208"/>
    <mergeCell ref="B209:C209"/>
    <mergeCell ref="B143:B144"/>
    <mergeCell ref="A120:C122"/>
    <mergeCell ref="A145:A149"/>
    <mergeCell ref="A157:C157"/>
    <mergeCell ref="A175:A178"/>
    <mergeCell ref="B175:C175"/>
    <mergeCell ref="B176:C176"/>
    <mergeCell ref="B177:C177"/>
    <mergeCell ref="B178:C178"/>
    <mergeCell ref="B173:C173"/>
    <mergeCell ref="A155:C155"/>
    <mergeCell ref="A156:C156"/>
    <mergeCell ref="B136:B137"/>
    <mergeCell ref="B138:B139"/>
    <mergeCell ref="B123:C123"/>
    <mergeCell ref="B132:C132"/>
    <mergeCell ref="A123:A131"/>
    <mergeCell ref="B126:B131"/>
    <mergeCell ref="A154:C154"/>
    <mergeCell ref="A169:A170"/>
    <mergeCell ref="B169:C169"/>
    <mergeCell ref="B170:C170"/>
    <mergeCell ref="B192:C192"/>
    <mergeCell ref="B185:C185"/>
    <mergeCell ref="B186:C186"/>
    <mergeCell ref="A187:A190"/>
    <mergeCell ref="B187:C187"/>
    <mergeCell ref="B188:C188"/>
    <mergeCell ref="B189:C189"/>
    <mergeCell ref="K110:K111"/>
    <mergeCell ref="A132:A135"/>
    <mergeCell ref="B125:C125"/>
    <mergeCell ref="H160:H161"/>
    <mergeCell ref="B124:C124"/>
    <mergeCell ref="A136:A139"/>
    <mergeCell ref="A114:C114"/>
    <mergeCell ref="G110:G111"/>
    <mergeCell ref="H110:H111"/>
    <mergeCell ref="A115:C115"/>
    <mergeCell ref="A140:A144"/>
    <mergeCell ref="B140:C140"/>
    <mergeCell ref="B141:B142"/>
    <mergeCell ref="D109:F110"/>
    <mergeCell ref="G121:H121"/>
    <mergeCell ref="D120:F121"/>
    <mergeCell ref="G120:L120"/>
    <mergeCell ref="A246:B246"/>
    <mergeCell ref="A247:B247"/>
    <mergeCell ref="L110:L111"/>
    <mergeCell ref="M110:M111"/>
    <mergeCell ref="N110:N111"/>
    <mergeCell ref="G159:J159"/>
    <mergeCell ref="A248:B248"/>
    <mergeCell ref="A249:B249"/>
    <mergeCell ref="A243:B243"/>
    <mergeCell ref="A232:C232"/>
    <mergeCell ref="A234:A237"/>
    <mergeCell ref="B234:B237"/>
    <mergeCell ref="C234:C237"/>
    <mergeCell ref="A228:C228"/>
    <mergeCell ref="B213:C213"/>
    <mergeCell ref="B214:C214"/>
    <mergeCell ref="D234:D237"/>
    <mergeCell ref="B219:C219"/>
    <mergeCell ref="B220:C220"/>
    <mergeCell ref="I167:J167"/>
    <mergeCell ref="M167:N167"/>
    <mergeCell ref="B145:B147"/>
    <mergeCell ref="B148:B149"/>
    <mergeCell ref="A244:B244"/>
    <mergeCell ref="O167:P167"/>
    <mergeCell ref="K121:L121"/>
    <mergeCell ref="G151:Z151"/>
    <mergeCell ref="Y152:Z152"/>
    <mergeCell ref="Q167:R167"/>
    <mergeCell ref="Q76:Q77"/>
    <mergeCell ref="R76:R77"/>
    <mergeCell ref="S76:S77"/>
    <mergeCell ref="I121:J121"/>
    <mergeCell ref="G160:G161"/>
    <mergeCell ref="I160:I161"/>
    <mergeCell ref="Y167:Y168"/>
    <mergeCell ref="G167:H167"/>
    <mergeCell ref="W166:W168"/>
    <mergeCell ref="O109:O111"/>
    <mergeCell ref="P109:P111"/>
    <mergeCell ref="Q109:Q111"/>
    <mergeCell ref="R109:R111"/>
    <mergeCell ref="G109:N109"/>
    <mergeCell ref="I110:I111"/>
    <mergeCell ref="J110:J111"/>
    <mergeCell ref="O76:O77"/>
    <mergeCell ref="P76:P77"/>
    <mergeCell ref="G76:N76"/>
  </mergeCells>
  <dataValidations count="3">
    <dataValidation type="whole" allowBlank="1" showInputMessage="1" showErrorMessage="1" errorTitle="ERROR" error="Por favor ingrese solo Números." sqref="B242:E1048576 AG1:XFD1048576 A46:B49 A219:A1048576 B219:C237 A57:B168 C46:C168 A171:C218 D1:E237 A40:A43 AB165:AF165 F166:AF1048576 F165:Z165 B1:C43 A1:A15 A17:A38 F1:AF164">
      <formula1>0</formula1>
      <formula2>1000000000</formula2>
    </dataValidation>
    <dataValidation type="decimal" allowBlank="1" showInputMessage="1" showErrorMessage="1" errorTitle="ERROR" error="Por favor ingrese solo Números." sqref="B238:E241">
      <formula1>0</formula1>
      <formula2>1000000000</formula2>
    </dataValidation>
    <dataValidation allowBlank="1" showInputMessage="1" showErrorMessage="1" errorTitle="ERROR" error="Por favor ingrese solo Números." sqref="A44:C45 A50:B56 A169 B169:B170 A16 A39"/>
  </dataValidation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DC195"/>
  <sheetViews>
    <sheetView zoomScaleNormal="100" workbookViewId="0"/>
  </sheetViews>
  <sheetFormatPr baseColWidth="10" defaultRowHeight="15" x14ac:dyDescent="0.25"/>
  <cols>
    <col min="1" max="1" width="52.5703125" style="324" customWidth="1"/>
    <col min="2" max="2" width="17" style="324" customWidth="1"/>
    <col min="3" max="61" width="11.42578125" style="324"/>
    <col min="62" max="72" width="11.42578125" style="324" customWidth="1"/>
    <col min="73" max="75" width="52.85546875" style="324" customWidth="1"/>
    <col min="76" max="101" width="52.85546875" style="325" customWidth="1"/>
    <col min="102" max="107" width="11.42578125" style="325"/>
    <col min="108" max="16384" width="11.42578125" style="324"/>
  </cols>
  <sheetData>
    <row r="1" spans="1:107" s="1740" customFormat="1" ht="14.25" customHeight="1" x14ac:dyDescent="0.25">
      <c r="A1" s="321" t="s">
        <v>1552</v>
      </c>
      <c r="BX1" s="1741"/>
      <c r="BY1" s="1741"/>
      <c r="BZ1" s="1741"/>
      <c r="CA1" s="1741"/>
      <c r="CB1" s="1741"/>
      <c r="CC1" s="1741"/>
      <c r="CD1" s="1741"/>
      <c r="CE1" s="1741"/>
      <c r="CF1" s="1741"/>
      <c r="CG1" s="1741"/>
      <c r="CH1" s="1741"/>
      <c r="CI1" s="1741"/>
      <c r="CJ1" s="1741"/>
      <c r="CK1" s="1741"/>
      <c r="CL1" s="1741"/>
      <c r="CM1" s="1741"/>
      <c r="CN1" s="1741"/>
      <c r="CO1" s="1741"/>
      <c r="CP1" s="1741"/>
      <c r="CQ1" s="1741"/>
      <c r="CR1" s="1741"/>
      <c r="CS1" s="1741"/>
      <c r="CT1" s="1741"/>
      <c r="CU1" s="1741"/>
      <c r="CV1" s="1741"/>
      <c r="CW1" s="1741"/>
      <c r="CX1" s="1741"/>
      <c r="CY1" s="1741"/>
      <c r="CZ1" s="1741"/>
      <c r="DA1" s="1741"/>
      <c r="DB1" s="1741"/>
      <c r="DC1" s="1741"/>
    </row>
    <row r="2" spans="1:107" s="1740" customFormat="1" ht="14.25" customHeight="1" x14ac:dyDescent="0.25">
      <c r="A2" s="321" t="str">
        <f>CONCATENATE("COMUNA: ",NOMBRE!B2," - ","( ",NOMBRE!C2,NOMBRE!D2,NOMBRE!E2,NOMBRE!F2,NOMBRE!G2," )")</f>
        <v>COMUNA:  - (  )</v>
      </c>
      <c r="BX2" s="1741"/>
      <c r="BY2" s="1741"/>
      <c r="BZ2" s="1741"/>
      <c r="CA2" s="1741"/>
      <c r="CB2" s="1741"/>
      <c r="CC2" s="1741"/>
      <c r="CD2" s="1741"/>
      <c r="CE2" s="1741"/>
      <c r="CF2" s="1741"/>
      <c r="CG2" s="1741"/>
      <c r="CH2" s="1741"/>
      <c r="CI2" s="1741"/>
      <c r="CJ2" s="1741"/>
      <c r="CK2" s="1741"/>
      <c r="CL2" s="1741"/>
      <c r="CM2" s="1741"/>
      <c r="CN2" s="1741"/>
      <c r="CO2" s="1741"/>
      <c r="CP2" s="1741"/>
      <c r="CQ2" s="1741"/>
      <c r="CR2" s="1741"/>
      <c r="CS2" s="1741"/>
      <c r="CT2" s="1741"/>
      <c r="CU2" s="1741"/>
      <c r="CV2" s="1741"/>
      <c r="CW2" s="1741"/>
      <c r="CX2" s="1741"/>
      <c r="CY2" s="1741"/>
      <c r="CZ2" s="1741"/>
      <c r="DA2" s="1741"/>
      <c r="DB2" s="1741"/>
      <c r="DC2" s="1741"/>
    </row>
    <row r="3" spans="1:107" s="1740" customFormat="1" ht="14.25" customHeight="1" x14ac:dyDescent="0.25">
      <c r="A3" s="321" t="str">
        <f>CONCATENATE("ESTABLECIMIENTO/ESTRATEGIA: ",NOMBRE!B3," - ","( ",NOMBRE!C3,NOMBRE!D3,NOMBRE!E3,NOMBRE!F3,NOMBRE!G3,NOMBRE!H3," )")</f>
        <v>ESTABLECIMIENTO/ESTRATEGIA:  - (  )</v>
      </c>
      <c r="BX3" s="1741"/>
      <c r="BY3" s="1741"/>
      <c r="BZ3" s="1741"/>
      <c r="CA3" s="1741"/>
      <c r="CB3" s="1741"/>
      <c r="CC3" s="1741"/>
      <c r="CD3" s="1741"/>
      <c r="CE3" s="1741"/>
      <c r="CF3" s="1741"/>
      <c r="CG3" s="1741"/>
      <c r="CH3" s="1741"/>
      <c r="CI3" s="1741"/>
      <c r="CJ3" s="1741"/>
      <c r="CK3" s="1741"/>
      <c r="CL3" s="1741"/>
      <c r="CM3" s="1741"/>
      <c r="CN3" s="1741"/>
      <c r="CO3" s="1741"/>
      <c r="CP3" s="1741"/>
      <c r="CQ3" s="1741"/>
      <c r="CR3" s="1741"/>
      <c r="CS3" s="1741"/>
      <c r="CT3" s="1741"/>
      <c r="CU3" s="1741"/>
      <c r="CV3" s="1741"/>
      <c r="CW3" s="1741"/>
      <c r="CX3" s="1741"/>
      <c r="CY3" s="1741"/>
      <c r="CZ3" s="1741"/>
      <c r="DA3" s="1741"/>
      <c r="DB3" s="1741"/>
      <c r="DC3" s="1741"/>
    </row>
    <row r="4" spans="1:107" s="1740" customFormat="1" ht="14.25" customHeight="1" x14ac:dyDescent="0.25">
      <c r="A4" s="321" t="str">
        <f>CONCATENATE("MES: ",NOMBRE!B6," - ","( ",NOMBRE!C6,NOMBRE!D6," )")</f>
        <v>MES:  - (  )</v>
      </c>
      <c r="BX4" s="1741"/>
      <c r="BY4" s="1741"/>
      <c r="BZ4" s="1742"/>
      <c r="CA4" s="1742"/>
      <c r="CB4" s="1742"/>
      <c r="CC4" s="1742"/>
      <c r="CD4" s="1742"/>
      <c r="CE4" s="1742"/>
      <c r="CF4" s="1742"/>
      <c r="CG4" s="1742"/>
      <c r="CH4" s="1742"/>
      <c r="CI4" s="1742"/>
      <c r="CJ4" s="1742"/>
      <c r="CK4" s="1742"/>
      <c r="CL4" s="1742"/>
      <c r="CM4" s="1742"/>
      <c r="CN4" s="1742"/>
      <c r="CO4" s="1742"/>
      <c r="CP4" s="1742"/>
      <c r="CQ4" s="1742"/>
      <c r="CR4" s="1742"/>
      <c r="CS4" s="1742"/>
      <c r="CT4" s="1742"/>
      <c r="CU4" s="1741"/>
      <c r="CV4" s="1741"/>
      <c r="CW4" s="1741"/>
      <c r="CX4" s="1741"/>
      <c r="CY4" s="1741"/>
      <c r="CZ4" s="1741"/>
      <c r="DA4" s="1741"/>
      <c r="DB4" s="1741"/>
      <c r="DC4" s="1741"/>
    </row>
    <row r="5" spans="1:107" s="1740" customFormat="1" ht="14.25" customHeight="1" x14ac:dyDescent="0.25">
      <c r="A5" s="321" t="str">
        <f>CONCATENATE("AÑO: ",NOMBRE!B7)</f>
        <v>AÑO: 2017</v>
      </c>
      <c r="BX5" s="1741"/>
      <c r="BY5" s="1741"/>
      <c r="BZ5" s="1742"/>
      <c r="CA5" s="1742"/>
      <c r="CB5" s="1742"/>
      <c r="CC5" s="1742"/>
      <c r="CD5" s="1742"/>
      <c r="CE5" s="1742"/>
      <c r="CF5" s="1742"/>
      <c r="CG5" s="1742"/>
      <c r="CH5" s="1742"/>
      <c r="CI5" s="1742"/>
      <c r="CJ5" s="1742"/>
      <c r="CK5" s="1742"/>
      <c r="CL5" s="1742"/>
      <c r="CM5" s="1742"/>
      <c r="CN5" s="1742"/>
      <c r="CO5" s="1742"/>
      <c r="CP5" s="1742"/>
      <c r="CQ5" s="1742"/>
      <c r="CR5" s="1742"/>
      <c r="CS5" s="1742"/>
      <c r="CT5" s="1742"/>
      <c r="CU5" s="1741"/>
      <c r="CV5" s="1741"/>
      <c r="CW5" s="1741"/>
      <c r="CX5" s="1741"/>
      <c r="CY5" s="1741"/>
      <c r="CZ5" s="1741"/>
      <c r="DA5" s="1741"/>
      <c r="DB5" s="1741"/>
      <c r="DC5" s="1741"/>
    </row>
    <row r="6" spans="1:107" ht="15.75" x14ac:dyDescent="0.25">
      <c r="A6" s="2744" t="s">
        <v>813</v>
      </c>
      <c r="B6" s="2744"/>
      <c r="C6" s="2744"/>
      <c r="D6" s="2744"/>
      <c r="E6" s="2744"/>
      <c r="F6" s="2744"/>
      <c r="G6" s="2744"/>
      <c r="H6" s="2744"/>
      <c r="I6" s="2744"/>
      <c r="J6" s="2744"/>
      <c r="K6" s="2744"/>
      <c r="L6" s="2744"/>
      <c r="M6" s="2744"/>
      <c r="N6" s="2744"/>
      <c r="O6" s="2744"/>
      <c r="P6" s="2744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2"/>
      <c r="AG6" s="292"/>
      <c r="AH6" s="292"/>
      <c r="AI6" s="292"/>
      <c r="AJ6" s="292"/>
      <c r="AK6" s="292"/>
      <c r="AL6" s="292"/>
      <c r="BZ6" s="1743"/>
      <c r="CA6" s="1743"/>
      <c r="CB6" s="1743"/>
      <c r="CC6" s="1743"/>
      <c r="CD6" s="1743"/>
      <c r="CE6" s="1743"/>
      <c r="CF6" s="1743"/>
      <c r="CG6" s="1743"/>
      <c r="CH6" s="1743"/>
      <c r="CI6" s="1743"/>
      <c r="CJ6" s="1743"/>
      <c r="CK6" s="1743"/>
      <c r="CL6" s="1743"/>
      <c r="CM6" s="1743"/>
      <c r="CN6" s="1743"/>
      <c r="CO6" s="1743"/>
      <c r="CP6" s="1743"/>
      <c r="CQ6" s="1743"/>
      <c r="CR6" s="1743"/>
      <c r="CS6" s="1743"/>
      <c r="CT6" s="1743"/>
    </row>
    <row r="7" spans="1:107" ht="15.75" x14ac:dyDescent="0.25">
      <c r="A7" s="1744" t="s">
        <v>2212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293"/>
      <c r="R7" s="293"/>
      <c r="S7" s="293"/>
      <c r="T7" s="293"/>
      <c r="U7" s="293"/>
      <c r="V7" s="293"/>
      <c r="W7" s="293"/>
      <c r="X7" s="293"/>
      <c r="Y7" s="293"/>
      <c r="Z7" s="293"/>
      <c r="AA7" s="293"/>
      <c r="AB7" s="293"/>
      <c r="AC7" s="293"/>
      <c r="AD7" s="293"/>
      <c r="AE7" s="293"/>
      <c r="AF7" s="292"/>
      <c r="AG7" s="292"/>
      <c r="AH7" s="292"/>
      <c r="AI7" s="292"/>
      <c r="AJ7" s="292"/>
      <c r="AK7" s="292"/>
      <c r="AL7" s="292"/>
      <c r="BZ7" s="1743"/>
      <c r="CA7" s="1743"/>
      <c r="CB7" s="1743"/>
      <c r="CC7" s="1743"/>
      <c r="CD7" s="1743"/>
      <c r="CE7" s="1743"/>
      <c r="CF7" s="1743"/>
      <c r="CG7" s="1743"/>
      <c r="CH7" s="1743"/>
      <c r="CI7" s="1743"/>
      <c r="CJ7" s="1743"/>
      <c r="CK7" s="1743"/>
      <c r="CL7" s="1743"/>
      <c r="CM7" s="1743"/>
      <c r="CN7" s="1743"/>
      <c r="CO7" s="1743"/>
      <c r="CP7" s="1743"/>
      <c r="CQ7" s="1743"/>
      <c r="CR7" s="1743"/>
      <c r="CS7" s="1743"/>
      <c r="CT7" s="1743"/>
    </row>
    <row r="8" spans="1:107" x14ac:dyDescent="0.25">
      <c r="A8" s="218" t="s">
        <v>814</v>
      </c>
      <c r="B8" s="218"/>
      <c r="C8" s="218"/>
      <c r="D8" s="218"/>
      <c r="E8" s="218"/>
      <c r="F8" s="218"/>
      <c r="G8" s="218"/>
      <c r="H8" s="218"/>
      <c r="I8" s="370"/>
      <c r="J8" s="3352"/>
      <c r="K8" s="3352"/>
      <c r="L8" s="3352"/>
      <c r="M8" s="3352"/>
      <c r="N8" s="3352"/>
      <c r="O8" s="3352"/>
      <c r="P8" s="3352"/>
      <c r="Q8" s="591"/>
      <c r="R8" s="292"/>
      <c r="S8" s="292"/>
      <c r="T8" s="292"/>
      <c r="U8" s="292"/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BZ8" s="1743"/>
      <c r="CA8" s="1743"/>
      <c r="CB8" s="1743"/>
      <c r="CC8" s="1743"/>
      <c r="CD8" s="1743"/>
      <c r="CE8" s="1743"/>
      <c r="CF8" s="1743"/>
      <c r="CG8" s="1743"/>
      <c r="CH8" s="1743"/>
      <c r="CI8" s="1743"/>
      <c r="CJ8" s="1743"/>
      <c r="CK8" s="1743"/>
      <c r="CL8" s="1743"/>
      <c r="CM8" s="1743"/>
      <c r="CN8" s="1743"/>
      <c r="CO8" s="1743"/>
      <c r="CP8" s="1743"/>
      <c r="CQ8" s="1743"/>
      <c r="CR8" s="1743"/>
      <c r="CS8" s="1743"/>
      <c r="CT8" s="1743"/>
    </row>
    <row r="9" spans="1:107" ht="15" customHeight="1" x14ac:dyDescent="0.25">
      <c r="A9" s="2732" t="s">
        <v>815</v>
      </c>
      <c r="B9" s="2745" t="s">
        <v>2210</v>
      </c>
      <c r="C9" s="2746"/>
      <c r="D9" s="2746"/>
      <c r="E9" s="2746"/>
      <c r="F9" s="3210"/>
      <c r="G9" s="2746" t="s">
        <v>2211</v>
      </c>
      <c r="H9" s="2746"/>
      <c r="I9" s="2746"/>
      <c r="J9" s="2746"/>
      <c r="K9" s="2747"/>
      <c r="L9" s="292"/>
      <c r="M9" s="292"/>
      <c r="N9" s="292"/>
      <c r="O9" s="292"/>
      <c r="P9" s="292"/>
      <c r="Q9" s="292"/>
      <c r="R9" s="292"/>
      <c r="S9" s="292"/>
      <c r="T9" s="292"/>
      <c r="U9" s="292"/>
      <c r="BZ9" s="1743"/>
      <c r="CA9" s="1743"/>
      <c r="CB9" s="1743"/>
      <c r="CC9" s="1743"/>
      <c r="CD9" s="1743"/>
      <c r="CE9" s="1743"/>
      <c r="CF9" s="1743"/>
      <c r="CG9" s="1743"/>
      <c r="CH9" s="1743"/>
      <c r="CI9" s="1743"/>
      <c r="CJ9" s="1743"/>
      <c r="CK9" s="1743"/>
      <c r="CL9" s="1743"/>
      <c r="CM9" s="1743"/>
      <c r="CN9" s="1743"/>
      <c r="CO9" s="1743"/>
      <c r="CP9" s="1743"/>
      <c r="CQ9" s="1743"/>
      <c r="CR9" s="1743"/>
      <c r="CS9" s="1743"/>
      <c r="CT9" s="1743"/>
    </row>
    <row r="10" spans="1:107" ht="15" customHeight="1" x14ac:dyDescent="0.25">
      <c r="A10" s="2734"/>
      <c r="B10" s="2745" t="s">
        <v>1876</v>
      </c>
      <c r="C10" s="2746"/>
      <c r="D10" s="2747"/>
      <c r="E10" s="2775" t="s">
        <v>44</v>
      </c>
      <c r="F10" s="3350"/>
      <c r="G10" s="2746" t="s">
        <v>1876</v>
      </c>
      <c r="H10" s="2746"/>
      <c r="I10" s="2747"/>
      <c r="J10" s="2745" t="s">
        <v>1877</v>
      </c>
      <c r="K10" s="2747"/>
      <c r="L10" s="292"/>
      <c r="M10" s="292"/>
      <c r="N10" s="292"/>
      <c r="O10" s="292"/>
      <c r="P10" s="292"/>
      <c r="Q10" s="292"/>
      <c r="R10" s="292"/>
      <c r="S10" s="292"/>
      <c r="T10" s="292"/>
      <c r="U10" s="292"/>
      <c r="BZ10" s="1743"/>
      <c r="CA10" s="1743"/>
      <c r="CB10" s="1743"/>
      <c r="CC10" s="1743"/>
      <c r="CD10" s="1743"/>
      <c r="CE10" s="1743"/>
      <c r="CF10" s="1743"/>
      <c r="CG10" s="1743"/>
      <c r="CH10" s="1743"/>
      <c r="CI10" s="1743"/>
      <c r="CJ10" s="1743"/>
      <c r="CK10" s="1743"/>
      <c r="CL10" s="1743"/>
      <c r="CM10" s="1743"/>
      <c r="CN10" s="1743"/>
      <c r="CO10" s="1743"/>
      <c r="CP10" s="1743"/>
      <c r="CQ10" s="1743"/>
      <c r="CR10" s="1743"/>
      <c r="CS10" s="1743"/>
      <c r="CT10" s="1743"/>
    </row>
    <row r="11" spans="1:107" x14ac:dyDescent="0.25">
      <c r="A11" s="2769"/>
      <c r="B11" s="113" t="s">
        <v>816</v>
      </c>
      <c r="C11" s="1745" t="s">
        <v>817</v>
      </c>
      <c r="D11" s="1746" t="s">
        <v>818</v>
      </c>
      <c r="E11" s="115" t="s">
        <v>27</v>
      </c>
      <c r="F11" s="1747" t="s">
        <v>28</v>
      </c>
      <c r="G11" s="1748" t="s">
        <v>816</v>
      </c>
      <c r="H11" s="1745" t="s">
        <v>817</v>
      </c>
      <c r="I11" s="1749" t="s">
        <v>818</v>
      </c>
      <c r="J11" s="115" t="s">
        <v>27</v>
      </c>
      <c r="K11" s="339" t="s">
        <v>28</v>
      </c>
      <c r="L11" s="393"/>
      <c r="M11" s="292"/>
      <c r="N11" s="292"/>
      <c r="O11" s="292"/>
      <c r="P11" s="292"/>
      <c r="Q11" s="292"/>
      <c r="R11" s="292"/>
      <c r="S11" s="292"/>
      <c r="T11" s="292"/>
      <c r="U11" s="292"/>
      <c r="BZ11" s="1743"/>
      <c r="CA11" s="1743"/>
      <c r="CB11" s="1743"/>
      <c r="CC11" s="1743"/>
      <c r="CD11" s="1743"/>
      <c r="CE11" s="1743"/>
      <c r="CF11" s="1743"/>
      <c r="CG11" s="1743"/>
      <c r="CH11" s="1743"/>
      <c r="CI11" s="1743"/>
      <c r="CJ11" s="1743"/>
      <c r="CK11" s="1743"/>
      <c r="CL11" s="1743"/>
      <c r="CM11" s="1743"/>
      <c r="CN11" s="1743"/>
      <c r="CO11" s="1743"/>
      <c r="CP11" s="1743"/>
      <c r="CQ11" s="1743"/>
      <c r="CR11" s="1743"/>
      <c r="CS11" s="1743"/>
      <c r="CT11" s="1743"/>
    </row>
    <row r="12" spans="1:107" ht="20.25" customHeight="1" x14ac:dyDescent="0.25">
      <c r="A12" s="157" t="s">
        <v>819</v>
      </c>
      <c r="B12" s="252"/>
      <c r="C12" s="121"/>
      <c r="D12" s="253"/>
      <c r="E12" s="144"/>
      <c r="F12" s="996"/>
      <c r="G12" s="167"/>
      <c r="H12" s="121"/>
      <c r="I12" s="253"/>
      <c r="J12" s="126"/>
      <c r="K12" s="244"/>
      <c r="L12" s="1405" t="s">
        <v>1514</v>
      </c>
      <c r="M12" s="199"/>
      <c r="N12" s="199"/>
      <c r="O12" s="199"/>
      <c r="P12" s="199"/>
      <c r="Q12" s="199"/>
      <c r="R12" s="199"/>
      <c r="S12" s="199"/>
      <c r="T12" s="199"/>
      <c r="U12" s="199"/>
      <c r="BZ12" s="1743"/>
      <c r="CA12" s="1743" t="str">
        <f t="shared" ref="CA12:CA29" si="0">IF(B12+C12+D12&lt;&gt;E12+F12,"El Total de VDRL,RPR o MHA-TP Procesados deben ser igual a la columna Sexo.","")</f>
        <v/>
      </c>
      <c r="CB12" s="1743" t="str">
        <f t="shared" ref="CB12:CB29" si="1">IF(G12+H12+I12&lt;&gt;J12+K12,"El Total de VDRL,RPR o MHA-TP Reactivos deben ser igual a la columna Sexo.","")</f>
        <v/>
      </c>
      <c r="CC12" s="1743" t="str">
        <f t="shared" ref="CC12:CC29" si="2">IF(H12&gt;E12+F12,"Reactivos de Seccion A.1,no puede  ser mayor que Procesados","")</f>
        <v/>
      </c>
      <c r="CD12" s="1743"/>
      <c r="CE12" s="1743"/>
      <c r="CF12" s="1743"/>
      <c r="CG12" s="1743">
        <f t="shared" ref="CG12:CG29" si="3">IF(B12+C12+D12&lt;&gt;E12+F12,1,0)</f>
        <v>0</v>
      </c>
      <c r="CH12" s="1743">
        <f t="shared" ref="CH12:CH29" si="4">IF(G12+H12+I12&lt;&gt;J12+K12,1,0)</f>
        <v>0</v>
      </c>
      <c r="CI12" s="1743">
        <f t="shared" ref="CI12:CI29" si="5">IF(H12&gt;E12+F12,1,0)</f>
        <v>0</v>
      </c>
      <c r="CJ12" s="1743"/>
      <c r="CK12" s="1743"/>
      <c r="CL12" s="1743"/>
      <c r="CM12" s="1743"/>
      <c r="CN12" s="1743"/>
      <c r="CO12" s="1743"/>
      <c r="CP12" s="1743"/>
      <c r="CQ12" s="1743"/>
      <c r="CR12" s="1743"/>
      <c r="CS12" s="1743"/>
      <c r="CT12" s="1743"/>
    </row>
    <row r="13" spans="1:107" ht="20.25" customHeight="1" x14ac:dyDescent="0.25">
      <c r="A13" s="157" t="s">
        <v>820</v>
      </c>
      <c r="B13" s="252"/>
      <c r="C13" s="121"/>
      <c r="D13" s="253"/>
      <c r="E13" s="211"/>
      <c r="F13" s="996"/>
      <c r="G13" s="167"/>
      <c r="H13" s="121"/>
      <c r="I13" s="253"/>
      <c r="J13" s="211"/>
      <c r="K13" s="299"/>
      <c r="L13" s="1405" t="s">
        <v>1514</v>
      </c>
      <c r="M13" s="199"/>
      <c r="N13" s="199"/>
      <c r="O13" s="199"/>
      <c r="P13" s="199"/>
      <c r="Q13" s="199"/>
      <c r="R13" s="199"/>
      <c r="S13" s="199"/>
      <c r="T13" s="199"/>
      <c r="U13" s="199"/>
      <c r="BZ13" s="1743"/>
      <c r="CA13" s="1743" t="str">
        <f t="shared" si="0"/>
        <v/>
      </c>
      <c r="CB13" s="1743" t="str">
        <f t="shared" si="1"/>
        <v/>
      </c>
      <c r="CC13" s="1743" t="str">
        <f t="shared" si="2"/>
        <v/>
      </c>
      <c r="CD13" s="1743"/>
      <c r="CE13" s="1743"/>
      <c r="CF13" s="1743"/>
      <c r="CG13" s="1743">
        <f t="shared" si="3"/>
        <v>0</v>
      </c>
      <c r="CH13" s="1743">
        <f t="shared" si="4"/>
        <v>0</v>
      </c>
      <c r="CI13" s="1743">
        <f t="shared" si="5"/>
        <v>0</v>
      </c>
      <c r="CJ13" s="1743"/>
      <c r="CK13" s="1743"/>
      <c r="CL13" s="1743"/>
      <c r="CM13" s="1743"/>
      <c r="CN13" s="1743"/>
      <c r="CO13" s="1743"/>
      <c r="CP13" s="1743"/>
      <c r="CQ13" s="1743"/>
      <c r="CR13" s="1743"/>
      <c r="CS13" s="1743"/>
      <c r="CT13" s="1743"/>
    </row>
    <row r="14" spans="1:107" ht="20.25" customHeight="1" x14ac:dyDescent="0.25">
      <c r="A14" s="157" t="s">
        <v>821</v>
      </c>
      <c r="B14" s="252"/>
      <c r="C14" s="121"/>
      <c r="D14" s="253"/>
      <c r="E14" s="211"/>
      <c r="F14" s="996"/>
      <c r="G14" s="167"/>
      <c r="H14" s="121"/>
      <c r="I14" s="253"/>
      <c r="J14" s="211"/>
      <c r="K14" s="299"/>
      <c r="L14" s="1405" t="s">
        <v>1514</v>
      </c>
      <c r="M14" s="199"/>
      <c r="N14" s="199"/>
      <c r="O14" s="199"/>
      <c r="P14" s="199"/>
      <c r="Q14" s="199"/>
      <c r="R14" s="199"/>
      <c r="S14" s="199"/>
      <c r="T14" s="199"/>
      <c r="U14" s="199"/>
      <c r="BZ14" s="1743"/>
      <c r="CA14" s="1743" t="str">
        <f t="shared" si="0"/>
        <v/>
      </c>
      <c r="CB14" s="1743" t="str">
        <f t="shared" si="1"/>
        <v/>
      </c>
      <c r="CC14" s="1743" t="str">
        <f t="shared" si="2"/>
        <v/>
      </c>
      <c r="CD14" s="1743"/>
      <c r="CE14" s="1743"/>
      <c r="CF14" s="1743"/>
      <c r="CG14" s="1743">
        <f t="shared" si="3"/>
        <v>0</v>
      </c>
      <c r="CH14" s="1743">
        <f t="shared" si="4"/>
        <v>0</v>
      </c>
      <c r="CI14" s="1743">
        <f t="shared" si="5"/>
        <v>0</v>
      </c>
      <c r="CJ14" s="1743"/>
      <c r="CK14" s="1743"/>
      <c r="CL14" s="1743"/>
      <c r="CM14" s="1743"/>
      <c r="CN14" s="1743"/>
      <c r="CO14" s="1743"/>
      <c r="CP14" s="1743"/>
      <c r="CQ14" s="1743"/>
      <c r="CR14" s="1743"/>
      <c r="CS14" s="1743"/>
      <c r="CT14" s="1743"/>
    </row>
    <row r="15" spans="1:107" ht="20.25" customHeight="1" x14ac:dyDescent="0.25">
      <c r="A15" s="157" t="s">
        <v>822</v>
      </c>
      <c r="B15" s="252"/>
      <c r="C15" s="121"/>
      <c r="D15" s="253"/>
      <c r="E15" s="211"/>
      <c r="F15" s="996"/>
      <c r="G15" s="167"/>
      <c r="H15" s="121"/>
      <c r="I15" s="253"/>
      <c r="J15" s="211"/>
      <c r="K15" s="299"/>
      <c r="L15" s="1405" t="s">
        <v>1514</v>
      </c>
      <c r="M15" s="199"/>
      <c r="N15" s="199"/>
      <c r="O15" s="199"/>
      <c r="P15" s="199"/>
      <c r="Q15" s="199"/>
      <c r="R15" s="199"/>
      <c r="S15" s="199"/>
      <c r="T15" s="199"/>
      <c r="U15" s="199"/>
      <c r="BZ15" s="1743"/>
      <c r="CA15" s="1743" t="str">
        <f t="shared" si="0"/>
        <v/>
      </c>
      <c r="CB15" s="1743" t="str">
        <f t="shared" si="1"/>
        <v/>
      </c>
      <c r="CC15" s="1743" t="str">
        <f t="shared" si="2"/>
        <v/>
      </c>
      <c r="CD15" s="1743"/>
      <c r="CE15" s="1743"/>
      <c r="CF15" s="1743"/>
      <c r="CG15" s="1743">
        <f t="shared" si="3"/>
        <v>0</v>
      </c>
      <c r="CH15" s="1743">
        <f t="shared" si="4"/>
        <v>0</v>
      </c>
      <c r="CI15" s="1743">
        <f t="shared" si="5"/>
        <v>0</v>
      </c>
      <c r="CJ15" s="1743"/>
      <c r="CK15" s="1743"/>
      <c r="CL15" s="1743"/>
      <c r="CM15" s="1743"/>
      <c r="CN15" s="1743"/>
      <c r="CO15" s="1743"/>
      <c r="CP15" s="1743"/>
      <c r="CQ15" s="1743"/>
      <c r="CR15" s="1743"/>
      <c r="CS15" s="1743"/>
      <c r="CT15" s="1743"/>
    </row>
    <row r="16" spans="1:107" ht="20.25" customHeight="1" x14ac:dyDescent="0.25">
      <c r="A16" s="1217" t="s">
        <v>1871</v>
      </c>
      <c r="B16" s="252"/>
      <c r="C16" s="121"/>
      <c r="D16" s="253"/>
      <c r="E16" s="211"/>
      <c r="F16" s="996"/>
      <c r="G16" s="167"/>
      <c r="H16" s="121"/>
      <c r="I16" s="253"/>
      <c r="J16" s="211"/>
      <c r="K16" s="301"/>
      <c r="L16" s="1405" t="s">
        <v>1514</v>
      </c>
      <c r="M16" s="199"/>
      <c r="N16" s="199"/>
      <c r="O16" s="199"/>
      <c r="P16" s="199"/>
      <c r="Q16" s="199"/>
      <c r="R16" s="199"/>
      <c r="S16" s="199"/>
      <c r="T16" s="199"/>
      <c r="U16" s="199"/>
      <c r="BZ16" s="1743"/>
      <c r="CA16" s="1743" t="str">
        <f t="shared" si="0"/>
        <v/>
      </c>
      <c r="CB16" s="1743" t="str">
        <f t="shared" si="1"/>
        <v/>
      </c>
      <c r="CC16" s="1743" t="str">
        <f t="shared" si="2"/>
        <v/>
      </c>
      <c r="CD16" s="1743"/>
      <c r="CE16" s="1743"/>
      <c r="CF16" s="1743"/>
      <c r="CG16" s="1743">
        <f t="shared" si="3"/>
        <v>0</v>
      </c>
      <c r="CH16" s="1743">
        <f t="shared" si="4"/>
        <v>0</v>
      </c>
      <c r="CI16" s="1743">
        <f t="shared" si="5"/>
        <v>0</v>
      </c>
      <c r="CJ16" s="1743"/>
      <c r="CK16" s="1743"/>
      <c r="CL16" s="1743"/>
      <c r="CM16" s="1743"/>
      <c r="CN16" s="1743"/>
      <c r="CO16" s="1743"/>
      <c r="CP16" s="1743"/>
      <c r="CQ16" s="1743"/>
      <c r="CR16" s="1743"/>
      <c r="CS16" s="1743"/>
      <c r="CT16" s="1743"/>
    </row>
    <row r="17" spans="1:98" ht="20.25" customHeight="1" x14ac:dyDescent="0.25">
      <c r="A17" s="1217" t="s">
        <v>1872</v>
      </c>
      <c r="B17" s="252"/>
      <c r="C17" s="121"/>
      <c r="D17" s="253"/>
      <c r="E17" s="1750"/>
      <c r="F17" s="996"/>
      <c r="G17" s="167"/>
      <c r="H17" s="121"/>
      <c r="I17" s="253"/>
      <c r="J17" s="1750"/>
      <c r="K17" s="429"/>
      <c r="L17" s="1405" t="s">
        <v>1514</v>
      </c>
      <c r="M17" s="199"/>
      <c r="N17" s="199"/>
      <c r="O17" s="199"/>
      <c r="P17" s="199"/>
      <c r="Q17" s="199"/>
      <c r="R17" s="199"/>
      <c r="S17" s="199"/>
      <c r="T17" s="199"/>
      <c r="U17" s="199"/>
      <c r="BZ17" s="1743"/>
      <c r="CA17" s="1743" t="str">
        <f t="shared" si="0"/>
        <v/>
      </c>
      <c r="CB17" s="1743" t="str">
        <f t="shared" si="1"/>
        <v/>
      </c>
      <c r="CC17" s="1743" t="str">
        <f t="shared" si="2"/>
        <v/>
      </c>
      <c r="CD17" s="1743"/>
      <c r="CE17" s="1743"/>
      <c r="CF17" s="1743"/>
      <c r="CG17" s="1743">
        <f t="shared" si="3"/>
        <v>0</v>
      </c>
      <c r="CH17" s="1743">
        <f t="shared" si="4"/>
        <v>0</v>
      </c>
      <c r="CI17" s="1743">
        <f t="shared" si="5"/>
        <v>0</v>
      </c>
      <c r="CJ17" s="1743"/>
      <c r="CK17" s="1743"/>
      <c r="CL17" s="1743"/>
      <c r="CM17" s="1743"/>
      <c r="CN17" s="1743"/>
      <c r="CO17" s="1743"/>
      <c r="CP17" s="1743"/>
      <c r="CQ17" s="1743"/>
      <c r="CR17" s="1743"/>
      <c r="CS17" s="1743"/>
      <c r="CT17" s="1743"/>
    </row>
    <row r="18" spans="1:98" ht="20.25" customHeight="1" x14ac:dyDescent="0.25">
      <c r="A18" s="266" t="s">
        <v>823</v>
      </c>
      <c r="B18" s="201"/>
      <c r="C18" s="203"/>
      <c r="D18" s="236"/>
      <c r="E18" s="211"/>
      <c r="F18" s="996"/>
      <c r="G18" s="267"/>
      <c r="H18" s="203"/>
      <c r="I18" s="236"/>
      <c r="J18" s="211"/>
      <c r="K18" s="429"/>
      <c r="L18" s="1405" t="s">
        <v>1514</v>
      </c>
      <c r="M18" s="199"/>
      <c r="N18" s="199"/>
      <c r="O18" s="199"/>
      <c r="P18" s="199"/>
      <c r="Q18" s="199"/>
      <c r="R18" s="199"/>
      <c r="S18" s="199"/>
      <c r="T18" s="199"/>
      <c r="U18" s="199"/>
      <c r="BZ18" s="1743"/>
      <c r="CA18" s="1743" t="str">
        <f t="shared" si="0"/>
        <v/>
      </c>
      <c r="CB18" s="1743" t="str">
        <f t="shared" si="1"/>
        <v/>
      </c>
      <c r="CC18" s="1743" t="str">
        <f t="shared" si="2"/>
        <v/>
      </c>
      <c r="CD18" s="1743"/>
      <c r="CE18" s="1743"/>
      <c r="CF18" s="1743"/>
      <c r="CG18" s="1743">
        <f t="shared" si="3"/>
        <v>0</v>
      </c>
      <c r="CH18" s="1743">
        <f t="shared" si="4"/>
        <v>0</v>
      </c>
      <c r="CI18" s="1743">
        <f t="shared" si="5"/>
        <v>0</v>
      </c>
      <c r="CJ18" s="1743"/>
      <c r="CK18" s="1743"/>
      <c r="CL18" s="1743"/>
      <c r="CM18" s="1743"/>
      <c r="CN18" s="1743"/>
      <c r="CO18" s="1743"/>
      <c r="CP18" s="1743"/>
      <c r="CQ18" s="1743"/>
      <c r="CR18" s="1743"/>
      <c r="CS18" s="1743"/>
      <c r="CT18" s="1743"/>
    </row>
    <row r="19" spans="1:98" ht="20.25" customHeight="1" x14ac:dyDescent="0.25">
      <c r="A19" s="266" t="s">
        <v>824</v>
      </c>
      <c r="B19" s="201"/>
      <c r="C19" s="203"/>
      <c r="D19" s="236"/>
      <c r="E19" s="211"/>
      <c r="F19" s="996"/>
      <c r="G19" s="267"/>
      <c r="H19" s="203"/>
      <c r="I19" s="236"/>
      <c r="J19" s="211"/>
      <c r="K19" s="301"/>
      <c r="L19" s="1405" t="s">
        <v>1514</v>
      </c>
      <c r="M19" s="199"/>
      <c r="N19" s="199"/>
      <c r="O19" s="199"/>
      <c r="P19" s="199"/>
      <c r="Q19" s="199"/>
      <c r="R19" s="199"/>
      <c r="S19" s="199"/>
      <c r="T19" s="199"/>
      <c r="U19" s="199"/>
      <c r="BZ19" s="1743"/>
      <c r="CA19" s="1743" t="str">
        <f t="shared" si="0"/>
        <v/>
      </c>
      <c r="CB19" s="1743" t="str">
        <f t="shared" si="1"/>
        <v/>
      </c>
      <c r="CC19" s="1743" t="str">
        <f t="shared" si="2"/>
        <v/>
      </c>
      <c r="CD19" s="1743"/>
      <c r="CE19" s="1743"/>
      <c r="CF19" s="1743"/>
      <c r="CG19" s="1743">
        <f t="shared" si="3"/>
        <v>0</v>
      </c>
      <c r="CH19" s="1743">
        <f t="shared" si="4"/>
        <v>0</v>
      </c>
      <c r="CI19" s="1743">
        <f t="shared" si="5"/>
        <v>0</v>
      </c>
      <c r="CJ19" s="1743"/>
      <c r="CK19" s="1743"/>
      <c r="CL19" s="1743"/>
      <c r="CM19" s="1743"/>
      <c r="CN19" s="1743"/>
      <c r="CO19" s="1743"/>
      <c r="CP19" s="1743"/>
      <c r="CQ19" s="1743"/>
      <c r="CR19" s="1743"/>
      <c r="CS19" s="1743"/>
      <c r="CT19" s="1743"/>
    </row>
    <row r="20" spans="1:98" ht="20.25" customHeight="1" x14ac:dyDescent="0.25">
      <c r="A20" s="266" t="s">
        <v>1873</v>
      </c>
      <c r="B20" s="201"/>
      <c r="C20" s="203"/>
      <c r="D20" s="236"/>
      <c r="E20" s="211"/>
      <c r="F20" s="996"/>
      <c r="G20" s="267"/>
      <c r="H20" s="203"/>
      <c r="I20" s="236"/>
      <c r="J20" s="211"/>
      <c r="K20" s="301"/>
      <c r="L20" s="1405" t="s">
        <v>1514</v>
      </c>
      <c r="M20" s="199"/>
      <c r="N20" s="199"/>
      <c r="O20" s="199"/>
      <c r="P20" s="199"/>
      <c r="Q20" s="199"/>
      <c r="R20" s="199"/>
      <c r="S20" s="199"/>
      <c r="T20" s="199"/>
      <c r="U20" s="199"/>
      <c r="BZ20" s="1743"/>
      <c r="CA20" s="1743" t="str">
        <f t="shared" si="0"/>
        <v/>
      </c>
      <c r="CB20" s="1743" t="str">
        <f t="shared" si="1"/>
        <v/>
      </c>
      <c r="CC20" s="1743" t="str">
        <f t="shared" si="2"/>
        <v/>
      </c>
      <c r="CD20" s="1743"/>
      <c r="CE20" s="1743"/>
      <c r="CF20" s="1743"/>
      <c r="CG20" s="1743">
        <f t="shared" si="3"/>
        <v>0</v>
      </c>
      <c r="CH20" s="1743">
        <f t="shared" si="4"/>
        <v>0</v>
      </c>
      <c r="CI20" s="1743">
        <f t="shared" si="5"/>
        <v>0</v>
      </c>
      <c r="CJ20" s="1743"/>
      <c r="CK20" s="1743"/>
      <c r="CL20" s="1743"/>
      <c r="CM20" s="1743"/>
      <c r="CN20" s="1743"/>
      <c r="CO20" s="1743"/>
      <c r="CP20" s="1743"/>
      <c r="CQ20" s="1743"/>
      <c r="CR20" s="1743"/>
      <c r="CS20" s="1743"/>
      <c r="CT20" s="1743"/>
    </row>
    <row r="21" spans="1:98" ht="26.25" customHeight="1" x14ac:dyDescent="0.25">
      <c r="A21" s="1217" t="s">
        <v>1874</v>
      </c>
      <c r="B21" s="201"/>
      <c r="C21" s="203"/>
      <c r="D21" s="236"/>
      <c r="E21" s="237"/>
      <c r="F21" s="1558"/>
      <c r="G21" s="267"/>
      <c r="H21" s="203"/>
      <c r="I21" s="236"/>
      <c r="J21" s="237"/>
      <c r="K21" s="301"/>
      <c r="L21" s="1405" t="s">
        <v>1514</v>
      </c>
      <c r="M21" s="199"/>
      <c r="N21" s="199"/>
      <c r="O21" s="199"/>
      <c r="P21" s="199"/>
      <c r="Q21" s="199"/>
      <c r="R21" s="199"/>
      <c r="S21" s="199"/>
      <c r="T21" s="199"/>
      <c r="U21" s="199"/>
      <c r="BZ21" s="1743"/>
      <c r="CA21" s="1743" t="str">
        <f t="shared" si="0"/>
        <v/>
      </c>
      <c r="CB21" s="1743" t="str">
        <f t="shared" si="1"/>
        <v/>
      </c>
      <c r="CC21" s="1743" t="str">
        <f t="shared" si="2"/>
        <v/>
      </c>
      <c r="CD21" s="1743"/>
      <c r="CE21" s="1743"/>
      <c r="CF21" s="1743"/>
      <c r="CG21" s="1743">
        <f t="shared" si="3"/>
        <v>0</v>
      </c>
      <c r="CH21" s="1743">
        <f t="shared" si="4"/>
        <v>0</v>
      </c>
      <c r="CI21" s="1743">
        <f t="shared" si="5"/>
        <v>0</v>
      </c>
      <c r="CJ21" s="1743"/>
      <c r="CK21" s="1743"/>
      <c r="CL21" s="1743"/>
      <c r="CM21" s="1743"/>
      <c r="CN21" s="1743"/>
      <c r="CO21" s="1743"/>
      <c r="CP21" s="1743"/>
      <c r="CQ21" s="1743"/>
      <c r="CR21" s="1743"/>
      <c r="CS21" s="1743"/>
      <c r="CT21" s="1743"/>
    </row>
    <row r="22" spans="1:98" ht="20.25" customHeight="1" x14ac:dyDescent="0.25">
      <c r="A22" s="1217" t="s">
        <v>825</v>
      </c>
      <c r="B22" s="201"/>
      <c r="C22" s="203"/>
      <c r="D22" s="236"/>
      <c r="E22" s="237"/>
      <c r="F22" s="1558"/>
      <c r="G22" s="267"/>
      <c r="H22" s="203"/>
      <c r="I22" s="236"/>
      <c r="J22" s="237"/>
      <c r="K22" s="301"/>
      <c r="L22" s="1405" t="s">
        <v>1514</v>
      </c>
      <c r="M22" s="199"/>
      <c r="N22" s="199"/>
      <c r="O22" s="199"/>
      <c r="P22" s="199"/>
      <c r="Q22" s="199"/>
      <c r="R22" s="199"/>
      <c r="S22" s="199"/>
      <c r="T22" s="199"/>
      <c r="U22" s="199"/>
      <c r="BZ22" s="1743"/>
      <c r="CA22" s="1743" t="str">
        <f t="shared" si="0"/>
        <v/>
      </c>
      <c r="CB22" s="1743" t="str">
        <f t="shared" si="1"/>
        <v/>
      </c>
      <c r="CC22" s="1743" t="str">
        <f t="shared" si="2"/>
        <v/>
      </c>
      <c r="CD22" s="1743"/>
      <c r="CE22" s="1743"/>
      <c r="CF22" s="1743"/>
      <c r="CG22" s="1743">
        <f t="shared" si="3"/>
        <v>0</v>
      </c>
      <c r="CH22" s="1743">
        <f t="shared" si="4"/>
        <v>0</v>
      </c>
      <c r="CI22" s="1743">
        <f t="shared" si="5"/>
        <v>0</v>
      </c>
      <c r="CJ22" s="1743"/>
      <c r="CK22" s="1743"/>
      <c r="CL22" s="1743"/>
      <c r="CM22" s="1743"/>
      <c r="CN22" s="1743"/>
      <c r="CO22" s="1743"/>
      <c r="CP22" s="1743"/>
      <c r="CQ22" s="1743"/>
      <c r="CR22" s="1743"/>
      <c r="CS22" s="1743"/>
      <c r="CT22" s="1743"/>
    </row>
    <row r="23" spans="1:98" ht="20.25" customHeight="1" x14ac:dyDescent="0.25">
      <c r="A23" s="266" t="s">
        <v>826</v>
      </c>
      <c r="B23" s="201"/>
      <c r="C23" s="203"/>
      <c r="D23" s="236"/>
      <c r="E23" s="237"/>
      <c r="F23" s="1558"/>
      <c r="G23" s="267"/>
      <c r="H23" s="203"/>
      <c r="I23" s="236"/>
      <c r="J23" s="237"/>
      <c r="K23" s="301"/>
      <c r="L23" s="1405" t="s">
        <v>1514</v>
      </c>
      <c r="M23" s="199"/>
      <c r="N23" s="199"/>
      <c r="O23" s="199"/>
      <c r="P23" s="199"/>
      <c r="Q23" s="199"/>
      <c r="R23" s="199"/>
      <c r="S23" s="199"/>
      <c r="T23" s="199"/>
      <c r="U23" s="199"/>
      <c r="BZ23" s="1743"/>
      <c r="CA23" s="1743" t="str">
        <f t="shared" si="0"/>
        <v/>
      </c>
      <c r="CB23" s="1743" t="str">
        <f t="shared" si="1"/>
        <v/>
      </c>
      <c r="CC23" s="1743" t="str">
        <f t="shared" si="2"/>
        <v/>
      </c>
      <c r="CD23" s="1743"/>
      <c r="CE23" s="1743"/>
      <c r="CF23" s="1743"/>
      <c r="CG23" s="1743">
        <f t="shared" si="3"/>
        <v>0</v>
      </c>
      <c r="CH23" s="1743">
        <f t="shared" si="4"/>
        <v>0</v>
      </c>
      <c r="CI23" s="1743">
        <f t="shared" si="5"/>
        <v>0</v>
      </c>
      <c r="CJ23" s="1743"/>
      <c r="CK23" s="1743"/>
      <c r="CL23" s="1743"/>
      <c r="CM23" s="1743"/>
      <c r="CN23" s="1743"/>
      <c r="CO23" s="1743"/>
      <c r="CP23" s="1743"/>
      <c r="CQ23" s="1743"/>
      <c r="CR23" s="1743"/>
      <c r="CS23" s="1743"/>
      <c r="CT23" s="1743"/>
    </row>
    <row r="24" spans="1:98" ht="20.25" customHeight="1" x14ac:dyDescent="0.25">
      <c r="A24" s="266" t="s">
        <v>827</v>
      </c>
      <c r="B24" s="201"/>
      <c r="C24" s="203"/>
      <c r="D24" s="236"/>
      <c r="E24" s="237"/>
      <c r="F24" s="1558"/>
      <c r="G24" s="267"/>
      <c r="H24" s="203"/>
      <c r="I24" s="236"/>
      <c r="J24" s="237"/>
      <c r="K24" s="301"/>
      <c r="L24" s="1405" t="s">
        <v>1514</v>
      </c>
      <c r="M24" s="199"/>
      <c r="N24" s="199"/>
      <c r="O24" s="199"/>
      <c r="P24" s="199"/>
      <c r="Q24" s="199"/>
      <c r="R24" s="199"/>
      <c r="S24" s="199"/>
      <c r="T24" s="199"/>
      <c r="U24" s="199"/>
      <c r="BZ24" s="1743"/>
      <c r="CA24" s="1743" t="str">
        <f t="shared" si="0"/>
        <v/>
      </c>
      <c r="CB24" s="1743" t="str">
        <f t="shared" si="1"/>
        <v/>
      </c>
      <c r="CC24" s="1743" t="str">
        <f t="shared" si="2"/>
        <v/>
      </c>
      <c r="CD24" s="1743"/>
      <c r="CE24" s="1743"/>
      <c r="CF24" s="1743"/>
      <c r="CG24" s="1743">
        <f t="shared" si="3"/>
        <v>0</v>
      </c>
      <c r="CH24" s="1743">
        <f t="shared" si="4"/>
        <v>0</v>
      </c>
      <c r="CI24" s="1743">
        <f t="shared" si="5"/>
        <v>0</v>
      </c>
      <c r="CJ24" s="1743"/>
      <c r="CK24" s="1743"/>
      <c r="CL24" s="1743"/>
      <c r="CM24" s="1743"/>
      <c r="CN24" s="1743"/>
      <c r="CO24" s="1743"/>
      <c r="CP24" s="1743"/>
      <c r="CQ24" s="1743"/>
      <c r="CR24" s="1743"/>
      <c r="CS24" s="1743"/>
      <c r="CT24" s="1743"/>
    </row>
    <row r="25" spans="1:98" ht="20.25" customHeight="1" x14ac:dyDescent="0.25">
      <c r="A25" s="266" t="s">
        <v>828</v>
      </c>
      <c r="B25" s="201"/>
      <c r="C25" s="203"/>
      <c r="D25" s="236"/>
      <c r="E25" s="237"/>
      <c r="F25" s="1558"/>
      <c r="G25" s="267"/>
      <c r="H25" s="203"/>
      <c r="I25" s="236"/>
      <c r="J25" s="237"/>
      <c r="K25" s="301"/>
      <c r="L25" s="1405" t="s">
        <v>1514</v>
      </c>
      <c r="M25" s="199"/>
      <c r="N25" s="199"/>
      <c r="O25" s="199"/>
      <c r="P25" s="199"/>
      <c r="Q25" s="199"/>
      <c r="R25" s="199"/>
      <c r="S25" s="199"/>
      <c r="T25" s="199"/>
      <c r="U25" s="199"/>
      <c r="BZ25" s="1743"/>
      <c r="CA25" s="1743" t="str">
        <f t="shared" si="0"/>
        <v/>
      </c>
      <c r="CB25" s="1743" t="str">
        <f t="shared" si="1"/>
        <v/>
      </c>
      <c r="CC25" s="1743" t="str">
        <f t="shared" si="2"/>
        <v/>
      </c>
      <c r="CD25" s="1743"/>
      <c r="CE25" s="1743"/>
      <c r="CF25" s="1743"/>
      <c r="CG25" s="1743">
        <f t="shared" si="3"/>
        <v>0</v>
      </c>
      <c r="CH25" s="1743">
        <f t="shared" si="4"/>
        <v>0</v>
      </c>
      <c r="CI25" s="1743">
        <f t="shared" si="5"/>
        <v>0</v>
      </c>
      <c r="CJ25" s="1743"/>
      <c r="CK25" s="1743"/>
      <c r="CL25" s="1743"/>
      <c r="CM25" s="1743"/>
      <c r="CN25" s="1743"/>
      <c r="CO25" s="1743"/>
      <c r="CP25" s="1743"/>
      <c r="CQ25" s="1743"/>
      <c r="CR25" s="1743"/>
      <c r="CS25" s="1743"/>
      <c r="CT25" s="1743"/>
    </row>
    <row r="26" spans="1:98" ht="20.25" customHeight="1" x14ac:dyDescent="0.25">
      <c r="A26" s="266" t="s">
        <v>829</v>
      </c>
      <c r="B26" s="201"/>
      <c r="C26" s="203"/>
      <c r="D26" s="236"/>
      <c r="E26" s="237"/>
      <c r="F26" s="1558"/>
      <c r="G26" s="267"/>
      <c r="H26" s="203"/>
      <c r="I26" s="236"/>
      <c r="J26" s="237"/>
      <c r="K26" s="301"/>
      <c r="L26" s="1405" t="s">
        <v>1514</v>
      </c>
      <c r="M26" s="199"/>
      <c r="N26" s="199"/>
      <c r="O26" s="199"/>
      <c r="P26" s="199"/>
      <c r="Q26" s="199"/>
      <c r="R26" s="199"/>
      <c r="S26" s="199"/>
      <c r="T26" s="199"/>
      <c r="U26" s="199"/>
      <c r="BZ26" s="1743"/>
      <c r="CA26" s="1743" t="str">
        <f t="shared" si="0"/>
        <v/>
      </c>
      <c r="CB26" s="1743" t="str">
        <f t="shared" si="1"/>
        <v/>
      </c>
      <c r="CC26" s="1743" t="str">
        <f t="shared" si="2"/>
        <v/>
      </c>
      <c r="CD26" s="1743"/>
      <c r="CE26" s="1743"/>
      <c r="CF26" s="1743"/>
      <c r="CG26" s="1743">
        <f t="shared" si="3"/>
        <v>0</v>
      </c>
      <c r="CH26" s="1743">
        <f t="shared" si="4"/>
        <v>0</v>
      </c>
      <c r="CI26" s="1743">
        <f t="shared" si="5"/>
        <v>0</v>
      </c>
      <c r="CJ26" s="1743"/>
      <c r="CK26" s="1743"/>
      <c r="CL26" s="1743"/>
      <c r="CM26" s="1743"/>
      <c r="CN26" s="1743"/>
      <c r="CO26" s="1743"/>
      <c r="CP26" s="1743"/>
      <c r="CQ26" s="1743"/>
      <c r="CR26" s="1743"/>
      <c r="CS26" s="1743"/>
      <c r="CT26" s="1743"/>
    </row>
    <row r="27" spans="1:98" ht="20.25" customHeight="1" x14ac:dyDescent="0.25">
      <c r="A27" s="266" t="s">
        <v>1875</v>
      </c>
      <c r="B27" s="201"/>
      <c r="C27" s="203"/>
      <c r="D27" s="236"/>
      <c r="E27" s="237"/>
      <c r="F27" s="1558"/>
      <c r="G27" s="267"/>
      <c r="H27" s="203"/>
      <c r="I27" s="236"/>
      <c r="J27" s="237"/>
      <c r="K27" s="301"/>
      <c r="L27" s="1405" t="s">
        <v>1514</v>
      </c>
      <c r="M27" s="199"/>
      <c r="N27" s="199"/>
      <c r="O27" s="199"/>
      <c r="P27" s="199"/>
      <c r="Q27" s="199"/>
      <c r="R27" s="199"/>
      <c r="S27" s="199"/>
      <c r="T27" s="199"/>
      <c r="U27" s="199"/>
      <c r="BZ27" s="1743"/>
      <c r="CA27" s="1743" t="str">
        <f t="shared" si="0"/>
        <v/>
      </c>
      <c r="CB27" s="1743" t="str">
        <f t="shared" si="1"/>
        <v/>
      </c>
      <c r="CC27" s="1743" t="str">
        <f t="shared" si="2"/>
        <v/>
      </c>
      <c r="CD27" s="1743"/>
      <c r="CE27" s="1743"/>
      <c r="CF27" s="1743"/>
      <c r="CG27" s="1743">
        <f t="shared" si="3"/>
        <v>0</v>
      </c>
      <c r="CH27" s="1743">
        <f t="shared" si="4"/>
        <v>0</v>
      </c>
      <c r="CI27" s="1743">
        <f t="shared" si="5"/>
        <v>0</v>
      </c>
      <c r="CJ27" s="1743"/>
      <c r="CK27" s="1743"/>
      <c r="CL27" s="1743"/>
      <c r="CM27" s="1743"/>
      <c r="CN27" s="1743"/>
      <c r="CO27" s="1743"/>
      <c r="CP27" s="1743"/>
      <c r="CQ27" s="1743"/>
      <c r="CR27" s="1743"/>
      <c r="CS27" s="1743"/>
      <c r="CT27" s="1743"/>
    </row>
    <row r="28" spans="1:98" ht="20.25" customHeight="1" x14ac:dyDescent="0.25">
      <c r="A28" s="200" t="s">
        <v>830</v>
      </c>
      <c r="B28" s="201"/>
      <c r="C28" s="208"/>
      <c r="D28" s="270"/>
      <c r="E28" s="154"/>
      <c r="F28" s="1558"/>
      <c r="G28" s="267"/>
      <c r="H28" s="208"/>
      <c r="I28" s="270"/>
      <c r="J28" s="154"/>
      <c r="K28" s="429"/>
      <c r="L28" s="1405" t="s">
        <v>1514</v>
      </c>
      <c r="M28" s="199"/>
      <c r="N28" s="199"/>
      <c r="O28" s="199"/>
      <c r="P28" s="199"/>
      <c r="Q28" s="199"/>
      <c r="R28" s="199"/>
      <c r="S28" s="199"/>
      <c r="T28" s="199"/>
      <c r="U28" s="199"/>
      <c r="BZ28" s="1743"/>
      <c r="CA28" s="1743" t="str">
        <f t="shared" si="0"/>
        <v/>
      </c>
      <c r="CB28" s="1743" t="str">
        <f t="shared" si="1"/>
        <v/>
      </c>
      <c r="CC28" s="1743" t="str">
        <f t="shared" si="2"/>
        <v/>
      </c>
      <c r="CD28" s="1743"/>
      <c r="CE28" s="1743"/>
      <c r="CF28" s="1743"/>
      <c r="CG28" s="1743">
        <f t="shared" si="3"/>
        <v>0</v>
      </c>
      <c r="CH28" s="1743">
        <f t="shared" si="4"/>
        <v>0</v>
      </c>
      <c r="CI28" s="1743">
        <f t="shared" si="5"/>
        <v>0</v>
      </c>
      <c r="CJ28" s="1743"/>
      <c r="CK28" s="1743"/>
      <c r="CL28" s="1743"/>
      <c r="CM28" s="1743"/>
      <c r="CN28" s="1743"/>
      <c r="CO28" s="1743"/>
      <c r="CP28" s="1743"/>
      <c r="CQ28" s="1743"/>
      <c r="CR28" s="1743"/>
      <c r="CS28" s="1743"/>
      <c r="CT28" s="1743"/>
    </row>
    <row r="29" spans="1:98" ht="20.25" customHeight="1" x14ac:dyDescent="0.25">
      <c r="A29" s="370" t="s">
        <v>831</v>
      </c>
      <c r="B29" s="201"/>
      <c r="C29" s="203"/>
      <c r="D29" s="236"/>
      <c r="E29" s="237"/>
      <c r="F29" s="1558"/>
      <c r="G29" s="267"/>
      <c r="H29" s="203"/>
      <c r="I29" s="236"/>
      <c r="J29" s="136"/>
      <c r="K29" s="247"/>
      <c r="L29" s="1405" t="s">
        <v>1514</v>
      </c>
      <c r="M29" s="199"/>
      <c r="N29" s="199"/>
      <c r="O29" s="199"/>
      <c r="P29" s="199"/>
      <c r="Q29" s="199"/>
      <c r="R29" s="199"/>
      <c r="S29" s="199"/>
      <c r="T29" s="199"/>
      <c r="U29" s="199"/>
      <c r="BZ29" s="1743"/>
      <c r="CA29" s="1743" t="str">
        <f t="shared" si="0"/>
        <v/>
      </c>
      <c r="CB29" s="1743" t="str">
        <f t="shared" si="1"/>
        <v/>
      </c>
      <c r="CC29" s="1743" t="str">
        <f t="shared" si="2"/>
        <v/>
      </c>
      <c r="CD29" s="1743"/>
      <c r="CE29" s="1743"/>
      <c r="CF29" s="1743"/>
      <c r="CG29" s="1743">
        <f t="shared" si="3"/>
        <v>0</v>
      </c>
      <c r="CH29" s="1743">
        <f t="shared" si="4"/>
        <v>0</v>
      </c>
      <c r="CI29" s="1743">
        <f t="shared" si="5"/>
        <v>0</v>
      </c>
      <c r="CJ29" s="1743"/>
      <c r="CK29" s="1743"/>
      <c r="CL29" s="1743"/>
      <c r="CM29" s="1743"/>
      <c r="CN29" s="1743"/>
      <c r="CO29" s="1743"/>
      <c r="CP29" s="1743"/>
      <c r="CQ29" s="1743"/>
      <c r="CR29" s="1743"/>
      <c r="CS29" s="1743"/>
      <c r="CT29" s="1743"/>
    </row>
    <row r="30" spans="1:98" ht="15" customHeight="1" x14ac:dyDescent="0.25">
      <c r="A30" s="415" t="s">
        <v>836</v>
      </c>
      <c r="B30" s="1751"/>
      <c r="C30" s="1751"/>
      <c r="D30" s="1751"/>
      <c r="E30" s="1751"/>
      <c r="F30" s="1751"/>
      <c r="G30" s="1751"/>
      <c r="H30" s="1751"/>
      <c r="I30" s="415"/>
      <c r="J30" s="262"/>
      <c r="K30" s="262"/>
      <c r="L30" s="199"/>
      <c r="M30" s="199"/>
      <c r="N30" s="199"/>
      <c r="O30" s="199"/>
      <c r="P30" s="199"/>
      <c r="Q30" s="199"/>
      <c r="R30" s="199"/>
      <c r="S30" s="199"/>
      <c r="T30" s="199"/>
      <c r="U30" s="292"/>
      <c r="BZ30" s="1743"/>
      <c r="CA30" s="1743"/>
      <c r="CB30" s="1743"/>
      <c r="CC30" s="1743"/>
      <c r="CD30" s="1743"/>
      <c r="CE30" s="1743"/>
      <c r="CF30" s="1743"/>
      <c r="CG30" s="1743"/>
      <c r="CH30" s="1743"/>
      <c r="CI30" s="1743"/>
      <c r="CJ30" s="1743"/>
      <c r="CK30" s="1743"/>
      <c r="CL30" s="1743"/>
      <c r="CM30" s="1743"/>
      <c r="CN30" s="1743"/>
      <c r="CO30" s="1743"/>
      <c r="CP30" s="1743"/>
      <c r="CQ30" s="1743"/>
      <c r="CR30" s="1743"/>
      <c r="CS30" s="1743"/>
      <c r="CT30" s="1743"/>
    </row>
    <row r="31" spans="1:98" ht="15" customHeight="1" x14ac:dyDescent="0.25">
      <c r="A31" s="2732" t="s">
        <v>815</v>
      </c>
      <c r="B31" s="2745" t="s">
        <v>2210</v>
      </c>
      <c r="C31" s="2746"/>
      <c r="D31" s="2746"/>
      <c r="E31" s="2746"/>
      <c r="F31" s="3210"/>
      <c r="G31" s="3056" t="s">
        <v>2211</v>
      </c>
      <c r="H31" s="2746"/>
      <c r="I31" s="2746"/>
      <c r="J31" s="2746"/>
      <c r="K31" s="2747"/>
      <c r="L31" s="199"/>
      <c r="M31" s="199"/>
      <c r="N31" s="199"/>
      <c r="O31" s="199"/>
      <c r="P31" s="199"/>
      <c r="Q31" s="199"/>
      <c r="R31" s="199"/>
      <c r="S31" s="199"/>
      <c r="T31" s="199"/>
      <c r="U31" s="292"/>
      <c r="BZ31" s="1743"/>
      <c r="CA31" s="1743"/>
      <c r="CB31" s="1743"/>
      <c r="CC31" s="1743"/>
      <c r="CD31" s="1743"/>
      <c r="CE31" s="1743"/>
      <c r="CF31" s="1743"/>
      <c r="CG31" s="1743"/>
      <c r="CH31" s="1743"/>
      <c r="CI31" s="1743"/>
      <c r="CJ31" s="1743"/>
      <c r="CK31" s="1743"/>
      <c r="CL31" s="1743"/>
      <c r="CM31" s="1743"/>
      <c r="CN31" s="1743"/>
      <c r="CO31" s="1743"/>
      <c r="CP31" s="1743"/>
      <c r="CQ31" s="1743"/>
      <c r="CR31" s="1743"/>
      <c r="CS31" s="1743"/>
      <c r="CT31" s="1743"/>
    </row>
    <row r="32" spans="1:98" ht="15" customHeight="1" x14ac:dyDescent="0.25">
      <c r="A32" s="2734"/>
      <c r="B32" s="2745" t="s">
        <v>1876</v>
      </c>
      <c r="C32" s="2746"/>
      <c r="D32" s="2747"/>
      <c r="E32" s="2775" t="s">
        <v>44</v>
      </c>
      <c r="F32" s="3350"/>
      <c r="G32" s="3056" t="s">
        <v>1876</v>
      </c>
      <c r="H32" s="2746"/>
      <c r="I32" s="2747"/>
      <c r="J32" s="2745" t="s">
        <v>1877</v>
      </c>
      <c r="K32" s="2747"/>
      <c r="L32" s="199"/>
      <c r="M32" s="199"/>
      <c r="N32" s="199"/>
      <c r="O32" s="199"/>
      <c r="P32" s="199"/>
      <c r="Q32" s="199"/>
      <c r="R32" s="199"/>
      <c r="S32" s="199"/>
      <c r="T32" s="199"/>
      <c r="U32" s="292"/>
      <c r="BZ32" s="1743"/>
      <c r="CA32" s="1743"/>
      <c r="CB32" s="1743"/>
      <c r="CC32" s="1743"/>
      <c r="CD32" s="1743"/>
      <c r="CE32" s="1743"/>
      <c r="CF32" s="1743"/>
      <c r="CG32" s="1743"/>
      <c r="CH32" s="1743"/>
      <c r="CI32" s="1743"/>
      <c r="CJ32" s="1743"/>
      <c r="CK32" s="1743"/>
      <c r="CL32" s="1743"/>
      <c r="CM32" s="1743"/>
      <c r="CN32" s="1743"/>
      <c r="CO32" s="1743"/>
      <c r="CP32" s="1743"/>
      <c r="CQ32" s="1743"/>
      <c r="CR32" s="1743"/>
      <c r="CS32" s="1743"/>
      <c r="CT32" s="1743"/>
    </row>
    <row r="33" spans="1:98" x14ac:dyDescent="0.25">
      <c r="A33" s="2733"/>
      <c r="B33" s="113" t="s">
        <v>816</v>
      </c>
      <c r="C33" s="1745" t="s">
        <v>817</v>
      </c>
      <c r="D33" s="112" t="s">
        <v>818</v>
      </c>
      <c r="E33" s="115" t="s">
        <v>27</v>
      </c>
      <c r="F33" s="1462" t="s">
        <v>28</v>
      </c>
      <c r="G33" s="1748" t="s">
        <v>816</v>
      </c>
      <c r="H33" s="1745" t="s">
        <v>817</v>
      </c>
      <c r="I33" s="112" t="s">
        <v>818</v>
      </c>
      <c r="J33" s="115" t="s">
        <v>27</v>
      </c>
      <c r="K33" s="339" t="s">
        <v>28</v>
      </c>
      <c r="L33" s="199"/>
      <c r="M33" s="199"/>
      <c r="N33" s="199"/>
      <c r="O33" s="199"/>
      <c r="P33" s="199"/>
      <c r="Q33" s="199"/>
      <c r="R33" s="199"/>
      <c r="S33" s="199"/>
      <c r="T33" s="199"/>
      <c r="U33" s="292"/>
      <c r="BZ33" s="1743"/>
      <c r="CA33" s="1743"/>
      <c r="CB33" s="1743"/>
      <c r="CC33" s="1743"/>
      <c r="CD33" s="1743"/>
      <c r="CE33" s="1743"/>
      <c r="CF33" s="1743"/>
      <c r="CG33" s="1743"/>
      <c r="CH33" s="1743"/>
      <c r="CI33" s="1743"/>
      <c r="CJ33" s="1743"/>
      <c r="CK33" s="1743"/>
      <c r="CL33" s="1743"/>
      <c r="CM33" s="1743"/>
      <c r="CN33" s="1743"/>
      <c r="CO33" s="1743"/>
      <c r="CP33" s="1743"/>
      <c r="CQ33" s="1743"/>
      <c r="CR33" s="1743"/>
      <c r="CS33" s="1743"/>
      <c r="CT33" s="1743"/>
    </row>
    <row r="34" spans="1:98" ht="24" customHeight="1" x14ac:dyDescent="0.25">
      <c r="A34" s="157" t="s">
        <v>819</v>
      </c>
      <c r="B34" s="252"/>
      <c r="C34" s="121"/>
      <c r="D34" s="253"/>
      <c r="E34" s="126"/>
      <c r="F34" s="1482"/>
      <c r="G34" s="167"/>
      <c r="H34" s="121"/>
      <c r="I34" s="253"/>
      <c r="J34" s="126"/>
      <c r="K34" s="244"/>
      <c r="L34" s="1752" t="s">
        <v>1514</v>
      </c>
      <c r="M34" s="199"/>
      <c r="N34" s="199"/>
      <c r="O34" s="199"/>
      <c r="P34" s="199"/>
      <c r="Q34" s="199"/>
      <c r="R34" s="199"/>
      <c r="S34" s="199"/>
      <c r="T34" s="199"/>
      <c r="U34" s="292"/>
      <c r="BZ34" s="1743"/>
      <c r="CA34" s="1743" t="str">
        <f t="shared" ref="CA34:CA51" si="6">IF(B34+C34+D34&lt;&gt;E34+F34,"El Total de VDRL,RPR o MHA-TP Procesados deben ser igual a la columna Sexo.","")</f>
        <v/>
      </c>
      <c r="CB34" s="1743" t="str">
        <f t="shared" ref="CB34:CB51" si="7">IF(G34+H34+I34&lt;&gt;J34+K34,"El Total de VDRL,RPR o MHA-TP Reactivos deben ser igual a la columna Sexo.","")</f>
        <v/>
      </c>
      <c r="CC34" s="1743" t="str">
        <f t="shared" ref="CC34:CC51" si="8">IF(H34&gt;E34+F34,"Reactivos de Seccion A.1,no puede  ser mayor que Procesados","")</f>
        <v/>
      </c>
      <c r="CD34" s="1743"/>
      <c r="CE34" s="1743"/>
      <c r="CF34" s="1743"/>
      <c r="CG34" s="1743">
        <f t="shared" ref="CG34:CG51" si="9">IF(B34+C34+D34&lt;&gt;E34+F34,1,0)</f>
        <v>0</v>
      </c>
      <c r="CH34" s="1743">
        <f t="shared" ref="CH34:CH51" si="10">IF(G34+H34+I34&lt;&gt;J34+K34,1,0)</f>
        <v>0</v>
      </c>
      <c r="CI34" s="1743">
        <f t="shared" ref="CI34:CI51" si="11">IF(H34&gt;E34+F34,1,0)</f>
        <v>0</v>
      </c>
      <c r="CJ34" s="1743"/>
      <c r="CK34" s="1743"/>
      <c r="CL34" s="1743"/>
      <c r="CM34" s="1743"/>
      <c r="CN34" s="1743"/>
      <c r="CO34" s="1743"/>
      <c r="CP34" s="1743"/>
      <c r="CQ34" s="1743"/>
      <c r="CR34" s="1743"/>
      <c r="CS34" s="1743"/>
      <c r="CT34" s="1743"/>
    </row>
    <row r="35" spans="1:98" ht="24" customHeight="1" x14ac:dyDescent="0.25">
      <c r="A35" s="157" t="s">
        <v>820</v>
      </c>
      <c r="B35" s="252"/>
      <c r="C35" s="121"/>
      <c r="D35" s="253"/>
      <c r="E35" s="211"/>
      <c r="F35" s="1482"/>
      <c r="G35" s="167"/>
      <c r="H35" s="121"/>
      <c r="I35" s="253"/>
      <c r="J35" s="211"/>
      <c r="K35" s="299"/>
      <c r="L35" s="1752" t="s">
        <v>1514</v>
      </c>
      <c r="M35" s="199"/>
      <c r="N35" s="199"/>
      <c r="O35" s="199"/>
      <c r="P35" s="199"/>
      <c r="Q35" s="199"/>
      <c r="R35" s="199"/>
      <c r="S35" s="199"/>
      <c r="T35" s="199"/>
      <c r="U35" s="292"/>
      <c r="BZ35" s="1743"/>
      <c r="CA35" s="1743" t="str">
        <f t="shared" si="6"/>
        <v/>
      </c>
      <c r="CB35" s="1743" t="str">
        <f t="shared" si="7"/>
        <v/>
      </c>
      <c r="CC35" s="1743" t="str">
        <f t="shared" si="8"/>
        <v/>
      </c>
      <c r="CD35" s="1743"/>
      <c r="CE35" s="1743"/>
      <c r="CF35" s="1743"/>
      <c r="CG35" s="1743">
        <f t="shared" si="9"/>
        <v>0</v>
      </c>
      <c r="CH35" s="1743">
        <f t="shared" si="10"/>
        <v>0</v>
      </c>
      <c r="CI35" s="1743">
        <f t="shared" si="11"/>
        <v>0</v>
      </c>
      <c r="CJ35" s="1743"/>
      <c r="CK35" s="1743"/>
      <c r="CL35" s="1743"/>
      <c r="CM35" s="1743"/>
      <c r="CN35" s="1743"/>
      <c r="CO35" s="1743"/>
      <c r="CP35" s="1743"/>
      <c r="CQ35" s="1743"/>
      <c r="CR35" s="1743"/>
      <c r="CS35" s="1743"/>
      <c r="CT35" s="1743"/>
    </row>
    <row r="36" spans="1:98" ht="24" customHeight="1" x14ac:dyDescent="0.25">
      <c r="A36" s="157" t="s">
        <v>821</v>
      </c>
      <c r="B36" s="252"/>
      <c r="C36" s="121"/>
      <c r="D36" s="253"/>
      <c r="E36" s="211"/>
      <c r="F36" s="1482"/>
      <c r="G36" s="167"/>
      <c r="H36" s="121"/>
      <c r="I36" s="253"/>
      <c r="J36" s="211"/>
      <c r="K36" s="299"/>
      <c r="L36" s="1752" t="s">
        <v>1514</v>
      </c>
      <c r="M36" s="199"/>
      <c r="N36" s="199"/>
      <c r="O36" s="199"/>
      <c r="P36" s="199"/>
      <c r="Q36" s="199"/>
      <c r="R36" s="199"/>
      <c r="S36" s="199"/>
      <c r="T36" s="199"/>
      <c r="U36" s="292"/>
      <c r="BZ36" s="1743"/>
      <c r="CA36" s="1743" t="str">
        <f t="shared" si="6"/>
        <v/>
      </c>
      <c r="CB36" s="1743" t="str">
        <f t="shared" si="7"/>
        <v/>
      </c>
      <c r="CC36" s="1743" t="str">
        <f t="shared" si="8"/>
        <v/>
      </c>
      <c r="CD36" s="1743"/>
      <c r="CE36" s="1743"/>
      <c r="CF36" s="1743"/>
      <c r="CG36" s="1743">
        <f t="shared" si="9"/>
        <v>0</v>
      </c>
      <c r="CH36" s="1743">
        <f t="shared" si="10"/>
        <v>0</v>
      </c>
      <c r="CI36" s="1743">
        <f t="shared" si="11"/>
        <v>0</v>
      </c>
      <c r="CJ36" s="1743"/>
      <c r="CK36" s="1743"/>
      <c r="CL36" s="1743"/>
      <c r="CM36" s="1743"/>
      <c r="CN36" s="1743"/>
      <c r="CO36" s="1743"/>
      <c r="CP36" s="1743"/>
      <c r="CQ36" s="1743"/>
      <c r="CR36" s="1743"/>
      <c r="CS36" s="1743"/>
      <c r="CT36" s="1743"/>
    </row>
    <row r="37" spans="1:98" ht="24" customHeight="1" x14ac:dyDescent="0.25">
      <c r="A37" s="157" t="s">
        <v>822</v>
      </c>
      <c r="B37" s="252"/>
      <c r="C37" s="121"/>
      <c r="D37" s="253"/>
      <c r="E37" s="211"/>
      <c r="F37" s="1482"/>
      <c r="G37" s="167"/>
      <c r="H37" s="121"/>
      <c r="I37" s="253"/>
      <c r="J37" s="211"/>
      <c r="K37" s="299"/>
      <c r="L37" s="1752" t="s">
        <v>1514</v>
      </c>
      <c r="M37" s="199"/>
      <c r="N37" s="199"/>
      <c r="O37" s="199"/>
      <c r="P37" s="199"/>
      <c r="Q37" s="199"/>
      <c r="R37" s="199"/>
      <c r="S37" s="199"/>
      <c r="T37" s="199"/>
      <c r="U37" s="292"/>
      <c r="BZ37" s="1743"/>
      <c r="CA37" s="1743" t="str">
        <f t="shared" si="6"/>
        <v/>
      </c>
      <c r="CB37" s="1743" t="str">
        <f t="shared" si="7"/>
        <v/>
      </c>
      <c r="CC37" s="1743" t="str">
        <f t="shared" si="8"/>
        <v/>
      </c>
      <c r="CD37" s="1743"/>
      <c r="CE37" s="1743"/>
      <c r="CF37" s="1743"/>
      <c r="CG37" s="1743">
        <f t="shared" si="9"/>
        <v>0</v>
      </c>
      <c r="CH37" s="1743">
        <f t="shared" si="10"/>
        <v>0</v>
      </c>
      <c r="CI37" s="1743">
        <f t="shared" si="11"/>
        <v>0</v>
      </c>
      <c r="CJ37" s="1743"/>
      <c r="CK37" s="1743"/>
      <c r="CL37" s="1743"/>
      <c r="CM37" s="1743"/>
      <c r="CN37" s="1743"/>
      <c r="CO37" s="1743"/>
      <c r="CP37" s="1743"/>
      <c r="CQ37" s="1743"/>
      <c r="CR37" s="1743"/>
      <c r="CS37" s="1743"/>
      <c r="CT37" s="1743"/>
    </row>
    <row r="38" spans="1:98" ht="24" customHeight="1" x14ac:dyDescent="0.25">
      <c r="A38" s="1217" t="s">
        <v>1871</v>
      </c>
      <c r="B38" s="252"/>
      <c r="C38" s="121"/>
      <c r="D38" s="253"/>
      <c r="E38" s="211"/>
      <c r="F38" s="1482"/>
      <c r="G38" s="167"/>
      <c r="H38" s="121"/>
      <c r="I38" s="253"/>
      <c r="J38" s="211"/>
      <c r="K38" s="301"/>
      <c r="L38" s="1752" t="s">
        <v>1514</v>
      </c>
      <c r="M38" s="199"/>
      <c r="N38" s="199"/>
      <c r="O38" s="199"/>
      <c r="P38" s="199"/>
      <c r="Q38" s="199"/>
      <c r="R38" s="199"/>
      <c r="S38" s="199"/>
      <c r="T38" s="199"/>
      <c r="U38" s="292"/>
      <c r="BZ38" s="1743"/>
      <c r="CA38" s="1743" t="str">
        <f t="shared" si="6"/>
        <v/>
      </c>
      <c r="CB38" s="1743" t="str">
        <f t="shared" si="7"/>
        <v/>
      </c>
      <c r="CC38" s="1743" t="str">
        <f t="shared" si="8"/>
        <v/>
      </c>
      <c r="CD38" s="1743"/>
      <c r="CE38" s="1743"/>
      <c r="CF38" s="1743"/>
      <c r="CG38" s="1743">
        <f t="shared" si="9"/>
        <v>0</v>
      </c>
      <c r="CH38" s="1743">
        <f t="shared" si="10"/>
        <v>0</v>
      </c>
      <c r="CI38" s="1743">
        <f t="shared" si="11"/>
        <v>0</v>
      </c>
      <c r="CJ38" s="1743"/>
      <c r="CK38" s="1743"/>
      <c r="CL38" s="1743"/>
      <c r="CM38" s="1743"/>
      <c r="CN38" s="1743"/>
      <c r="CO38" s="1743"/>
      <c r="CP38" s="1743"/>
      <c r="CQ38" s="1743"/>
      <c r="CR38" s="1743"/>
      <c r="CS38" s="1743"/>
      <c r="CT38" s="1743"/>
    </row>
    <row r="39" spans="1:98" ht="24" customHeight="1" x14ac:dyDescent="0.25">
      <c r="A39" s="1217" t="s">
        <v>1872</v>
      </c>
      <c r="B39" s="252"/>
      <c r="C39" s="121"/>
      <c r="D39" s="253"/>
      <c r="E39" s="1750"/>
      <c r="F39" s="1482"/>
      <c r="G39" s="167"/>
      <c r="H39" s="121"/>
      <c r="I39" s="253"/>
      <c r="J39" s="1750"/>
      <c r="K39" s="429"/>
      <c r="L39" s="1752" t="s">
        <v>1514</v>
      </c>
      <c r="M39" s="199"/>
      <c r="N39" s="199"/>
      <c r="O39" s="199"/>
      <c r="P39" s="199"/>
      <c r="Q39" s="199"/>
      <c r="R39" s="199"/>
      <c r="S39" s="199"/>
      <c r="T39" s="199"/>
      <c r="U39" s="292"/>
      <c r="BZ39" s="1743"/>
      <c r="CA39" s="1743" t="str">
        <f t="shared" si="6"/>
        <v/>
      </c>
      <c r="CB39" s="1743" t="str">
        <f t="shared" si="7"/>
        <v/>
      </c>
      <c r="CC39" s="1743" t="str">
        <f t="shared" si="8"/>
        <v/>
      </c>
      <c r="CD39" s="1743"/>
      <c r="CE39" s="1743"/>
      <c r="CF39" s="1743"/>
      <c r="CG39" s="1743">
        <f t="shared" si="9"/>
        <v>0</v>
      </c>
      <c r="CH39" s="1743">
        <f t="shared" si="10"/>
        <v>0</v>
      </c>
      <c r="CI39" s="1743">
        <f t="shared" si="11"/>
        <v>0</v>
      </c>
      <c r="CJ39" s="1743"/>
      <c r="CK39" s="1743"/>
      <c r="CL39" s="1743"/>
      <c r="CM39" s="1743"/>
      <c r="CN39" s="1743"/>
      <c r="CO39" s="1743"/>
      <c r="CP39" s="1743"/>
      <c r="CQ39" s="1743"/>
      <c r="CR39" s="1743"/>
      <c r="CS39" s="1743"/>
      <c r="CT39" s="1743"/>
    </row>
    <row r="40" spans="1:98" ht="24" customHeight="1" x14ac:dyDescent="0.25">
      <c r="A40" s="266" t="s">
        <v>823</v>
      </c>
      <c r="B40" s="201"/>
      <c r="C40" s="203"/>
      <c r="D40" s="236"/>
      <c r="E40" s="211"/>
      <c r="F40" s="1482"/>
      <c r="G40" s="267"/>
      <c r="H40" s="203"/>
      <c r="I40" s="236"/>
      <c r="J40" s="211"/>
      <c r="K40" s="429"/>
      <c r="L40" s="1752" t="s">
        <v>1514</v>
      </c>
      <c r="M40" s="199"/>
      <c r="N40" s="199"/>
      <c r="O40" s="199"/>
      <c r="P40" s="199"/>
      <c r="Q40" s="199"/>
      <c r="R40" s="199"/>
      <c r="S40" s="199"/>
      <c r="T40" s="199"/>
      <c r="U40" s="292"/>
      <c r="BZ40" s="1743"/>
      <c r="CA40" s="1743" t="str">
        <f t="shared" si="6"/>
        <v/>
      </c>
      <c r="CB40" s="1743" t="str">
        <f t="shared" si="7"/>
        <v/>
      </c>
      <c r="CC40" s="1743" t="str">
        <f t="shared" si="8"/>
        <v/>
      </c>
      <c r="CD40" s="1743"/>
      <c r="CE40" s="1743"/>
      <c r="CF40" s="1743"/>
      <c r="CG40" s="1743">
        <f t="shared" si="9"/>
        <v>0</v>
      </c>
      <c r="CH40" s="1743">
        <f t="shared" si="10"/>
        <v>0</v>
      </c>
      <c r="CI40" s="1743">
        <f t="shared" si="11"/>
        <v>0</v>
      </c>
      <c r="CJ40" s="1743"/>
      <c r="CK40" s="1743"/>
      <c r="CL40" s="1743"/>
      <c r="CM40" s="1743"/>
      <c r="CN40" s="1743"/>
      <c r="CO40" s="1743"/>
      <c r="CP40" s="1743"/>
      <c r="CQ40" s="1743"/>
      <c r="CR40" s="1743"/>
      <c r="CS40" s="1743"/>
      <c r="CT40" s="1743"/>
    </row>
    <row r="41" spans="1:98" ht="24" customHeight="1" x14ac:dyDescent="0.25">
      <c r="A41" s="266" t="s">
        <v>824</v>
      </c>
      <c r="B41" s="201"/>
      <c r="C41" s="203"/>
      <c r="D41" s="236"/>
      <c r="E41" s="211"/>
      <c r="F41" s="1482"/>
      <c r="G41" s="267"/>
      <c r="H41" s="203"/>
      <c r="I41" s="236"/>
      <c r="J41" s="211"/>
      <c r="K41" s="301"/>
      <c r="L41" s="1752" t="s">
        <v>1514</v>
      </c>
      <c r="M41" s="199"/>
      <c r="N41" s="199"/>
      <c r="O41" s="199"/>
      <c r="P41" s="199"/>
      <c r="Q41" s="199"/>
      <c r="R41" s="199"/>
      <c r="S41" s="199"/>
      <c r="T41" s="199"/>
      <c r="U41" s="292"/>
      <c r="BZ41" s="1743"/>
      <c r="CA41" s="1743" t="str">
        <f t="shared" si="6"/>
        <v/>
      </c>
      <c r="CB41" s="1743" t="str">
        <f t="shared" si="7"/>
        <v/>
      </c>
      <c r="CC41" s="1743" t="str">
        <f t="shared" si="8"/>
        <v/>
      </c>
      <c r="CD41" s="1743"/>
      <c r="CE41" s="1743"/>
      <c r="CF41" s="1743"/>
      <c r="CG41" s="1743">
        <f t="shared" si="9"/>
        <v>0</v>
      </c>
      <c r="CH41" s="1743">
        <f t="shared" si="10"/>
        <v>0</v>
      </c>
      <c r="CI41" s="1743">
        <f t="shared" si="11"/>
        <v>0</v>
      </c>
      <c r="CJ41" s="1743"/>
      <c r="CK41" s="1743"/>
      <c r="CL41" s="1743"/>
      <c r="CM41" s="1743"/>
      <c r="CN41" s="1743"/>
      <c r="CO41" s="1743"/>
      <c r="CP41" s="1743"/>
      <c r="CQ41" s="1743"/>
      <c r="CR41" s="1743"/>
      <c r="CS41" s="1743"/>
      <c r="CT41" s="1743"/>
    </row>
    <row r="42" spans="1:98" ht="24" customHeight="1" x14ac:dyDescent="0.25">
      <c r="A42" s="266" t="s">
        <v>1873</v>
      </c>
      <c r="B42" s="201"/>
      <c r="C42" s="203"/>
      <c r="D42" s="236"/>
      <c r="E42" s="211"/>
      <c r="F42" s="1482"/>
      <c r="G42" s="267"/>
      <c r="H42" s="203"/>
      <c r="I42" s="236"/>
      <c r="J42" s="211"/>
      <c r="K42" s="301"/>
      <c r="L42" s="1752" t="s">
        <v>1514</v>
      </c>
      <c r="M42" s="199"/>
      <c r="N42" s="199"/>
      <c r="O42" s="199"/>
      <c r="P42" s="199"/>
      <c r="Q42" s="199"/>
      <c r="R42" s="199"/>
      <c r="S42" s="199"/>
      <c r="T42" s="199"/>
      <c r="U42" s="292"/>
      <c r="BZ42" s="1743"/>
      <c r="CA42" s="1743" t="str">
        <f t="shared" si="6"/>
        <v/>
      </c>
      <c r="CB42" s="1743" t="str">
        <f t="shared" si="7"/>
        <v/>
      </c>
      <c r="CC42" s="1743" t="str">
        <f t="shared" si="8"/>
        <v/>
      </c>
      <c r="CD42" s="1743"/>
      <c r="CE42" s="1743"/>
      <c r="CF42" s="1743"/>
      <c r="CG42" s="1743">
        <f t="shared" si="9"/>
        <v>0</v>
      </c>
      <c r="CH42" s="1743">
        <f t="shared" si="10"/>
        <v>0</v>
      </c>
      <c r="CI42" s="1743">
        <f t="shared" si="11"/>
        <v>0</v>
      </c>
      <c r="CJ42" s="1743"/>
      <c r="CK42" s="1743"/>
      <c r="CL42" s="1743"/>
      <c r="CM42" s="1743"/>
      <c r="CN42" s="1743"/>
      <c r="CO42" s="1743"/>
      <c r="CP42" s="1743"/>
      <c r="CQ42" s="1743"/>
      <c r="CR42" s="1743"/>
      <c r="CS42" s="1743"/>
      <c r="CT42" s="1743"/>
    </row>
    <row r="43" spans="1:98" ht="24" customHeight="1" x14ac:dyDescent="0.25">
      <c r="A43" s="1217" t="s">
        <v>1874</v>
      </c>
      <c r="B43" s="201"/>
      <c r="C43" s="203"/>
      <c r="D43" s="236"/>
      <c r="E43" s="237"/>
      <c r="F43" s="1479"/>
      <c r="G43" s="267"/>
      <c r="H43" s="203"/>
      <c r="I43" s="236"/>
      <c r="J43" s="237"/>
      <c r="K43" s="301"/>
      <c r="L43" s="1752" t="s">
        <v>1514</v>
      </c>
      <c r="M43" s="199"/>
      <c r="N43" s="199"/>
      <c r="O43" s="199"/>
      <c r="P43" s="199"/>
      <c r="Q43" s="199"/>
      <c r="R43" s="199"/>
      <c r="S43" s="199"/>
      <c r="T43" s="199"/>
      <c r="U43" s="292"/>
      <c r="BZ43" s="1743"/>
      <c r="CA43" s="1743" t="str">
        <f t="shared" si="6"/>
        <v/>
      </c>
      <c r="CB43" s="1743" t="str">
        <f t="shared" si="7"/>
        <v/>
      </c>
      <c r="CC43" s="1743" t="str">
        <f t="shared" si="8"/>
        <v/>
      </c>
      <c r="CD43" s="1743"/>
      <c r="CE43" s="1743"/>
      <c r="CF43" s="1743"/>
      <c r="CG43" s="1743">
        <f t="shared" si="9"/>
        <v>0</v>
      </c>
      <c r="CH43" s="1743">
        <f t="shared" si="10"/>
        <v>0</v>
      </c>
      <c r="CI43" s="1743">
        <f t="shared" si="11"/>
        <v>0</v>
      </c>
      <c r="CJ43" s="1743"/>
      <c r="CK43" s="1743"/>
      <c r="CL43" s="1743"/>
      <c r="CM43" s="1743"/>
      <c r="CN43" s="1743"/>
      <c r="CO43" s="1743"/>
      <c r="CP43" s="1743"/>
      <c r="CQ43" s="1743"/>
      <c r="CR43" s="1743"/>
      <c r="CS43" s="1743"/>
      <c r="CT43" s="1743"/>
    </row>
    <row r="44" spans="1:98" ht="24" customHeight="1" x14ac:dyDescent="0.25">
      <c r="A44" s="1217" t="s">
        <v>825</v>
      </c>
      <c r="B44" s="201"/>
      <c r="C44" s="203"/>
      <c r="D44" s="236"/>
      <c r="E44" s="237"/>
      <c r="F44" s="1479"/>
      <c r="G44" s="267"/>
      <c r="H44" s="203"/>
      <c r="I44" s="236"/>
      <c r="J44" s="237"/>
      <c r="K44" s="301"/>
      <c r="L44" s="1752" t="s">
        <v>1514</v>
      </c>
      <c r="M44" s="199"/>
      <c r="N44" s="199"/>
      <c r="O44" s="199"/>
      <c r="P44" s="199"/>
      <c r="Q44" s="199"/>
      <c r="R44" s="199"/>
      <c r="S44" s="199"/>
      <c r="T44" s="199"/>
      <c r="U44" s="292"/>
      <c r="BZ44" s="1743"/>
      <c r="CA44" s="1743" t="str">
        <f t="shared" si="6"/>
        <v/>
      </c>
      <c r="CB44" s="1743" t="str">
        <f t="shared" si="7"/>
        <v/>
      </c>
      <c r="CC44" s="1743" t="str">
        <f t="shared" si="8"/>
        <v/>
      </c>
      <c r="CD44" s="1743"/>
      <c r="CE44" s="1743"/>
      <c r="CF44" s="1743"/>
      <c r="CG44" s="1743">
        <f t="shared" si="9"/>
        <v>0</v>
      </c>
      <c r="CH44" s="1743">
        <f t="shared" si="10"/>
        <v>0</v>
      </c>
      <c r="CI44" s="1743">
        <f t="shared" si="11"/>
        <v>0</v>
      </c>
      <c r="CJ44" s="1743"/>
      <c r="CK44" s="1743"/>
      <c r="CL44" s="1743"/>
      <c r="CM44" s="1743"/>
      <c r="CN44" s="1743"/>
      <c r="CO44" s="1743"/>
      <c r="CP44" s="1743"/>
      <c r="CQ44" s="1743"/>
      <c r="CR44" s="1743"/>
      <c r="CS44" s="1743"/>
      <c r="CT44" s="1743"/>
    </row>
    <row r="45" spans="1:98" ht="24" customHeight="1" x14ac:dyDescent="0.25">
      <c r="A45" s="266" t="s">
        <v>826</v>
      </c>
      <c r="B45" s="201"/>
      <c r="C45" s="203"/>
      <c r="D45" s="236"/>
      <c r="E45" s="237"/>
      <c r="F45" s="1479"/>
      <c r="G45" s="267"/>
      <c r="H45" s="203"/>
      <c r="I45" s="236"/>
      <c r="J45" s="237"/>
      <c r="K45" s="301"/>
      <c r="L45" s="1752" t="s">
        <v>1514</v>
      </c>
      <c r="M45" s="199"/>
      <c r="N45" s="199"/>
      <c r="O45" s="199"/>
      <c r="P45" s="199"/>
      <c r="Q45" s="199"/>
      <c r="R45" s="199"/>
      <c r="S45" s="199"/>
      <c r="T45" s="199"/>
      <c r="U45" s="292"/>
      <c r="BZ45" s="1743"/>
      <c r="CA45" s="1743" t="str">
        <f t="shared" si="6"/>
        <v/>
      </c>
      <c r="CB45" s="1743" t="str">
        <f t="shared" si="7"/>
        <v/>
      </c>
      <c r="CC45" s="1743" t="str">
        <f t="shared" si="8"/>
        <v/>
      </c>
      <c r="CD45" s="1743"/>
      <c r="CE45" s="1743"/>
      <c r="CF45" s="1743"/>
      <c r="CG45" s="1743">
        <f t="shared" si="9"/>
        <v>0</v>
      </c>
      <c r="CH45" s="1743">
        <f t="shared" si="10"/>
        <v>0</v>
      </c>
      <c r="CI45" s="1743">
        <f t="shared" si="11"/>
        <v>0</v>
      </c>
      <c r="CJ45" s="1743"/>
      <c r="CK45" s="1743"/>
      <c r="CL45" s="1743"/>
      <c r="CM45" s="1743"/>
      <c r="CN45" s="1743"/>
      <c r="CO45" s="1743"/>
      <c r="CP45" s="1743"/>
      <c r="CQ45" s="1743"/>
      <c r="CR45" s="1743"/>
      <c r="CS45" s="1743"/>
      <c r="CT45" s="1743"/>
    </row>
    <row r="46" spans="1:98" ht="24" customHeight="1" x14ac:dyDescent="0.25">
      <c r="A46" s="266" t="s">
        <v>827</v>
      </c>
      <c r="B46" s="201"/>
      <c r="C46" s="203"/>
      <c r="D46" s="236"/>
      <c r="E46" s="237"/>
      <c r="F46" s="1479"/>
      <c r="G46" s="267"/>
      <c r="H46" s="203"/>
      <c r="I46" s="236"/>
      <c r="J46" s="237"/>
      <c r="K46" s="301"/>
      <c r="L46" s="1752" t="s">
        <v>1514</v>
      </c>
      <c r="M46" s="199"/>
      <c r="N46" s="199"/>
      <c r="O46" s="199"/>
      <c r="P46" s="199"/>
      <c r="Q46" s="199"/>
      <c r="R46" s="199"/>
      <c r="S46" s="199"/>
      <c r="T46" s="199"/>
      <c r="U46" s="292"/>
      <c r="BZ46" s="1743"/>
      <c r="CA46" s="1743" t="str">
        <f t="shared" si="6"/>
        <v/>
      </c>
      <c r="CB46" s="1743" t="str">
        <f t="shared" si="7"/>
        <v/>
      </c>
      <c r="CC46" s="1743" t="str">
        <f t="shared" si="8"/>
        <v/>
      </c>
      <c r="CD46" s="1743"/>
      <c r="CE46" s="1743"/>
      <c r="CF46" s="1743"/>
      <c r="CG46" s="1743">
        <f t="shared" si="9"/>
        <v>0</v>
      </c>
      <c r="CH46" s="1743">
        <f t="shared" si="10"/>
        <v>0</v>
      </c>
      <c r="CI46" s="1743">
        <f t="shared" si="11"/>
        <v>0</v>
      </c>
      <c r="CJ46" s="1743"/>
      <c r="CK46" s="1743"/>
      <c r="CL46" s="1743"/>
      <c r="CM46" s="1743"/>
      <c r="CN46" s="1743"/>
      <c r="CO46" s="1743"/>
      <c r="CP46" s="1743"/>
      <c r="CQ46" s="1743"/>
      <c r="CR46" s="1743"/>
      <c r="CS46" s="1743"/>
      <c r="CT46" s="1743"/>
    </row>
    <row r="47" spans="1:98" ht="24" customHeight="1" x14ac:dyDescent="0.25">
      <c r="A47" s="266" t="s">
        <v>828</v>
      </c>
      <c r="B47" s="201"/>
      <c r="C47" s="203"/>
      <c r="D47" s="236"/>
      <c r="E47" s="237"/>
      <c r="F47" s="1479"/>
      <c r="G47" s="267"/>
      <c r="H47" s="203"/>
      <c r="I47" s="236"/>
      <c r="J47" s="237"/>
      <c r="K47" s="301"/>
      <c r="L47" s="1752" t="s">
        <v>1514</v>
      </c>
      <c r="M47" s="199"/>
      <c r="N47" s="199"/>
      <c r="O47" s="199"/>
      <c r="P47" s="199"/>
      <c r="Q47" s="199"/>
      <c r="R47" s="199"/>
      <c r="S47" s="199"/>
      <c r="T47" s="199"/>
      <c r="U47" s="292"/>
      <c r="BZ47" s="1743"/>
      <c r="CA47" s="1743" t="str">
        <f t="shared" si="6"/>
        <v/>
      </c>
      <c r="CB47" s="1743" t="str">
        <f t="shared" si="7"/>
        <v/>
      </c>
      <c r="CC47" s="1743" t="str">
        <f t="shared" si="8"/>
        <v/>
      </c>
      <c r="CD47" s="1743"/>
      <c r="CE47" s="1743"/>
      <c r="CF47" s="1743"/>
      <c r="CG47" s="1743">
        <f t="shared" si="9"/>
        <v>0</v>
      </c>
      <c r="CH47" s="1743">
        <f t="shared" si="10"/>
        <v>0</v>
      </c>
      <c r="CI47" s="1743">
        <f t="shared" si="11"/>
        <v>0</v>
      </c>
      <c r="CJ47" s="1743"/>
      <c r="CK47" s="1743"/>
      <c r="CL47" s="1743"/>
      <c r="CM47" s="1743"/>
      <c r="CN47" s="1743"/>
      <c r="CO47" s="1743"/>
      <c r="CP47" s="1743"/>
      <c r="CQ47" s="1743"/>
      <c r="CR47" s="1743"/>
      <c r="CS47" s="1743"/>
      <c r="CT47" s="1743"/>
    </row>
    <row r="48" spans="1:98" ht="24" customHeight="1" x14ac:dyDescent="0.25">
      <c r="A48" s="266" t="s">
        <v>829</v>
      </c>
      <c r="B48" s="201"/>
      <c r="C48" s="203"/>
      <c r="D48" s="236"/>
      <c r="E48" s="237"/>
      <c r="F48" s="1479"/>
      <c r="G48" s="267"/>
      <c r="H48" s="203"/>
      <c r="I48" s="236"/>
      <c r="J48" s="237"/>
      <c r="K48" s="301"/>
      <c r="L48" s="1752" t="s">
        <v>1514</v>
      </c>
      <c r="M48" s="199"/>
      <c r="N48" s="199"/>
      <c r="O48" s="199"/>
      <c r="P48" s="199"/>
      <c r="Q48" s="199"/>
      <c r="R48" s="199"/>
      <c r="S48" s="199"/>
      <c r="T48" s="199"/>
      <c r="U48" s="292"/>
      <c r="BZ48" s="1743"/>
      <c r="CA48" s="1743" t="str">
        <f t="shared" si="6"/>
        <v/>
      </c>
      <c r="CB48" s="1743" t="str">
        <f t="shared" si="7"/>
        <v/>
      </c>
      <c r="CC48" s="1743" t="str">
        <f t="shared" si="8"/>
        <v/>
      </c>
      <c r="CD48" s="1743"/>
      <c r="CE48" s="1743"/>
      <c r="CF48" s="1743"/>
      <c r="CG48" s="1743">
        <f t="shared" si="9"/>
        <v>0</v>
      </c>
      <c r="CH48" s="1743">
        <f t="shared" si="10"/>
        <v>0</v>
      </c>
      <c r="CI48" s="1743">
        <f t="shared" si="11"/>
        <v>0</v>
      </c>
      <c r="CJ48" s="1743"/>
      <c r="CK48" s="1743"/>
      <c r="CL48" s="1743"/>
      <c r="CM48" s="1743"/>
      <c r="CN48" s="1743"/>
      <c r="CO48" s="1743"/>
      <c r="CP48" s="1743"/>
      <c r="CQ48" s="1743"/>
      <c r="CR48" s="1743"/>
      <c r="CS48" s="1743"/>
      <c r="CT48" s="1743"/>
    </row>
    <row r="49" spans="1:98" ht="24" customHeight="1" x14ac:dyDescent="0.25">
      <c r="A49" s="266" t="s">
        <v>1875</v>
      </c>
      <c r="B49" s="201"/>
      <c r="C49" s="203"/>
      <c r="D49" s="236"/>
      <c r="E49" s="237"/>
      <c r="F49" s="1479"/>
      <c r="G49" s="267"/>
      <c r="H49" s="203"/>
      <c r="I49" s="236"/>
      <c r="J49" s="237"/>
      <c r="K49" s="301"/>
      <c r="L49" s="1752" t="s">
        <v>1514</v>
      </c>
      <c r="M49" s="199"/>
      <c r="N49" s="199"/>
      <c r="O49" s="199"/>
      <c r="P49" s="199"/>
      <c r="Q49" s="199"/>
      <c r="R49" s="199"/>
      <c r="S49" s="199"/>
      <c r="T49" s="199"/>
      <c r="U49" s="292"/>
      <c r="BZ49" s="1743"/>
      <c r="CA49" s="1743" t="str">
        <f t="shared" si="6"/>
        <v/>
      </c>
      <c r="CB49" s="1743" t="str">
        <f t="shared" si="7"/>
        <v/>
      </c>
      <c r="CC49" s="1743" t="str">
        <f t="shared" si="8"/>
        <v/>
      </c>
      <c r="CD49" s="1743"/>
      <c r="CE49" s="1743"/>
      <c r="CF49" s="1743"/>
      <c r="CG49" s="1743">
        <f t="shared" si="9"/>
        <v>0</v>
      </c>
      <c r="CH49" s="1743">
        <f t="shared" si="10"/>
        <v>0</v>
      </c>
      <c r="CI49" s="1743">
        <f t="shared" si="11"/>
        <v>0</v>
      </c>
      <c r="CJ49" s="1743"/>
      <c r="CK49" s="1743"/>
      <c r="CL49" s="1743"/>
      <c r="CM49" s="1743"/>
      <c r="CN49" s="1743"/>
      <c r="CO49" s="1743"/>
      <c r="CP49" s="1743"/>
      <c r="CQ49" s="1743"/>
      <c r="CR49" s="1743"/>
      <c r="CS49" s="1743"/>
      <c r="CT49" s="1743"/>
    </row>
    <row r="50" spans="1:98" ht="24" customHeight="1" x14ac:dyDescent="0.25">
      <c r="A50" s="200" t="s">
        <v>830</v>
      </c>
      <c r="B50" s="201"/>
      <c r="C50" s="208"/>
      <c r="D50" s="270"/>
      <c r="E50" s="154"/>
      <c r="F50" s="1479"/>
      <c r="G50" s="201"/>
      <c r="H50" s="208"/>
      <c r="I50" s="270"/>
      <c r="J50" s="154"/>
      <c r="K50" s="429"/>
      <c r="L50" s="1752" t="s">
        <v>1514</v>
      </c>
      <c r="M50" s="199"/>
      <c r="N50" s="199"/>
      <c r="O50" s="199"/>
      <c r="P50" s="199"/>
      <c r="Q50" s="199"/>
      <c r="R50" s="199"/>
      <c r="S50" s="199"/>
      <c r="T50" s="199"/>
      <c r="U50" s="292"/>
      <c r="BZ50" s="1743"/>
      <c r="CA50" s="1743" t="str">
        <f t="shared" si="6"/>
        <v/>
      </c>
      <c r="CB50" s="1743" t="str">
        <f t="shared" si="7"/>
        <v/>
      </c>
      <c r="CC50" s="1743" t="str">
        <f t="shared" si="8"/>
        <v/>
      </c>
      <c r="CD50" s="1743"/>
      <c r="CE50" s="1743"/>
      <c r="CF50" s="1743"/>
      <c r="CG50" s="1743">
        <f t="shared" si="9"/>
        <v>0</v>
      </c>
      <c r="CH50" s="1743">
        <f t="shared" si="10"/>
        <v>0</v>
      </c>
      <c r="CI50" s="1743">
        <f t="shared" si="11"/>
        <v>0</v>
      </c>
      <c r="CJ50" s="1743"/>
      <c r="CK50" s="1743"/>
      <c r="CL50" s="1743"/>
      <c r="CM50" s="1743"/>
      <c r="CN50" s="1743"/>
      <c r="CO50" s="1743"/>
      <c r="CP50" s="1743"/>
      <c r="CQ50" s="1743"/>
      <c r="CR50" s="1743"/>
      <c r="CS50" s="1743"/>
      <c r="CT50" s="1743"/>
    </row>
    <row r="51" spans="1:98" ht="24" customHeight="1" x14ac:dyDescent="0.25">
      <c r="A51" s="310" t="s">
        <v>1882</v>
      </c>
      <c r="B51" s="242"/>
      <c r="C51" s="132"/>
      <c r="D51" s="169"/>
      <c r="E51" s="136"/>
      <c r="F51" s="1753"/>
      <c r="G51" s="242"/>
      <c r="H51" s="132"/>
      <c r="I51" s="169"/>
      <c r="J51" s="136"/>
      <c r="K51" s="247"/>
      <c r="L51" s="1752" t="s">
        <v>1514</v>
      </c>
      <c r="M51" s="199"/>
      <c r="N51" s="199"/>
      <c r="O51" s="199"/>
      <c r="P51" s="199"/>
      <c r="Q51" s="199"/>
      <c r="R51" s="199"/>
      <c r="S51" s="199"/>
      <c r="T51" s="199"/>
      <c r="U51" s="292"/>
      <c r="BZ51" s="1743"/>
      <c r="CA51" s="1743" t="str">
        <f t="shared" si="6"/>
        <v/>
      </c>
      <c r="CB51" s="1743" t="str">
        <f t="shared" si="7"/>
        <v/>
      </c>
      <c r="CC51" s="1743" t="str">
        <f t="shared" si="8"/>
        <v/>
      </c>
      <c r="CD51" s="1743"/>
      <c r="CE51" s="1743"/>
      <c r="CF51" s="1743"/>
      <c r="CG51" s="1743">
        <f t="shared" si="9"/>
        <v>0</v>
      </c>
      <c r="CH51" s="1743">
        <f t="shared" si="10"/>
        <v>0</v>
      </c>
      <c r="CI51" s="1743">
        <f t="shared" si="11"/>
        <v>0</v>
      </c>
      <c r="CJ51" s="1743"/>
      <c r="CK51" s="1743"/>
      <c r="CL51" s="1743"/>
      <c r="CM51" s="1743"/>
      <c r="CN51" s="1743"/>
      <c r="CO51" s="1743"/>
      <c r="CP51" s="1743"/>
      <c r="CQ51" s="1743"/>
      <c r="CR51" s="1743"/>
      <c r="CS51" s="1743"/>
      <c r="CT51" s="1743"/>
    </row>
    <row r="52" spans="1:98" x14ac:dyDescent="0.25">
      <c r="A52" s="3351" t="s">
        <v>837</v>
      </c>
      <c r="B52" s="3351"/>
      <c r="C52" s="3351"/>
      <c r="D52" s="3351"/>
      <c r="E52" s="3351"/>
      <c r="F52" s="3351"/>
      <c r="G52" s="3351"/>
      <c r="H52" s="3351"/>
      <c r="I52" s="3351"/>
      <c r="J52" s="3351"/>
      <c r="K52" s="3351"/>
      <c r="L52" s="3351"/>
      <c r="M52" s="3351"/>
      <c r="N52" s="3351"/>
      <c r="O52" s="3351"/>
      <c r="P52" s="3351"/>
      <c r="Q52" s="2811"/>
      <c r="R52" s="292"/>
      <c r="S52" s="292"/>
      <c r="T52" s="292"/>
      <c r="U52" s="292"/>
      <c r="V52" s="292"/>
      <c r="W52" s="292"/>
      <c r="X52" s="292"/>
      <c r="Y52" s="292"/>
      <c r="Z52" s="292"/>
      <c r="AA52" s="292"/>
      <c r="AB52" s="292"/>
      <c r="AC52" s="1241"/>
      <c r="AD52" s="498"/>
      <c r="AE52" s="1241"/>
      <c r="AF52" s="1241"/>
      <c r="AG52" s="292"/>
      <c r="AH52" s="292"/>
      <c r="BZ52" s="1743"/>
      <c r="CA52" s="1743"/>
      <c r="CB52" s="1743"/>
      <c r="CC52" s="1743"/>
      <c r="CD52" s="1743"/>
      <c r="CE52" s="1743"/>
      <c r="CF52" s="1743"/>
      <c r="CG52" s="1743"/>
      <c r="CH52" s="1743"/>
      <c r="CI52" s="1743"/>
      <c r="CJ52" s="1743"/>
      <c r="CK52" s="1743"/>
      <c r="CL52" s="1743"/>
      <c r="CM52" s="1743"/>
      <c r="CN52" s="1743"/>
      <c r="CO52" s="1743"/>
      <c r="CP52" s="1743"/>
      <c r="CQ52" s="1743"/>
      <c r="CR52" s="1743"/>
      <c r="CS52" s="1743"/>
      <c r="CT52" s="1743"/>
    </row>
    <row r="53" spans="1:98" x14ac:dyDescent="0.25">
      <c r="A53" s="2767" t="s">
        <v>838</v>
      </c>
      <c r="B53" s="2768"/>
      <c r="C53" s="2735" t="s">
        <v>839</v>
      </c>
      <c r="D53" s="2736"/>
      <c r="E53" s="2737"/>
      <c r="F53" s="2920" t="s">
        <v>840</v>
      </c>
      <c r="G53" s="2920"/>
      <c r="H53" s="2920"/>
      <c r="I53" s="2920" t="s">
        <v>841</v>
      </c>
      <c r="J53" s="2920"/>
      <c r="K53" s="2920"/>
      <c r="L53" s="2920" t="s">
        <v>842</v>
      </c>
      <c r="M53" s="2920"/>
      <c r="N53" s="2920"/>
      <c r="O53" s="2735" t="s">
        <v>423</v>
      </c>
      <c r="P53" s="2737"/>
      <c r="Q53" s="1754"/>
      <c r="BZ53" s="1743"/>
      <c r="CA53" s="1743"/>
      <c r="CB53" s="1743"/>
      <c r="CC53" s="1743"/>
      <c r="CD53" s="1743"/>
      <c r="CE53" s="1743"/>
      <c r="CF53" s="1743"/>
      <c r="CG53" s="1743"/>
      <c r="CH53" s="1743"/>
      <c r="CI53" s="1743"/>
      <c r="CJ53" s="1743"/>
      <c r="CK53" s="1743"/>
      <c r="CL53" s="1743"/>
      <c r="CM53" s="1743"/>
      <c r="CN53" s="1743"/>
      <c r="CO53" s="1743"/>
      <c r="CP53" s="1743"/>
      <c r="CQ53" s="1743"/>
      <c r="CR53" s="1743"/>
      <c r="CS53" s="1743"/>
      <c r="CT53" s="1743"/>
    </row>
    <row r="54" spans="1:98" x14ac:dyDescent="0.25">
      <c r="A54" s="2769"/>
      <c r="B54" s="2770"/>
      <c r="C54" s="468" t="s">
        <v>843</v>
      </c>
      <c r="D54" s="110" t="s">
        <v>844</v>
      </c>
      <c r="E54" s="339" t="s">
        <v>845</v>
      </c>
      <c r="F54" s="468" t="s">
        <v>843</v>
      </c>
      <c r="G54" s="110" t="s">
        <v>844</v>
      </c>
      <c r="H54" s="339" t="s">
        <v>845</v>
      </c>
      <c r="I54" s="468" t="s">
        <v>843</v>
      </c>
      <c r="J54" s="110" t="s">
        <v>844</v>
      </c>
      <c r="K54" s="339" t="s">
        <v>845</v>
      </c>
      <c r="L54" s="468" t="s">
        <v>843</v>
      </c>
      <c r="M54" s="110" t="s">
        <v>844</v>
      </c>
      <c r="N54" s="339" t="s">
        <v>845</v>
      </c>
      <c r="O54" s="468" t="s">
        <v>843</v>
      </c>
      <c r="P54" s="570" t="s">
        <v>844</v>
      </c>
      <c r="Q54" s="292"/>
      <c r="BZ54" s="1743"/>
      <c r="CA54" s="1743"/>
      <c r="CB54" s="1743"/>
      <c r="CC54" s="1743"/>
      <c r="CD54" s="1743"/>
      <c r="CE54" s="1743"/>
      <c r="CF54" s="1743"/>
      <c r="CG54" s="1743"/>
      <c r="CH54" s="1743"/>
      <c r="CI54" s="1743"/>
      <c r="CJ54" s="1743"/>
      <c r="CK54" s="1743"/>
      <c r="CL54" s="1743"/>
      <c r="CM54" s="1743"/>
      <c r="CN54" s="1743"/>
      <c r="CO54" s="1743"/>
      <c r="CP54" s="1743"/>
      <c r="CQ54" s="1743"/>
      <c r="CR54" s="1743"/>
      <c r="CS54" s="1743"/>
      <c r="CT54" s="1743"/>
    </row>
    <row r="55" spans="1:98" x14ac:dyDescent="0.25">
      <c r="A55" s="3320" t="s">
        <v>846</v>
      </c>
      <c r="B55" s="3321"/>
      <c r="C55" s="1036"/>
      <c r="D55" s="1755"/>
      <c r="E55" s="1257"/>
      <c r="F55" s="1036"/>
      <c r="G55" s="1755"/>
      <c r="H55" s="1257"/>
      <c r="I55" s="1036"/>
      <c r="J55" s="1755"/>
      <c r="K55" s="1257"/>
      <c r="L55" s="1036"/>
      <c r="M55" s="1755"/>
      <c r="N55" s="1257"/>
      <c r="O55" s="1036"/>
      <c r="P55" s="1085"/>
      <c r="Q55" s="1756" t="s">
        <v>2352</v>
      </c>
      <c r="R55" s="1757"/>
      <c r="S55" s="1757"/>
      <c r="T55" s="1757"/>
      <c r="U55" s="1757"/>
      <c r="V55" s="1757"/>
      <c r="W55" s="1757"/>
      <c r="X55" s="1757"/>
      <c r="Y55" s="1757"/>
      <c r="BZ55" s="1743"/>
      <c r="CA55" s="1743" t="str">
        <f>IF(C55&gt;=D55,""," Los exámenes Reactivos de Hepatitis B NO DEBEN ser mayor a los exámenes Procesados ")</f>
        <v/>
      </c>
      <c r="CB55" s="1743" t="str">
        <f>IF(F55&gt;=G55,""," Los exámenes Reactivos de Hepatitis C NO DEBEN ser mayor a los exámenes Procesados ")</f>
        <v/>
      </c>
      <c r="CC55" s="1743" t="str">
        <f>IF(I55&gt;=J55,""," Los exámenes Reactivos de CHAGAS NO DEBEN ser mayor a los exámenes Procesados ")</f>
        <v/>
      </c>
      <c r="CD55" s="1743" t="str">
        <f>IF(L55&gt;=M55,""," Los exámenes Reactivos de HTLV1 NO DEBEN ser mayor a los exámenes Procesados ")</f>
        <v/>
      </c>
      <c r="CE55" s="1743" t="str">
        <f>IF(O55&gt;=P55,""," Los exámenes Reactivos de SIFILIS NO DEBEN ser mayor a los exámenes Procesados ")</f>
        <v/>
      </c>
      <c r="CF55" s="1743" t="str">
        <f>IF(D55&gt;=E55,""," Los exámenes Confirmados de Hepatitis B NO DEBEN ser mayor a los exámenes Reactivos ")</f>
        <v/>
      </c>
      <c r="CG55" s="1743" t="str">
        <f>IF(G55&gt;=H55,""," Los exámenes Confirmados de Hepatitis C NO DEBEN ser mayor a los exámenes Reactivos ")</f>
        <v/>
      </c>
      <c r="CH55" s="1743" t="str">
        <f>IF(J55&gt;=K55,""," Los exámenes Confirmados de CHAGAS NO DEBEN ser mayor a los exámenes Reactivos ")</f>
        <v/>
      </c>
      <c r="CI55" s="1743" t="str">
        <f>IF(M55&gt;=N55,""," Los exámenes Confirmados de HTLV1 NO DEBEN ser mayor a los exámenes Reactivos ")</f>
        <v/>
      </c>
      <c r="CJ55" s="1743">
        <f t="shared" ref="CJ55:CK59" si="12">IF(C55&gt;=D55,0,1)</f>
        <v>0</v>
      </c>
      <c r="CK55" s="1743">
        <f t="shared" si="12"/>
        <v>0</v>
      </c>
      <c r="CL55" s="1743">
        <f t="shared" ref="CL55:CM59" si="13">IF(F55&gt;=G55,0,1)</f>
        <v>0</v>
      </c>
      <c r="CM55" s="1743">
        <f t="shared" si="13"/>
        <v>0</v>
      </c>
      <c r="CN55" s="1743">
        <f t="shared" ref="CN55:CO59" si="14">IF(I55&gt;=J55,0,1)</f>
        <v>0</v>
      </c>
      <c r="CO55" s="1743">
        <f t="shared" si="14"/>
        <v>0</v>
      </c>
      <c r="CP55" s="1743">
        <f t="shared" ref="CP55:CQ59" si="15">IF(L55&gt;=M55,0,1)</f>
        <v>0</v>
      </c>
      <c r="CQ55" s="1743">
        <f t="shared" si="15"/>
        <v>0</v>
      </c>
      <c r="CR55" s="1743">
        <f>IF(O55&gt;=E55,0,1)</f>
        <v>0</v>
      </c>
      <c r="CS55" s="1743"/>
      <c r="CT55" s="1743"/>
    </row>
    <row r="56" spans="1:98" x14ac:dyDescent="0.25">
      <c r="A56" s="2825" t="s">
        <v>847</v>
      </c>
      <c r="B56" s="1758" t="s">
        <v>1878</v>
      </c>
      <c r="C56" s="193"/>
      <c r="D56" s="141"/>
      <c r="E56" s="244"/>
      <c r="F56" s="193"/>
      <c r="G56" s="141"/>
      <c r="H56" s="244"/>
      <c r="I56" s="193"/>
      <c r="J56" s="141"/>
      <c r="K56" s="244"/>
      <c r="L56" s="193"/>
      <c r="M56" s="141"/>
      <c r="N56" s="244"/>
      <c r="O56" s="193"/>
      <c r="P56" s="166"/>
      <c r="Q56" s="1756" t="s">
        <v>2352</v>
      </c>
      <c r="R56" s="1757"/>
      <c r="S56" s="1757"/>
      <c r="T56" s="1757"/>
      <c r="U56" s="1757"/>
      <c r="V56" s="1757"/>
      <c r="W56" s="1757"/>
      <c r="X56" s="1757"/>
      <c r="Y56" s="1757"/>
      <c r="BZ56" s="1743"/>
      <c r="CA56" s="1743" t="str">
        <f>IF(C56&gt;=D56,""," Los exámenes Reactivos de Hepatitis B NO DEBEN ser mayor a los exámenes Procesados ")</f>
        <v/>
      </c>
      <c r="CB56" s="1743" t="str">
        <f>IF(F56&gt;=G56,""," Los exámenes Reactivos de Hepatitis C NO DEBEN ser mayor a los exámenes Procesados ")</f>
        <v/>
      </c>
      <c r="CC56" s="1743" t="str">
        <f>IF(I56&gt;=J56,""," Los exámenes Reactivos de CHAGAS NO DEBEN ser mayor a los exámenes Procesados ")</f>
        <v/>
      </c>
      <c r="CD56" s="1743" t="str">
        <f>IF(L56&gt;=M56,""," Los exámenes Reactivos de HTLV1 NO DEBEN ser mayor a los exámenes Procesados ")</f>
        <v/>
      </c>
      <c r="CE56" s="1743" t="str">
        <f>IF(O56&gt;=P56,""," Los exámenes Reactivos de SÍFILIS NO DEBEN ser mayor a los exámenes Procesados ")</f>
        <v/>
      </c>
      <c r="CF56" s="1743" t="str">
        <f>IF(D56&gt;=E56,""," Los exámenes Confirmados de Hepatitis B NO DEBEN ser mayor a los exámenes Reactivos")</f>
        <v/>
      </c>
      <c r="CG56" s="1743" t="str">
        <f>IF(G56&gt;=H56,""," Los exámenes Confirmados de Hepatitis C NO DEBEN ser mayor a los exámenes Reactivos ")</f>
        <v/>
      </c>
      <c r="CH56" s="1743" t="str">
        <f>IF(J56&gt;=K56,""," Los exámenes Confirmados de CHAGAS NO DEBEN ser mayor a los exámenes Reactivos ")</f>
        <v/>
      </c>
      <c r="CI56" s="1743" t="str">
        <f>IF(M56&gt;=N56,""," Los exámenes Confirmados de HTLV1 NO DEBEN ser mayor a los exámenes Reactivos ")</f>
        <v/>
      </c>
      <c r="CJ56" s="1743">
        <f t="shared" si="12"/>
        <v>0</v>
      </c>
      <c r="CK56" s="1743">
        <f t="shared" si="12"/>
        <v>0</v>
      </c>
      <c r="CL56" s="1743">
        <f t="shared" si="13"/>
        <v>0</v>
      </c>
      <c r="CM56" s="1743">
        <f t="shared" si="13"/>
        <v>0</v>
      </c>
      <c r="CN56" s="1743">
        <f t="shared" si="14"/>
        <v>0</v>
      </c>
      <c r="CO56" s="1743">
        <f t="shared" si="14"/>
        <v>0</v>
      </c>
      <c r="CP56" s="1743">
        <f t="shared" si="15"/>
        <v>0</v>
      </c>
      <c r="CQ56" s="1743">
        <f t="shared" si="15"/>
        <v>0</v>
      </c>
      <c r="CR56" s="1743">
        <f>IF(O56&gt;=P56,0,1)</f>
        <v>0</v>
      </c>
      <c r="CS56" s="1743"/>
      <c r="CT56" s="1743"/>
    </row>
    <row r="57" spans="1:98" ht="21" x14ac:dyDescent="0.25">
      <c r="A57" s="2827"/>
      <c r="B57" s="431" t="s">
        <v>1879</v>
      </c>
      <c r="C57" s="252"/>
      <c r="D57" s="121"/>
      <c r="E57" s="299"/>
      <c r="F57" s="252"/>
      <c r="G57" s="121"/>
      <c r="H57" s="299"/>
      <c r="I57" s="252"/>
      <c r="J57" s="121"/>
      <c r="K57" s="299"/>
      <c r="L57" s="252"/>
      <c r="M57" s="121"/>
      <c r="N57" s="299"/>
      <c r="O57" s="252"/>
      <c r="P57" s="253"/>
      <c r="Q57" s="1756" t="s">
        <v>2352</v>
      </c>
      <c r="R57" s="1757"/>
      <c r="S57" s="1757"/>
      <c r="T57" s="1757"/>
      <c r="U57" s="1757"/>
      <c r="V57" s="1757"/>
      <c r="W57" s="1757"/>
      <c r="X57" s="1757"/>
      <c r="Y57" s="1757"/>
      <c r="BZ57" s="1743"/>
      <c r="CA57" s="1743" t="str">
        <f>IF(C57&gt;=D57,""," Los exámenes Reactivos de Hepatitis B NO DEBEN ser mayor a los exámenes Procesados ")</f>
        <v/>
      </c>
      <c r="CB57" s="1743" t="str">
        <f>IF(F57&gt;=G57,""," Los exámenes Reactivos de Hepatitis C NO DEBEN ser mayor a los exámenes Procesados ")</f>
        <v/>
      </c>
      <c r="CC57" s="1743" t="str">
        <f>IF(I57&gt;=J57,""," Los exámenes Reactivos de CHAGAS NO DEBEN ser mayor a los exámenes Procesados ")</f>
        <v/>
      </c>
      <c r="CD57" s="1743" t="str">
        <f>IF(L57&gt;=M57,""," Los exámenes Reactivos de HTLV1 NO DEBEN ser mayor a los exámenes Procesados ")</f>
        <v/>
      </c>
      <c r="CE57" s="1743" t="str">
        <f>IF(O57&gt;=P57,""," Los exámenes Reactivos de SÍFILIS NO DEBEN ser mayor a los exámenes Procesados ")</f>
        <v/>
      </c>
      <c r="CF57" s="1743" t="str">
        <f>IF(D57&gt;=E57,""," Los exámenes Confirmados de Hepatitis B NO DEBEN ser mayor a los exámenes Reactivos ")</f>
        <v/>
      </c>
      <c r="CG57" s="1743" t="str">
        <f>IF(G57&gt;=H57,""," Los exámenes Confirmados de Hepatitis C NO DEBEN ser mayor a los exámenes Reactivos ")</f>
        <v/>
      </c>
      <c r="CH57" s="1743" t="str">
        <f>IF(J57&gt;=K57,""," Los exámenes Confirmados de CHAGAS NO DEBEN ser mayor a los exámenes Reactivos ")</f>
        <v/>
      </c>
      <c r="CI57" s="1743" t="str">
        <f>IF(M57&gt;=N57,""," Los exámenes Confirmados de HTLV1 NO DEBEN ser mayor a los exámenes Reactivos ")</f>
        <v/>
      </c>
      <c r="CJ57" s="1743">
        <f t="shared" si="12"/>
        <v>0</v>
      </c>
      <c r="CK57" s="1743">
        <f t="shared" si="12"/>
        <v>0</v>
      </c>
      <c r="CL57" s="1743">
        <f t="shared" si="13"/>
        <v>0</v>
      </c>
      <c r="CM57" s="1743">
        <f t="shared" si="13"/>
        <v>0</v>
      </c>
      <c r="CN57" s="1743">
        <f t="shared" si="14"/>
        <v>0</v>
      </c>
      <c r="CO57" s="1743">
        <f t="shared" si="14"/>
        <v>0</v>
      </c>
      <c r="CP57" s="1743">
        <f t="shared" si="15"/>
        <v>0</v>
      </c>
      <c r="CQ57" s="1743">
        <f t="shared" si="15"/>
        <v>0</v>
      </c>
      <c r="CR57" s="1743">
        <f>IF(O57&gt;=P57,0,1)</f>
        <v>0</v>
      </c>
      <c r="CS57" s="1743"/>
      <c r="CT57" s="1743"/>
    </row>
    <row r="58" spans="1:98" ht="21" x14ac:dyDescent="0.25">
      <c r="A58" s="2828"/>
      <c r="B58" s="1759" t="s">
        <v>1880</v>
      </c>
      <c r="C58" s="316"/>
      <c r="D58" s="149"/>
      <c r="E58" s="682"/>
      <c r="F58" s="316"/>
      <c r="G58" s="149"/>
      <c r="H58" s="682"/>
      <c r="I58" s="316"/>
      <c r="J58" s="149"/>
      <c r="K58" s="682"/>
      <c r="L58" s="316"/>
      <c r="M58" s="149"/>
      <c r="N58" s="682"/>
      <c r="O58" s="316"/>
      <c r="P58" s="317"/>
      <c r="Q58" s="1756" t="s">
        <v>2352</v>
      </c>
      <c r="R58" s="1757"/>
      <c r="S58" s="1757"/>
      <c r="T58" s="1757"/>
      <c r="U58" s="1757"/>
      <c r="V58" s="1757"/>
      <c r="W58" s="1757"/>
      <c r="X58" s="1757"/>
      <c r="Y58" s="1757"/>
      <c r="BZ58" s="1743"/>
      <c r="CA58" s="1743" t="str">
        <f>IF(C58&gt;=D58,""," Los exámenes Reactivos de Hepatitis B NO DEBEN ser mayor a los exámenes Procesados ")</f>
        <v/>
      </c>
      <c r="CB58" s="1743" t="str">
        <f>IF(F58&gt;=G58,""," Los exámenes Reactivos de Hepatitis C NO DEBEN ser mayor a los exámenes Procesados ")</f>
        <v/>
      </c>
      <c r="CC58" s="1743" t="str">
        <f>IF(I58&gt;=J58,""," Los exámenes Reactivos de CHAGAS NO DEBEN ser mayor a los exámenes Procesados ")</f>
        <v/>
      </c>
      <c r="CD58" s="1743" t="str">
        <f>IF(L58&gt;=M58,""," Los exámenes Reactivos de HTLV1 NO DEBEN ser mayor a los exámenes Procesados ")</f>
        <v/>
      </c>
      <c r="CE58" s="1743" t="str">
        <f>IF(O58&gt;=P58,""," Los exámenes Reactivos de SÍFILIS NO DEBEN ser mayor a los exámenes Procesados ")</f>
        <v/>
      </c>
      <c r="CF58" s="1743" t="str">
        <f>IF(D58&gt;=E58,""," Los exámenes Confirmados de Hepatitis B NO DEBEN ser mayor a los exámenes Reactivos ")</f>
        <v/>
      </c>
      <c r="CG58" s="1743" t="str">
        <f>IF(G58&gt;=H58,""," Los exámenes Confirmados de Hepatitis C NO DEBEN ser mayor a los exámenes Reactivos ")</f>
        <v/>
      </c>
      <c r="CH58" s="1743" t="str">
        <f>IF(J58&gt;=K58,""," Los exámenes Confirmados de CHAGAS NO DEBEN ser mayor a los exámenes Reactivos ")</f>
        <v/>
      </c>
      <c r="CI58" s="1743" t="str">
        <f>IF(M58&gt;=N58,""," Los exámenes Confirmados de HTLV1 NO DEBEN ser mayor a los exámenes Reactivos ")</f>
        <v/>
      </c>
      <c r="CJ58" s="1743">
        <f t="shared" si="12"/>
        <v>0</v>
      </c>
      <c r="CK58" s="1743">
        <f t="shared" si="12"/>
        <v>0</v>
      </c>
      <c r="CL58" s="1743">
        <f t="shared" si="13"/>
        <v>0</v>
      </c>
      <c r="CM58" s="1743">
        <f t="shared" si="13"/>
        <v>0</v>
      </c>
      <c r="CN58" s="1743">
        <f t="shared" si="14"/>
        <v>0</v>
      </c>
      <c r="CO58" s="1743">
        <f t="shared" si="14"/>
        <v>0</v>
      </c>
      <c r="CP58" s="1743">
        <f t="shared" si="15"/>
        <v>0</v>
      </c>
      <c r="CQ58" s="1743">
        <f t="shared" si="15"/>
        <v>0</v>
      </c>
      <c r="CR58" s="1743">
        <f>IF(O58&gt;=P58,0,1)</f>
        <v>0</v>
      </c>
      <c r="CS58" s="1743"/>
      <c r="CT58" s="1743"/>
    </row>
    <row r="59" spans="1:98" x14ac:dyDescent="0.25">
      <c r="A59" s="3348" t="s">
        <v>1875</v>
      </c>
      <c r="B59" s="3349"/>
      <c r="C59" s="316"/>
      <c r="D59" s="149"/>
      <c r="E59" s="682"/>
      <c r="F59" s="316"/>
      <c r="G59" s="149"/>
      <c r="H59" s="682"/>
      <c r="I59" s="316"/>
      <c r="J59" s="149"/>
      <c r="K59" s="682"/>
      <c r="L59" s="316"/>
      <c r="M59" s="149"/>
      <c r="N59" s="682"/>
      <c r="O59" s="316"/>
      <c r="P59" s="317"/>
      <c r="Q59" s="1756" t="s">
        <v>2353</v>
      </c>
      <c r="R59" s="1757"/>
      <c r="S59" s="1757"/>
      <c r="T59" s="1757"/>
      <c r="U59" s="1757"/>
      <c r="V59" s="1757"/>
      <c r="W59" s="1757"/>
      <c r="X59" s="1757"/>
      <c r="Y59" s="1757"/>
      <c r="BZ59" s="1743"/>
      <c r="CA59" s="1743" t="str">
        <f>IF(C59&gt;=D59,""," Los exámenes Reactivos de Hepatitis B NO DEBEN ser mayor a los exámenes Procesados ")</f>
        <v/>
      </c>
      <c r="CB59" s="1743" t="str">
        <f>IF(F59&gt;=G59,""," Los exámenes Reactivos de Hepatitis C NO DEBEN ser mayor a los exámenes Procesados ")</f>
        <v/>
      </c>
      <c r="CC59" s="1743" t="str">
        <f>IF(I59&gt;=J59,""," Los exámenes Reactivos de CHAGAS NO DEBEN ser mayor a los exámenes Procesados ")</f>
        <v/>
      </c>
      <c r="CD59" s="1743" t="str">
        <f>IF(L59&gt;=M59,""," Los exámenes Reactivos de HTLV1 NO DEBEN ser mayor a los exámenes Procesados ")</f>
        <v/>
      </c>
      <c r="CE59" s="1743" t="str">
        <f>IF(O59&gt;=P59,""," Los exámenes Reactivos de SÍFILIS NO DEBEN ser mayor a los exámenes Procesados ")</f>
        <v/>
      </c>
      <c r="CF59" s="1743" t="str">
        <f>IF(D59&gt;=E59,""," Los exámenes Confirmados de Hepatitis B NO DEBEN ser mayor a los exámenes Reactivos ")</f>
        <v/>
      </c>
      <c r="CG59" s="1743" t="str">
        <f>IF(G59&gt;=H59,""," Los exámenes Confirmados de Hepatitis C NO DEBEN ser mayor a los exámenes Reactivos ")</f>
        <v/>
      </c>
      <c r="CH59" s="1743" t="str">
        <f>IF(J59&gt;=K59,""," Los exámenes Confirmados de CHAGAS NO DEBEN ser mayor a los exámenes Reactivos ")</f>
        <v/>
      </c>
      <c r="CI59" s="1743" t="str">
        <f>IF(M59&gt;=N59,""," Los exámenes Confirmados de HTLV1 NO DEBEN ser mayor a los exámenes Reactivos ")</f>
        <v/>
      </c>
      <c r="CJ59" s="1743">
        <f t="shared" si="12"/>
        <v>0</v>
      </c>
      <c r="CK59" s="1743">
        <f t="shared" si="12"/>
        <v>0</v>
      </c>
      <c r="CL59" s="1743">
        <f t="shared" si="13"/>
        <v>0</v>
      </c>
      <c r="CM59" s="1743">
        <f t="shared" si="13"/>
        <v>0</v>
      </c>
      <c r="CN59" s="1743">
        <f t="shared" si="14"/>
        <v>0</v>
      </c>
      <c r="CO59" s="1743">
        <f t="shared" si="14"/>
        <v>0</v>
      </c>
      <c r="CP59" s="1743">
        <f t="shared" si="15"/>
        <v>0</v>
      </c>
      <c r="CQ59" s="1743">
        <f t="shared" si="15"/>
        <v>0</v>
      </c>
      <c r="CR59" s="1743">
        <f>IF(O59&gt;=P59,0,1)</f>
        <v>0</v>
      </c>
      <c r="CS59" s="1743"/>
      <c r="CT59" s="1743"/>
    </row>
    <row r="60" spans="1:98" x14ac:dyDescent="0.25">
      <c r="A60" s="2811" t="s">
        <v>848</v>
      </c>
      <c r="B60" s="2811"/>
      <c r="C60" s="2811"/>
      <c r="D60" s="2811"/>
      <c r="E60" s="2811"/>
      <c r="F60" s="2811"/>
      <c r="G60" s="2811"/>
      <c r="H60" s="2811"/>
      <c r="I60" s="2811"/>
      <c r="J60" s="2811"/>
      <c r="K60" s="2811"/>
      <c r="L60" s="2811"/>
      <c r="M60" s="2811"/>
      <c r="N60" s="2811"/>
      <c r="O60" s="2811"/>
      <c r="P60" s="2811"/>
      <c r="Q60" s="2811"/>
      <c r="R60" s="2811"/>
      <c r="BZ60" s="1743"/>
      <c r="CA60" s="1743"/>
      <c r="CB60" s="1743"/>
      <c r="CC60" s="1743"/>
      <c r="CD60" s="1743"/>
      <c r="CE60" s="1743"/>
      <c r="CF60" s="1743"/>
      <c r="CG60" s="1743"/>
      <c r="CH60" s="1743"/>
      <c r="CI60" s="1743"/>
      <c r="CJ60" s="1743"/>
      <c r="CK60" s="1743"/>
      <c r="CL60" s="1743"/>
      <c r="CM60" s="1743"/>
      <c r="CN60" s="1743"/>
      <c r="CO60" s="1743"/>
      <c r="CP60" s="1743"/>
      <c r="CQ60" s="1743"/>
      <c r="CR60" s="1743"/>
      <c r="CS60" s="1743"/>
      <c r="CT60" s="1743"/>
    </row>
    <row r="61" spans="1:98" x14ac:dyDescent="0.25">
      <c r="A61" s="2767" t="s">
        <v>838</v>
      </c>
      <c r="B61" s="2768"/>
      <c r="C61" s="2735" t="s">
        <v>839</v>
      </c>
      <c r="D61" s="2736"/>
      <c r="E61" s="2737"/>
      <c r="F61" s="2920" t="s">
        <v>840</v>
      </c>
      <c r="G61" s="2920"/>
      <c r="H61" s="2920"/>
      <c r="I61" s="2920" t="s">
        <v>841</v>
      </c>
      <c r="J61" s="2920"/>
      <c r="K61" s="2920"/>
      <c r="L61" s="2920" t="s">
        <v>842</v>
      </c>
      <c r="M61" s="2920"/>
      <c r="N61" s="2920"/>
      <c r="O61" s="2735" t="s">
        <v>423</v>
      </c>
      <c r="P61" s="2737"/>
      <c r="Q61" s="558"/>
      <c r="BZ61" s="1743"/>
      <c r="CA61" s="1743"/>
      <c r="CB61" s="1743"/>
      <c r="CC61" s="1743"/>
      <c r="CD61" s="1743"/>
      <c r="CE61" s="1743"/>
      <c r="CF61" s="1743"/>
      <c r="CG61" s="1743"/>
      <c r="CH61" s="1743"/>
      <c r="CI61" s="1743"/>
      <c r="CJ61" s="1743"/>
      <c r="CK61" s="1743"/>
      <c r="CL61" s="1743"/>
      <c r="CM61" s="1743"/>
      <c r="CN61" s="1743"/>
      <c r="CO61" s="1743"/>
      <c r="CP61" s="1743"/>
      <c r="CQ61" s="1743"/>
      <c r="CR61" s="1743"/>
      <c r="CS61" s="1743"/>
      <c r="CT61" s="1743"/>
    </row>
    <row r="62" spans="1:98" x14ac:dyDescent="0.25">
      <c r="A62" s="2769"/>
      <c r="B62" s="2770"/>
      <c r="C62" s="468" t="s">
        <v>843</v>
      </c>
      <c r="D62" s="110" t="s">
        <v>844</v>
      </c>
      <c r="E62" s="339" t="s">
        <v>845</v>
      </c>
      <c r="F62" s="468" t="s">
        <v>843</v>
      </c>
      <c r="G62" s="110" t="s">
        <v>844</v>
      </c>
      <c r="H62" s="339" t="s">
        <v>845</v>
      </c>
      <c r="I62" s="468" t="s">
        <v>843</v>
      </c>
      <c r="J62" s="110" t="s">
        <v>844</v>
      </c>
      <c r="K62" s="339" t="s">
        <v>845</v>
      </c>
      <c r="L62" s="468" t="s">
        <v>843</v>
      </c>
      <c r="M62" s="110" t="s">
        <v>844</v>
      </c>
      <c r="N62" s="339" t="s">
        <v>845</v>
      </c>
      <c r="O62" s="468" t="s">
        <v>843</v>
      </c>
      <c r="P62" s="570" t="s">
        <v>844</v>
      </c>
      <c r="Q62" s="558"/>
      <c r="BZ62" s="1743"/>
      <c r="CA62" s="1743"/>
      <c r="CB62" s="1743"/>
      <c r="CC62" s="1743"/>
      <c r="CD62" s="1743"/>
      <c r="CE62" s="1743"/>
      <c r="CF62" s="1743"/>
      <c r="CG62" s="1743"/>
      <c r="CH62" s="1743"/>
      <c r="CI62" s="1743"/>
      <c r="CJ62" s="1743"/>
      <c r="CK62" s="1743"/>
      <c r="CL62" s="1743"/>
      <c r="CM62" s="1743"/>
      <c r="CN62" s="1743"/>
      <c r="CO62" s="1743"/>
      <c r="CP62" s="1743"/>
      <c r="CQ62" s="1743"/>
      <c r="CR62" s="1743"/>
      <c r="CS62" s="1743"/>
      <c r="CT62" s="1743"/>
    </row>
    <row r="63" spans="1:98" x14ac:dyDescent="0.25">
      <c r="A63" s="3320" t="s">
        <v>846</v>
      </c>
      <c r="B63" s="3321"/>
      <c r="C63" s="1036"/>
      <c r="D63" s="1755"/>
      <c r="E63" s="1257"/>
      <c r="F63" s="1036"/>
      <c r="G63" s="1755"/>
      <c r="H63" s="1257"/>
      <c r="I63" s="1036"/>
      <c r="J63" s="1755"/>
      <c r="K63" s="1257"/>
      <c r="L63" s="1036"/>
      <c r="M63" s="1755"/>
      <c r="N63" s="1257"/>
      <c r="O63" s="1036"/>
      <c r="P63" s="1085"/>
      <c r="Q63" s="1756" t="s">
        <v>2353</v>
      </c>
      <c r="R63" s="1757"/>
      <c r="S63" s="1757"/>
      <c r="T63" s="1757"/>
      <c r="U63" s="1757"/>
      <c r="V63" s="1757"/>
      <c r="W63" s="1757"/>
      <c r="X63" s="1757"/>
      <c r="Y63" s="1757"/>
      <c r="BZ63" s="1743"/>
      <c r="CA63" s="1743" t="str">
        <f>IF(C63&gt;=D63,""," Los exámenes Reactivos de Hepatitis B NO DEBEN ser mayor a los exámenes Procesados ")</f>
        <v/>
      </c>
      <c r="CB63" s="1743" t="str">
        <f>IF(F63&gt;=G63,""," Los exámenes Reactivos de Hepatitis C NO DEBEN ser mayor a los exámenes Procesados ")</f>
        <v/>
      </c>
      <c r="CC63" s="1743" t="str">
        <f>IF(I63&gt;=J63,""," Los exámenes Reactivos de CHAGAS NO DEBEN ser mayor a los exámenes Procesados ")</f>
        <v/>
      </c>
      <c r="CD63" s="1743" t="str">
        <f>IF(L63&gt;=M63,""," Los exámenes Reactivos de HTLV1 NO DEBEN ser mayor a los exámenes Procesados ")</f>
        <v/>
      </c>
      <c r="CE63" s="1743" t="str">
        <f>IF(O63&gt;=P63,""," Los exámenes Reactivos de SÍFILIS NO DEBEN ser mayor a los exámenes Procesados ")</f>
        <v/>
      </c>
      <c r="CF63" s="1743" t="str">
        <f>IF(D63&gt;=E63,""," Los exámenes Confirmados de Hepatitis B NO DEBEN ser mayor a los exámenes Reactivos ")</f>
        <v/>
      </c>
      <c r="CG63" s="1743" t="str">
        <f>IF(G63&gt;=H63,""," Los exámenes Confirmados de Hepatitis C NO DEBEN ser mayor a los exámenes Reactivos ")</f>
        <v/>
      </c>
      <c r="CH63" s="1743" t="str">
        <f>IF(J63&gt;=K63,""," Los exámenes Confirmados de CHAGAS NO DEBEN ser mayor a los exámenes Reactivos ")</f>
        <v/>
      </c>
      <c r="CI63" s="1743" t="str">
        <f>IF(M63&gt;=N63,""," Los exámenes Confirmados de HTLV1 NO DEBEN ser mayor a los exámenes Reactivos ")</f>
        <v/>
      </c>
      <c r="CJ63" s="1743">
        <f>IF(C63&gt;=D63,0,1)</f>
        <v>0</v>
      </c>
      <c r="CK63" s="1743">
        <f>IF(D63&gt;=E63,0,1)</f>
        <v>0</v>
      </c>
      <c r="CL63" s="1743">
        <f>IF(F63&gt;=G63,0,1)</f>
        <v>0</v>
      </c>
      <c r="CM63" s="1743">
        <f>IF(G63&gt;=H63,0,1)</f>
        <v>0</v>
      </c>
      <c r="CN63" s="1743">
        <f>IF(I63&gt;=J63,0,1)</f>
        <v>0</v>
      </c>
      <c r="CO63" s="1743">
        <f>IF(J63&gt;=K63,0,1)</f>
        <v>0</v>
      </c>
      <c r="CP63" s="1743">
        <f>IF(L63&gt;=M63,0,1)</f>
        <v>0</v>
      </c>
      <c r="CQ63" s="1743">
        <f>IF(M63&gt;=N63,0,1)</f>
        <v>0</v>
      </c>
      <c r="CR63" s="1743">
        <f>IF(O63&gt;=P63,0,1)</f>
        <v>0</v>
      </c>
      <c r="CS63" s="1743"/>
      <c r="CT63" s="1743"/>
    </row>
    <row r="64" spans="1:98" x14ac:dyDescent="0.25">
      <c r="A64" s="2825" t="s">
        <v>847</v>
      </c>
      <c r="B64" s="1758" t="s">
        <v>1878</v>
      </c>
      <c r="C64" s="193"/>
      <c r="D64" s="141"/>
      <c r="E64" s="244"/>
      <c r="F64" s="193"/>
      <c r="G64" s="141"/>
      <c r="H64" s="244"/>
      <c r="I64" s="193"/>
      <c r="J64" s="141"/>
      <c r="K64" s="244"/>
      <c r="L64" s="193"/>
      <c r="M64" s="141"/>
      <c r="N64" s="244"/>
      <c r="O64" s="193"/>
      <c r="P64" s="166"/>
      <c r="Q64" s="1756" t="s">
        <v>2353</v>
      </c>
      <c r="R64" s="1757"/>
      <c r="S64" s="1757"/>
      <c r="T64" s="1757"/>
      <c r="U64" s="1757"/>
      <c r="V64" s="1757"/>
      <c r="W64" s="1757"/>
      <c r="X64" s="1757"/>
      <c r="Y64" s="1757"/>
      <c r="BZ64" s="1743"/>
      <c r="CA64" s="1743" t="str">
        <f>IF(C64&gt;=D64,""," Los exámenes Reactivos de Hepatitis B NO DEBEN ser mayor a los exámenes Procesados ")</f>
        <v/>
      </c>
      <c r="CB64" s="1743" t="str">
        <f>IF(F64&gt;=G64,""," Los exámenes Reactivos de Hepatitis C NO DEBEN ser mayor a los exámenes Procesados ")</f>
        <v/>
      </c>
      <c r="CC64" s="1743" t="str">
        <f>IF(I64&gt;=J64,""," Los exámenes Reactivos de CHAGAS NO DEBEN ser mayor a los exámenes Procesados ")</f>
        <v/>
      </c>
      <c r="CD64" s="1743" t="str">
        <f>IF(L64&gt;=M64,""," Los exámenes Reactivos de HTLV1 NO DEBEN ser mayor a los exámenes Procesados ")</f>
        <v/>
      </c>
      <c r="CE64" s="1743" t="str">
        <f>IF(O64&gt;=P64,""," Los exámenes Reactivos de SÍFILIS NO DEBEN ser mayor a los exámenes Procesados ")</f>
        <v/>
      </c>
      <c r="CF64" s="1743" t="str">
        <f>IF(D64&gt;=E64,""," Los exámenes Confirmados de Hepatitis B NO DEBEN ser mayor a los exámenes Reactivos ")</f>
        <v/>
      </c>
      <c r="CG64" s="1743" t="str">
        <f>IF(G64&gt;=H64,""," Los exámenes Confirmados de Hepatitis C NO DEBEN ser mayor a los exámenes Reactivos ")</f>
        <v/>
      </c>
      <c r="CH64" s="1743" t="str">
        <f>IF(J64&gt;=K64,""," Los exámenes Confirmados de CHAGAS NO DEBEN ser mayor a los exámenes Reactivos ")</f>
        <v/>
      </c>
      <c r="CI64" s="1743" t="str">
        <f>IF(M64&gt;=N64,""," Los exámenes Confirmados de HTLV1 NO DEBEN ser mayor a los exámenes Reactivos ")</f>
        <v/>
      </c>
      <c r="CJ64" s="1743">
        <f>IF(C63&gt;=D64,0,1)</f>
        <v>0</v>
      </c>
      <c r="CK64" s="1743">
        <f>IF(D63&gt;=E64,0,1)</f>
        <v>0</v>
      </c>
      <c r="CL64" s="1743">
        <f>IF(F63&gt;=G64,0,1)</f>
        <v>0</v>
      </c>
      <c r="CM64" s="1743">
        <f>IF(G63&gt;=H64,0,1)</f>
        <v>0</v>
      </c>
      <c r="CN64" s="1743">
        <f>IF(I63&gt;=J64,0,1)</f>
        <v>0</v>
      </c>
      <c r="CO64" s="1743">
        <f>IF(J63&gt;=K64,0,1)</f>
        <v>0</v>
      </c>
      <c r="CP64" s="1743">
        <f>IF(L63&gt;=M64,0,1)</f>
        <v>0</v>
      </c>
      <c r="CQ64" s="1743">
        <f>IF(M63&gt;=N64,0,1)</f>
        <v>0</v>
      </c>
      <c r="CR64" s="1743">
        <f>IF(O63&gt;=P64,0,1)</f>
        <v>0</v>
      </c>
      <c r="CS64" s="1743"/>
      <c r="CT64" s="1743"/>
    </row>
    <row r="65" spans="1:98" ht="21" x14ac:dyDescent="0.25">
      <c r="A65" s="2827"/>
      <c r="B65" s="1760" t="s">
        <v>1879</v>
      </c>
      <c r="C65" s="252"/>
      <c r="D65" s="121"/>
      <c r="E65" s="299"/>
      <c r="F65" s="252"/>
      <c r="G65" s="121"/>
      <c r="H65" s="299"/>
      <c r="I65" s="252"/>
      <c r="J65" s="121"/>
      <c r="K65" s="299"/>
      <c r="L65" s="252"/>
      <c r="M65" s="121"/>
      <c r="N65" s="299"/>
      <c r="O65" s="252"/>
      <c r="P65" s="253"/>
      <c r="Q65" s="1756" t="s">
        <v>2353</v>
      </c>
      <c r="R65" s="1757"/>
      <c r="S65" s="1757"/>
      <c r="T65" s="1757"/>
      <c r="U65" s="1757"/>
      <c r="V65" s="1757"/>
      <c r="W65" s="1757"/>
      <c r="X65" s="1757"/>
      <c r="Y65" s="1757"/>
      <c r="BZ65" s="1743"/>
      <c r="CA65" s="1743" t="str">
        <f>IF(C65&gt;=D65,""," Los exámenes Reactivos de Hepatitis B NO DEBEN ser mayor a los exámenes Procesados ")</f>
        <v/>
      </c>
      <c r="CB65" s="1743" t="str">
        <f>IF(F65&gt;=G65,""," Los exámenes Reactivos de Hepatitis C NO DEBEN ser mayor a los exámenes Procesados ")</f>
        <v/>
      </c>
      <c r="CC65" s="1743" t="str">
        <f>IF(I65&gt;=J65,""," Los exámenes Reactivos de CHAGAS NO DEBEN ser mayor a los exámenes Procesados ")</f>
        <v/>
      </c>
      <c r="CD65" s="1743" t="str">
        <f>IF(L65&gt;=M65,""," Los exámenes Reactivos de HTLV1 NO DEBEN ser mayor a los exámenes Procesados ")</f>
        <v/>
      </c>
      <c r="CE65" s="1743" t="str">
        <f>IF(O65&gt;=P65,""," Los exámenes Reactivos de SÍFILIS NO DEBEN ser mayor a los exámenes Procesados ")</f>
        <v/>
      </c>
      <c r="CF65" s="1743" t="str">
        <f>IF(D65&gt;=E65,""," Los exámenes Confirmados de Hepatitis B NO DEBEN ser mayor a los exámenes Reactivos ")</f>
        <v/>
      </c>
      <c r="CG65" s="1743" t="str">
        <f>IF(G65&gt;=H65,""," Los exámenes Confirmados de Hepatitis C NO DEBEN ser mayor a los exámenes Reactivos ")</f>
        <v/>
      </c>
      <c r="CH65" s="1743" t="str">
        <f>IF(J65&gt;=K65,""," Los exámenes Confirmados de CHAGAS NO DEBEN ser mayor a los exámenes Reactivos ")</f>
        <v/>
      </c>
      <c r="CI65" s="1743" t="str">
        <f>IF(M65&gt;=N65,""," Los exámenes Confirmados de HTLV1 NO DEBEN ser mayor a los exámenes Reactivos ")</f>
        <v/>
      </c>
      <c r="CJ65" s="1743">
        <f t="shared" ref="CJ65:CK67" si="16">IF(C65&gt;=D65,0,1)</f>
        <v>0</v>
      </c>
      <c r="CK65" s="1743">
        <f t="shared" si="16"/>
        <v>0</v>
      </c>
      <c r="CL65" s="1743">
        <f t="shared" ref="CL65:CM67" si="17">IF(F65&gt;=G65,0,1)</f>
        <v>0</v>
      </c>
      <c r="CM65" s="1743">
        <f t="shared" si="17"/>
        <v>0</v>
      </c>
      <c r="CN65" s="1743">
        <f t="shared" ref="CN65:CO67" si="18">IF(I65&gt;=J65,0,1)</f>
        <v>0</v>
      </c>
      <c r="CO65" s="1743">
        <f t="shared" si="18"/>
        <v>0</v>
      </c>
      <c r="CP65" s="1743">
        <f t="shared" ref="CP65:CQ67" si="19">IF(L65&gt;=M65,0,1)</f>
        <v>0</v>
      </c>
      <c r="CQ65" s="1743">
        <f t="shared" si="19"/>
        <v>0</v>
      </c>
      <c r="CR65" s="1743">
        <f>IF(O65&gt;=P65,0,1)</f>
        <v>0</v>
      </c>
      <c r="CS65" s="1743"/>
      <c r="CT65" s="1743"/>
    </row>
    <row r="66" spans="1:98" ht="21" x14ac:dyDescent="0.25">
      <c r="A66" s="2828"/>
      <c r="B66" s="428" t="s">
        <v>1880</v>
      </c>
      <c r="C66" s="316"/>
      <c r="D66" s="149"/>
      <c r="E66" s="682"/>
      <c r="F66" s="316"/>
      <c r="G66" s="149"/>
      <c r="H66" s="682"/>
      <c r="I66" s="316"/>
      <c r="J66" s="149"/>
      <c r="K66" s="682"/>
      <c r="L66" s="316"/>
      <c r="M66" s="149"/>
      <c r="N66" s="682"/>
      <c r="O66" s="316"/>
      <c r="P66" s="317"/>
      <c r="Q66" s="1756" t="s">
        <v>2353</v>
      </c>
      <c r="R66" s="1757"/>
      <c r="S66" s="1757"/>
      <c r="T66" s="1757"/>
      <c r="U66" s="1757"/>
      <c r="V66" s="1757"/>
      <c r="W66" s="1757"/>
      <c r="X66" s="1757"/>
      <c r="Y66" s="1757"/>
      <c r="BZ66" s="1743"/>
      <c r="CA66" s="1743" t="str">
        <f>IF(C66&gt;=D66,""," Los exámenes Reactivos de Hepatitis B NO DEBEN ser mayor a los exámenes Procesados ")</f>
        <v/>
      </c>
      <c r="CB66" s="1743" t="str">
        <f>IF(F66&gt;=G66,""," Los exámenes Reactivos de Hepatitis C NO DEBEN ser mayor a los exámenes Procesados ")</f>
        <v/>
      </c>
      <c r="CC66" s="1743" t="str">
        <f>IF(I66&gt;=J66,""," Los exámenes Reactivos de CHAGAS NO DEBEN ser mayor a los exámenes Procesados ")</f>
        <v/>
      </c>
      <c r="CD66" s="1743" t="str">
        <f>IF(L66&gt;=M66,""," Los exámenes Reactivos de HTLV1 NO DEBEN ser mayor a los exámenes Procesados ")</f>
        <v/>
      </c>
      <c r="CE66" s="1743" t="str">
        <f>IF(O66&gt;=P66,""," Los exámenes Reactivos de SÍFILIS NO DEBEN ser mayor a los exámenes Procesados ")</f>
        <v/>
      </c>
      <c r="CF66" s="1743" t="str">
        <f>IF(D66&gt;=E66,""," Los exámenes Confirmados de Hepatitis B NO DEBEN ser mayor a los exámenes Reactivos ")</f>
        <v/>
      </c>
      <c r="CG66" s="1743" t="str">
        <f>IF(G66&gt;=H66,""," Los exámenes Confirmados de Hepatitis C NO DEBEN ser mayor a los exámenes Reactivos ")</f>
        <v/>
      </c>
      <c r="CH66" s="1743" t="str">
        <f>IF(J66&gt;=K66,""," Los exámenes Confirmados de CHAGAS NO DEBEN ser mayor a los exámenes Reactivos ")</f>
        <v/>
      </c>
      <c r="CI66" s="1743" t="str">
        <f>IF(M66&gt;=N66,""," Los exámenes Confirmados de HTLV1 NO DEBEN ser mayor a los exámenes Reactivos")</f>
        <v/>
      </c>
      <c r="CJ66" s="1743">
        <f t="shared" si="16"/>
        <v>0</v>
      </c>
      <c r="CK66" s="1743">
        <f t="shared" si="16"/>
        <v>0</v>
      </c>
      <c r="CL66" s="1743">
        <f t="shared" si="17"/>
        <v>0</v>
      </c>
      <c r="CM66" s="1743">
        <f t="shared" si="17"/>
        <v>0</v>
      </c>
      <c r="CN66" s="1743">
        <f t="shared" si="18"/>
        <v>0</v>
      </c>
      <c r="CO66" s="1743">
        <f t="shared" si="18"/>
        <v>0</v>
      </c>
      <c r="CP66" s="1743">
        <f t="shared" si="19"/>
        <v>0</v>
      </c>
      <c r="CQ66" s="1743">
        <f t="shared" si="19"/>
        <v>0</v>
      </c>
      <c r="CR66" s="1743">
        <f>IF(O66&gt;=P66,0,1)</f>
        <v>0</v>
      </c>
      <c r="CS66" s="1743"/>
      <c r="CT66" s="1743"/>
    </row>
    <row r="67" spans="1:98" x14ac:dyDescent="0.25">
      <c r="A67" s="3348" t="s">
        <v>1881</v>
      </c>
      <c r="B67" s="3349"/>
      <c r="C67" s="316"/>
      <c r="D67" s="149"/>
      <c r="E67" s="682"/>
      <c r="F67" s="316"/>
      <c r="G67" s="149"/>
      <c r="H67" s="682"/>
      <c r="I67" s="316"/>
      <c r="J67" s="149"/>
      <c r="K67" s="682"/>
      <c r="L67" s="316"/>
      <c r="M67" s="149"/>
      <c r="N67" s="682"/>
      <c r="O67" s="316"/>
      <c r="P67" s="317"/>
      <c r="Q67" s="1756" t="s">
        <v>2353</v>
      </c>
      <c r="R67" s="1757"/>
      <c r="S67" s="1757"/>
      <c r="T67" s="1757"/>
      <c r="U67" s="1757"/>
      <c r="V67" s="1757"/>
      <c r="W67" s="1757"/>
      <c r="X67" s="1757"/>
      <c r="Y67" s="1757"/>
      <c r="BZ67" s="1743"/>
      <c r="CA67" s="1743" t="str">
        <f>IF(C67&gt;=D67,""," Los exámenes Reactivos de Hepatitis B NO DEBEN ser mayor a los exámenes Procesados ")</f>
        <v/>
      </c>
      <c r="CB67" s="1743" t="str">
        <f>IF(F67&gt;=G67,""," Los exámenes Reactivos de Hepatitis C NO DEBEN ser mayor a los exámenes Procesados ")</f>
        <v/>
      </c>
      <c r="CC67" s="1743" t="str">
        <f>IF(I67&gt;=J67,""," Los exámenes Reactivos de CHAGAS NO DEBEN ser mayor a los exámenes Procesados ")</f>
        <v/>
      </c>
      <c r="CD67" s="1743" t="str">
        <f>IF(L67&gt;=M67,""," Los exámenes Reactivos de HTLV1 NO DEBEN ser mayor a los exámenes Procesados ")</f>
        <v/>
      </c>
      <c r="CE67" s="1743" t="str">
        <f>IF(O67&gt;=P67,""," Los exámenes Reactivos de SÍFILIS NO DEBEN ser mayor a los exámenes Procesados ")</f>
        <v/>
      </c>
      <c r="CF67" s="1743" t="str">
        <f>IF(D67&gt;=E67,""," Los exámenes Confirmados de Hepatitis B NO DEBEN ser mayor a los exámenes Reactivos ")</f>
        <v/>
      </c>
      <c r="CG67" s="1743" t="str">
        <f>IF(G67&gt;=H67,""," Los exámenes Confirmados de Hepatitis C NO DEBEN ser mayor a los exámenes Reactivos ")</f>
        <v/>
      </c>
      <c r="CH67" s="1743" t="str">
        <f>IF(J67&gt;=K67,""," Los exámenes Confirmados de CHAGAS NO DEBEN ser mayor a los exámenes Reactivos ")</f>
        <v/>
      </c>
      <c r="CI67" s="1743" t="str">
        <f>IF(M67&gt;=N67,""," Los exámenes Confirmados de HTLV1 NO DEBEN ser mayor a los exámenes Reactivos ")</f>
        <v/>
      </c>
      <c r="CJ67" s="1743">
        <f t="shared" si="16"/>
        <v>0</v>
      </c>
      <c r="CK67" s="1743">
        <f t="shared" si="16"/>
        <v>0</v>
      </c>
      <c r="CL67" s="1743">
        <f t="shared" si="17"/>
        <v>0</v>
      </c>
      <c r="CM67" s="1743">
        <f t="shared" si="17"/>
        <v>0</v>
      </c>
      <c r="CN67" s="1743">
        <f t="shared" si="18"/>
        <v>0</v>
      </c>
      <c r="CO67" s="1743">
        <f t="shared" si="18"/>
        <v>0</v>
      </c>
      <c r="CP67" s="1743">
        <f t="shared" si="19"/>
        <v>0</v>
      </c>
      <c r="CQ67" s="1743">
        <f t="shared" si="19"/>
        <v>0</v>
      </c>
      <c r="CR67" s="1743">
        <f>IF(O67&gt;=E67,0,1)</f>
        <v>0</v>
      </c>
      <c r="CS67" s="1743"/>
      <c r="CT67" s="1743"/>
    </row>
    <row r="68" spans="1:98" x14ac:dyDescent="0.25">
      <c r="A68" s="683" t="s">
        <v>849</v>
      </c>
      <c r="B68" s="683"/>
      <c r="C68" s="1442"/>
      <c r="D68" s="1442"/>
      <c r="E68" s="683"/>
      <c r="F68" s="292"/>
      <c r="G68" s="292"/>
      <c r="H68" s="292"/>
      <c r="I68" s="292"/>
      <c r="J68" s="292"/>
      <c r="K68" s="292"/>
      <c r="L68" s="292"/>
      <c r="M68" s="292"/>
      <c r="N68" s="292"/>
      <c r="O68" s="591"/>
      <c r="P68" s="292"/>
      <c r="Q68" s="292"/>
      <c r="R68" s="292"/>
      <c r="S68" s="292"/>
      <c r="T68" s="292"/>
      <c r="U68" s="292"/>
      <c r="V68" s="292"/>
      <c r="W68" s="292"/>
      <c r="X68" s="292"/>
      <c r="Y68" s="292"/>
      <c r="Z68" s="292"/>
      <c r="AA68" s="292"/>
      <c r="AB68" s="292"/>
      <c r="AC68" s="292"/>
      <c r="AD68" s="292"/>
      <c r="AE68" s="292"/>
      <c r="AF68" s="292"/>
      <c r="AG68" s="292"/>
      <c r="AH68" s="292"/>
      <c r="AI68" s="292"/>
      <c r="AJ68" s="292"/>
      <c r="AK68" s="292"/>
      <c r="BZ68" s="1743"/>
      <c r="CA68" s="1743"/>
      <c r="CB68" s="1743"/>
      <c r="CC68" s="1743"/>
      <c r="CD68" s="1743"/>
      <c r="CE68" s="1743"/>
      <c r="CF68" s="1743"/>
      <c r="CG68" s="1743"/>
      <c r="CH68" s="1743"/>
      <c r="CI68" s="1743"/>
      <c r="CJ68" s="1743"/>
      <c r="CK68" s="1743"/>
      <c r="CL68" s="1743"/>
      <c r="CM68" s="1743"/>
      <c r="CN68" s="1743"/>
      <c r="CO68" s="1743"/>
      <c r="CP68" s="1743"/>
      <c r="CQ68" s="1743"/>
      <c r="CR68" s="1743"/>
      <c r="CS68" s="1743"/>
      <c r="CT68" s="1743"/>
    </row>
    <row r="69" spans="1:98" ht="26.25" customHeight="1" x14ac:dyDescent="0.25">
      <c r="A69" s="2752" t="s">
        <v>838</v>
      </c>
      <c r="B69" s="2768"/>
      <c r="C69" s="2951" t="s">
        <v>47</v>
      </c>
      <c r="D69" s="2785"/>
      <c r="E69" s="2735" t="s">
        <v>850</v>
      </c>
      <c r="F69" s="2736"/>
      <c r="G69" s="2736"/>
      <c r="H69" s="2736"/>
      <c r="I69" s="2736"/>
      <c r="J69" s="2736"/>
      <c r="K69" s="2736"/>
      <c r="L69" s="2736"/>
      <c r="M69" s="2736"/>
      <c r="N69" s="2736"/>
      <c r="O69" s="2736"/>
      <c r="P69" s="2736"/>
      <c r="Q69" s="2736"/>
      <c r="R69" s="2736"/>
      <c r="S69" s="2736"/>
      <c r="T69" s="2736"/>
      <c r="U69" s="2736"/>
      <c r="V69" s="2736"/>
      <c r="W69" s="2736"/>
      <c r="X69" s="2736"/>
      <c r="Y69" s="2736"/>
      <c r="Z69" s="2736"/>
      <c r="AA69" s="2736"/>
      <c r="AB69" s="2736"/>
      <c r="AC69" s="2736"/>
      <c r="AD69" s="2736"/>
      <c r="AE69" s="2736"/>
      <c r="AF69" s="2736"/>
      <c r="AG69" s="2736"/>
      <c r="AH69" s="2736"/>
      <c r="AI69" s="2736"/>
      <c r="AJ69" s="2736"/>
      <c r="AK69" s="2736"/>
      <c r="AL69" s="2737"/>
      <c r="AM69" s="2746" t="s">
        <v>851</v>
      </c>
      <c r="AN69" s="2747"/>
      <c r="AO69" s="2768" t="s">
        <v>538</v>
      </c>
      <c r="AP69" s="2732" t="s">
        <v>71</v>
      </c>
      <c r="AQ69" s="2732" t="s">
        <v>26</v>
      </c>
      <c r="BZ69" s="1743"/>
      <c r="CA69" s="1743"/>
      <c r="CB69" s="1743"/>
      <c r="CC69" s="1743"/>
      <c r="CD69" s="1743"/>
      <c r="CE69" s="1743"/>
      <c r="CF69" s="1743"/>
      <c r="CG69" s="1743"/>
      <c r="CH69" s="1743"/>
      <c r="CI69" s="1743"/>
      <c r="CJ69" s="1743"/>
      <c r="CK69" s="1743"/>
      <c r="CL69" s="1743"/>
      <c r="CM69" s="1743"/>
      <c r="CN69" s="1743"/>
      <c r="CO69" s="1743"/>
      <c r="CP69" s="1743"/>
      <c r="CQ69" s="1743"/>
      <c r="CR69" s="1743"/>
      <c r="CS69" s="1743"/>
      <c r="CT69" s="1743"/>
    </row>
    <row r="70" spans="1:98" x14ac:dyDescent="0.25">
      <c r="A70" s="2796"/>
      <c r="B70" s="2774"/>
      <c r="C70" s="2822"/>
      <c r="D70" s="2789"/>
      <c r="E70" s="2735" t="s">
        <v>852</v>
      </c>
      <c r="F70" s="2737"/>
      <c r="G70" s="2735" t="s">
        <v>152</v>
      </c>
      <c r="H70" s="2737"/>
      <c r="I70" s="2735" t="s">
        <v>153</v>
      </c>
      <c r="J70" s="2737"/>
      <c r="K70" s="2735" t="s">
        <v>154</v>
      </c>
      <c r="L70" s="2737"/>
      <c r="M70" s="2735" t="s">
        <v>209</v>
      </c>
      <c r="N70" s="2737"/>
      <c r="O70" s="2735" t="s">
        <v>853</v>
      </c>
      <c r="P70" s="2737"/>
      <c r="Q70" s="2735" t="s">
        <v>854</v>
      </c>
      <c r="R70" s="2737"/>
      <c r="S70" s="2735" t="s">
        <v>855</v>
      </c>
      <c r="T70" s="2737"/>
      <c r="U70" s="2735" t="s">
        <v>856</v>
      </c>
      <c r="V70" s="2737"/>
      <c r="W70" s="2735" t="s">
        <v>857</v>
      </c>
      <c r="X70" s="2737"/>
      <c r="Y70" s="2735" t="s">
        <v>858</v>
      </c>
      <c r="Z70" s="2737"/>
      <c r="AA70" s="2735" t="s">
        <v>859</v>
      </c>
      <c r="AB70" s="2737"/>
      <c r="AC70" s="2735" t="s">
        <v>325</v>
      </c>
      <c r="AD70" s="2737"/>
      <c r="AE70" s="2735" t="s">
        <v>306</v>
      </c>
      <c r="AF70" s="2737"/>
      <c r="AG70" s="2735" t="s">
        <v>326</v>
      </c>
      <c r="AH70" s="2737"/>
      <c r="AI70" s="2735" t="s">
        <v>327</v>
      </c>
      <c r="AJ70" s="2737"/>
      <c r="AK70" s="2735" t="s">
        <v>308</v>
      </c>
      <c r="AL70" s="2737"/>
      <c r="AM70" s="3340" t="s">
        <v>27</v>
      </c>
      <c r="AN70" s="2930" t="s">
        <v>28</v>
      </c>
      <c r="AO70" s="2774"/>
      <c r="AP70" s="2734"/>
      <c r="AQ70" s="2734"/>
      <c r="BZ70" s="1743"/>
      <c r="CA70" s="1743"/>
      <c r="CB70" s="1743"/>
      <c r="CC70" s="1743"/>
      <c r="CD70" s="1743"/>
      <c r="CE70" s="1743"/>
      <c r="CF70" s="1743"/>
      <c r="CG70" s="1743"/>
      <c r="CH70" s="1743"/>
      <c r="CI70" s="1743"/>
      <c r="CJ70" s="1743"/>
      <c r="CK70" s="1743"/>
      <c r="CL70" s="1743"/>
      <c r="CM70" s="1743"/>
      <c r="CN70" s="1743"/>
      <c r="CO70" s="1743"/>
      <c r="CP70" s="1743"/>
      <c r="CQ70" s="1743"/>
      <c r="CR70" s="1743"/>
      <c r="CS70" s="1743"/>
      <c r="CT70" s="1743"/>
    </row>
    <row r="71" spans="1:98" x14ac:dyDescent="0.25">
      <c r="A71" s="2753"/>
      <c r="B71" s="2770"/>
      <c r="C71" s="339" t="s">
        <v>843</v>
      </c>
      <c r="D71" s="339" t="s">
        <v>844</v>
      </c>
      <c r="E71" s="468" t="s">
        <v>843</v>
      </c>
      <c r="F71" s="110" t="s">
        <v>844</v>
      </c>
      <c r="G71" s="468" t="s">
        <v>843</v>
      </c>
      <c r="H71" s="110" t="s">
        <v>844</v>
      </c>
      <c r="I71" s="468" t="s">
        <v>843</v>
      </c>
      <c r="J71" s="110" t="s">
        <v>844</v>
      </c>
      <c r="K71" s="468" t="s">
        <v>843</v>
      </c>
      <c r="L71" s="110" t="s">
        <v>844</v>
      </c>
      <c r="M71" s="468" t="s">
        <v>843</v>
      </c>
      <c r="N71" s="110" t="s">
        <v>844</v>
      </c>
      <c r="O71" s="468" t="s">
        <v>843</v>
      </c>
      <c r="P71" s="110" t="s">
        <v>844</v>
      </c>
      <c r="Q71" s="468" t="s">
        <v>843</v>
      </c>
      <c r="R71" s="110" t="s">
        <v>844</v>
      </c>
      <c r="S71" s="468" t="s">
        <v>843</v>
      </c>
      <c r="T71" s="110" t="s">
        <v>844</v>
      </c>
      <c r="U71" s="468" t="s">
        <v>843</v>
      </c>
      <c r="V71" s="110" t="s">
        <v>844</v>
      </c>
      <c r="W71" s="468" t="s">
        <v>843</v>
      </c>
      <c r="X71" s="110" t="s">
        <v>844</v>
      </c>
      <c r="Y71" s="468" t="s">
        <v>843</v>
      </c>
      <c r="Z71" s="110" t="s">
        <v>844</v>
      </c>
      <c r="AA71" s="468" t="s">
        <v>843</v>
      </c>
      <c r="AB71" s="110" t="s">
        <v>844</v>
      </c>
      <c r="AC71" s="468" t="s">
        <v>843</v>
      </c>
      <c r="AD71" s="110" t="s">
        <v>844</v>
      </c>
      <c r="AE71" s="468" t="s">
        <v>843</v>
      </c>
      <c r="AF71" s="110" t="s">
        <v>844</v>
      </c>
      <c r="AG71" s="468" t="s">
        <v>843</v>
      </c>
      <c r="AH71" s="110" t="s">
        <v>844</v>
      </c>
      <c r="AI71" s="468" t="s">
        <v>843</v>
      </c>
      <c r="AJ71" s="110" t="s">
        <v>844</v>
      </c>
      <c r="AK71" s="468" t="s">
        <v>843</v>
      </c>
      <c r="AL71" s="570" t="s">
        <v>844</v>
      </c>
      <c r="AM71" s="3341"/>
      <c r="AN71" s="2931"/>
      <c r="AO71" s="2770"/>
      <c r="AP71" s="2733"/>
      <c r="AQ71" s="2733"/>
      <c r="BZ71" s="1743"/>
      <c r="CA71" s="1743"/>
      <c r="CB71" s="1743"/>
      <c r="CC71" s="1743"/>
      <c r="CD71" s="1743"/>
      <c r="CE71" s="1743"/>
      <c r="CF71" s="1743"/>
      <c r="CG71" s="1743"/>
      <c r="CH71" s="1743"/>
      <c r="CI71" s="1743"/>
      <c r="CJ71" s="1743"/>
      <c r="CK71" s="1743"/>
      <c r="CL71" s="1743"/>
      <c r="CM71" s="1743"/>
      <c r="CN71" s="1743"/>
      <c r="CO71" s="1743"/>
      <c r="CP71" s="1743"/>
      <c r="CQ71" s="1743"/>
      <c r="CR71" s="1743"/>
      <c r="CS71" s="1743"/>
      <c r="CT71" s="1743"/>
    </row>
    <row r="72" spans="1:98" x14ac:dyDescent="0.25">
      <c r="A72" s="3327" t="s">
        <v>860</v>
      </c>
      <c r="B72" s="3328"/>
      <c r="C72" s="165">
        <f t="shared" ref="C72:C83" si="20">SUM(E72+G72+I72+K72+M72+O72+Q72+S72+U72+W72+Y72+AA72+AC72+AE72+AG72+AI72+AK72)</f>
        <v>0</v>
      </c>
      <c r="D72" s="314">
        <f t="shared" ref="D72:D83" si="21">SUM(F72+H72+J72+L72+N72+P72+R72+T72+V72+X72+Z72+AB72+AD72+AF72+AH72+AJ72+AL72)</f>
        <v>0</v>
      </c>
      <c r="E72" s="1247"/>
      <c r="F72" s="1761"/>
      <c r="G72" s="1247"/>
      <c r="H72" s="1761"/>
      <c r="I72" s="193"/>
      <c r="J72" s="141"/>
      <c r="K72" s="193"/>
      <c r="L72" s="141"/>
      <c r="M72" s="193"/>
      <c r="N72" s="141"/>
      <c r="O72" s="193"/>
      <c r="P72" s="141"/>
      <c r="Q72" s="193"/>
      <c r="R72" s="141"/>
      <c r="S72" s="193"/>
      <c r="T72" s="141"/>
      <c r="U72" s="193"/>
      <c r="V72" s="141"/>
      <c r="W72" s="193"/>
      <c r="X72" s="141"/>
      <c r="Y72" s="193"/>
      <c r="Z72" s="141"/>
      <c r="AA72" s="193"/>
      <c r="AB72" s="141"/>
      <c r="AC72" s="193"/>
      <c r="AD72" s="141"/>
      <c r="AE72" s="193"/>
      <c r="AF72" s="141"/>
      <c r="AG72" s="193"/>
      <c r="AH72" s="141"/>
      <c r="AI72" s="193"/>
      <c r="AJ72" s="141"/>
      <c r="AK72" s="1247"/>
      <c r="AL72" s="1584"/>
      <c r="AM72" s="1584"/>
      <c r="AN72" s="301"/>
      <c r="AO72" s="301"/>
      <c r="AP72" s="236"/>
      <c r="AQ72" s="236"/>
      <c r="AR72" s="1612" t="s">
        <v>2354</v>
      </c>
      <c r="BZ72" s="1743"/>
      <c r="CA72" s="1743" t="str">
        <f>IF(C72&lt;&gt;AN72," Total de exámenes procesados DEBEN ser igual al Total por sexo.-","")</f>
        <v/>
      </c>
      <c r="CB72" s="1743" t="str">
        <f t="shared" ref="CB72:CB94" si="22">IF(F72&lt;=E72,""," Los exámenes Reactivos de 0 a 4 años NO DEBEN ser mayor a los Exámenes Procesados de la misma edad.-")</f>
        <v/>
      </c>
      <c r="CC72" s="1743" t="str">
        <f t="shared" ref="CC72:CC94" si="23">IF(H72&lt;=G72,""," Los exámenes Reactivos de 5 a 9 años NO DEBEN ser mayor a los Exámenes Procesados de la misma edad.-")</f>
        <v/>
      </c>
      <c r="CD72" s="1743" t="str">
        <f t="shared" ref="CD72:CD94" si="24">IF(J72&lt;=I72,""," Los exámenes Reactivos de 10 a 14 años NO DEBEN ser mayor a los Exámenes Procesados de la misma edad.-")</f>
        <v/>
      </c>
      <c r="CE72" s="1743" t="str">
        <f t="shared" ref="CE72:CE94" si="25">IF(L72&lt;=K72,""," Los exámenes Reactivos de 15 a 19 años NO DEBEN ser mayor a los Exámenes Procesados de la misma edad.-")</f>
        <v/>
      </c>
      <c r="CF72" s="1743" t="str">
        <f t="shared" ref="CF72:CF94" si="26">IF(N72&lt;=M72,""," Los exámenes Reactivos de 20 a 24 años NO DEBEN ser mayor a los Exámenes Procesados de la misma edad.-")</f>
        <v/>
      </c>
      <c r="CG72" s="1743" t="str">
        <f t="shared" ref="CG72:CG94" si="27">IF(P72&lt;=O72,""," Los exámenes Reactivos de 25 a 29 años NO DEBEN ser mayor a los Exámenes Procesados de la misma edad.-")</f>
        <v/>
      </c>
      <c r="CH72" s="1743" t="str">
        <f t="shared" ref="CH72:CH94" si="28">IF(R72&lt;=Q72,""," Los exámenes Reactivos de 30 a 34 años NO DEBEN ser mayor a los Exámenes Procesados de la misma edad.-")</f>
        <v/>
      </c>
      <c r="CI72" s="1743" t="str">
        <f t="shared" ref="CI72:CI94" si="29">IF(T72&lt;=S72,""," Los exámenes Reactivos de 35 a 39 años NO DEBEN ser mayor a los Exámenes Procesados de la misma edad.-")</f>
        <v/>
      </c>
      <c r="CJ72" s="1743" t="str">
        <f t="shared" ref="CJ72:CJ94" si="30">IF(V72&lt;=U72,""," Los exámenes Reactivos de 40 a 44 años NO DEBEN ser mayor a los Exámenes Procesados de la misma edad.-")</f>
        <v/>
      </c>
      <c r="CK72" s="1743" t="str">
        <f t="shared" ref="CK72:CK94" si="31">IF(X72&lt;=W72,""," Los exámenes Reactivos de 45 a 49 años NO DEBEN ser mayor a los Exámenes Procesados de la misma edad.-")</f>
        <v/>
      </c>
      <c r="CL72" s="1743" t="str">
        <f t="shared" ref="CL72:CL94" si="32">IF(Z72&lt;=Y72,""," Los exámenes Reactivos de 50 a 54 años NO DEBEN ser mayor a los Exámenes Procesados de la misma edad.-")</f>
        <v/>
      </c>
      <c r="CM72" s="1743" t="str">
        <f t="shared" ref="CM72:CM94" si="33">IF(AB72&lt;=AA72,""," Los exámenes Reactivos de 55 a 59 años NO DEBEN ser mayor a los Exámenes Procesados de la misma edad.-")</f>
        <v/>
      </c>
      <c r="CN72" s="1743" t="str">
        <f t="shared" ref="CN72:CN94" si="34">IF(AD72&lt;=AC72,""," Los exámenes Reactivos de 60 a 64 años NO DEBEN ser mayor a los Exámenes Procesados de la misma edad.-")</f>
        <v/>
      </c>
      <c r="CO72" s="1743" t="str">
        <f t="shared" ref="CO72:CO94" si="35">IF(AF72&lt;=AE72,""," Los exámenes Reactivos de 65 a 69 años NO DEBEN ser mayor a los Exámenes Procesados de la misma edad.-")</f>
        <v/>
      </c>
      <c r="CP72" s="1743" t="str">
        <f t="shared" ref="CP72:CP94" si="36">IF(AH72&lt;=AG72,""," Los exámenes Reactivos de 70 a 74 años NO DEBEN ser mayor a los Exámenes Procesados de la misma edad.-")</f>
        <v/>
      </c>
      <c r="CQ72" s="1743" t="str">
        <f t="shared" ref="CQ72:CQ81" si="37">IF(AJ72&lt;=AI72,""," Los exámenes Reactivos de 75 a 79 años NO DEBEN ser mayor a los Exámenes Procesados de la misma edad.-")</f>
        <v/>
      </c>
      <c r="CR72" s="1743" t="str">
        <f t="shared" ref="CR72:CR94" si="38">IF(AL72&lt;=AK72,""," Los exámenes Reactivos de 80 y mas años NO DEBEN ser mayor a los Exámenes Procesados de la misma edad.-")</f>
        <v/>
      </c>
      <c r="CS72" s="1743" t="str">
        <f t="shared" ref="CS72:CS80" si="39">IF(AL72&lt;=AK72,""," Los exámenes Reactivos de 80 y mas años NO DEBEN ser mayor a los Exámenes Procesados de la misma edad.-")</f>
        <v/>
      </c>
      <c r="CT72" s="1743" t="str">
        <f t="shared" ref="CT72:CT80" si="40">IF(AL72&lt;=AK72,""," Los exámenes Reactivos de 80 y mas años NO DEBEN ser mayor a los Exámenes Procesados de la misma edad.-")</f>
        <v/>
      </c>
    </row>
    <row r="73" spans="1:98" x14ac:dyDescent="0.25">
      <c r="A73" s="2835" t="s">
        <v>861</v>
      </c>
      <c r="B73" s="2814"/>
      <c r="C73" s="506">
        <f t="shared" si="20"/>
        <v>0</v>
      </c>
      <c r="D73" s="426">
        <f t="shared" si="21"/>
        <v>0</v>
      </c>
      <c r="E73" s="256"/>
      <c r="F73" s="207"/>
      <c r="G73" s="256"/>
      <c r="H73" s="207"/>
      <c r="I73" s="252"/>
      <c r="J73" s="121"/>
      <c r="K73" s="252"/>
      <c r="L73" s="121"/>
      <c r="M73" s="252"/>
      <c r="N73" s="121"/>
      <c r="O73" s="252"/>
      <c r="P73" s="121"/>
      <c r="Q73" s="252"/>
      <c r="R73" s="121"/>
      <c r="S73" s="252"/>
      <c r="T73" s="121"/>
      <c r="U73" s="252"/>
      <c r="V73" s="121"/>
      <c r="W73" s="252"/>
      <c r="X73" s="121"/>
      <c r="Y73" s="252"/>
      <c r="Z73" s="121"/>
      <c r="AA73" s="252"/>
      <c r="AB73" s="121"/>
      <c r="AC73" s="252"/>
      <c r="AD73" s="121"/>
      <c r="AE73" s="252"/>
      <c r="AF73" s="121"/>
      <c r="AG73" s="252"/>
      <c r="AH73" s="121"/>
      <c r="AI73" s="252"/>
      <c r="AJ73" s="121"/>
      <c r="AK73" s="256"/>
      <c r="AL73" s="235"/>
      <c r="AM73" s="235"/>
      <c r="AN73" s="301"/>
      <c r="AO73" s="301"/>
      <c r="AP73" s="236"/>
      <c r="AQ73" s="236"/>
      <c r="AR73" s="1612" t="s">
        <v>2354</v>
      </c>
      <c r="BZ73" s="1743"/>
      <c r="CA73" s="1743" t="str">
        <f>IF(C73&lt;&gt;AN73," Total de exámenes procesados DEBEN ser igual al Total por sexo.-","")</f>
        <v/>
      </c>
      <c r="CB73" s="1743" t="str">
        <f t="shared" si="22"/>
        <v/>
      </c>
      <c r="CC73" s="1743" t="str">
        <f t="shared" si="23"/>
        <v/>
      </c>
      <c r="CD73" s="1743" t="str">
        <f t="shared" si="24"/>
        <v/>
      </c>
      <c r="CE73" s="1743" t="str">
        <f t="shared" si="25"/>
        <v/>
      </c>
      <c r="CF73" s="1743" t="str">
        <f t="shared" si="26"/>
        <v/>
      </c>
      <c r="CG73" s="1743" t="str">
        <f t="shared" si="27"/>
        <v/>
      </c>
      <c r="CH73" s="1743" t="str">
        <f t="shared" si="28"/>
        <v/>
      </c>
      <c r="CI73" s="1743" t="str">
        <f t="shared" si="29"/>
        <v/>
      </c>
      <c r="CJ73" s="1743" t="str">
        <f t="shared" si="30"/>
        <v/>
      </c>
      <c r="CK73" s="1743" t="str">
        <f t="shared" si="31"/>
        <v/>
      </c>
      <c r="CL73" s="1743" t="str">
        <f t="shared" si="32"/>
        <v/>
      </c>
      <c r="CM73" s="1743" t="str">
        <f t="shared" si="33"/>
        <v/>
      </c>
      <c r="CN73" s="1743" t="str">
        <f t="shared" si="34"/>
        <v/>
      </c>
      <c r="CO73" s="1743" t="str">
        <f t="shared" si="35"/>
        <v/>
      </c>
      <c r="CP73" s="1743" t="str">
        <f t="shared" si="36"/>
        <v/>
      </c>
      <c r="CQ73" s="1743" t="str">
        <f t="shared" si="37"/>
        <v/>
      </c>
      <c r="CR73" s="1743" t="str">
        <f t="shared" si="38"/>
        <v/>
      </c>
      <c r="CS73" s="1743" t="str">
        <f t="shared" si="39"/>
        <v/>
      </c>
      <c r="CT73" s="1743" t="str">
        <f t="shared" si="40"/>
        <v/>
      </c>
    </row>
    <row r="74" spans="1:98" x14ac:dyDescent="0.25">
      <c r="A74" s="2835" t="s">
        <v>862</v>
      </c>
      <c r="B74" s="2814"/>
      <c r="C74" s="506">
        <f t="shared" si="20"/>
        <v>0</v>
      </c>
      <c r="D74" s="426">
        <f t="shared" si="21"/>
        <v>0</v>
      </c>
      <c r="E74" s="256"/>
      <c r="F74" s="207"/>
      <c r="G74" s="256"/>
      <c r="H74" s="207"/>
      <c r="I74" s="252"/>
      <c r="J74" s="121"/>
      <c r="K74" s="201"/>
      <c r="L74" s="203"/>
      <c r="M74" s="201"/>
      <c r="N74" s="203"/>
      <c r="O74" s="201"/>
      <c r="P74" s="203"/>
      <c r="Q74" s="201"/>
      <c r="R74" s="203"/>
      <c r="S74" s="201"/>
      <c r="T74" s="203"/>
      <c r="U74" s="201"/>
      <c r="V74" s="203"/>
      <c r="W74" s="201"/>
      <c r="X74" s="203"/>
      <c r="Y74" s="201"/>
      <c r="Z74" s="203"/>
      <c r="AA74" s="201"/>
      <c r="AB74" s="203"/>
      <c r="AC74" s="201"/>
      <c r="AD74" s="203"/>
      <c r="AE74" s="201"/>
      <c r="AF74" s="203"/>
      <c r="AG74" s="201"/>
      <c r="AH74" s="203"/>
      <c r="AI74" s="201"/>
      <c r="AJ74" s="203"/>
      <c r="AK74" s="256"/>
      <c r="AL74" s="235"/>
      <c r="AM74" s="235"/>
      <c r="AN74" s="301"/>
      <c r="AO74" s="301"/>
      <c r="AP74" s="236"/>
      <c r="AQ74" s="236"/>
      <c r="AR74" s="1612" t="s">
        <v>2354</v>
      </c>
      <c r="BZ74" s="1743"/>
      <c r="CA74" s="1743" t="str">
        <f>IF(C74&lt;&gt;AN74," Total de exámenes procesados DEBEN ser igual al Total por sexo.-","")</f>
        <v/>
      </c>
      <c r="CB74" s="1743" t="str">
        <f t="shared" si="22"/>
        <v/>
      </c>
      <c r="CC74" s="1743" t="str">
        <f t="shared" si="23"/>
        <v/>
      </c>
      <c r="CD74" s="1743" t="str">
        <f t="shared" si="24"/>
        <v/>
      </c>
      <c r="CE74" s="1743" t="str">
        <f t="shared" si="25"/>
        <v/>
      </c>
      <c r="CF74" s="1743" t="str">
        <f t="shared" si="26"/>
        <v/>
      </c>
      <c r="CG74" s="1743" t="str">
        <f t="shared" si="27"/>
        <v/>
      </c>
      <c r="CH74" s="1743" t="str">
        <f t="shared" si="28"/>
        <v/>
      </c>
      <c r="CI74" s="1743" t="str">
        <f t="shared" si="29"/>
        <v/>
      </c>
      <c r="CJ74" s="1743" t="str">
        <f t="shared" si="30"/>
        <v/>
      </c>
      <c r="CK74" s="1743" t="str">
        <f t="shared" si="31"/>
        <v/>
      </c>
      <c r="CL74" s="1743" t="str">
        <f t="shared" si="32"/>
        <v/>
      </c>
      <c r="CM74" s="1743" t="str">
        <f t="shared" si="33"/>
        <v/>
      </c>
      <c r="CN74" s="1743" t="str">
        <f t="shared" si="34"/>
        <v/>
      </c>
      <c r="CO74" s="1743" t="str">
        <f t="shared" si="35"/>
        <v/>
      </c>
      <c r="CP74" s="1743" t="str">
        <f t="shared" si="36"/>
        <v/>
      </c>
      <c r="CQ74" s="1743" t="str">
        <f t="shared" si="37"/>
        <v/>
      </c>
      <c r="CR74" s="1743" t="str">
        <f t="shared" si="38"/>
        <v/>
      </c>
      <c r="CS74" s="1743" t="str">
        <f t="shared" si="39"/>
        <v/>
      </c>
      <c r="CT74" s="1743" t="str">
        <f t="shared" si="40"/>
        <v/>
      </c>
    </row>
    <row r="75" spans="1:98" x14ac:dyDescent="0.25">
      <c r="A75" s="2835" t="s">
        <v>825</v>
      </c>
      <c r="B75" s="2814"/>
      <c r="C75" s="506">
        <f t="shared" si="20"/>
        <v>0</v>
      </c>
      <c r="D75" s="307">
        <f t="shared" si="21"/>
        <v>0</v>
      </c>
      <c r="E75" s="256"/>
      <c r="F75" s="207"/>
      <c r="G75" s="256"/>
      <c r="H75" s="207"/>
      <c r="I75" s="256"/>
      <c r="J75" s="207"/>
      <c r="K75" s="201"/>
      <c r="L75" s="203"/>
      <c r="M75" s="201"/>
      <c r="N75" s="203"/>
      <c r="O75" s="201"/>
      <c r="P75" s="203"/>
      <c r="Q75" s="201"/>
      <c r="R75" s="203"/>
      <c r="S75" s="201"/>
      <c r="T75" s="203"/>
      <c r="U75" s="201"/>
      <c r="V75" s="203"/>
      <c r="W75" s="201"/>
      <c r="X75" s="203"/>
      <c r="Y75" s="201"/>
      <c r="Z75" s="203"/>
      <c r="AA75" s="201"/>
      <c r="AB75" s="203"/>
      <c r="AC75" s="201"/>
      <c r="AD75" s="203"/>
      <c r="AE75" s="201"/>
      <c r="AF75" s="203"/>
      <c r="AG75" s="201"/>
      <c r="AH75" s="203"/>
      <c r="AI75" s="201"/>
      <c r="AJ75" s="203"/>
      <c r="AK75" s="201"/>
      <c r="AL75" s="236"/>
      <c r="AM75" s="301"/>
      <c r="AN75" s="301"/>
      <c r="AO75" s="301"/>
      <c r="AP75" s="236"/>
      <c r="AQ75" s="236"/>
      <c r="AR75" s="1612" t="s">
        <v>2354</v>
      </c>
      <c r="BZ75" s="1743"/>
      <c r="CA75" s="1743" t="str">
        <f t="shared" ref="CA75:CA94" si="41">IF(C75&lt;&gt;SUM(AM75:AN75)," Total de exámenes procesados DEBEN ser igual al Total por sexo.-","")</f>
        <v/>
      </c>
      <c r="CB75" s="1743" t="str">
        <f t="shared" si="22"/>
        <v/>
      </c>
      <c r="CC75" s="1743" t="str">
        <f t="shared" si="23"/>
        <v/>
      </c>
      <c r="CD75" s="1743" t="str">
        <f t="shared" si="24"/>
        <v/>
      </c>
      <c r="CE75" s="1743" t="str">
        <f t="shared" si="25"/>
        <v/>
      </c>
      <c r="CF75" s="1743" t="str">
        <f t="shared" si="26"/>
        <v/>
      </c>
      <c r="CG75" s="1743" t="str">
        <f t="shared" si="27"/>
        <v/>
      </c>
      <c r="CH75" s="1743" t="str">
        <f t="shared" si="28"/>
        <v/>
      </c>
      <c r="CI75" s="1743" t="str">
        <f t="shared" si="29"/>
        <v/>
      </c>
      <c r="CJ75" s="1743" t="str">
        <f t="shared" si="30"/>
        <v/>
      </c>
      <c r="CK75" s="1743" t="str">
        <f t="shared" si="31"/>
        <v/>
      </c>
      <c r="CL75" s="1743" t="str">
        <f t="shared" si="32"/>
        <v/>
      </c>
      <c r="CM75" s="1743" t="str">
        <f t="shared" si="33"/>
        <v/>
      </c>
      <c r="CN75" s="1743" t="str">
        <f t="shared" si="34"/>
        <v/>
      </c>
      <c r="CO75" s="1743" t="str">
        <f t="shared" si="35"/>
        <v/>
      </c>
      <c r="CP75" s="1743" t="str">
        <f t="shared" si="36"/>
        <v/>
      </c>
      <c r="CQ75" s="1743" t="str">
        <f t="shared" si="37"/>
        <v/>
      </c>
      <c r="CR75" s="1743" t="str">
        <f t="shared" si="38"/>
        <v/>
      </c>
      <c r="CS75" s="1743" t="str">
        <f t="shared" si="39"/>
        <v/>
      </c>
      <c r="CT75" s="1743" t="str">
        <f t="shared" si="40"/>
        <v/>
      </c>
    </row>
    <row r="76" spans="1:98" x14ac:dyDescent="0.25">
      <c r="A76" s="2835" t="s">
        <v>830</v>
      </c>
      <c r="B76" s="2814"/>
      <c r="C76" s="200">
        <f t="shared" si="20"/>
        <v>0</v>
      </c>
      <c r="D76" s="307">
        <f t="shared" si="21"/>
        <v>0</v>
      </c>
      <c r="E76" s="201"/>
      <c r="F76" s="203"/>
      <c r="G76" s="201"/>
      <c r="H76" s="203"/>
      <c r="I76" s="201"/>
      <c r="J76" s="203"/>
      <c r="K76" s="201"/>
      <c r="L76" s="203"/>
      <c r="M76" s="201"/>
      <c r="N76" s="203"/>
      <c r="O76" s="201"/>
      <c r="P76" s="203"/>
      <c r="Q76" s="201"/>
      <c r="R76" s="203"/>
      <c r="S76" s="201"/>
      <c r="T76" s="203"/>
      <c r="U76" s="201"/>
      <c r="V76" s="203"/>
      <c r="W76" s="201"/>
      <c r="X76" s="203"/>
      <c r="Y76" s="201"/>
      <c r="Z76" s="203"/>
      <c r="AA76" s="201"/>
      <c r="AB76" s="203"/>
      <c r="AC76" s="201"/>
      <c r="AD76" s="203"/>
      <c r="AE76" s="201"/>
      <c r="AF76" s="203"/>
      <c r="AG76" s="201"/>
      <c r="AH76" s="203"/>
      <c r="AI76" s="201"/>
      <c r="AJ76" s="203"/>
      <c r="AK76" s="201"/>
      <c r="AL76" s="236"/>
      <c r="AM76" s="301"/>
      <c r="AN76" s="301"/>
      <c r="AO76" s="301"/>
      <c r="AP76" s="236"/>
      <c r="AQ76" s="236"/>
      <c r="AR76" s="1612" t="s">
        <v>2354</v>
      </c>
      <c r="BZ76" s="1743"/>
      <c r="CA76" s="1743" t="str">
        <f t="shared" si="41"/>
        <v/>
      </c>
      <c r="CB76" s="1743" t="str">
        <f t="shared" si="22"/>
        <v/>
      </c>
      <c r="CC76" s="1743" t="str">
        <f t="shared" si="23"/>
        <v/>
      </c>
      <c r="CD76" s="1743" t="str">
        <f t="shared" si="24"/>
        <v/>
      </c>
      <c r="CE76" s="1743" t="str">
        <f t="shared" si="25"/>
        <v/>
      </c>
      <c r="CF76" s="1743" t="str">
        <f t="shared" si="26"/>
        <v/>
      </c>
      <c r="CG76" s="1743" t="str">
        <f t="shared" si="27"/>
        <v/>
      </c>
      <c r="CH76" s="1743" t="str">
        <f t="shared" si="28"/>
        <v/>
      </c>
      <c r="CI76" s="1743" t="str">
        <f t="shared" si="29"/>
        <v/>
      </c>
      <c r="CJ76" s="1743" t="str">
        <f t="shared" si="30"/>
        <v/>
      </c>
      <c r="CK76" s="1743" t="str">
        <f t="shared" si="31"/>
        <v/>
      </c>
      <c r="CL76" s="1743" t="str">
        <f t="shared" si="32"/>
        <v/>
      </c>
      <c r="CM76" s="1743" t="str">
        <f t="shared" si="33"/>
        <v/>
      </c>
      <c r="CN76" s="1743" t="str">
        <f t="shared" si="34"/>
        <v/>
      </c>
      <c r="CO76" s="1743" t="str">
        <f t="shared" si="35"/>
        <v/>
      </c>
      <c r="CP76" s="1743" t="str">
        <f t="shared" si="36"/>
        <v/>
      </c>
      <c r="CQ76" s="1743" t="str">
        <f t="shared" si="37"/>
        <v/>
      </c>
      <c r="CR76" s="1743" t="str">
        <f t="shared" si="38"/>
        <v/>
      </c>
      <c r="CS76" s="1743" t="str">
        <f t="shared" si="39"/>
        <v/>
      </c>
      <c r="CT76" s="1743" t="str">
        <f t="shared" si="40"/>
        <v/>
      </c>
    </row>
    <row r="77" spans="1:98" x14ac:dyDescent="0.25">
      <c r="A77" s="2835" t="s">
        <v>863</v>
      </c>
      <c r="B77" s="2814"/>
      <c r="C77" s="506">
        <f t="shared" si="20"/>
        <v>0</v>
      </c>
      <c r="D77" s="426">
        <f t="shared" si="21"/>
        <v>0</v>
      </c>
      <c r="E77" s="256"/>
      <c r="F77" s="207"/>
      <c r="G77" s="256"/>
      <c r="H77" s="207"/>
      <c r="I77" s="201"/>
      <c r="J77" s="203"/>
      <c r="K77" s="201"/>
      <c r="L77" s="203"/>
      <c r="M77" s="201"/>
      <c r="N77" s="203"/>
      <c r="O77" s="201"/>
      <c r="P77" s="203"/>
      <c r="Q77" s="201"/>
      <c r="R77" s="203"/>
      <c r="S77" s="201"/>
      <c r="T77" s="203"/>
      <c r="U77" s="201"/>
      <c r="V77" s="203"/>
      <c r="W77" s="201"/>
      <c r="X77" s="203"/>
      <c r="Y77" s="201"/>
      <c r="Z77" s="203"/>
      <c r="AA77" s="201"/>
      <c r="AB77" s="203"/>
      <c r="AC77" s="201"/>
      <c r="AD77" s="203"/>
      <c r="AE77" s="201"/>
      <c r="AF77" s="203"/>
      <c r="AG77" s="201"/>
      <c r="AH77" s="203"/>
      <c r="AI77" s="201"/>
      <c r="AJ77" s="203"/>
      <c r="AK77" s="201"/>
      <c r="AL77" s="236"/>
      <c r="AM77" s="301"/>
      <c r="AN77" s="301"/>
      <c r="AO77" s="301"/>
      <c r="AP77" s="236"/>
      <c r="AQ77" s="236"/>
      <c r="AR77" s="1612" t="s">
        <v>2354</v>
      </c>
      <c r="BZ77" s="1743"/>
      <c r="CA77" s="1743" t="str">
        <f t="shared" si="41"/>
        <v/>
      </c>
      <c r="CB77" s="1743" t="str">
        <f t="shared" si="22"/>
        <v/>
      </c>
      <c r="CC77" s="1743" t="str">
        <f t="shared" si="23"/>
        <v/>
      </c>
      <c r="CD77" s="1743" t="str">
        <f t="shared" si="24"/>
        <v/>
      </c>
      <c r="CE77" s="1743" t="str">
        <f t="shared" si="25"/>
        <v/>
      </c>
      <c r="CF77" s="1743" t="str">
        <f t="shared" si="26"/>
        <v/>
      </c>
      <c r="CG77" s="1743" t="str">
        <f t="shared" si="27"/>
        <v/>
      </c>
      <c r="CH77" s="1743" t="str">
        <f t="shared" si="28"/>
        <v/>
      </c>
      <c r="CI77" s="1743" t="str">
        <f t="shared" si="29"/>
        <v/>
      </c>
      <c r="CJ77" s="1743" t="str">
        <f t="shared" si="30"/>
        <v/>
      </c>
      <c r="CK77" s="1743" t="str">
        <f t="shared" si="31"/>
        <v/>
      </c>
      <c r="CL77" s="1743" t="str">
        <f t="shared" si="32"/>
        <v/>
      </c>
      <c r="CM77" s="1743" t="str">
        <f t="shared" si="33"/>
        <v/>
      </c>
      <c r="CN77" s="1743" t="str">
        <f t="shared" si="34"/>
        <v/>
      </c>
      <c r="CO77" s="1743" t="str">
        <f t="shared" si="35"/>
        <v/>
      </c>
      <c r="CP77" s="1743" t="str">
        <f t="shared" si="36"/>
        <v/>
      </c>
      <c r="CQ77" s="1743" t="str">
        <f t="shared" si="37"/>
        <v/>
      </c>
      <c r="CR77" s="1743" t="str">
        <f t="shared" si="38"/>
        <v/>
      </c>
      <c r="CS77" s="1743" t="str">
        <f t="shared" si="39"/>
        <v/>
      </c>
      <c r="CT77" s="1743" t="str">
        <f t="shared" si="40"/>
        <v/>
      </c>
    </row>
    <row r="78" spans="1:98" ht="27.75" customHeight="1" x14ac:dyDescent="0.25">
      <c r="A78" s="3076" t="s">
        <v>864</v>
      </c>
      <c r="B78" s="3077"/>
      <c r="C78" s="506">
        <f t="shared" si="20"/>
        <v>0</v>
      </c>
      <c r="D78" s="426">
        <f t="shared" si="21"/>
        <v>0</v>
      </c>
      <c r="E78" s="256"/>
      <c r="F78" s="207"/>
      <c r="G78" s="256"/>
      <c r="H78" s="207"/>
      <c r="I78" s="201"/>
      <c r="J78" s="203"/>
      <c r="K78" s="201"/>
      <c r="L78" s="203"/>
      <c r="M78" s="201"/>
      <c r="N78" s="203"/>
      <c r="O78" s="201"/>
      <c r="P78" s="203"/>
      <c r="Q78" s="201"/>
      <c r="R78" s="203"/>
      <c r="S78" s="201"/>
      <c r="T78" s="203"/>
      <c r="U78" s="201"/>
      <c r="V78" s="203"/>
      <c r="W78" s="201"/>
      <c r="X78" s="203"/>
      <c r="Y78" s="201"/>
      <c r="Z78" s="203"/>
      <c r="AA78" s="201"/>
      <c r="AB78" s="203"/>
      <c r="AC78" s="201"/>
      <c r="AD78" s="203"/>
      <c r="AE78" s="201"/>
      <c r="AF78" s="203"/>
      <c r="AG78" s="201"/>
      <c r="AH78" s="203"/>
      <c r="AI78" s="201"/>
      <c r="AJ78" s="203"/>
      <c r="AK78" s="201"/>
      <c r="AL78" s="236"/>
      <c r="AM78" s="301"/>
      <c r="AN78" s="301"/>
      <c r="AO78" s="301"/>
      <c r="AP78" s="236"/>
      <c r="AQ78" s="236"/>
      <c r="AR78" s="1612" t="s">
        <v>2355</v>
      </c>
      <c r="BZ78" s="1743"/>
      <c r="CA78" s="1743" t="str">
        <f t="shared" si="41"/>
        <v/>
      </c>
      <c r="CB78" s="1743" t="str">
        <f t="shared" si="22"/>
        <v/>
      </c>
      <c r="CC78" s="1743" t="str">
        <f t="shared" si="23"/>
        <v/>
      </c>
      <c r="CD78" s="1743" t="str">
        <f t="shared" si="24"/>
        <v/>
      </c>
      <c r="CE78" s="1743" t="str">
        <f t="shared" si="25"/>
        <v/>
      </c>
      <c r="CF78" s="1743" t="str">
        <f t="shared" si="26"/>
        <v/>
      </c>
      <c r="CG78" s="1743" t="str">
        <f t="shared" si="27"/>
        <v/>
      </c>
      <c r="CH78" s="1743" t="str">
        <f t="shared" si="28"/>
        <v/>
      </c>
      <c r="CI78" s="1743" t="str">
        <f t="shared" si="29"/>
        <v/>
      </c>
      <c r="CJ78" s="1743" t="str">
        <f t="shared" si="30"/>
        <v/>
      </c>
      <c r="CK78" s="1743" t="str">
        <f t="shared" si="31"/>
        <v/>
      </c>
      <c r="CL78" s="1743" t="str">
        <f t="shared" si="32"/>
        <v/>
      </c>
      <c r="CM78" s="1743" t="str">
        <f t="shared" si="33"/>
        <v/>
      </c>
      <c r="CN78" s="1743" t="str">
        <f t="shared" si="34"/>
        <v/>
      </c>
      <c r="CO78" s="1743" t="str">
        <f t="shared" si="35"/>
        <v/>
      </c>
      <c r="CP78" s="1743" t="str">
        <f t="shared" si="36"/>
        <v/>
      </c>
      <c r="CQ78" s="1743" t="str">
        <f t="shared" si="37"/>
        <v/>
      </c>
      <c r="CR78" s="1743" t="str">
        <f t="shared" si="38"/>
        <v/>
      </c>
      <c r="CS78" s="1743" t="str">
        <f t="shared" si="39"/>
        <v/>
      </c>
      <c r="CT78" s="1743" t="str">
        <f t="shared" si="40"/>
        <v/>
      </c>
    </row>
    <row r="79" spans="1:98" x14ac:dyDescent="0.25">
      <c r="A79" s="2835" t="s">
        <v>828</v>
      </c>
      <c r="B79" s="2814"/>
      <c r="C79" s="200">
        <f t="shared" si="20"/>
        <v>0</v>
      </c>
      <c r="D79" s="307">
        <f t="shared" si="21"/>
        <v>0</v>
      </c>
      <c r="E79" s="201"/>
      <c r="F79" s="203"/>
      <c r="G79" s="201"/>
      <c r="H79" s="203"/>
      <c r="I79" s="201"/>
      <c r="J79" s="203"/>
      <c r="K79" s="201"/>
      <c r="L79" s="203"/>
      <c r="M79" s="201"/>
      <c r="N79" s="203"/>
      <c r="O79" s="201"/>
      <c r="P79" s="203"/>
      <c r="Q79" s="201"/>
      <c r="R79" s="203"/>
      <c r="S79" s="201"/>
      <c r="T79" s="203"/>
      <c r="U79" s="201"/>
      <c r="V79" s="203"/>
      <c r="W79" s="201"/>
      <c r="X79" s="203"/>
      <c r="Y79" s="201"/>
      <c r="Z79" s="203"/>
      <c r="AA79" s="201"/>
      <c r="AB79" s="203"/>
      <c r="AC79" s="201"/>
      <c r="AD79" s="203"/>
      <c r="AE79" s="201"/>
      <c r="AF79" s="203"/>
      <c r="AG79" s="201"/>
      <c r="AH79" s="203"/>
      <c r="AI79" s="201"/>
      <c r="AJ79" s="203"/>
      <c r="AK79" s="201"/>
      <c r="AL79" s="236"/>
      <c r="AM79" s="301"/>
      <c r="AN79" s="301"/>
      <c r="AO79" s="301"/>
      <c r="AP79" s="236"/>
      <c r="AQ79" s="236"/>
      <c r="AR79" s="1612" t="s">
        <v>2354</v>
      </c>
      <c r="BZ79" s="1743"/>
      <c r="CA79" s="1743" t="str">
        <f t="shared" si="41"/>
        <v/>
      </c>
      <c r="CB79" s="1743" t="str">
        <f t="shared" si="22"/>
        <v/>
      </c>
      <c r="CC79" s="1743" t="str">
        <f t="shared" si="23"/>
        <v/>
      </c>
      <c r="CD79" s="1743" t="str">
        <f t="shared" si="24"/>
        <v/>
      </c>
      <c r="CE79" s="1743" t="str">
        <f t="shared" si="25"/>
        <v/>
      </c>
      <c r="CF79" s="1743" t="str">
        <f t="shared" si="26"/>
        <v/>
      </c>
      <c r="CG79" s="1743" t="str">
        <f t="shared" si="27"/>
        <v/>
      </c>
      <c r="CH79" s="1743" t="str">
        <f t="shared" si="28"/>
        <v/>
      </c>
      <c r="CI79" s="1743" t="str">
        <f t="shared" si="29"/>
        <v/>
      </c>
      <c r="CJ79" s="1743" t="str">
        <f t="shared" si="30"/>
        <v/>
      </c>
      <c r="CK79" s="1743" t="str">
        <f t="shared" si="31"/>
        <v/>
      </c>
      <c r="CL79" s="1743" t="str">
        <f t="shared" si="32"/>
        <v/>
      </c>
      <c r="CM79" s="1743" t="str">
        <f t="shared" si="33"/>
        <v/>
      </c>
      <c r="CN79" s="1743" t="str">
        <f t="shared" si="34"/>
        <v/>
      </c>
      <c r="CO79" s="1743" t="str">
        <f t="shared" si="35"/>
        <v/>
      </c>
      <c r="CP79" s="1743" t="str">
        <f t="shared" si="36"/>
        <v/>
      </c>
      <c r="CQ79" s="1743" t="str">
        <f t="shared" si="37"/>
        <v/>
      </c>
      <c r="CR79" s="1743" t="str">
        <f t="shared" si="38"/>
        <v/>
      </c>
      <c r="CS79" s="1743" t="str">
        <f t="shared" si="39"/>
        <v/>
      </c>
      <c r="CT79" s="1743" t="str">
        <f t="shared" si="40"/>
        <v/>
      </c>
    </row>
    <row r="80" spans="1:98" x14ac:dyDescent="0.25">
      <c r="A80" s="3322" t="s">
        <v>865</v>
      </c>
      <c r="B80" s="3323"/>
      <c r="C80" s="545">
        <f t="shared" si="20"/>
        <v>0</v>
      </c>
      <c r="D80" s="560">
        <f t="shared" si="21"/>
        <v>0</v>
      </c>
      <c r="E80" s="147"/>
      <c r="F80" s="616"/>
      <c r="G80" s="147"/>
      <c r="H80" s="616"/>
      <c r="I80" s="147"/>
      <c r="J80" s="616"/>
      <c r="K80" s="269"/>
      <c r="L80" s="208"/>
      <c r="M80" s="269"/>
      <c r="N80" s="208"/>
      <c r="O80" s="269"/>
      <c r="P80" s="208"/>
      <c r="Q80" s="269"/>
      <c r="R80" s="208"/>
      <c r="S80" s="269"/>
      <c r="T80" s="208"/>
      <c r="U80" s="269"/>
      <c r="V80" s="208"/>
      <c r="W80" s="269"/>
      <c r="X80" s="208"/>
      <c r="Y80" s="269"/>
      <c r="Z80" s="208"/>
      <c r="AA80" s="269"/>
      <c r="AB80" s="208"/>
      <c r="AC80" s="269"/>
      <c r="AD80" s="208"/>
      <c r="AE80" s="269"/>
      <c r="AF80" s="208"/>
      <c r="AG80" s="269"/>
      <c r="AH80" s="208"/>
      <c r="AI80" s="269"/>
      <c r="AJ80" s="208"/>
      <c r="AK80" s="269"/>
      <c r="AL80" s="270"/>
      <c r="AM80" s="429"/>
      <c r="AN80" s="429"/>
      <c r="AO80" s="429"/>
      <c r="AP80" s="270"/>
      <c r="AQ80" s="270"/>
      <c r="AR80" s="1612" t="s">
        <v>2354</v>
      </c>
      <c r="BZ80" s="1743"/>
      <c r="CA80" s="1743" t="str">
        <f t="shared" si="41"/>
        <v/>
      </c>
      <c r="CB80" s="1743" t="str">
        <f t="shared" si="22"/>
        <v/>
      </c>
      <c r="CC80" s="1743" t="str">
        <f t="shared" si="23"/>
        <v/>
      </c>
      <c r="CD80" s="1743" t="str">
        <f t="shared" si="24"/>
        <v/>
      </c>
      <c r="CE80" s="1743" t="str">
        <f t="shared" si="25"/>
        <v/>
      </c>
      <c r="CF80" s="1743" t="str">
        <f t="shared" si="26"/>
        <v/>
      </c>
      <c r="CG80" s="1743" t="str">
        <f t="shared" si="27"/>
        <v/>
      </c>
      <c r="CH80" s="1743" t="str">
        <f t="shared" si="28"/>
        <v/>
      </c>
      <c r="CI80" s="1743" t="str">
        <f t="shared" si="29"/>
        <v/>
      </c>
      <c r="CJ80" s="1743" t="str">
        <f t="shared" si="30"/>
        <v/>
      </c>
      <c r="CK80" s="1743" t="str">
        <f t="shared" si="31"/>
        <v/>
      </c>
      <c r="CL80" s="1743" t="str">
        <f t="shared" si="32"/>
        <v/>
      </c>
      <c r="CM80" s="1743" t="str">
        <f t="shared" si="33"/>
        <v/>
      </c>
      <c r="CN80" s="1743" t="str">
        <f t="shared" si="34"/>
        <v/>
      </c>
      <c r="CO80" s="1743" t="str">
        <f t="shared" si="35"/>
        <v/>
      </c>
      <c r="CP80" s="1743" t="str">
        <f t="shared" si="36"/>
        <v/>
      </c>
      <c r="CQ80" s="1743" t="str">
        <f t="shared" si="37"/>
        <v/>
      </c>
      <c r="CR80" s="1743" t="str">
        <f t="shared" si="38"/>
        <v/>
      </c>
      <c r="CS80" s="1743" t="str">
        <f t="shared" si="39"/>
        <v/>
      </c>
      <c r="CT80" s="1743" t="str">
        <f t="shared" si="40"/>
        <v/>
      </c>
    </row>
    <row r="81" spans="1:98" x14ac:dyDescent="0.25">
      <c r="A81" s="3018" t="s">
        <v>829</v>
      </c>
      <c r="B81" s="1762" t="s">
        <v>1878</v>
      </c>
      <c r="C81" s="165">
        <f t="shared" si="20"/>
        <v>0</v>
      </c>
      <c r="D81" s="314">
        <f t="shared" si="21"/>
        <v>0</v>
      </c>
      <c r="E81" s="120"/>
      <c r="F81" s="122"/>
      <c r="G81" s="120"/>
      <c r="H81" s="122"/>
      <c r="I81" s="120"/>
      <c r="J81" s="122"/>
      <c r="K81" s="193"/>
      <c r="L81" s="141"/>
      <c r="M81" s="193"/>
      <c r="N81" s="141"/>
      <c r="O81" s="193"/>
      <c r="P81" s="141"/>
      <c r="Q81" s="193"/>
      <c r="R81" s="141"/>
      <c r="S81" s="193"/>
      <c r="T81" s="141"/>
      <c r="U81" s="193"/>
      <c r="V81" s="141"/>
      <c r="W81" s="193"/>
      <c r="X81" s="141"/>
      <c r="Y81" s="193"/>
      <c r="Z81" s="141"/>
      <c r="AA81" s="193"/>
      <c r="AB81" s="141"/>
      <c r="AC81" s="193"/>
      <c r="AD81" s="141"/>
      <c r="AE81" s="193"/>
      <c r="AF81" s="141"/>
      <c r="AG81" s="193"/>
      <c r="AH81" s="141"/>
      <c r="AI81" s="193"/>
      <c r="AJ81" s="141"/>
      <c r="AK81" s="193"/>
      <c r="AL81" s="166"/>
      <c r="AM81" s="244"/>
      <c r="AN81" s="244"/>
      <c r="AO81" s="244"/>
      <c r="AP81" s="166"/>
      <c r="AQ81" s="166"/>
      <c r="AR81" s="1612" t="s">
        <v>2354</v>
      </c>
      <c r="BZ81" s="1743"/>
      <c r="CA81" s="1743" t="str">
        <f t="shared" si="41"/>
        <v/>
      </c>
      <c r="CB81" s="1743" t="str">
        <f t="shared" si="22"/>
        <v/>
      </c>
      <c r="CC81" s="1743" t="str">
        <f t="shared" si="23"/>
        <v/>
      </c>
      <c r="CD81" s="1743" t="str">
        <f t="shared" si="24"/>
        <v/>
      </c>
      <c r="CE81" s="1743" t="str">
        <f t="shared" si="25"/>
        <v/>
      </c>
      <c r="CF81" s="1743" t="str">
        <f t="shared" si="26"/>
        <v/>
      </c>
      <c r="CG81" s="1743" t="str">
        <f t="shared" si="27"/>
        <v/>
      </c>
      <c r="CH81" s="1743" t="str">
        <f t="shared" si="28"/>
        <v/>
      </c>
      <c r="CI81" s="1743" t="str">
        <f t="shared" si="29"/>
        <v/>
      </c>
      <c r="CJ81" s="1743" t="str">
        <f t="shared" si="30"/>
        <v/>
      </c>
      <c r="CK81" s="1743" t="str">
        <f t="shared" si="31"/>
        <v/>
      </c>
      <c r="CL81" s="1743" t="str">
        <f t="shared" si="32"/>
        <v/>
      </c>
      <c r="CM81" s="1743" t="str">
        <f t="shared" si="33"/>
        <v/>
      </c>
      <c r="CN81" s="1743" t="str">
        <f t="shared" si="34"/>
        <v/>
      </c>
      <c r="CO81" s="1743" t="str">
        <f t="shared" si="35"/>
        <v/>
      </c>
      <c r="CP81" s="1743" t="str">
        <f t="shared" si="36"/>
        <v/>
      </c>
      <c r="CQ81" s="1743" t="str">
        <f t="shared" si="37"/>
        <v/>
      </c>
      <c r="CR81" s="1743" t="str">
        <f t="shared" si="38"/>
        <v/>
      </c>
      <c r="CS81" s="1743" t="str">
        <f>IF(AL81&lt;=AK81,""," Los exámenes Reactivos de 81 y mas años NO DEBEN ser mayor a los Exámenes Procesados de la misma edad.-")</f>
        <v/>
      </c>
      <c r="CT81" s="1743" t="str">
        <f>IF(AL81&lt;=AK81,""," Los exámenes Reactivos de 81 y mas años NO DEBEN ser mayor a los Exámenes Procesados de la misma edad.-")</f>
        <v/>
      </c>
    </row>
    <row r="82" spans="1:98" ht="21" x14ac:dyDescent="0.25">
      <c r="A82" s="3119"/>
      <c r="B82" s="651" t="s">
        <v>1879</v>
      </c>
      <c r="C82" s="506">
        <f t="shared" si="20"/>
        <v>0</v>
      </c>
      <c r="D82" s="426">
        <f t="shared" si="21"/>
        <v>0</v>
      </c>
      <c r="E82" s="256"/>
      <c r="F82" s="207"/>
      <c r="G82" s="256"/>
      <c r="H82" s="207"/>
      <c r="I82" s="256"/>
      <c r="J82" s="207"/>
      <c r="K82" s="201"/>
      <c r="L82" s="203"/>
      <c r="M82" s="201"/>
      <c r="N82" s="203"/>
      <c r="O82" s="201"/>
      <c r="P82" s="203"/>
      <c r="Q82" s="201"/>
      <c r="R82" s="203"/>
      <c r="S82" s="201"/>
      <c r="T82" s="203"/>
      <c r="U82" s="201"/>
      <c r="V82" s="203"/>
      <c r="W82" s="201"/>
      <c r="X82" s="203"/>
      <c r="Y82" s="201"/>
      <c r="Z82" s="203"/>
      <c r="AA82" s="201"/>
      <c r="AB82" s="203"/>
      <c r="AC82" s="201"/>
      <c r="AD82" s="203"/>
      <c r="AE82" s="201"/>
      <c r="AF82" s="203"/>
      <c r="AG82" s="201"/>
      <c r="AH82" s="203"/>
      <c r="AI82" s="201"/>
      <c r="AJ82" s="203"/>
      <c r="AK82" s="201"/>
      <c r="AL82" s="236"/>
      <c r="AM82" s="301"/>
      <c r="AN82" s="301"/>
      <c r="AO82" s="301"/>
      <c r="AP82" s="236"/>
      <c r="AQ82" s="236"/>
      <c r="AR82" s="1612" t="s">
        <v>2354</v>
      </c>
      <c r="BZ82" s="1743"/>
      <c r="CA82" s="1743" t="str">
        <f t="shared" si="41"/>
        <v/>
      </c>
      <c r="CB82" s="1743" t="str">
        <f t="shared" si="22"/>
        <v/>
      </c>
      <c r="CC82" s="1743" t="str">
        <f t="shared" si="23"/>
        <v/>
      </c>
      <c r="CD82" s="1743" t="str">
        <f t="shared" si="24"/>
        <v/>
      </c>
      <c r="CE82" s="1743" t="str">
        <f t="shared" si="25"/>
        <v/>
      </c>
      <c r="CF82" s="1743" t="str">
        <f t="shared" si="26"/>
        <v/>
      </c>
      <c r="CG82" s="1743" t="str">
        <f t="shared" si="27"/>
        <v/>
      </c>
      <c r="CH82" s="1743" t="str">
        <f t="shared" si="28"/>
        <v/>
      </c>
      <c r="CI82" s="1743" t="str">
        <f t="shared" si="29"/>
        <v/>
      </c>
      <c r="CJ82" s="1743" t="str">
        <f t="shared" si="30"/>
        <v/>
      </c>
      <c r="CK82" s="1743" t="str">
        <f t="shared" si="31"/>
        <v/>
      </c>
      <c r="CL82" s="1743" t="str">
        <f t="shared" si="32"/>
        <v/>
      </c>
      <c r="CM82" s="1743" t="str">
        <f t="shared" si="33"/>
        <v/>
      </c>
      <c r="CN82" s="1743" t="str">
        <f t="shared" si="34"/>
        <v/>
      </c>
      <c r="CO82" s="1743" t="str">
        <f t="shared" si="35"/>
        <v/>
      </c>
      <c r="CP82" s="1743" t="str">
        <f t="shared" si="36"/>
        <v/>
      </c>
      <c r="CQ82" s="1743" t="str">
        <f>IF(AJ82&lt;=AI82,""," Los exámenes Reactivos de 75 a 89 años NO DEBEN ser mayor a los Exámenes Procesados de la misma edad.-")</f>
        <v/>
      </c>
      <c r="CR82" s="1743" t="str">
        <f t="shared" si="38"/>
        <v/>
      </c>
      <c r="CS82" s="1743" t="str">
        <f>IF(AL82&lt;=AK82,""," Los exámenes Reactivos de 80 y mas años NO DEBEN ser mayor a los Exámenes Procesados de la misma edad.-")</f>
        <v/>
      </c>
      <c r="CT82" s="1743" t="str">
        <f>IF(AL82&lt;=AK82,""," Los exámenes Reactivos de 80 y mas años NO DEBEN ser mayor a los Exámenes Procesados de la misma edad.-")</f>
        <v/>
      </c>
    </row>
    <row r="83" spans="1:98" ht="21" x14ac:dyDescent="0.25">
      <c r="A83" s="3019"/>
      <c r="B83" s="428" t="s">
        <v>1880</v>
      </c>
      <c r="C83" s="168">
        <f t="shared" si="20"/>
        <v>0</v>
      </c>
      <c r="D83" s="310">
        <f t="shared" si="21"/>
        <v>0</v>
      </c>
      <c r="E83" s="242"/>
      <c r="F83" s="132"/>
      <c r="G83" s="242"/>
      <c r="H83" s="132"/>
      <c r="I83" s="242"/>
      <c r="J83" s="132"/>
      <c r="K83" s="242"/>
      <c r="L83" s="132"/>
      <c r="M83" s="242"/>
      <c r="N83" s="132"/>
      <c r="O83" s="242"/>
      <c r="P83" s="132"/>
      <c r="Q83" s="242"/>
      <c r="R83" s="132"/>
      <c r="S83" s="242"/>
      <c r="T83" s="132"/>
      <c r="U83" s="242"/>
      <c r="V83" s="132"/>
      <c r="W83" s="242"/>
      <c r="X83" s="132"/>
      <c r="Y83" s="242"/>
      <c r="Z83" s="132"/>
      <c r="AA83" s="242"/>
      <c r="AB83" s="132"/>
      <c r="AC83" s="242"/>
      <c r="AD83" s="132"/>
      <c r="AE83" s="242"/>
      <c r="AF83" s="132"/>
      <c r="AG83" s="242"/>
      <c r="AH83" s="132"/>
      <c r="AI83" s="242"/>
      <c r="AJ83" s="132"/>
      <c r="AK83" s="242"/>
      <c r="AL83" s="169"/>
      <c r="AM83" s="247"/>
      <c r="AN83" s="247"/>
      <c r="AO83" s="247"/>
      <c r="AP83" s="169"/>
      <c r="AQ83" s="169"/>
      <c r="AR83" s="1612" t="s">
        <v>2354</v>
      </c>
      <c r="BZ83" s="1743"/>
      <c r="CA83" s="1743" t="str">
        <f t="shared" si="41"/>
        <v/>
      </c>
      <c r="CB83" s="1743" t="str">
        <f t="shared" si="22"/>
        <v/>
      </c>
      <c r="CC83" s="1743" t="str">
        <f t="shared" si="23"/>
        <v/>
      </c>
      <c r="CD83" s="1743" t="str">
        <f t="shared" si="24"/>
        <v/>
      </c>
      <c r="CE83" s="1743" t="str">
        <f t="shared" si="25"/>
        <v/>
      </c>
      <c r="CF83" s="1743" t="str">
        <f t="shared" si="26"/>
        <v/>
      </c>
      <c r="CG83" s="1743" t="str">
        <f t="shared" si="27"/>
        <v/>
      </c>
      <c r="CH83" s="1743" t="str">
        <f t="shared" si="28"/>
        <v/>
      </c>
      <c r="CI83" s="1743" t="str">
        <f t="shared" si="29"/>
        <v/>
      </c>
      <c r="CJ83" s="1743" t="str">
        <f t="shared" si="30"/>
        <v/>
      </c>
      <c r="CK83" s="1743" t="str">
        <f t="shared" si="31"/>
        <v/>
      </c>
      <c r="CL83" s="1743" t="str">
        <f t="shared" si="32"/>
        <v/>
      </c>
      <c r="CM83" s="1743" t="str">
        <f t="shared" si="33"/>
        <v/>
      </c>
      <c r="CN83" s="1743" t="str">
        <f t="shared" si="34"/>
        <v/>
      </c>
      <c r="CO83" s="1743" t="str">
        <f t="shared" si="35"/>
        <v/>
      </c>
      <c r="CP83" s="1743" t="str">
        <f t="shared" si="36"/>
        <v/>
      </c>
      <c r="CQ83" s="1743" t="str">
        <f t="shared" ref="CQ83:CQ94" si="42">IF(AJ83&lt;=AI83,""," Los exámenes Reactivos de 75 a 79 años NO DEBEN ser mayor a los Exámenes Procesados de la misma edad.-")</f>
        <v/>
      </c>
      <c r="CR83" s="1743" t="str">
        <f t="shared" si="38"/>
        <v/>
      </c>
      <c r="CS83" s="1743" t="str">
        <f>IF(AL83&lt;=AK83,""," Los exámenes Reactivos de 83 y mas años NO DEBEN ser mayor a los Exámenes Procesados de la misma edad.-")</f>
        <v/>
      </c>
      <c r="CT83" s="1743" t="str">
        <f>IF(AL83&lt;=AK83,""," Los exámenes Reactivos de 83 y mas años NO DEBEN ser mayor a los Exámenes Procesados de la misma edad.-")</f>
        <v/>
      </c>
    </row>
    <row r="84" spans="1:98" x14ac:dyDescent="0.25">
      <c r="A84" s="3327" t="s">
        <v>1875</v>
      </c>
      <c r="B84" s="3328"/>
      <c r="C84" s="506">
        <f t="shared" ref="C84:C94" si="43">SUM(E84+G84+I84+K84+M84+O84+Q84+S84+U84+W84+Y84+AA84+AC84+AE84+AG84+AI84+AK84)</f>
        <v>0</v>
      </c>
      <c r="D84" s="426">
        <f t="shared" ref="D84:D94" si="44">SUM(F84+H84+J84+L84+N84+P84+R84+T84+V84+X84+Z84+AB84+AD84+AF84+AH84+AJ84+AL84)</f>
        <v>0</v>
      </c>
      <c r="E84" s="252"/>
      <c r="F84" s="121"/>
      <c r="G84" s="546"/>
      <c r="H84" s="148"/>
      <c r="I84" s="546"/>
      <c r="J84" s="148"/>
      <c r="K84" s="546"/>
      <c r="L84" s="148"/>
      <c r="M84" s="546"/>
      <c r="N84" s="148"/>
      <c r="O84" s="546"/>
      <c r="P84" s="148"/>
      <c r="Q84" s="546"/>
      <c r="R84" s="148"/>
      <c r="S84" s="546"/>
      <c r="T84" s="148"/>
      <c r="U84" s="546"/>
      <c r="V84" s="148"/>
      <c r="W84" s="546"/>
      <c r="X84" s="148"/>
      <c r="Y84" s="546"/>
      <c r="Z84" s="148"/>
      <c r="AA84" s="546"/>
      <c r="AB84" s="148"/>
      <c r="AC84" s="546"/>
      <c r="AD84" s="148"/>
      <c r="AE84" s="546"/>
      <c r="AF84" s="148"/>
      <c r="AG84" s="546"/>
      <c r="AH84" s="148"/>
      <c r="AI84" s="546"/>
      <c r="AJ84" s="148"/>
      <c r="AK84" s="546"/>
      <c r="AL84" s="549"/>
      <c r="AM84" s="299"/>
      <c r="AN84" s="299"/>
      <c r="AO84" s="299"/>
      <c r="AP84" s="253"/>
      <c r="AQ84" s="253"/>
      <c r="AR84" s="1612" t="s">
        <v>2354</v>
      </c>
      <c r="BZ84" s="1743"/>
      <c r="CA84" s="1743" t="str">
        <f t="shared" si="41"/>
        <v/>
      </c>
      <c r="CB84" s="1743" t="str">
        <f t="shared" si="22"/>
        <v/>
      </c>
      <c r="CC84" s="1743" t="str">
        <f t="shared" si="23"/>
        <v/>
      </c>
      <c r="CD84" s="1743" t="str">
        <f t="shared" si="24"/>
        <v/>
      </c>
      <c r="CE84" s="1743" t="str">
        <f t="shared" si="25"/>
        <v/>
      </c>
      <c r="CF84" s="1743" t="str">
        <f t="shared" si="26"/>
        <v/>
      </c>
      <c r="CG84" s="1743" t="str">
        <f t="shared" si="27"/>
        <v/>
      </c>
      <c r="CH84" s="1743" t="str">
        <f t="shared" si="28"/>
        <v/>
      </c>
      <c r="CI84" s="1743" t="str">
        <f t="shared" si="29"/>
        <v/>
      </c>
      <c r="CJ84" s="1743" t="str">
        <f t="shared" si="30"/>
        <v/>
      </c>
      <c r="CK84" s="1743" t="str">
        <f t="shared" si="31"/>
        <v/>
      </c>
      <c r="CL84" s="1743" t="str">
        <f t="shared" si="32"/>
        <v/>
      </c>
      <c r="CM84" s="1743" t="str">
        <f t="shared" si="33"/>
        <v/>
      </c>
      <c r="CN84" s="1743" t="str">
        <f t="shared" si="34"/>
        <v/>
      </c>
      <c r="CO84" s="1743" t="str">
        <f t="shared" si="35"/>
        <v/>
      </c>
      <c r="CP84" s="1743" t="str">
        <f t="shared" si="36"/>
        <v/>
      </c>
      <c r="CQ84" s="1743" t="str">
        <f t="shared" si="42"/>
        <v/>
      </c>
      <c r="CR84" s="1743" t="str">
        <f t="shared" si="38"/>
        <v/>
      </c>
      <c r="CS84" s="1743" t="str">
        <f>IF(AL84&lt;=AK84,""," Los exámenes Reactivos de 84 y mas años NO DEBEN ser mayor a los Exámenes Procesados de la misma edad.-")</f>
        <v/>
      </c>
      <c r="CT84" s="1743" t="str">
        <f>IF(AL84&lt;=AK84,""," Los exámenes Reactivos de 84 y mas años NO DEBEN ser mayor a los Exámenes Procesados de la misma edad.-")</f>
        <v/>
      </c>
    </row>
    <row r="85" spans="1:98" x14ac:dyDescent="0.25">
      <c r="A85" s="2835" t="s">
        <v>866</v>
      </c>
      <c r="B85" s="2814"/>
      <c r="C85" s="200">
        <f t="shared" si="43"/>
        <v>0</v>
      </c>
      <c r="D85" s="307">
        <f t="shared" si="44"/>
        <v>0</v>
      </c>
      <c r="E85" s="201"/>
      <c r="F85" s="203"/>
      <c r="G85" s="201"/>
      <c r="H85" s="203"/>
      <c r="I85" s="201"/>
      <c r="J85" s="203"/>
      <c r="K85" s="269"/>
      <c r="L85" s="208"/>
      <c r="M85" s="269"/>
      <c r="N85" s="208"/>
      <c r="O85" s="269"/>
      <c r="P85" s="208"/>
      <c r="Q85" s="269"/>
      <c r="R85" s="208"/>
      <c r="S85" s="269"/>
      <c r="T85" s="208"/>
      <c r="U85" s="269"/>
      <c r="V85" s="208"/>
      <c r="W85" s="269"/>
      <c r="X85" s="208"/>
      <c r="Y85" s="269"/>
      <c r="Z85" s="208"/>
      <c r="AA85" s="269"/>
      <c r="AB85" s="208"/>
      <c r="AC85" s="269"/>
      <c r="AD85" s="208"/>
      <c r="AE85" s="269"/>
      <c r="AF85" s="208"/>
      <c r="AG85" s="269"/>
      <c r="AH85" s="208"/>
      <c r="AI85" s="269"/>
      <c r="AJ85" s="208"/>
      <c r="AK85" s="269"/>
      <c r="AL85" s="270"/>
      <c r="AM85" s="429"/>
      <c r="AN85" s="429"/>
      <c r="AO85" s="429"/>
      <c r="AP85" s="270"/>
      <c r="AQ85" s="270"/>
      <c r="AR85" s="1612" t="s">
        <v>2354</v>
      </c>
      <c r="BZ85" s="1743"/>
      <c r="CA85" s="1743" t="str">
        <f t="shared" si="41"/>
        <v/>
      </c>
      <c r="CB85" s="1743" t="str">
        <f t="shared" si="22"/>
        <v/>
      </c>
      <c r="CC85" s="1743" t="str">
        <f t="shared" si="23"/>
        <v/>
      </c>
      <c r="CD85" s="1743" t="str">
        <f t="shared" si="24"/>
        <v/>
      </c>
      <c r="CE85" s="1743" t="str">
        <f t="shared" si="25"/>
        <v/>
      </c>
      <c r="CF85" s="1743" t="str">
        <f t="shared" si="26"/>
        <v/>
      </c>
      <c r="CG85" s="1743" t="str">
        <f t="shared" si="27"/>
        <v/>
      </c>
      <c r="CH85" s="1743" t="str">
        <f t="shared" si="28"/>
        <v/>
      </c>
      <c r="CI85" s="1743" t="str">
        <f t="shared" si="29"/>
        <v/>
      </c>
      <c r="CJ85" s="1743" t="str">
        <f t="shared" si="30"/>
        <v/>
      </c>
      <c r="CK85" s="1743" t="str">
        <f t="shared" si="31"/>
        <v/>
      </c>
      <c r="CL85" s="1743" t="str">
        <f t="shared" si="32"/>
        <v/>
      </c>
      <c r="CM85" s="1743" t="str">
        <f t="shared" si="33"/>
        <v/>
      </c>
      <c r="CN85" s="1743" t="str">
        <f t="shared" si="34"/>
        <v/>
      </c>
      <c r="CO85" s="1743" t="str">
        <f t="shared" si="35"/>
        <v/>
      </c>
      <c r="CP85" s="1743" t="str">
        <f t="shared" si="36"/>
        <v/>
      </c>
      <c r="CQ85" s="1743" t="str">
        <f t="shared" si="42"/>
        <v/>
      </c>
      <c r="CR85" s="1743" t="str">
        <f t="shared" si="38"/>
        <v/>
      </c>
      <c r="CS85" s="1743" t="str">
        <f>IF(AL85&lt;=AK85,""," Los exámenes Reactivos de 85 y mas años NO DEBEN ser mayor a los Exámenes Procesados de la misma edad.-")</f>
        <v/>
      </c>
      <c r="CT85" s="1743" t="str">
        <f>IF(AL85&lt;=AK85,""," Los exámenes Reactivos de 85 y mas años NO DEBEN ser mayor a los Exámenes Procesados de la misma edad.-")</f>
        <v/>
      </c>
    </row>
    <row r="86" spans="1:98" x14ac:dyDescent="0.25">
      <c r="A86" s="2835" t="s">
        <v>1882</v>
      </c>
      <c r="B86" s="2814"/>
      <c r="C86" s="200">
        <f t="shared" si="43"/>
        <v>0</v>
      </c>
      <c r="D86" s="307">
        <f t="shared" si="44"/>
        <v>0</v>
      </c>
      <c r="E86" s="201"/>
      <c r="F86" s="203"/>
      <c r="G86" s="201"/>
      <c r="H86" s="203"/>
      <c r="I86" s="201"/>
      <c r="J86" s="203"/>
      <c r="K86" s="269"/>
      <c r="L86" s="208"/>
      <c r="M86" s="269"/>
      <c r="N86" s="208"/>
      <c r="O86" s="269"/>
      <c r="P86" s="208"/>
      <c r="Q86" s="269"/>
      <c r="R86" s="208"/>
      <c r="S86" s="269"/>
      <c r="T86" s="208"/>
      <c r="U86" s="269"/>
      <c r="V86" s="208"/>
      <c r="W86" s="269"/>
      <c r="X86" s="208"/>
      <c r="Y86" s="269"/>
      <c r="Z86" s="208"/>
      <c r="AA86" s="269"/>
      <c r="AB86" s="208"/>
      <c r="AC86" s="269"/>
      <c r="AD86" s="208"/>
      <c r="AE86" s="269"/>
      <c r="AF86" s="208"/>
      <c r="AG86" s="269"/>
      <c r="AH86" s="208"/>
      <c r="AI86" s="269"/>
      <c r="AJ86" s="208"/>
      <c r="AK86" s="269"/>
      <c r="AL86" s="270"/>
      <c r="AM86" s="429"/>
      <c r="AN86" s="429"/>
      <c r="AO86" s="429"/>
      <c r="AP86" s="270"/>
      <c r="AQ86" s="270"/>
      <c r="AR86" s="1612" t="s">
        <v>2354</v>
      </c>
      <c r="BZ86" s="1743"/>
      <c r="CA86" s="1743" t="str">
        <f t="shared" si="41"/>
        <v/>
      </c>
      <c r="CB86" s="1743" t="str">
        <f t="shared" si="22"/>
        <v/>
      </c>
      <c r="CC86" s="1743" t="str">
        <f t="shared" si="23"/>
        <v/>
      </c>
      <c r="CD86" s="1743" t="str">
        <f t="shared" si="24"/>
        <v/>
      </c>
      <c r="CE86" s="1743" t="str">
        <f t="shared" si="25"/>
        <v/>
      </c>
      <c r="CF86" s="1743" t="str">
        <f t="shared" si="26"/>
        <v/>
      </c>
      <c r="CG86" s="1743" t="str">
        <f t="shared" si="27"/>
        <v/>
      </c>
      <c r="CH86" s="1743" t="str">
        <f t="shared" si="28"/>
        <v/>
      </c>
      <c r="CI86" s="1743" t="str">
        <f t="shared" si="29"/>
        <v/>
      </c>
      <c r="CJ86" s="1743" t="str">
        <f t="shared" si="30"/>
        <v/>
      </c>
      <c r="CK86" s="1743" t="str">
        <f t="shared" si="31"/>
        <v/>
      </c>
      <c r="CL86" s="1743" t="str">
        <f t="shared" si="32"/>
        <v/>
      </c>
      <c r="CM86" s="1743" t="str">
        <f t="shared" si="33"/>
        <v/>
      </c>
      <c r="CN86" s="1743" t="str">
        <f t="shared" si="34"/>
        <v/>
      </c>
      <c r="CO86" s="1743" t="str">
        <f t="shared" si="35"/>
        <v/>
      </c>
      <c r="CP86" s="1743" t="str">
        <f t="shared" si="36"/>
        <v/>
      </c>
      <c r="CQ86" s="1743" t="str">
        <f t="shared" si="42"/>
        <v/>
      </c>
      <c r="CR86" s="1743" t="str">
        <f t="shared" si="38"/>
        <v/>
      </c>
      <c r="CS86" s="1743" t="str">
        <f>IF(AL86&lt;=AK86,""," Los exámenes Reactivos de 86 y mas años NO DEBEN ser mayor a los Exámenes Procesados de la misma edad.-")</f>
        <v/>
      </c>
      <c r="CT86" s="1743" t="str">
        <f>IF(AL86&lt;=AK86,""," Los exámenes Reactivos de 86 y mas años NO DEBEN ser mayor a los Exámenes Procesados de la misma edad.-")</f>
        <v/>
      </c>
    </row>
    <row r="87" spans="1:98" x14ac:dyDescent="0.25">
      <c r="A87" s="2835" t="s">
        <v>832</v>
      </c>
      <c r="B87" s="2814"/>
      <c r="C87" s="159">
        <f t="shared" si="43"/>
        <v>0</v>
      </c>
      <c r="D87" s="507">
        <f t="shared" si="44"/>
        <v>0</v>
      </c>
      <c r="E87" s="201"/>
      <c r="F87" s="203"/>
      <c r="G87" s="201"/>
      <c r="H87" s="203"/>
      <c r="I87" s="201"/>
      <c r="J87" s="203"/>
      <c r="K87" s="269"/>
      <c r="L87" s="208"/>
      <c r="M87" s="269"/>
      <c r="N87" s="208"/>
      <c r="O87" s="269"/>
      <c r="P87" s="208"/>
      <c r="Q87" s="269"/>
      <c r="R87" s="208"/>
      <c r="S87" s="269"/>
      <c r="T87" s="208"/>
      <c r="U87" s="269"/>
      <c r="V87" s="208"/>
      <c r="W87" s="269"/>
      <c r="X87" s="208"/>
      <c r="Y87" s="269"/>
      <c r="Z87" s="208"/>
      <c r="AA87" s="269"/>
      <c r="AB87" s="208"/>
      <c r="AC87" s="269"/>
      <c r="AD87" s="208"/>
      <c r="AE87" s="269"/>
      <c r="AF87" s="208"/>
      <c r="AG87" s="269"/>
      <c r="AH87" s="208"/>
      <c r="AI87" s="269"/>
      <c r="AJ87" s="208"/>
      <c r="AK87" s="269"/>
      <c r="AL87" s="270"/>
      <c r="AM87" s="429"/>
      <c r="AN87" s="429"/>
      <c r="AO87" s="429"/>
      <c r="AP87" s="270"/>
      <c r="AQ87" s="270"/>
      <c r="AR87" s="1612" t="s">
        <v>2354</v>
      </c>
      <c r="BZ87" s="1743"/>
      <c r="CA87" s="1743" t="str">
        <f t="shared" si="41"/>
        <v/>
      </c>
      <c r="CB87" s="1743" t="str">
        <f t="shared" si="22"/>
        <v/>
      </c>
      <c r="CC87" s="1743" t="str">
        <f t="shared" si="23"/>
        <v/>
      </c>
      <c r="CD87" s="1743" t="str">
        <f t="shared" si="24"/>
        <v/>
      </c>
      <c r="CE87" s="1743" t="str">
        <f t="shared" si="25"/>
        <v/>
      </c>
      <c r="CF87" s="1743" t="str">
        <f t="shared" si="26"/>
        <v/>
      </c>
      <c r="CG87" s="1743" t="str">
        <f t="shared" si="27"/>
        <v/>
      </c>
      <c r="CH87" s="1743" t="str">
        <f t="shared" si="28"/>
        <v/>
      </c>
      <c r="CI87" s="1743" t="str">
        <f t="shared" si="29"/>
        <v/>
      </c>
      <c r="CJ87" s="1743" t="str">
        <f t="shared" si="30"/>
        <v/>
      </c>
      <c r="CK87" s="1743" t="str">
        <f t="shared" si="31"/>
        <v/>
      </c>
      <c r="CL87" s="1743" t="str">
        <f t="shared" si="32"/>
        <v/>
      </c>
      <c r="CM87" s="1743" t="str">
        <f t="shared" si="33"/>
        <v/>
      </c>
      <c r="CN87" s="1743" t="str">
        <f t="shared" si="34"/>
        <v/>
      </c>
      <c r="CO87" s="1743" t="str">
        <f t="shared" si="35"/>
        <v/>
      </c>
      <c r="CP87" s="1743" t="str">
        <f t="shared" si="36"/>
        <v/>
      </c>
      <c r="CQ87" s="1743" t="str">
        <f t="shared" si="42"/>
        <v/>
      </c>
      <c r="CR87" s="1743" t="str">
        <f t="shared" si="38"/>
        <v/>
      </c>
      <c r="CS87" s="1743" t="str">
        <f>IF(AL87&lt;=AK87,""," Los exámenes Reactivos de 87 y mas años NO DEBEN ser mayor a los Exámenes Procesados de la misma edad.-")</f>
        <v/>
      </c>
      <c r="CT87" s="1743" t="str">
        <f>IF(AL87&lt;=AK87,""," Los exámenes Reactivos de 87 y mas años NO DEBEN ser mayor a los Exámenes Procesados de la misma edad.-")</f>
        <v/>
      </c>
    </row>
    <row r="88" spans="1:98" x14ac:dyDescent="0.25">
      <c r="A88" s="2835" t="s">
        <v>833</v>
      </c>
      <c r="B88" s="2814"/>
      <c r="C88" s="159">
        <f t="shared" si="43"/>
        <v>0</v>
      </c>
      <c r="D88" s="507">
        <f t="shared" si="44"/>
        <v>0</v>
      </c>
      <c r="E88" s="201"/>
      <c r="F88" s="203"/>
      <c r="G88" s="201"/>
      <c r="H88" s="203"/>
      <c r="I88" s="201"/>
      <c r="J88" s="203"/>
      <c r="K88" s="269"/>
      <c r="L88" s="208"/>
      <c r="M88" s="269"/>
      <c r="N88" s="208"/>
      <c r="O88" s="269"/>
      <c r="P88" s="208"/>
      <c r="Q88" s="269"/>
      <c r="R88" s="208"/>
      <c r="S88" s="269"/>
      <c r="T88" s="208"/>
      <c r="U88" s="269"/>
      <c r="V88" s="208"/>
      <c r="W88" s="269"/>
      <c r="X88" s="208"/>
      <c r="Y88" s="269"/>
      <c r="Z88" s="208"/>
      <c r="AA88" s="269"/>
      <c r="AB88" s="208"/>
      <c r="AC88" s="269"/>
      <c r="AD88" s="208"/>
      <c r="AE88" s="269"/>
      <c r="AF88" s="208"/>
      <c r="AG88" s="269"/>
      <c r="AH88" s="208"/>
      <c r="AI88" s="269"/>
      <c r="AJ88" s="208"/>
      <c r="AK88" s="269"/>
      <c r="AL88" s="270"/>
      <c r="AM88" s="429"/>
      <c r="AN88" s="429"/>
      <c r="AO88" s="429"/>
      <c r="AP88" s="270"/>
      <c r="AQ88" s="270"/>
      <c r="AR88" s="1612" t="s">
        <v>2354</v>
      </c>
      <c r="BZ88" s="1743"/>
      <c r="CA88" s="1743" t="str">
        <f t="shared" si="41"/>
        <v/>
      </c>
      <c r="CB88" s="1743" t="str">
        <f t="shared" si="22"/>
        <v/>
      </c>
      <c r="CC88" s="1743" t="str">
        <f t="shared" si="23"/>
        <v/>
      </c>
      <c r="CD88" s="1743" t="str">
        <f t="shared" si="24"/>
        <v/>
      </c>
      <c r="CE88" s="1743" t="str">
        <f t="shared" si="25"/>
        <v/>
      </c>
      <c r="CF88" s="1743" t="str">
        <f t="shared" si="26"/>
        <v/>
      </c>
      <c r="CG88" s="1743" t="str">
        <f t="shared" si="27"/>
        <v/>
      </c>
      <c r="CH88" s="1743" t="str">
        <f t="shared" si="28"/>
        <v/>
      </c>
      <c r="CI88" s="1743" t="str">
        <f t="shared" si="29"/>
        <v/>
      </c>
      <c r="CJ88" s="1743" t="str">
        <f t="shared" si="30"/>
        <v/>
      </c>
      <c r="CK88" s="1743" t="str">
        <f t="shared" si="31"/>
        <v/>
      </c>
      <c r="CL88" s="1743" t="str">
        <f t="shared" si="32"/>
        <v/>
      </c>
      <c r="CM88" s="1743" t="str">
        <f t="shared" si="33"/>
        <v/>
      </c>
      <c r="CN88" s="1743" t="str">
        <f t="shared" si="34"/>
        <v/>
      </c>
      <c r="CO88" s="1743" t="str">
        <f t="shared" si="35"/>
        <v/>
      </c>
      <c r="CP88" s="1743" t="str">
        <f t="shared" si="36"/>
        <v/>
      </c>
      <c r="CQ88" s="1743" t="str">
        <f t="shared" si="42"/>
        <v/>
      </c>
      <c r="CR88" s="1743" t="str">
        <f t="shared" si="38"/>
        <v/>
      </c>
      <c r="CS88" s="1743" t="str">
        <f>IF(AL88&lt;=AK88,""," Los exámenes Reactivos de 88 y mas años NO DEBEN ser mayor a los Exámenes Procesados de la misma edad.-")</f>
        <v/>
      </c>
      <c r="CT88" s="1743" t="str">
        <f>IF(AL88&lt;=AK88,""," Los exámenes Reactivos de 88 y mas años NO DEBEN ser mayor a los Exámenes Procesados de la misma edad.-")</f>
        <v/>
      </c>
    </row>
    <row r="89" spans="1:98" x14ac:dyDescent="0.25">
      <c r="A89" s="611" t="s">
        <v>1503</v>
      </c>
      <c r="B89" s="1763"/>
      <c r="C89" s="159">
        <f t="shared" si="43"/>
        <v>0</v>
      </c>
      <c r="D89" s="507">
        <f t="shared" si="44"/>
        <v>0</v>
      </c>
      <c r="E89" s="201"/>
      <c r="F89" s="203"/>
      <c r="G89" s="201"/>
      <c r="H89" s="203"/>
      <c r="I89" s="201"/>
      <c r="J89" s="203"/>
      <c r="K89" s="269"/>
      <c r="L89" s="208"/>
      <c r="M89" s="269"/>
      <c r="N89" s="208"/>
      <c r="O89" s="269"/>
      <c r="P89" s="208"/>
      <c r="Q89" s="269"/>
      <c r="R89" s="208"/>
      <c r="S89" s="269"/>
      <c r="T89" s="208"/>
      <c r="U89" s="269"/>
      <c r="V89" s="208"/>
      <c r="W89" s="269"/>
      <c r="X89" s="208"/>
      <c r="Y89" s="269"/>
      <c r="Z89" s="208"/>
      <c r="AA89" s="269"/>
      <c r="AB89" s="208"/>
      <c r="AC89" s="269"/>
      <c r="AD89" s="208"/>
      <c r="AE89" s="269"/>
      <c r="AF89" s="208"/>
      <c r="AG89" s="269"/>
      <c r="AH89" s="208"/>
      <c r="AI89" s="269"/>
      <c r="AJ89" s="208"/>
      <c r="AK89" s="269"/>
      <c r="AL89" s="270"/>
      <c r="AM89" s="429"/>
      <c r="AN89" s="429"/>
      <c r="AO89" s="429"/>
      <c r="AP89" s="270"/>
      <c r="AQ89" s="270"/>
      <c r="AR89" s="1612" t="s">
        <v>2354</v>
      </c>
      <c r="BZ89" s="1743"/>
      <c r="CA89" s="1743" t="str">
        <f t="shared" si="41"/>
        <v/>
      </c>
      <c r="CB89" s="1743" t="str">
        <f t="shared" si="22"/>
        <v/>
      </c>
      <c r="CC89" s="1743" t="str">
        <f t="shared" si="23"/>
        <v/>
      </c>
      <c r="CD89" s="1743" t="str">
        <f t="shared" si="24"/>
        <v/>
      </c>
      <c r="CE89" s="1743" t="str">
        <f t="shared" si="25"/>
        <v/>
      </c>
      <c r="CF89" s="1743" t="str">
        <f t="shared" si="26"/>
        <v/>
      </c>
      <c r="CG89" s="1743" t="str">
        <f t="shared" si="27"/>
        <v/>
      </c>
      <c r="CH89" s="1743" t="str">
        <f t="shared" si="28"/>
        <v/>
      </c>
      <c r="CI89" s="1743" t="str">
        <f t="shared" si="29"/>
        <v/>
      </c>
      <c r="CJ89" s="1743" t="str">
        <f t="shared" si="30"/>
        <v/>
      </c>
      <c r="CK89" s="1743" t="str">
        <f t="shared" si="31"/>
        <v/>
      </c>
      <c r="CL89" s="1743" t="str">
        <f t="shared" si="32"/>
        <v/>
      </c>
      <c r="CM89" s="1743" t="str">
        <f t="shared" si="33"/>
        <v/>
      </c>
      <c r="CN89" s="1743" t="str">
        <f t="shared" si="34"/>
        <v/>
      </c>
      <c r="CO89" s="1743" t="str">
        <f t="shared" si="35"/>
        <v/>
      </c>
      <c r="CP89" s="1743" t="str">
        <f t="shared" si="36"/>
        <v/>
      </c>
      <c r="CQ89" s="1743" t="str">
        <f t="shared" si="42"/>
        <v/>
      </c>
      <c r="CR89" s="1743" t="str">
        <f t="shared" si="38"/>
        <v/>
      </c>
      <c r="CS89" s="1743" t="str">
        <f>IF(AL89&lt;=AK89,""," Los exámenes Reactivos de 89 y mas años NO DEBEN ser mayor a los Exámenes Procesados de la misma edad.-")</f>
        <v/>
      </c>
      <c r="CT89" s="1743" t="str">
        <f>IF(AL89&lt;=AK89,""," Los exámenes Reactivos de 89 y mas años NO DEBEN ser mayor a los Exámenes Procesados de la misma edad.-")</f>
        <v/>
      </c>
    </row>
    <row r="90" spans="1:98" x14ac:dyDescent="0.25">
      <c r="A90" s="2835" t="s">
        <v>1502</v>
      </c>
      <c r="B90" s="2814"/>
      <c r="C90" s="159">
        <f t="shared" si="43"/>
        <v>0</v>
      </c>
      <c r="D90" s="507">
        <f t="shared" si="44"/>
        <v>0</v>
      </c>
      <c r="E90" s="256"/>
      <c r="F90" s="207"/>
      <c r="G90" s="256"/>
      <c r="H90" s="207"/>
      <c r="I90" s="256"/>
      <c r="J90" s="207"/>
      <c r="K90" s="269"/>
      <c r="L90" s="208"/>
      <c r="M90" s="269"/>
      <c r="N90" s="208"/>
      <c r="O90" s="269"/>
      <c r="P90" s="208"/>
      <c r="Q90" s="269"/>
      <c r="R90" s="208"/>
      <c r="S90" s="269"/>
      <c r="T90" s="208"/>
      <c r="U90" s="269"/>
      <c r="V90" s="208"/>
      <c r="W90" s="269"/>
      <c r="X90" s="208"/>
      <c r="Y90" s="269"/>
      <c r="Z90" s="208"/>
      <c r="AA90" s="269"/>
      <c r="AB90" s="208"/>
      <c r="AC90" s="269"/>
      <c r="AD90" s="208"/>
      <c r="AE90" s="269"/>
      <c r="AF90" s="208"/>
      <c r="AG90" s="269"/>
      <c r="AH90" s="208"/>
      <c r="AI90" s="269"/>
      <c r="AJ90" s="208"/>
      <c r="AK90" s="269"/>
      <c r="AL90" s="270"/>
      <c r="AM90" s="429"/>
      <c r="AN90" s="429"/>
      <c r="AO90" s="429"/>
      <c r="AP90" s="270"/>
      <c r="AQ90" s="270"/>
      <c r="AR90" s="1612" t="s">
        <v>2354</v>
      </c>
      <c r="BZ90" s="1743"/>
      <c r="CA90" s="1743" t="str">
        <f t="shared" si="41"/>
        <v/>
      </c>
      <c r="CB90" s="1743" t="str">
        <f t="shared" si="22"/>
        <v/>
      </c>
      <c r="CC90" s="1743" t="str">
        <f t="shared" si="23"/>
        <v/>
      </c>
      <c r="CD90" s="1743" t="str">
        <f t="shared" si="24"/>
        <v/>
      </c>
      <c r="CE90" s="1743" t="str">
        <f t="shared" si="25"/>
        <v/>
      </c>
      <c r="CF90" s="1743" t="str">
        <f t="shared" si="26"/>
        <v/>
      </c>
      <c r="CG90" s="1743" t="str">
        <f t="shared" si="27"/>
        <v/>
      </c>
      <c r="CH90" s="1743" t="str">
        <f t="shared" si="28"/>
        <v/>
      </c>
      <c r="CI90" s="1743" t="str">
        <f t="shared" si="29"/>
        <v/>
      </c>
      <c r="CJ90" s="1743" t="str">
        <f t="shared" si="30"/>
        <v/>
      </c>
      <c r="CK90" s="1743" t="str">
        <f t="shared" si="31"/>
        <v/>
      </c>
      <c r="CL90" s="1743" t="str">
        <f t="shared" si="32"/>
        <v/>
      </c>
      <c r="CM90" s="1743" t="str">
        <f t="shared" si="33"/>
        <v/>
      </c>
      <c r="CN90" s="1743" t="str">
        <f t="shared" si="34"/>
        <v/>
      </c>
      <c r="CO90" s="1743" t="str">
        <f t="shared" si="35"/>
        <v/>
      </c>
      <c r="CP90" s="1743" t="str">
        <f t="shared" si="36"/>
        <v/>
      </c>
      <c r="CQ90" s="1743" t="str">
        <f t="shared" si="42"/>
        <v/>
      </c>
      <c r="CR90" s="1743" t="str">
        <f t="shared" si="38"/>
        <v/>
      </c>
      <c r="CS90" s="1743" t="str">
        <f>IF(AL90&lt;=AK90,""," Los exámenes Reactivos de 90 y mas años NO DEBEN ser mayor a los Exámenes Procesados de la misma edad.-")</f>
        <v/>
      </c>
      <c r="CT90" s="1743" t="str">
        <f>IF(AL90&lt;=AK90,""," Los exámenes Reactivos de 90 y mas años NO DEBEN ser mayor a los Exámenes Procesados de la misma edad.-")</f>
        <v/>
      </c>
    </row>
    <row r="91" spans="1:98" x14ac:dyDescent="0.25">
      <c r="A91" s="2835" t="s">
        <v>834</v>
      </c>
      <c r="B91" s="2814"/>
      <c r="C91" s="159">
        <f t="shared" si="43"/>
        <v>0</v>
      </c>
      <c r="D91" s="507">
        <f t="shared" si="44"/>
        <v>0</v>
      </c>
      <c r="E91" s="269"/>
      <c r="F91" s="208"/>
      <c r="G91" s="269"/>
      <c r="H91" s="208"/>
      <c r="I91" s="269"/>
      <c r="J91" s="208"/>
      <c r="K91" s="269"/>
      <c r="L91" s="208"/>
      <c r="M91" s="269"/>
      <c r="N91" s="208"/>
      <c r="O91" s="269"/>
      <c r="P91" s="208"/>
      <c r="Q91" s="269"/>
      <c r="R91" s="208"/>
      <c r="S91" s="269"/>
      <c r="T91" s="208"/>
      <c r="U91" s="269"/>
      <c r="V91" s="208"/>
      <c r="W91" s="269"/>
      <c r="X91" s="208"/>
      <c r="Y91" s="269"/>
      <c r="Z91" s="208"/>
      <c r="AA91" s="269"/>
      <c r="AB91" s="208"/>
      <c r="AC91" s="269"/>
      <c r="AD91" s="208"/>
      <c r="AE91" s="269"/>
      <c r="AF91" s="208"/>
      <c r="AG91" s="269"/>
      <c r="AH91" s="208"/>
      <c r="AI91" s="269"/>
      <c r="AJ91" s="208"/>
      <c r="AK91" s="269"/>
      <c r="AL91" s="270"/>
      <c r="AM91" s="429"/>
      <c r="AN91" s="429"/>
      <c r="AO91" s="429"/>
      <c r="AP91" s="270"/>
      <c r="AQ91" s="270"/>
      <c r="AR91" s="1612" t="s">
        <v>2354</v>
      </c>
      <c r="BZ91" s="1743"/>
      <c r="CA91" s="1743" t="str">
        <f t="shared" si="41"/>
        <v/>
      </c>
      <c r="CB91" s="1743" t="str">
        <f t="shared" si="22"/>
        <v/>
      </c>
      <c r="CC91" s="1743" t="str">
        <f t="shared" si="23"/>
        <v/>
      </c>
      <c r="CD91" s="1743" t="str">
        <f t="shared" si="24"/>
        <v/>
      </c>
      <c r="CE91" s="1743" t="str">
        <f t="shared" si="25"/>
        <v/>
      </c>
      <c r="CF91" s="1743" t="str">
        <f t="shared" si="26"/>
        <v/>
      </c>
      <c r="CG91" s="1743" t="str">
        <f t="shared" si="27"/>
        <v/>
      </c>
      <c r="CH91" s="1743" t="str">
        <f t="shared" si="28"/>
        <v/>
      </c>
      <c r="CI91" s="1743" t="str">
        <f t="shared" si="29"/>
        <v/>
      </c>
      <c r="CJ91" s="1743" t="str">
        <f t="shared" si="30"/>
        <v/>
      </c>
      <c r="CK91" s="1743" t="str">
        <f t="shared" si="31"/>
        <v/>
      </c>
      <c r="CL91" s="1743" t="str">
        <f t="shared" si="32"/>
        <v/>
      </c>
      <c r="CM91" s="1743" t="str">
        <f t="shared" si="33"/>
        <v/>
      </c>
      <c r="CN91" s="1743" t="str">
        <f t="shared" si="34"/>
        <v/>
      </c>
      <c r="CO91" s="1743" t="str">
        <f t="shared" si="35"/>
        <v/>
      </c>
      <c r="CP91" s="1743" t="str">
        <f t="shared" si="36"/>
        <v/>
      </c>
      <c r="CQ91" s="1743" t="str">
        <f t="shared" si="42"/>
        <v/>
      </c>
      <c r="CR91" s="1743" t="str">
        <f t="shared" si="38"/>
        <v/>
      </c>
      <c r="CS91" s="1743" t="str">
        <f>IF(AL91&lt;=AK91,""," Los exámenes Reactivos de 91 y mas años NO DEBEN ser mayor a los Exámenes Procesados de la misma edad.-")</f>
        <v/>
      </c>
      <c r="CT91" s="1743" t="str">
        <f>IF(AL91&lt;=AK91,""," Los exámenes Reactivos de 91 y mas años NO DEBEN ser mayor a los Exámenes Procesados de la misma edad.-")</f>
        <v/>
      </c>
    </row>
    <row r="92" spans="1:98" x14ac:dyDescent="0.25">
      <c r="A92" s="2835" t="s">
        <v>835</v>
      </c>
      <c r="B92" s="2814"/>
      <c r="C92" s="159">
        <f t="shared" si="43"/>
        <v>0</v>
      </c>
      <c r="D92" s="507">
        <f t="shared" si="44"/>
        <v>0</v>
      </c>
      <c r="E92" s="269"/>
      <c r="F92" s="208"/>
      <c r="G92" s="269"/>
      <c r="H92" s="208"/>
      <c r="I92" s="269"/>
      <c r="J92" s="208"/>
      <c r="K92" s="269"/>
      <c r="L92" s="208"/>
      <c r="M92" s="269"/>
      <c r="N92" s="208"/>
      <c r="O92" s="269"/>
      <c r="P92" s="208"/>
      <c r="Q92" s="269"/>
      <c r="R92" s="208"/>
      <c r="S92" s="269"/>
      <c r="T92" s="208"/>
      <c r="U92" s="269"/>
      <c r="V92" s="208"/>
      <c r="W92" s="269"/>
      <c r="X92" s="208"/>
      <c r="Y92" s="269"/>
      <c r="Z92" s="208"/>
      <c r="AA92" s="269"/>
      <c r="AB92" s="208"/>
      <c r="AC92" s="269"/>
      <c r="AD92" s="208"/>
      <c r="AE92" s="269"/>
      <c r="AF92" s="208"/>
      <c r="AG92" s="269"/>
      <c r="AH92" s="208"/>
      <c r="AI92" s="269"/>
      <c r="AJ92" s="208"/>
      <c r="AK92" s="269"/>
      <c r="AL92" s="270"/>
      <c r="AM92" s="429"/>
      <c r="AN92" s="429"/>
      <c r="AO92" s="429"/>
      <c r="AP92" s="270"/>
      <c r="AQ92" s="270"/>
      <c r="AR92" s="1612" t="s">
        <v>2354</v>
      </c>
      <c r="BZ92" s="1743"/>
      <c r="CA92" s="1743" t="str">
        <f t="shared" si="41"/>
        <v/>
      </c>
      <c r="CB92" s="1743" t="str">
        <f t="shared" si="22"/>
        <v/>
      </c>
      <c r="CC92" s="1743" t="str">
        <f t="shared" si="23"/>
        <v/>
      </c>
      <c r="CD92" s="1743" t="str">
        <f t="shared" si="24"/>
        <v/>
      </c>
      <c r="CE92" s="1743" t="str">
        <f t="shared" si="25"/>
        <v/>
      </c>
      <c r="CF92" s="1743" t="str">
        <f t="shared" si="26"/>
        <v/>
      </c>
      <c r="CG92" s="1743" t="str">
        <f t="shared" si="27"/>
        <v/>
      </c>
      <c r="CH92" s="1743" t="str">
        <f t="shared" si="28"/>
        <v/>
      </c>
      <c r="CI92" s="1743" t="str">
        <f t="shared" si="29"/>
        <v/>
      </c>
      <c r="CJ92" s="1743" t="str">
        <f t="shared" si="30"/>
        <v/>
      </c>
      <c r="CK92" s="1743" t="str">
        <f t="shared" si="31"/>
        <v/>
      </c>
      <c r="CL92" s="1743" t="str">
        <f t="shared" si="32"/>
        <v/>
      </c>
      <c r="CM92" s="1743" t="str">
        <f t="shared" si="33"/>
        <v/>
      </c>
      <c r="CN92" s="1743" t="str">
        <f t="shared" si="34"/>
        <v/>
      </c>
      <c r="CO92" s="1743" t="str">
        <f t="shared" si="35"/>
        <v/>
      </c>
      <c r="CP92" s="1743" t="str">
        <f t="shared" si="36"/>
        <v/>
      </c>
      <c r="CQ92" s="1743" t="str">
        <f t="shared" si="42"/>
        <v/>
      </c>
      <c r="CR92" s="1743" t="str">
        <f t="shared" si="38"/>
        <v/>
      </c>
      <c r="CS92" s="1743" t="str">
        <f>IF(AL92&lt;=AK92,""," Los exámenes Reactivos de 92 y mas años NO DEBEN ser mayor a los Exámenes Procesados de la misma edad.-")</f>
        <v/>
      </c>
      <c r="CT92" s="1743" t="str">
        <f>IF(AL92&lt;=AK92,""," Los exámenes Reactivos de 92 y mas años NO DEBEN ser mayor a los Exámenes Procesados de la misma edad.-")</f>
        <v/>
      </c>
    </row>
    <row r="93" spans="1:98" x14ac:dyDescent="0.25">
      <c r="A93" s="2835" t="s">
        <v>867</v>
      </c>
      <c r="B93" s="2814"/>
      <c r="C93" s="159">
        <f t="shared" si="43"/>
        <v>0</v>
      </c>
      <c r="D93" s="507">
        <f t="shared" si="44"/>
        <v>0</v>
      </c>
      <c r="E93" s="269"/>
      <c r="F93" s="208"/>
      <c r="G93" s="269"/>
      <c r="H93" s="208"/>
      <c r="I93" s="269"/>
      <c r="J93" s="208"/>
      <c r="K93" s="269"/>
      <c r="L93" s="208"/>
      <c r="M93" s="269"/>
      <c r="N93" s="208"/>
      <c r="O93" s="269"/>
      <c r="P93" s="208"/>
      <c r="Q93" s="269"/>
      <c r="R93" s="208"/>
      <c r="S93" s="269"/>
      <c r="T93" s="208"/>
      <c r="U93" s="269"/>
      <c r="V93" s="208"/>
      <c r="W93" s="269"/>
      <c r="X93" s="208"/>
      <c r="Y93" s="269"/>
      <c r="Z93" s="208"/>
      <c r="AA93" s="269"/>
      <c r="AB93" s="208"/>
      <c r="AC93" s="269"/>
      <c r="AD93" s="208"/>
      <c r="AE93" s="269"/>
      <c r="AF93" s="208"/>
      <c r="AG93" s="269"/>
      <c r="AH93" s="208"/>
      <c r="AI93" s="269"/>
      <c r="AJ93" s="208"/>
      <c r="AK93" s="269"/>
      <c r="AL93" s="270"/>
      <c r="AM93" s="429"/>
      <c r="AN93" s="429"/>
      <c r="AO93" s="429"/>
      <c r="AP93" s="270"/>
      <c r="AQ93" s="270"/>
      <c r="AR93" s="1612" t="s">
        <v>2354</v>
      </c>
      <c r="BZ93" s="1743"/>
      <c r="CA93" s="1743" t="str">
        <f t="shared" si="41"/>
        <v/>
      </c>
      <c r="CB93" s="1743" t="str">
        <f t="shared" si="22"/>
        <v/>
      </c>
      <c r="CC93" s="1743" t="str">
        <f t="shared" si="23"/>
        <v/>
      </c>
      <c r="CD93" s="1743" t="str">
        <f t="shared" si="24"/>
        <v/>
      </c>
      <c r="CE93" s="1743" t="str">
        <f t="shared" si="25"/>
        <v/>
      </c>
      <c r="CF93" s="1743" t="str">
        <f t="shared" si="26"/>
        <v/>
      </c>
      <c r="CG93" s="1743" t="str">
        <f t="shared" si="27"/>
        <v/>
      </c>
      <c r="CH93" s="1743" t="str">
        <f t="shared" si="28"/>
        <v/>
      </c>
      <c r="CI93" s="1743" t="str">
        <f t="shared" si="29"/>
        <v/>
      </c>
      <c r="CJ93" s="1743" t="str">
        <f t="shared" si="30"/>
        <v/>
      </c>
      <c r="CK93" s="1743" t="str">
        <f t="shared" si="31"/>
        <v/>
      </c>
      <c r="CL93" s="1743" t="str">
        <f t="shared" si="32"/>
        <v/>
      </c>
      <c r="CM93" s="1743" t="str">
        <f t="shared" si="33"/>
        <v/>
      </c>
      <c r="CN93" s="1743" t="str">
        <f t="shared" si="34"/>
        <v/>
      </c>
      <c r="CO93" s="1743" t="str">
        <f t="shared" si="35"/>
        <v/>
      </c>
      <c r="CP93" s="1743" t="str">
        <f t="shared" si="36"/>
        <v/>
      </c>
      <c r="CQ93" s="1743" t="str">
        <f t="shared" si="42"/>
        <v/>
      </c>
      <c r="CR93" s="1743" t="str">
        <f t="shared" si="38"/>
        <v/>
      </c>
      <c r="CS93" s="1743" t="str">
        <f>IF(AL93&lt;=AK93,""," Los exámenes Reactivos de 93 y mas años NO DEBEN ser mayor a los Exámenes Procesados de la misma edad.-")</f>
        <v/>
      </c>
      <c r="CT93" s="1743" t="str">
        <f>IF(AL93&lt;=AK93,""," Los exámenes Reactivos de 93 y mas años NO DEBEN ser mayor a los Exámenes Procesados de la misma edad.-")</f>
        <v/>
      </c>
    </row>
    <row r="94" spans="1:98" x14ac:dyDescent="0.25">
      <c r="A94" s="3089" t="s">
        <v>868</v>
      </c>
      <c r="B94" s="2810"/>
      <c r="C94" s="168">
        <f t="shared" si="43"/>
        <v>0</v>
      </c>
      <c r="D94" s="310">
        <f t="shared" si="44"/>
        <v>0</v>
      </c>
      <c r="E94" s="131"/>
      <c r="F94" s="133"/>
      <c r="G94" s="131"/>
      <c r="H94" s="133"/>
      <c r="I94" s="242"/>
      <c r="J94" s="132"/>
      <c r="K94" s="242"/>
      <c r="L94" s="132"/>
      <c r="M94" s="242"/>
      <c r="N94" s="132"/>
      <c r="O94" s="242"/>
      <c r="P94" s="132"/>
      <c r="Q94" s="242"/>
      <c r="R94" s="132"/>
      <c r="S94" s="242"/>
      <c r="T94" s="132"/>
      <c r="U94" s="242"/>
      <c r="V94" s="132"/>
      <c r="W94" s="242"/>
      <c r="X94" s="132"/>
      <c r="Y94" s="242"/>
      <c r="Z94" s="132"/>
      <c r="AA94" s="242"/>
      <c r="AB94" s="132"/>
      <c r="AC94" s="242"/>
      <c r="AD94" s="132"/>
      <c r="AE94" s="242"/>
      <c r="AF94" s="132"/>
      <c r="AG94" s="242"/>
      <c r="AH94" s="132"/>
      <c r="AI94" s="242"/>
      <c r="AJ94" s="132"/>
      <c r="AK94" s="242"/>
      <c r="AL94" s="169"/>
      <c r="AM94" s="247"/>
      <c r="AN94" s="247"/>
      <c r="AO94" s="247"/>
      <c r="AP94" s="169"/>
      <c r="AQ94" s="169"/>
      <c r="AR94" s="1612" t="s">
        <v>2354</v>
      </c>
      <c r="BZ94" s="1743"/>
      <c r="CA94" s="1743" t="str">
        <f t="shared" si="41"/>
        <v/>
      </c>
      <c r="CB94" s="1743" t="str">
        <f t="shared" si="22"/>
        <v/>
      </c>
      <c r="CC94" s="1743" t="str">
        <f t="shared" si="23"/>
        <v/>
      </c>
      <c r="CD94" s="1743" t="str">
        <f t="shared" si="24"/>
        <v/>
      </c>
      <c r="CE94" s="1743" t="str">
        <f t="shared" si="25"/>
        <v/>
      </c>
      <c r="CF94" s="1743" t="str">
        <f t="shared" si="26"/>
        <v/>
      </c>
      <c r="CG94" s="1743" t="str">
        <f t="shared" si="27"/>
        <v/>
      </c>
      <c r="CH94" s="1743" t="str">
        <f t="shared" si="28"/>
        <v/>
      </c>
      <c r="CI94" s="1743" t="str">
        <f t="shared" si="29"/>
        <v/>
      </c>
      <c r="CJ94" s="1743" t="str">
        <f t="shared" si="30"/>
        <v/>
      </c>
      <c r="CK94" s="1743" t="str">
        <f t="shared" si="31"/>
        <v/>
      </c>
      <c r="CL94" s="1743" t="str">
        <f t="shared" si="32"/>
        <v/>
      </c>
      <c r="CM94" s="1743" t="str">
        <f t="shared" si="33"/>
        <v/>
      </c>
      <c r="CN94" s="1743" t="str">
        <f t="shared" si="34"/>
        <v/>
      </c>
      <c r="CO94" s="1743" t="str">
        <f t="shared" si="35"/>
        <v/>
      </c>
      <c r="CP94" s="1743" t="str">
        <f t="shared" si="36"/>
        <v/>
      </c>
      <c r="CQ94" s="1743" t="str">
        <f t="shared" si="42"/>
        <v/>
      </c>
      <c r="CR94" s="1743" t="str">
        <f t="shared" si="38"/>
        <v/>
      </c>
      <c r="CS94" s="1743" t="str">
        <f>IF(AL94&lt;=AK94,""," Los exámenes Reactivos de 94 y mas años NO DEBEN ser mayor a los Exámenes Procesados de la misma edad.-")</f>
        <v/>
      </c>
      <c r="CT94" s="1743" t="str">
        <f>IF(AL94&lt;=AK94,""," Los exámenes Reactivos de 94 y mas años NO DEBEN ser mayor a los Exámenes Procesados de la misma edad.-")</f>
        <v/>
      </c>
    </row>
    <row r="95" spans="1:98" x14ac:dyDescent="0.25">
      <c r="A95" s="1442" t="s">
        <v>869</v>
      </c>
      <c r="B95" s="1764"/>
      <c r="C95" s="329"/>
      <c r="D95" s="329"/>
      <c r="E95" s="329"/>
      <c r="F95" s="218"/>
      <c r="G95" s="218"/>
      <c r="H95" s="218"/>
      <c r="I95" s="292"/>
      <c r="J95" s="292"/>
      <c r="K95" s="292"/>
      <c r="L95" s="292"/>
      <c r="M95" s="1109"/>
      <c r="N95" s="1109"/>
      <c r="O95" s="1109"/>
      <c r="P95" s="1109"/>
      <c r="Q95" s="1109"/>
      <c r="R95" s="1109"/>
      <c r="S95" s="1109"/>
      <c r="T95" s="1109"/>
      <c r="U95" s="1109"/>
      <c r="V95" s="1109"/>
      <c r="W95" s="1109"/>
      <c r="X95" s="1109"/>
      <c r="Y95" s="1109"/>
      <c r="Z95" s="1109"/>
      <c r="AA95" s="1109"/>
      <c r="AB95" s="1109"/>
      <c r="AC95" s="1109"/>
      <c r="AD95" s="1109"/>
      <c r="AE95" s="1109"/>
      <c r="AF95" s="1109"/>
      <c r="AG95" s="1109"/>
      <c r="AH95" s="1109"/>
      <c r="AI95" s="1109"/>
      <c r="AJ95" s="1109"/>
      <c r="AK95" s="1109"/>
      <c r="AL95" s="1128"/>
      <c r="AM95" s="1241"/>
      <c r="AN95" s="1128"/>
      <c r="AO95" s="1765"/>
      <c r="AP95" s="1109"/>
      <c r="AQ95" s="1109"/>
      <c r="BZ95" s="1743"/>
      <c r="CA95" s="1743"/>
      <c r="CB95" s="1743"/>
      <c r="CC95" s="1743"/>
      <c r="CD95" s="1743"/>
      <c r="CE95" s="1743"/>
      <c r="CF95" s="1743"/>
      <c r="CG95" s="1743"/>
      <c r="CH95" s="1743"/>
      <c r="CI95" s="1743"/>
      <c r="CJ95" s="1743"/>
      <c r="CK95" s="1743"/>
      <c r="CL95" s="1743"/>
      <c r="CM95" s="1743"/>
      <c r="CN95" s="1743"/>
      <c r="CO95" s="1743"/>
      <c r="CP95" s="1743"/>
      <c r="CQ95" s="1743"/>
      <c r="CR95" s="1743"/>
      <c r="CS95" s="1743"/>
      <c r="CT95" s="1743"/>
    </row>
    <row r="96" spans="1:98" ht="24.75" customHeight="1" x14ac:dyDescent="0.25">
      <c r="A96" s="3342" t="s">
        <v>838</v>
      </c>
      <c r="B96" s="3343"/>
      <c r="C96" s="2784" t="s">
        <v>47</v>
      </c>
      <c r="D96" s="2785"/>
      <c r="E96" s="2735" t="s">
        <v>850</v>
      </c>
      <c r="F96" s="2736"/>
      <c r="G96" s="2736"/>
      <c r="H96" s="2736"/>
      <c r="I96" s="2736"/>
      <c r="J96" s="2736"/>
      <c r="K96" s="2736"/>
      <c r="L96" s="2736"/>
      <c r="M96" s="2736"/>
      <c r="N96" s="2736"/>
      <c r="O96" s="2736"/>
      <c r="P96" s="2736"/>
      <c r="Q96" s="2736"/>
      <c r="R96" s="2736"/>
      <c r="S96" s="2736"/>
      <c r="T96" s="2736"/>
      <c r="U96" s="2736"/>
      <c r="V96" s="2736"/>
      <c r="W96" s="2736"/>
      <c r="X96" s="2736"/>
      <c r="Y96" s="2736"/>
      <c r="Z96" s="2736"/>
      <c r="AA96" s="2736"/>
      <c r="AB96" s="2736"/>
      <c r="AC96" s="2736"/>
      <c r="AD96" s="2736"/>
      <c r="AE96" s="2736"/>
      <c r="AF96" s="2736"/>
      <c r="AG96" s="2736"/>
      <c r="AH96" s="2736"/>
      <c r="AI96" s="2736"/>
      <c r="AJ96" s="2736"/>
      <c r="AK96" s="2736"/>
      <c r="AL96" s="2736"/>
      <c r="AM96" s="2745" t="s">
        <v>851</v>
      </c>
      <c r="AN96" s="2747"/>
      <c r="AO96" s="2768" t="s">
        <v>538</v>
      </c>
      <c r="AP96" s="2732" t="s">
        <v>71</v>
      </c>
      <c r="AQ96" s="2732" t="s">
        <v>26</v>
      </c>
      <c r="BZ96" s="1743"/>
      <c r="CA96" s="1743"/>
      <c r="CB96" s="1743"/>
      <c r="CC96" s="1743"/>
      <c r="CD96" s="1743"/>
      <c r="CE96" s="1743"/>
      <c r="CF96" s="1743"/>
      <c r="CG96" s="1743"/>
      <c r="CH96" s="1743"/>
      <c r="CI96" s="1743"/>
      <c r="CJ96" s="1743"/>
      <c r="CK96" s="1743"/>
      <c r="CL96" s="1743"/>
      <c r="CM96" s="1743"/>
      <c r="CN96" s="1743"/>
      <c r="CO96" s="1743"/>
      <c r="CP96" s="1743"/>
      <c r="CQ96" s="1743"/>
      <c r="CR96" s="1743"/>
      <c r="CS96" s="1743"/>
      <c r="CT96" s="1743"/>
    </row>
    <row r="97" spans="1:98" x14ac:dyDescent="0.25">
      <c r="A97" s="3344"/>
      <c r="B97" s="3345"/>
      <c r="C97" s="2788"/>
      <c r="D97" s="2789"/>
      <c r="E97" s="2735" t="s">
        <v>852</v>
      </c>
      <c r="F97" s="2737"/>
      <c r="G97" s="2735" t="s">
        <v>152</v>
      </c>
      <c r="H97" s="2737"/>
      <c r="I97" s="2735" t="s">
        <v>153</v>
      </c>
      <c r="J97" s="2737"/>
      <c r="K97" s="2735" t="s">
        <v>154</v>
      </c>
      <c r="L97" s="2737"/>
      <c r="M97" s="2735" t="s">
        <v>209</v>
      </c>
      <c r="N97" s="2737"/>
      <c r="O97" s="2735" t="s">
        <v>853</v>
      </c>
      <c r="P97" s="2737"/>
      <c r="Q97" s="2735" t="s">
        <v>854</v>
      </c>
      <c r="R97" s="2737"/>
      <c r="S97" s="2735" t="s">
        <v>855</v>
      </c>
      <c r="T97" s="2737"/>
      <c r="U97" s="2735" t="s">
        <v>856</v>
      </c>
      <c r="V97" s="2737"/>
      <c r="W97" s="2735" t="s">
        <v>857</v>
      </c>
      <c r="X97" s="2737"/>
      <c r="Y97" s="2735" t="s">
        <v>858</v>
      </c>
      <c r="Z97" s="2737"/>
      <c r="AA97" s="2735" t="s">
        <v>859</v>
      </c>
      <c r="AB97" s="2737"/>
      <c r="AC97" s="2735" t="s">
        <v>325</v>
      </c>
      <c r="AD97" s="2737"/>
      <c r="AE97" s="2735" t="s">
        <v>306</v>
      </c>
      <c r="AF97" s="2737"/>
      <c r="AG97" s="2735" t="s">
        <v>326</v>
      </c>
      <c r="AH97" s="2737"/>
      <c r="AI97" s="2735" t="s">
        <v>327</v>
      </c>
      <c r="AJ97" s="2737"/>
      <c r="AK97" s="2735" t="s">
        <v>308</v>
      </c>
      <c r="AL97" s="2737"/>
      <c r="AM97" s="3340" t="s">
        <v>27</v>
      </c>
      <c r="AN97" s="2768" t="s">
        <v>28</v>
      </c>
      <c r="AO97" s="2774"/>
      <c r="AP97" s="2734"/>
      <c r="AQ97" s="2734"/>
      <c r="BZ97" s="1743"/>
      <c r="CA97" s="1743"/>
      <c r="CB97" s="1743"/>
      <c r="CC97" s="1743"/>
      <c r="CD97" s="1743"/>
      <c r="CE97" s="1743"/>
      <c r="CF97" s="1743"/>
      <c r="CG97" s="1743"/>
      <c r="CH97" s="1743"/>
      <c r="CI97" s="1743"/>
      <c r="CJ97" s="1743"/>
      <c r="CK97" s="1743"/>
      <c r="CL97" s="1743"/>
      <c r="CM97" s="1743"/>
      <c r="CN97" s="1743"/>
      <c r="CO97" s="1743"/>
      <c r="CP97" s="1743"/>
      <c r="CQ97" s="1743"/>
      <c r="CR97" s="1743"/>
      <c r="CS97" s="1743"/>
      <c r="CT97" s="1743"/>
    </row>
    <row r="98" spans="1:98" x14ac:dyDescent="0.25">
      <c r="A98" s="3346"/>
      <c r="B98" s="3347"/>
      <c r="C98" s="115" t="s">
        <v>843</v>
      </c>
      <c r="D98" s="187" t="s">
        <v>844</v>
      </c>
      <c r="E98" s="468" t="s">
        <v>843</v>
      </c>
      <c r="F98" s="110" t="s">
        <v>844</v>
      </c>
      <c r="G98" s="468" t="s">
        <v>843</v>
      </c>
      <c r="H98" s="110" t="s">
        <v>844</v>
      </c>
      <c r="I98" s="468" t="s">
        <v>843</v>
      </c>
      <c r="J98" s="110" t="s">
        <v>844</v>
      </c>
      <c r="K98" s="468" t="s">
        <v>843</v>
      </c>
      <c r="L98" s="110" t="s">
        <v>844</v>
      </c>
      <c r="M98" s="468" t="s">
        <v>843</v>
      </c>
      <c r="N98" s="110" t="s">
        <v>844</v>
      </c>
      <c r="O98" s="468" t="s">
        <v>843</v>
      </c>
      <c r="P98" s="110" t="s">
        <v>844</v>
      </c>
      <c r="Q98" s="468" t="s">
        <v>843</v>
      </c>
      <c r="R98" s="110" t="s">
        <v>844</v>
      </c>
      <c r="S98" s="468" t="s">
        <v>843</v>
      </c>
      <c r="T98" s="110" t="s">
        <v>844</v>
      </c>
      <c r="U98" s="468" t="s">
        <v>843</v>
      </c>
      <c r="V98" s="110" t="s">
        <v>844</v>
      </c>
      <c r="W98" s="468" t="s">
        <v>843</v>
      </c>
      <c r="X98" s="110" t="s">
        <v>844</v>
      </c>
      <c r="Y98" s="468" t="s">
        <v>843</v>
      </c>
      <c r="Z98" s="110" t="s">
        <v>844</v>
      </c>
      <c r="AA98" s="468" t="s">
        <v>843</v>
      </c>
      <c r="AB98" s="110" t="s">
        <v>844</v>
      </c>
      <c r="AC98" s="468" t="s">
        <v>843</v>
      </c>
      <c r="AD98" s="110" t="s">
        <v>844</v>
      </c>
      <c r="AE98" s="468" t="s">
        <v>843</v>
      </c>
      <c r="AF98" s="110" t="s">
        <v>844</v>
      </c>
      <c r="AG98" s="468" t="s">
        <v>843</v>
      </c>
      <c r="AH98" s="110" t="s">
        <v>844</v>
      </c>
      <c r="AI98" s="468" t="s">
        <v>843</v>
      </c>
      <c r="AJ98" s="110" t="s">
        <v>844</v>
      </c>
      <c r="AK98" s="468" t="s">
        <v>843</v>
      </c>
      <c r="AL98" s="570" t="s">
        <v>844</v>
      </c>
      <c r="AM98" s="3341"/>
      <c r="AN98" s="2770"/>
      <c r="AO98" s="2770"/>
      <c r="AP98" s="2733"/>
      <c r="AQ98" s="2733"/>
      <c r="BZ98" s="1743"/>
      <c r="CA98" s="1743"/>
      <c r="CB98" s="1743"/>
      <c r="CC98" s="1743"/>
      <c r="CD98" s="1743"/>
      <c r="CE98" s="1743"/>
      <c r="CF98" s="1743"/>
      <c r="CG98" s="1743"/>
      <c r="CH98" s="1743"/>
      <c r="CI98" s="1743"/>
      <c r="CJ98" s="1743"/>
      <c r="CK98" s="1743"/>
      <c r="CL98" s="1743"/>
      <c r="CM98" s="1743"/>
      <c r="CN98" s="1743"/>
      <c r="CO98" s="1743"/>
      <c r="CP98" s="1743"/>
      <c r="CQ98" s="1743"/>
      <c r="CR98" s="1743"/>
      <c r="CS98" s="1743"/>
      <c r="CT98" s="1743"/>
    </row>
    <row r="99" spans="1:98" x14ac:dyDescent="0.25">
      <c r="A99" s="2835" t="s">
        <v>860</v>
      </c>
      <c r="B99" s="2814"/>
      <c r="C99" s="165">
        <f t="shared" ref="C99:C110" si="45">SUM(E99+G99+I99+K99+M99+O99+Q99+S99+U99+W99+Y99+AA99+AC99+AE99+AG99+AI99+AK99)</f>
        <v>0</v>
      </c>
      <c r="D99" s="314">
        <f t="shared" ref="D99:D110" si="46">SUM(F99+H99+J99+L99+N99+P99+R99+T99+V99+X99+Z99+AB99+AD99+AF99+AH99+AJ99+AL99)</f>
        <v>0</v>
      </c>
      <c r="E99" s="1247"/>
      <c r="F99" s="1761"/>
      <c r="G99" s="1247"/>
      <c r="H99" s="1761"/>
      <c r="I99" s="193"/>
      <c r="J99" s="141"/>
      <c r="K99" s="193"/>
      <c r="L99" s="141"/>
      <c r="M99" s="193"/>
      <c r="N99" s="141"/>
      <c r="O99" s="193"/>
      <c r="P99" s="141"/>
      <c r="Q99" s="193"/>
      <c r="R99" s="141"/>
      <c r="S99" s="193"/>
      <c r="T99" s="141"/>
      <c r="U99" s="193"/>
      <c r="V99" s="141"/>
      <c r="W99" s="193"/>
      <c r="X99" s="141"/>
      <c r="Y99" s="193"/>
      <c r="Z99" s="141"/>
      <c r="AA99" s="193"/>
      <c r="AB99" s="141"/>
      <c r="AC99" s="193"/>
      <c r="AD99" s="141"/>
      <c r="AE99" s="193"/>
      <c r="AF99" s="141"/>
      <c r="AG99" s="193"/>
      <c r="AH99" s="141"/>
      <c r="AI99" s="193"/>
      <c r="AJ99" s="141"/>
      <c r="AK99" s="1247"/>
      <c r="AL99" s="1584"/>
      <c r="AM99" s="1247"/>
      <c r="AN99" s="301"/>
      <c r="AO99" s="301"/>
      <c r="AP99" s="236"/>
      <c r="AQ99" s="236"/>
      <c r="AR99" s="1612" t="s">
        <v>2354</v>
      </c>
      <c r="BZ99" s="1743"/>
      <c r="CA99" s="1743" t="str">
        <f>IF(C99&lt;&gt;AN99," Total de exámenes Procesados NO es igual a total por sexo.-","")</f>
        <v/>
      </c>
      <c r="CB99" s="1743" t="str">
        <f t="shared" ref="CB99:CB121" si="47">IF(F99&lt;=E99,""," Los exámenes Reactivos de 0 a 4 años NO DEBEN ser mayor a los Exámenes Procesados de la misma edad.-")</f>
        <v/>
      </c>
      <c r="CC99" s="1743" t="str">
        <f t="shared" ref="CC99:CC121" si="48">IF(H99&lt;=G99,""," Los exámenes Reactivos de 5 a 9 años NO DEBEN ser mayor a los Exámenes Procesados de la misma edad.-")</f>
        <v/>
      </c>
      <c r="CD99" s="1743" t="str">
        <f t="shared" ref="CD99:CD121" si="49">IF(J99&lt;=I99,""," Los exámenes Reactivos de 10 a 14 años NO DEBEN ser mayor a los Exámenes Procesados de la misma edad.-")</f>
        <v/>
      </c>
      <c r="CE99" s="1743" t="str">
        <f t="shared" ref="CE99:CE121" si="50">IF(L99&lt;=K99,""," Los exámenes Reactivos de 15 a 19 años NO DEBEN ser mayor a los Exámenes Procesados de la misma edad.-")</f>
        <v/>
      </c>
      <c r="CF99" s="1743" t="str">
        <f t="shared" ref="CF99:CF121" si="51">IF(N99&lt;=M99,""," Los exámenes Reactivos de 20 a 24 años NO DEBEN ser mayor a los Exámenes Procesados de la misma edad.-")</f>
        <v/>
      </c>
      <c r="CG99" s="1743" t="str">
        <f t="shared" ref="CG99:CG121" si="52">IF(P99&lt;=O99,""," Los exámenes Reactivos de 25 a 29 años NO DEBEN ser mayor a los Exámenes Procesados de la misma edad.-")</f>
        <v/>
      </c>
      <c r="CH99" s="1743" t="str">
        <f t="shared" ref="CH99:CH121" si="53">IF(R99&lt;=Q99,""," Los exámenes Reactivos de 30 a 34 años NO DEBEN ser mayor a los Exámenes Procesados de la misma edad.-")</f>
        <v/>
      </c>
      <c r="CI99" s="1743" t="str">
        <f t="shared" ref="CI99:CI121" si="54">IF(T99&lt;=S99,""," Los exámenes Reactivos de 35 a 39 años NO DEBEN ser mayor a los Exámenes Procesados de la misma edad.-")</f>
        <v/>
      </c>
      <c r="CJ99" s="1743" t="str">
        <f t="shared" ref="CJ99:CJ121" si="55">IF(V99&lt;=U99,""," Los exámenes Reactivos de 40 a 44 años NO DEBEN ser mayor a los Exámenes Procesados de la misma edad.-")</f>
        <v/>
      </c>
      <c r="CK99" s="1743" t="str">
        <f t="shared" ref="CK99:CK121" si="56">IF(X99&lt;=W99,""," Los exámenes Reactivos de 45 a 49 años NO DEBEN ser mayor a los Exámenes Procesados de la misma edad.-")</f>
        <v/>
      </c>
      <c r="CL99" s="1743" t="str">
        <f t="shared" ref="CL99:CL121" si="57">IF(Z99&lt;=Y99,""," Los exámenes Reactivos de 50 a 54 años NO DEBEN ser mayor a los Exámenes Procesados de la misma edad.-")</f>
        <v/>
      </c>
      <c r="CM99" s="1743" t="str">
        <f t="shared" ref="CM99:CM121" si="58">IF(AB99&lt;=AA99,""," Los exámenes Reactivos de 55 a 59 años NO DEBEN ser mayor a los Exámenes Procesados de la misma edad.-")</f>
        <v/>
      </c>
      <c r="CN99" s="1743" t="str">
        <f t="shared" ref="CN99:CN121" si="59">IF(AD99&lt;=AC99,""," Los exámenes Reactivos de 60 a 64 años NO DEBEN ser mayor a los Exámenes Procesados de la misma edad.-")</f>
        <v/>
      </c>
      <c r="CO99" s="1743" t="str">
        <f t="shared" ref="CO99:CO121" si="60">IF(AF99&lt;=AE99,""," Los exámenes Reactivos de 65 a 69 años NO DEBEN ser mayor a los Exámenes Procesados de la misma edad.-")</f>
        <v/>
      </c>
      <c r="CP99" s="1743" t="str">
        <f t="shared" ref="CP99:CP121" si="61">IF(AH99&lt;=AG99,""," Los exámenes Reactivos de 70 a 74 años NO DEBEN ser mayor a los Exámenes Procesados de la misma edad.-")</f>
        <v/>
      </c>
      <c r="CQ99" s="1743" t="str">
        <f t="shared" ref="CQ99:CQ121" si="62">IF(AJ99&lt;=AI99,""," Los exámenes Reactivos de 75 a 79 años NO DEBEN ser mayor a los Exámenes Procesados de la misma edad.-")</f>
        <v/>
      </c>
      <c r="CR99" s="1743" t="str">
        <f t="shared" ref="CR99:CR121" si="63">IF(AL99&lt;=AK99,""," Los exámenes Reactivos de 80 y mas años NO DEBEN ser mayor a los Exámenes Procesados de la misma edad.-")</f>
        <v/>
      </c>
      <c r="CS99" s="1743"/>
      <c r="CT99" s="1743"/>
    </row>
    <row r="100" spans="1:98" x14ac:dyDescent="0.25">
      <c r="A100" s="2835" t="s">
        <v>861</v>
      </c>
      <c r="B100" s="2814"/>
      <c r="C100" s="506">
        <f t="shared" si="45"/>
        <v>0</v>
      </c>
      <c r="D100" s="426">
        <f t="shared" si="46"/>
        <v>0</v>
      </c>
      <c r="E100" s="256"/>
      <c r="F100" s="207"/>
      <c r="G100" s="256"/>
      <c r="H100" s="207"/>
      <c r="I100" s="252"/>
      <c r="J100" s="121"/>
      <c r="K100" s="252"/>
      <c r="L100" s="121"/>
      <c r="M100" s="252"/>
      <c r="N100" s="121"/>
      <c r="O100" s="252"/>
      <c r="P100" s="121"/>
      <c r="Q100" s="252"/>
      <c r="R100" s="121"/>
      <c r="S100" s="252"/>
      <c r="T100" s="121"/>
      <c r="U100" s="252"/>
      <c r="V100" s="121"/>
      <c r="W100" s="252"/>
      <c r="X100" s="121"/>
      <c r="Y100" s="252"/>
      <c r="Z100" s="121"/>
      <c r="AA100" s="252"/>
      <c r="AB100" s="121"/>
      <c r="AC100" s="252"/>
      <c r="AD100" s="121"/>
      <c r="AE100" s="252"/>
      <c r="AF100" s="121"/>
      <c r="AG100" s="252"/>
      <c r="AH100" s="121"/>
      <c r="AI100" s="252"/>
      <c r="AJ100" s="121"/>
      <c r="AK100" s="256"/>
      <c r="AL100" s="235"/>
      <c r="AM100" s="256"/>
      <c r="AN100" s="301"/>
      <c r="AO100" s="301"/>
      <c r="AP100" s="236"/>
      <c r="AQ100" s="236"/>
      <c r="AR100" s="1612" t="s">
        <v>2354</v>
      </c>
      <c r="BZ100" s="1743"/>
      <c r="CA100" s="1743" t="str">
        <f>IF(C100&lt;&gt;AN100," Total de exámenes Procesados NO es igual a total por sexo.-","")</f>
        <v/>
      </c>
      <c r="CB100" s="1743" t="str">
        <f t="shared" si="47"/>
        <v/>
      </c>
      <c r="CC100" s="1743" t="str">
        <f t="shared" si="48"/>
        <v/>
      </c>
      <c r="CD100" s="1743" t="str">
        <f t="shared" si="49"/>
        <v/>
      </c>
      <c r="CE100" s="1743" t="str">
        <f t="shared" si="50"/>
        <v/>
      </c>
      <c r="CF100" s="1743" t="str">
        <f t="shared" si="51"/>
        <v/>
      </c>
      <c r="CG100" s="1743" t="str">
        <f t="shared" si="52"/>
        <v/>
      </c>
      <c r="CH100" s="1743" t="str">
        <f t="shared" si="53"/>
        <v/>
      </c>
      <c r="CI100" s="1743" t="str">
        <f t="shared" si="54"/>
        <v/>
      </c>
      <c r="CJ100" s="1743" t="str">
        <f t="shared" si="55"/>
        <v/>
      </c>
      <c r="CK100" s="1743" t="str">
        <f t="shared" si="56"/>
        <v/>
      </c>
      <c r="CL100" s="1743" t="str">
        <f t="shared" si="57"/>
        <v/>
      </c>
      <c r="CM100" s="1743" t="str">
        <f t="shared" si="58"/>
        <v/>
      </c>
      <c r="CN100" s="1743" t="str">
        <f t="shared" si="59"/>
        <v/>
      </c>
      <c r="CO100" s="1743" t="str">
        <f t="shared" si="60"/>
        <v/>
      </c>
      <c r="CP100" s="1743" t="str">
        <f t="shared" si="61"/>
        <v/>
      </c>
      <c r="CQ100" s="1743" t="str">
        <f t="shared" si="62"/>
        <v/>
      </c>
      <c r="CR100" s="1743" t="str">
        <f t="shared" si="63"/>
        <v/>
      </c>
      <c r="CS100" s="1743"/>
      <c r="CT100" s="1743"/>
    </row>
    <row r="101" spans="1:98" x14ac:dyDescent="0.25">
      <c r="A101" s="2835" t="s">
        <v>862</v>
      </c>
      <c r="B101" s="2814"/>
      <c r="C101" s="506">
        <f t="shared" si="45"/>
        <v>0</v>
      </c>
      <c r="D101" s="426">
        <f t="shared" si="46"/>
        <v>0</v>
      </c>
      <c r="E101" s="256"/>
      <c r="F101" s="207"/>
      <c r="G101" s="256"/>
      <c r="H101" s="207"/>
      <c r="I101" s="252"/>
      <c r="J101" s="121"/>
      <c r="K101" s="201"/>
      <c r="L101" s="203"/>
      <c r="M101" s="201"/>
      <c r="N101" s="203"/>
      <c r="O101" s="201"/>
      <c r="P101" s="203"/>
      <c r="Q101" s="201"/>
      <c r="R101" s="203"/>
      <c r="S101" s="201"/>
      <c r="T101" s="203"/>
      <c r="U101" s="201"/>
      <c r="V101" s="203"/>
      <c r="W101" s="201"/>
      <c r="X101" s="203"/>
      <c r="Y101" s="201"/>
      <c r="Z101" s="203"/>
      <c r="AA101" s="201"/>
      <c r="AB101" s="203"/>
      <c r="AC101" s="201"/>
      <c r="AD101" s="203"/>
      <c r="AE101" s="201"/>
      <c r="AF101" s="203"/>
      <c r="AG101" s="201"/>
      <c r="AH101" s="203"/>
      <c r="AI101" s="201"/>
      <c r="AJ101" s="203"/>
      <c r="AK101" s="256"/>
      <c r="AL101" s="235"/>
      <c r="AM101" s="140"/>
      <c r="AN101" s="301"/>
      <c r="AO101" s="301"/>
      <c r="AP101" s="236"/>
      <c r="AQ101" s="236"/>
      <c r="AR101" s="1612" t="s">
        <v>2354</v>
      </c>
      <c r="BZ101" s="1743"/>
      <c r="CA101" s="1743" t="str">
        <f>IF(C101&lt;&gt;AN101," Total de exámenes Procesados NO es igual a total por sexo.-","")</f>
        <v/>
      </c>
      <c r="CB101" s="1743" t="str">
        <f t="shared" si="47"/>
        <v/>
      </c>
      <c r="CC101" s="1743" t="str">
        <f t="shared" si="48"/>
        <v/>
      </c>
      <c r="CD101" s="1743" t="str">
        <f t="shared" si="49"/>
        <v/>
      </c>
      <c r="CE101" s="1743" t="str">
        <f t="shared" si="50"/>
        <v/>
      </c>
      <c r="CF101" s="1743" t="str">
        <f t="shared" si="51"/>
        <v/>
      </c>
      <c r="CG101" s="1743" t="str">
        <f t="shared" si="52"/>
        <v/>
      </c>
      <c r="CH101" s="1743" t="str">
        <f t="shared" si="53"/>
        <v/>
      </c>
      <c r="CI101" s="1743" t="str">
        <f t="shared" si="54"/>
        <v/>
      </c>
      <c r="CJ101" s="1743" t="str">
        <f t="shared" si="55"/>
        <v/>
      </c>
      <c r="CK101" s="1743" t="str">
        <f t="shared" si="56"/>
        <v/>
      </c>
      <c r="CL101" s="1743" t="str">
        <f t="shared" si="57"/>
        <v/>
      </c>
      <c r="CM101" s="1743" t="str">
        <f t="shared" si="58"/>
        <v/>
      </c>
      <c r="CN101" s="1743" t="str">
        <f t="shared" si="59"/>
        <v/>
      </c>
      <c r="CO101" s="1743" t="str">
        <f t="shared" si="60"/>
        <v/>
      </c>
      <c r="CP101" s="1743" t="str">
        <f t="shared" si="61"/>
        <v/>
      </c>
      <c r="CQ101" s="1743" t="str">
        <f t="shared" si="62"/>
        <v/>
      </c>
      <c r="CR101" s="1743" t="str">
        <f t="shared" si="63"/>
        <v/>
      </c>
      <c r="CS101" s="1743"/>
      <c r="CT101" s="1743"/>
    </row>
    <row r="102" spans="1:98" x14ac:dyDescent="0.25">
      <c r="A102" s="2835" t="s">
        <v>825</v>
      </c>
      <c r="B102" s="2814"/>
      <c r="C102" s="506">
        <f t="shared" si="45"/>
        <v>0</v>
      </c>
      <c r="D102" s="307">
        <f t="shared" si="46"/>
        <v>0</v>
      </c>
      <c r="E102" s="256"/>
      <c r="F102" s="207"/>
      <c r="G102" s="256"/>
      <c r="H102" s="207"/>
      <c r="I102" s="256"/>
      <c r="J102" s="207"/>
      <c r="K102" s="201"/>
      <c r="L102" s="203"/>
      <c r="M102" s="201"/>
      <c r="N102" s="203"/>
      <c r="O102" s="201"/>
      <c r="P102" s="203"/>
      <c r="Q102" s="201"/>
      <c r="R102" s="203"/>
      <c r="S102" s="201"/>
      <c r="T102" s="203"/>
      <c r="U102" s="201"/>
      <c r="V102" s="203"/>
      <c r="W102" s="201"/>
      <c r="X102" s="203"/>
      <c r="Y102" s="201"/>
      <c r="Z102" s="203"/>
      <c r="AA102" s="201"/>
      <c r="AB102" s="203"/>
      <c r="AC102" s="201"/>
      <c r="AD102" s="203"/>
      <c r="AE102" s="201"/>
      <c r="AF102" s="203"/>
      <c r="AG102" s="201"/>
      <c r="AH102" s="203"/>
      <c r="AI102" s="201"/>
      <c r="AJ102" s="203"/>
      <c r="AK102" s="201"/>
      <c r="AL102" s="236"/>
      <c r="AM102" s="267"/>
      <c r="AN102" s="301"/>
      <c r="AO102" s="301"/>
      <c r="AP102" s="236"/>
      <c r="AQ102" s="236"/>
      <c r="AR102" s="1612" t="s">
        <v>2354</v>
      </c>
      <c r="BZ102" s="1743"/>
      <c r="CA102" s="1743" t="str">
        <f t="shared" ref="CA102:CA121" si="64">IF(C102&lt;&gt;SUM(AM102:AN102)," Total de exámenes Procesados NO es igual a total por sexo.-","")</f>
        <v/>
      </c>
      <c r="CB102" s="1743" t="str">
        <f t="shared" si="47"/>
        <v/>
      </c>
      <c r="CC102" s="1743" t="str">
        <f t="shared" si="48"/>
        <v/>
      </c>
      <c r="CD102" s="1743" t="str">
        <f t="shared" si="49"/>
        <v/>
      </c>
      <c r="CE102" s="1743" t="str">
        <f t="shared" si="50"/>
        <v/>
      </c>
      <c r="CF102" s="1743" t="str">
        <f t="shared" si="51"/>
        <v/>
      </c>
      <c r="CG102" s="1743" t="str">
        <f t="shared" si="52"/>
        <v/>
      </c>
      <c r="CH102" s="1743" t="str">
        <f t="shared" si="53"/>
        <v/>
      </c>
      <c r="CI102" s="1743" t="str">
        <f t="shared" si="54"/>
        <v/>
      </c>
      <c r="CJ102" s="1743" t="str">
        <f t="shared" si="55"/>
        <v/>
      </c>
      <c r="CK102" s="1743" t="str">
        <f t="shared" si="56"/>
        <v/>
      </c>
      <c r="CL102" s="1743" t="str">
        <f t="shared" si="57"/>
        <v/>
      </c>
      <c r="CM102" s="1743" t="str">
        <f t="shared" si="58"/>
        <v/>
      </c>
      <c r="CN102" s="1743" t="str">
        <f t="shared" si="59"/>
        <v/>
      </c>
      <c r="CO102" s="1743" t="str">
        <f t="shared" si="60"/>
        <v/>
      </c>
      <c r="CP102" s="1743" t="str">
        <f t="shared" si="61"/>
        <v/>
      </c>
      <c r="CQ102" s="1743" t="str">
        <f t="shared" si="62"/>
        <v/>
      </c>
      <c r="CR102" s="1743" t="str">
        <f t="shared" si="63"/>
        <v/>
      </c>
      <c r="CS102" s="1743"/>
      <c r="CT102" s="1743"/>
    </row>
    <row r="103" spans="1:98" x14ac:dyDescent="0.25">
      <c r="A103" s="2835" t="s">
        <v>830</v>
      </c>
      <c r="B103" s="2814"/>
      <c r="C103" s="200">
        <f t="shared" si="45"/>
        <v>0</v>
      </c>
      <c r="D103" s="307">
        <f t="shared" si="46"/>
        <v>0</v>
      </c>
      <c r="E103" s="201"/>
      <c r="F103" s="203"/>
      <c r="G103" s="201"/>
      <c r="H103" s="203"/>
      <c r="I103" s="201"/>
      <c r="J103" s="203"/>
      <c r="K103" s="201"/>
      <c r="L103" s="203"/>
      <c r="M103" s="201"/>
      <c r="N103" s="203"/>
      <c r="O103" s="201"/>
      <c r="P103" s="203"/>
      <c r="Q103" s="201"/>
      <c r="R103" s="203"/>
      <c r="S103" s="201"/>
      <c r="T103" s="203"/>
      <c r="U103" s="201"/>
      <c r="V103" s="203"/>
      <c r="W103" s="201"/>
      <c r="X103" s="203"/>
      <c r="Y103" s="201"/>
      <c r="Z103" s="203"/>
      <c r="AA103" s="201"/>
      <c r="AB103" s="203"/>
      <c r="AC103" s="201"/>
      <c r="AD103" s="203"/>
      <c r="AE103" s="201"/>
      <c r="AF103" s="203"/>
      <c r="AG103" s="201"/>
      <c r="AH103" s="203"/>
      <c r="AI103" s="201"/>
      <c r="AJ103" s="203"/>
      <c r="AK103" s="201"/>
      <c r="AL103" s="236"/>
      <c r="AM103" s="267"/>
      <c r="AN103" s="301"/>
      <c r="AO103" s="301"/>
      <c r="AP103" s="236"/>
      <c r="AQ103" s="236"/>
      <c r="AR103" s="1612" t="s">
        <v>2354</v>
      </c>
      <c r="BZ103" s="1743"/>
      <c r="CA103" s="1743" t="str">
        <f t="shared" si="64"/>
        <v/>
      </c>
      <c r="CB103" s="1743" t="str">
        <f t="shared" si="47"/>
        <v/>
      </c>
      <c r="CC103" s="1743" t="str">
        <f t="shared" si="48"/>
        <v/>
      </c>
      <c r="CD103" s="1743" t="str">
        <f t="shared" si="49"/>
        <v/>
      </c>
      <c r="CE103" s="1743" t="str">
        <f t="shared" si="50"/>
        <v/>
      </c>
      <c r="CF103" s="1743" t="str">
        <f t="shared" si="51"/>
        <v/>
      </c>
      <c r="CG103" s="1743" t="str">
        <f t="shared" si="52"/>
        <v/>
      </c>
      <c r="CH103" s="1743" t="str">
        <f t="shared" si="53"/>
        <v/>
      </c>
      <c r="CI103" s="1743" t="str">
        <f t="shared" si="54"/>
        <v/>
      </c>
      <c r="CJ103" s="1743" t="str">
        <f t="shared" si="55"/>
        <v/>
      </c>
      <c r="CK103" s="1743" t="str">
        <f t="shared" si="56"/>
        <v/>
      </c>
      <c r="CL103" s="1743" t="str">
        <f t="shared" si="57"/>
        <v/>
      </c>
      <c r="CM103" s="1743" t="str">
        <f t="shared" si="58"/>
        <v/>
      </c>
      <c r="CN103" s="1743" t="str">
        <f t="shared" si="59"/>
        <v/>
      </c>
      <c r="CO103" s="1743" t="str">
        <f t="shared" si="60"/>
        <v/>
      </c>
      <c r="CP103" s="1743" t="str">
        <f t="shared" si="61"/>
        <v/>
      </c>
      <c r="CQ103" s="1743" t="str">
        <f t="shared" si="62"/>
        <v/>
      </c>
      <c r="CR103" s="1743" t="str">
        <f t="shared" si="63"/>
        <v/>
      </c>
      <c r="CS103" s="1743"/>
      <c r="CT103" s="1743"/>
    </row>
    <row r="104" spans="1:98" x14ac:dyDescent="0.25">
      <c r="A104" s="2835" t="s">
        <v>863</v>
      </c>
      <c r="B104" s="2814"/>
      <c r="C104" s="506">
        <f t="shared" si="45"/>
        <v>0</v>
      </c>
      <c r="D104" s="426">
        <f t="shared" si="46"/>
        <v>0</v>
      </c>
      <c r="E104" s="256"/>
      <c r="F104" s="207"/>
      <c r="G104" s="256"/>
      <c r="H104" s="207"/>
      <c r="I104" s="201"/>
      <c r="J104" s="203"/>
      <c r="K104" s="201"/>
      <c r="L104" s="203"/>
      <c r="M104" s="201"/>
      <c r="N104" s="203"/>
      <c r="O104" s="201"/>
      <c r="P104" s="203"/>
      <c r="Q104" s="201"/>
      <c r="R104" s="203"/>
      <c r="S104" s="201"/>
      <c r="T104" s="203"/>
      <c r="U104" s="201"/>
      <c r="V104" s="203"/>
      <c r="W104" s="201"/>
      <c r="X104" s="203"/>
      <c r="Y104" s="201"/>
      <c r="Z104" s="203"/>
      <c r="AA104" s="201"/>
      <c r="AB104" s="203"/>
      <c r="AC104" s="201"/>
      <c r="AD104" s="203"/>
      <c r="AE104" s="201"/>
      <c r="AF104" s="203"/>
      <c r="AG104" s="201"/>
      <c r="AH104" s="203"/>
      <c r="AI104" s="201"/>
      <c r="AJ104" s="203"/>
      <c r="AK104" s="201"/>
      <c r="AL104" s="236"/>
      <c r="AM104" s="267"/>
      <c r="AN104" s="301"/>
      <c r="AO104" s="301"/>
      <c r="AP104" s="236"/>
      <c r="AQ104" s="236"/>
      <c r="AR104" s="1612" t="s">
        <v>2354</v>
      </c>
      <c r="BZ104" s="1743"/>
      <c r="CA104" s="1743" t="str">
        <f t="shared" si="64"/>
        <v/>
      </c>
      <c r="CB104" s="1743" t="str">
        <f t="shared" si="47"/>
        <v/>
      </c>
      <c r="CC104" s="1743" t="str">
        <f t="shared" si="48"/>
        <v/>
      </c>
      <c r="CD104" s="1743" t="str">
        <f t="shared" si="49"/>
        <v/>
      </c>
      <c r="CE104" s="1743" t="str">
        <f t="shared" si="50"/>
        <v/>
      </c>
      <c r="CF104" s="1743" t="str">
        <f t="shared" si="51"/>
        <v/>
      </c>
      <c r="CG104" s="1743" t="str">
        <f t="shared" si="52"/>
        <v/>
      </c>
      <c r="CH104" s="1743" t="str">
        <f t="shared" si="53"/>
        <v/>
      </c>
      <c r="CI104" s="1743" t="str">
        <f t="shared" si="54"/>
        <v/>
      </c>
      <c r="CJ104" s="1743" t="str">
        <f t="shared" si="55"/>
        <v/>
      </c>
      <c r="CK104" s="1743" t="str">
        <f t="shared" si="56"/>
        <v/>
      </c>
      <c r="CL104" s="1743" t="str">
        <f t="shared" si="57"/>
        <v/>
      </c>
      <c r="CM104" s="1743" t="str">
        <f t="shared" si="58"/>
        <v/>
      </c>
      <c r="CN104" s="1743" t="str">
        <f t="shared" si="59"/>
        <v/>
      </c>
      <c r="CO104" s="1743" t="str">
        <f t="shared" si="60"/>
        <v/>
      </c>
      <c r="CP104" s="1743" t="str">
        <f t="shared" si="61"/>
        <v/>
      </c>
      <c r="CQ104" s="1743" t="str">
        <f t="shared" si="62"/>
        <v/>
      </c>
      <c r="CR104" s="1743" t="str">
        <f t="shared" si="63"/>
        <v/>
      </c>
      <c r="CS104" s="1743"/>
      <c r="CT104" s="1743"/>
    </row>
    <row r="105" spans="1:98" ht="26.25" customHeight="1" x14ac:dyDescent="0.25">
      <c r="A105" s="3076" t="s">
        <v>864</v>
      </c>
      <c r="B105" s="3077"/>
      <c r="C105" s="506">
        <f t="shared" si="45"/>
        <v>0</v>
      </c>
      <c r="D105" s="426">
        <f t="shared" si="46"/>
        <v>0</v>
      </c>
      <c r="E105" s="256"/>
      <c r="F105" s="207"/>
      <c r="G105" s="256"/>
      <c r="H105" s="207"/>
      <c r="I105" s="201"/>
      <c r="J105" s="203"/>
      <c r="K105" s="201"/>
      <c r="L105" s="203"/>
      <c r="M105" s="201"/>
      <c r="N105" s="203"/>
      <c r="O105" s="201"/>
      <c r="P105" s="203"/>
      <c r="Q105" s="201"/>
      <c r="R105" s="203"/>
      <c r="S105" s="201"/>
      <c r="T105" s="203"/>
      <c r="U105" s="201"/>
      <c r="V105" s="203"/>
      <c r="W105" s="201"/>
      <c r="X105" s="203"/>
      <c r="Y105" s="201"/>
      <c r="Z105" s="203"/>
      <c r="AA105" s="201"/>
      <c r="AB105" s="203"/>
      <c r="AC105" s="201"/>
      <c r="AD105" s="203"/>
      <c r="AE105" s="201"/>
      <c r="AF105" s="203"/>
      <c r="AG105" s="201"/>
      <c r="AH105" s="203"/>
      <c r="AI105" s="201"/>
      <c r="AJ105" s="203"/>
      <c r="AK105" s="201"/>
      <c r="AL105" s="236"/>
      <c r="AM105" s="267"/>
      <c r="AN105" s="301"/>
      <c r="AO105" s="301"/>
      <c r="AP105" s="236"/>
      <c r="AQ105" s="236"/>
      <c r="AR105" s="1612" t="s">
        <v>2354</v>
      </c>
      <c r="BZ105" s="1743"/>
      <c r="CA105" s="1743" t="str">
        <f t="shared" si="64"/>
        <v/>
      </c>
      <c r="CB105" s="1743" t="str">
        <f t="shared" si="47"/>
        <v/>
      </c>
      <c r="CC105" s="1743" t="str">
        <f t="shared" si="48"/>
        <v/>
      </c>
      <c r="CD105" s="1743" t="str">
        <f t="shared" si="49"/>
        <v/>
      </c>
      <c r="CE105" s="1743" t="str">
        <f t="shared" si="50"/>
        <v/>
      </c>
      <c r="CF105" s="1743" t="str">
        <f t="shared" si="51"/>
        <v/>
      </c>
      <c r="CG105" s="1743" t="str">
        <f t="shared" si="52"/>
        <v/>
      </c>
      <c r="CH105" s="1743" t="str">
        <f t="shared" si="53"/>
        <v/>
      </c>
      <c r="CI105" s="1743" t="str">
        <f t="shared" si="54"/>
        <v/>
      </c>
      <c r="CJ105" s="1743" t="str">
        <f t="shared" si="55"/>
        <v/>
      </c>
      <c r="CK105" s="1743" t="str">
        <f t="shared" si="56"/>
        <v/>
      </c>
      <c r="CL105" s="1743" t="str">
        <f t="shared" si="57"/>
        <v/>
      </c>
      <c r="CM105" s="1743" t="str">
        <f t="shared" si="58"/>
        <v/>
      </c>
      <c r="CN105" s="1743" t="str">
        <f t="shared" si="59"/>
        <v/>
      </c>
      <c r="CO105" s="1743" t="str">
        <f t="shared" si="60"/>
        <v/>
      </c>
      <c r="CP105" s="1743" t="str">
        <f t="shared" si="61"/>
        <v/>
      </c>
      <c r="CQ105" s="1743" t="str">
        <f t="shared" si="62"/>
        <v/>
      </c>
      <c r="CR105" s="1743" t="str">
        <f t="shared" si="63"/>
        <v/>
      </c>
      <c r="CS105" s="1743"/>
      <c r="CT105" s="1743"/>
    </row>
    <row r="106" spans="1:98" x14ac:dyDescent="0.25">
      <c r="A106" s="2835" t="s">
        <v>828</v>
      </c>
      <c r="B106" s="2814"/>
      <c r="C106" s="200">
        <f t="shared" si="45"/>
        <v>0</v>
      </c>
      <c r="D106" s="307">
        <f t="shared" si="46"/>
        <v>0</v>
      </c>
      <c r="E106" s="201"/>
      <c r="F106" s="203"/>
      <c r="G106" s="201"/>
      <c r="H106" s="203"/>
      <c r="I106" s="201"/>
      <c r="J106" s="203"/>
      <c r="K106" s="201"/>
      <c r="L106" s="203"/>
      <c r="M106" s="201"/>
      <c r="N106" s="203"/>
      <c r="O106" s="201"/>
      <c r="P106" s="203"/>
      <c r="Q106" s="201"/>
      <c r="R106" s="203"/>
      <c r="S106" s="201"/>
      <c r="T106" s="203"/>
      <c r="U106" s="201"/>
      <c r="V106" s="203"/>
      <c r="W106" s="201"/>
      <c r="X106" s="203"/>
      <c r="Y106" s="201"/>
      <c r="Z106" s="203"/>
      <c r="AA106" s="201"/>
      <c r="AB106" s="203"/>
      <c r="AC106" s="201"/>
      <c r="AD106" s="203"/>
      <c r="AE106" s="201"/>
      <c r="AF106" s="203"/>
      <c r="AG106" s="201"/>
      <c r="AH106" s="203"/>
      <c r="AI106" s="201"/>
      <c r="AJ106" s="203"/>
      <c r="AK106" s="201"/>
      <c r="AL106" s="236"/>
      <c r="AM106" s="267"/>
      <c r="AN106" s="301"/>
      <c r="AO106" s="301"/>
      <c r="AP106" s="236"/>
      <c r="AQ106" s="236"/>
      <c r="AR106" s="1612" t="s">
        <v>2354</v>
      </c>
      <c r="BZ106" s="1743"/>
      <c r="CA106" s="1743" t="str">
        <f t="shared" si="64"/>
        <v/>
      </c>
      <c r="CB106" s="1743" t="str">
        <f t="shared" si="47"/>
        <v/>
      </c>
      <c r="CC106" s="1743" t="str">
        <f t="shared" si="48"/>
        <v/>
      </c>
      <c r="CD106" s="1743" t="str">
        <f t="shared" si="49"/>
        <v/>
      </c>
      <c r="CE106" s="1743" t="str">
        <f t="shared" si="50"/>
        <v/>
      </c>
      <c r="CF106" s="1743" t="str">
        <f t="shared" si="51"/>
        <v/>
      </c>
      <c r="CG106" s="1743" t="str">
        <f t="shared" si="52"/>
        <v/>
      </c>
      <c r="CH106" s="1743" t="str">
        <f t="shared" si="53"/>
        <v/>
      </c>
      <c r="CI106" s="1743" t="str">
        <f t="shared" si="54"/>
        <v/>
      </c>
      <c r="CJ106" s="1743" t="str">
        <f t="shared" si="55"/>
        <v/>
      </c>
      <c r="CK106" s="1743" t="str">
        <f t="shared" si="56"/>
        <v/>
      </c>
      <c r="CL106" s="1743" t="str">
        <f t="shared" si="57"/>
        <v/>
      </c>
      <c r="CM106" s="1743" t="str">
        <f t="shared" si="58"/>
        <v/>
      </c>
      <c r="CN106" s="1743" t="str">
        <f t="shared" si="59"/>
        <v/>
      </c>
      <c r="CO106" s="1743" t="str">
        <f t="shared" si="60"/>
        <v/>
      </c>
      <c r="CP106" s="1743" t="str">
        <f t="shared" si="61"/>
        <v/>
      </c>
      <c r="CQ106" s="1743" t="str">
        <f t="shared" si="62"/>
        <v/>
      </c>
      <c r="CR106" s="1743" t="str">
        <f t="shared" si="63"/>
        <v/>
      </c>
      <c r="CS106" s="1743"/>
      <c r="CT106" s="1743"/>
    </row>
    <row r="107" spans="1:98" x14ac:dyDescent="0.25">
      <c r="A107" s="3322" t="s">
        <v>865</v>
      </c>
      <c r="B107" s="3323"/>
      <c r="C107" s="545">
        <f t="shared" si="45"/>
        <v>0</v>
      </c>
      <c r="D107" s="560">
        <f t="shared" si="46"/>
        <v>0</v>
      </c>
      <c r="E107" s="147"/>
      <c r="F107" s="616"/>
      <c r="G107" s="147"/>
      <c r="H107" s="616"/>
      <c r="I107" s="147"/>
      <c r="J107" s="616"/>
      <c r="K107" s="269"/>
      <c r="L107" s="208"/>
      <c r="M107" s="269"/>
      <c r="N107" s="208"/>
      <c r="O107" s="269"/>
      <c r="P107" s="208"/>
      <c r="Q107" s="269"/>
      <c r="R107" s="208"/>
      <c r="S107" s="269"/>
      <c r="T107" s="208"/>
      <c r="U107" s="269"/>
      <c r="V107" s="208"/>
      <c r="W107" s="269"/>
      <c r="X107" s="208"/>
      <c r="Y107" s="269"/>
      <c r="Z107" s="208"/>
      <c r="AA107" s="269"/>
      <c r="AB107" s="208"/>
      <c r="AC107" s="269"/>
      <c r="AD107" s="208"/>
      <c r="AE107" s="269"/>
      <c r="AF107" s="208"/>
      <c r="AG107" s="269"/>
      <c r="AH107" s="208"/>
      <c r="AI107" s="269"/>
      <c r="AJ107" s="208"/>
      <c r="AK107" s="269"/>
      <c r="AL107" s="270"/>
      <c r="AM107" s="206"/>
      <c r="AN107" s="429"/>
      <c r="AO107" s="429"/>
      <c r="AP107" s="270"/>
      <c r="AQ107" s="270"/>
      <c r="AR107" s="1612" t="s">
        <v>2354</v>
      </c>
      <c r="BZ107" s="1743"/>
      <c r="CA107" s="1743" t="str">
        <f t="shared" si="64"/>
        <v/>
      </c>
      <c r="CB107" s="1743" t="str">
        <f t="shared" si="47"/>
        <v/>
      </c>
      <c r="CC107" s="1743" t="str">
        <f t="shared" si="48"/>
        <v/>
      </c>
      <c r="CD107" s="1743" t="str">
        <f t="shared" si="49"/>
        <v/>
      </c>
      <c r="CE107" s="1743" t="str">
        <f t="shared" si="50"/>
        <v/>
      </c>
      <c r="CF107" s="1743" t="str">
        <f t="shared" si="51"/>
        <v/>
      </c>
      <c r="CG107" s="1743" t="str">
        <f t="shared" si="52"/>
        <v/>
      </c>
      <c r="CH107" s="1743" t="str">
        <f t="shared" si="53"/>
        <v/>
      </c>
      <c r="CI107" s="1743" t="str">
        <f t="shared" si="54"/>
        <v/>
      </c>
      <c r="CJ107" s="1743" t="str">
        <f t="shared" si="55"/>
        <v/>
      </c>
      <c r="CK107" s="1743" t="str">
        <f t="shared" si="56"/>
        <v/>
      </c>
      <c r="CL107" s="1743" t="str">
        <f t="shared" si="57"/>
        <v/>
      </c>
      <c r="CM107" s="1743" t="str">
        <f t="shared" si="58"/>
        <v/>
      </c>
      <c r="CN107" s="1743" t="str">
        <f t="shared" si="59"/>
        <v/>
      </c>
      <c r="CO107" s="1743" t="str">
        <f t="shared" si="60"/>
        <v/>
      </c>
      <c r="CP107" s="1743" t="str">
        <f t="shared" si="61"/>
        <v/>
      </c>
      <c r="CQ107" s="1743" t="str">
        <f t="shared" si="62"/>
        <v/>
      </c>
      <c r="CR107" s="1743" t="str">
        <f t="shared" si="63"/>
        <v/>
      </c>
      <c r="CS107" s="1743"/>
      <c r="CT107" s="1743"/>
    </row>
    <row r="108" spans="1:98" x14ac:dyDescent="0.25">
      <c r="A108" s="3324" t="s">
        <v>829</v>
      </c>
      <c r="B108" s="1762" t="s">
        <v>1878</v>
      </c>
      <c r="C108" s="165">
        <f t="shared" si="45"/>
        <v>0</v>
      </c>
      <c r="D108" s="314">
        <f t="shared" si="46"/>
        <v>0</v>
      </c>
      <c r="E108" s="120"/>
      <c r="F108" s="122"/>
      <c r="G108" s="120"/>
      <c r="H108" s="122"/>
      <c r="I108" s="120"/>
      <c r="J108" s="122"/>
      <c r="K108" s="193"/>
      <c r="L108" s="141"/>
      <c r="M108" s="193"/>
      <c r="N108" s="141"/>
      <c r="O108" s="193"/>
      <c r="P108" s="141"/>
      <c r="Q108" s="193"/>
      <c r="R108" s="141"/>
      <c r="S108" s="193"/>
      <c r="T108" s="141"/>
      <c r="U108" s="193"/>
      <c r="V108" s="141"/>
      <c r="W108" s="193"/>
      <c r="X108" s="141"/>
      <c r="Y108" s="193"/>
      <c r="Z108" s="141"/>
      <c r="AA108" s="193"/>
      <c r="AB108" s="141"/>
      <c r="AC108" s="193"/>
      <c r="AD108" s="141"/>
      <c r="AE108" s="193"/>
      <c r="AF108" s="141"/>
      <c r="AG108" s="193"/>
      <c r="AH108" s="141"/>
      <c r="AI108" s="193"/>
      <c r="AJ108" s="141"/>
      <c r="AK108" s="193"/>
      <c r="AL108" s="166"/>
      <c r="AM108" s="264"/>
      <c r="AN108" s="244"/>
      <c r="AO108" s="244"/>
      <c r="AP108" s="166"/>
      <c r="AQ108" s="166"/>
      <c r="AR108" s="1612" t="s">
        <v>2354</v>
      </c>
      <c r="BZ108" s="1743"/>
      <c r="CA108" s="1743" t="str">
        <f t="shared" si="64"/>
        <v/>
      </c>
      <c r="CB108" s="1743" t="str">
        <f t="shared" si="47"/>
        <v/>
      </c>
      <c r="CC108" s="1743" t="str">
        <f t="shared" si="48"/>
        <v/>
      </c>
      <c r="CD108" s="1743" t="str">
        <f t="shared" si="49"/>
        <v/>
      </c>
      <c r="CE108" s="1743" t="str">
        <f t="shared" si="50"/>
        <v/>
      </c>
      <c r="CF108" s="1743" t="str">
        <f t="shared" si="51"/>
        <v/>
      </c>
      <c r="CG108" s="1743" t="str">
        <f t="shared" si="52"/>
        <v/>
      </c>
      <c r="CH108" s="1743" t="str">
        <f t="shared" si="53"/>
        <v/>
      </c>
      <c r="CI108" s="1743" t="str">
        <f t="shared" si="54"/>
        <v/>
      </c>
      <c r="CJ108" s="1743" t="str">
        <f t="shared" si="55"/>
        <v/>
      </c>
      <c r="CK108" s="1743" t="str">
        <f t="shared" si="56"/>
        <v/>
      </c>
      <c r="CL108" s="1743" t="str">
        <f t="shared" si="57"/>
        <v/>
      </c>
      <c r="CM108" s="1743" t="str">
        <f t="shared" si="58"/>
        <v/>
      </c>
      <c r="CN108" s="1743" t="str">
        <f t="shared" si="59"/>
        <v/>
      </c>
      <c r="CO108" s="1743" t="str">
        <f t="shared" si="60"/>
        <v/>
      </c>
      <c r="CP108" s="1743" t="str">
        <f t="shared" si="61"/>
        <v/>
      </c>
      <c r="CQ108" s="1743" t="str">
        <f t="shared" si="62"/>
        <v/>
      </c>
      <c r="CR108" s="1743" t="str">
        <f t="shared" si="63"/>
        <v/>
      </c>
      <c r="CS108" s="1743"/>
      <c r="CT108" s="1743"/>
    </row>
    <row r="109" spans="1:98" ht="21" x14ac:dyDescent="0.25">
      <c r="A109" s="3325"/>
      <c r="B109" s="651" t="s">
        <v>1879</v>
      </c>
      <c r="C109" s="506">
        <f t="shared" si="45"/>
        <v>0</v>
      </c>
      <c r="D109" s="426">
        <f t="shared" si="46"/>
        <v>0</v>
      </c>
      <c r="E109" s="256"/>
      <c r="F109" s="207"/>
      <c r="G109" s="256"/>
      <c r="H109" s="207"/>
      <c r="I109" s="256"/>
      <c r="J109" s="207"/>
      <c r="K109" s="201"/>
      <c r="L109" s="203"/>
      <c r="M109" s="201"/>
      <c r="N109" s="203"/>
      <c r="O109" s="201"/>
      <c r="P109" s="203"/>
      <c r="Q109" s="201"/>
      <c r="R109" s="203"/>
      <c r="S109" s="201"/>
      <c r="T109" s="203"/>
      <c r="U109" s="201"/>
      <c r="V109" s="203"/>
      <c r="W109" s="201"/>
      <c r="X109" s="203"/>
      <c r="Y109" s="201"/>
      <c r="Z109" s="203"/>
      <c r="AA109" s="201"/>
      <c r="AB109" s="203"/>
      <c r="AC109" s="201"/>
      <c r="AD109" s="203"/>
      <c r="AE109" s="201"/>
      <c r="AF109" s="203"/>
      <c r="AG109" s="201"/>
      <c r="AH109" s="203"/>
      <c r="AI109" s="201"/>
      <c r="AJ109" s="203"/>
      <c r="AK109" s="201"/>
      <c r="AL109" s="236"/>
      <c r="AM109" s="267"/>
      <c r="AN109" s="301"/>
      <c r="AO109" s="301"/>
      <c r="AP109" s="236"/>
      <c r="AQ109" s="236"/>
      <c r="AR109" s="1612" t="s">
        <v>2354</v>
      </c>
      <c r="BZ109" s="1743"/>
      <c r="CA109" s="1743" t="str">
        <f t="shared" si="64"/>
        <v/>
      </c>
      <c r="CB109" s="1743" t="str">
        <f t="shared" si="47"/>
        <v/>
      </c>
      <c r="CC109" s="1743" t="str">
        <f t="shared" si="48"/>
        <v/>
      </c>
      <c r="CD109" s="1743" t="str">
        <f t="shared" si="49"/>
        <v/>
      </c>
      <c r="CE109" s="1743" t="str">
        <f t="shared" si="50"/>
        <v/>
      </c>
      <c r="CF109" s="1743" t="str">
        <f t="shared" si="51"/>
        <v/>
      </c>
      <c r="CG109" s="1743" t="str">
        <f t="shared" si="52"/>
        <v/>
      </c>
      <c r="CH109" s="1743" t="str">
        <f t="shared" si="53"/>
        <v/>
      </c>
      <c r="CI109" s="1743" t="str">
        <f t="shared" si="54"/>
        <v/>
      </c>
      <c r="CJ109" s="1743" t="str">
        <f t="shared" si="55"/>
        <v/>
      </c>
      <c r="CK109" s="1743" t="str">
        <f t="shared" si="56"/>
        <v/>
      </c>
      <c r="CL109" s="1743" t="str">
        <f t="shared" si="57"/>
        <v/>
      </c>
      <c r="CM109" s="1743" t="str">
        <f t="shared" si="58"/>
        <v/>
      </c>
      <c r="CN109" s="1743" t="str">
        <f t="shared" si="59"/>
        <v/>
      </c>
      <c r="CO109" s="1743" t="str">
        <f t="shared" si="60"/>
        <v/>
      </c>
      <c r="CP109" s="1743" t="str">
        <f t="shared" si="61"/>
        <v/>
      </c>
      <c r="CQ109" s="1743" t="str">
        <f t="shared" si="62"/>
        <v/>
      </c>
      <c r="CR109" s="1743" t="str">
        <f t="shared" si="63"/>
        <v/>
      </c>
      <c r="CS109" s="1743"/>
      <c r="CT109" s="1743"/>
    </row>
    <row r="110" spans="1:98" ht="21" x14ac:dyDescent="0.25">
      <c r="A110" s="3326"/>
      <c r="B110" s="428" t="s">
        <v>1883</v>
      </c>
      <c r="C110" s="168">
        <f t="shared" si="45"/>
        <v>0</v>
      </c>
      <c r="D110" s="310">
        <f t="shared" si="46"/>
        <v>0</v>
      </c>
      <c r="E110" s="242"/>
      <c r="F110" s="132"/>
      <c r="G110" s="242"/>
      <c r="H110" s="132"/>
      <c r="I110" s="242"/>
      <c r="J110" s="132"/>
      <c r="K110" s="242"/>
      <c r="L110" s="132"/>
      <c r="M110" s="242"/>
      <c r="N110" s="132"/>
      <c r="O110" s="242"/>
      <c r="P110" s="132"/>
      <c r="Q110" s="242"/>
      <c r="R110" s="132"/>
      <c r="S110" s="242"/>
      <c r="T110" s="132"/>
      <c r="U110" s="242"/>
      <c r="V110" s="132"/>
      <c r="W110" s="242"/>
      <c r="X110" s="132"/>
      <c r="Y110" s="242"/>
      <c r="Z110" s="132"/>
      <c r="AA110" s="242"/>
      <c r="AB110" s="132"/>
      <c r="AC110" s="242"/>
      <c r="AD110" s="132"/>
      <c r="AE110" s="242"/>
      <c r="AF110" s="132"/>
      <c r="AG110" s="242"/>
      <c r="AH110" s="132"/>
      <c r="AI110" s="242"/>
      <c r="AJ110" s="132"/>
      <c r="AK110" s="242"/>
      <c r="AL110" s="169"/>
      <c r="AM110" s="170"/>
      <c r="AN110" s="247"/>
      <c r="AO110" s="247"/>
      <c r="AP110" s="169"/>
      <c r="AQ110" s="169"/>
      <c r="AR110" s="1612" t="s">
        <v>2354</v>
      </c>
      <c r="BZ110" s="1743"/>
      <c r="CA110" s="1743" t="str">
        <f t="shared" si="64"/>
        <v/>
      </c>
      <c r="CB110" s="1743" t="str">
        <f t="shared" si="47"/>
        <v/>
      </c>
      <c r="CC110" s="1743" t="str">
        <f t="shared" si="48"/>
        <v/>
      </c>
      <c r="CD110" s="1743" t="str">
        <f t="shared" si="49"/>
        <v/>
      </c>
      <c r="CE110" s="1743" t="str">
        <f t="shared" si="50"/>
        <v/>
      </c>
      <c r="CF110" s="1743" t="str">
        <f t="shared" si="51"/>
        <v/>
      </c>
      <c r="CG110" s="1743" t="str">
        <f t="shared" si="52"/>
        <v/>
      </c>
      <c r="CH110" s="1743" t="str">
        <f t="shared" si="53"/>
        <v/>
      </c>
      <c r="CI110" s="1743" t="str">
        <f t="shared" si="54"/>
        <v/>
      </c>
      <c r="CJ110" s="1743" t="str">
        <f t="shared" si="55"/>
        <v/>
      </c>
      <c r="CK110" s="1743" t="str">
        <f t="shared" si="56"/>
        <v/>
      </c>
      <c r="CL110" s="1743" t="str">
        <f t="shared" si="57"/>
        <v/>
      </c>
      <c r="CM110" s="1743" t="str">
        <f t="shared" si="58"/>
        <v/>
      </c>
      <c r="CN110" s="1743" t="str">
        <f t="shared" si="59"/>
        <v/>
      </c>
      <c r="CO110" s="1743" t="str">
        <f t="shared" si="60"/>
        <v/>
      </c>
      <c r="CP110" s="1743" t="str">
        <f t="shared" si="61"/>
        <v/>
      </c>
      <c r="CQ110" s="1743" t="str">
        <f t="shared" si="62"/>
        <v/>
      </c>
      <c r="CR110" s="1743" t="str">
        <f t="shared" si="63"/>
        <v/>
      </c>
      <c r="CS110" s="1743"/>
      <c r="CT110" s="1743"/>
    </row>
    <row r="111" spans="1:98" x14ac:dyDescent="0.25">
      <c r="A111" s="3327" t="s">
        <v>1875</v>
      </c>
      <c r="B111" s="3328"/>
      <c r="C111" s="506">
        <f t="shared" ref="C111:C121" si="65">SUM(E111+G111+I111+K111+M111+O111+Q111+S111+U111+W111+Y111+AA111+AC111+AE111+AG111+AI111+AK111)</f>
        <v>0</v>
      </c>
      <c r="D111" s="426">
        <f t="shared" ref="D111:D121" si="66">SUM(F111+H111+J111+L111+N111+P111+R111+T111+V111+X111+Z111+AB111+AD111+AF111+AH111+AJ111+AL111)</f>
        <v>0</v>
      </c>
      <c r="E111" s="252"/>
      <c r="F111" s="121"/>
      <c r="G111" s="546"/>
      <c r="H111" s="148"/>
      <c r="I111" s="546"/>
      <c r="J111" s="148"/>
      <c r="K111" s="546"/>
      <c r="L111" s="148"/>
      <c r="M111" s="546"/>
      <c r="N111" s="148"/>
      <c r="O111" s="546"/>
      <c r="P111" s="148"/>
      <c r="Q111" s="546"/>
      <c r="R111" s="148"/>
      <c r="S111" s="546"/>
      <c r="T111" s="148"/>
      <c r="U111" s="546"/>
      <c r="V111" s="148"/>
      <c r="W111" s="546"/>
      <c r="X111" s="148"/>
      <c r="Y111" s="546"/>
      <c r="Z111" s="148"/>
      <c r="AA111" s="546"/>
      <c r="AB111" s="148"/>
      <c r="AC111" s="546"/>
      <c r="AD111" s="148"/>
      <c r="AE111" s="546"/>
      <c r="AF111" s="148"/>
      <c r="AG111" s="546"/>
      <c r="AH111" s="148"/>
      <c r="AI111" s="546"/>
      <c r="AJ111" s="148"/>
      <c r="AK111" s="546"/>
      <c r="AL111" s="549"/>
      <c r="AM111" s="167"/>
      <c r="AN111" s="299"/>
      <c r="AO111" s="299"/>
      <c r="AP111" s="253"/>
      <c r="AQ111" s="253"/>
      <c r="AR111" s="1612" t="s">
        <v>2354</v>
      </c>
      <c r="BZ111" s="1743"/>
      <c r="CA111" s="1743" t="str">
        <f t="shared" si="64"/>
        <v/>
      </c>
      <c r="CB111" s="1743" t="str">
        <f t="shared" si="47"/>
        <v/>
      </c>
      <c r="CC111" s="1743" t="str">
        <f t="shared" si="48"/>
        <v/>
      </c>
      <c r="CD111" s="1743" t="str">
        <f t="shared" si="49"/>
        <v/>
      </c>
      <c r="CE111" s="1743" t="str">
        <f t="shared" si="50"/>
        <v/>
      </c>
      <c r="CF111" s="1743" t="str">
        <f t="shared" si="51"/>
        <v/>
      </c>
      <c r="CG111" s="1743" t="str">
        <f t="shared" si="52"/>
        <v/>
      </c>
      <c r="CH111" s="1743" t="str">
        <f t="shared" si="53"/>
        <v/>
      </c>
      <c r="CI111" s="1743" t="str">
        <f t="shared" si="54"/>
        <v/>
      </c>
      <c r="CJ111" s="1743" t="str">
        <f t="shared" si="55"/>
        <v/>
      </c>
      <c r="CK111" s="1743" t="str">
        <f t="shared" si="56"/>
        <v/>
      </c>
      <c r="CL111" s="1743" t="str">
        <f t="shared" si="57"/>
        <v/>
      </c>
      <c r="CM111" s="1743" t="str">
        <f t="shared" si="58"/>
        <v/>
      </c>
      <c r="CN111" s="1743" t="str">
        <f t="shared" si="59"/>
        <v/>
      </c>
      <c r="CO111" s="1743" t="str">
        <f t="shared" si="60"/>
        <v/>
      </c>
      <c r="CP111" s="1743" t="str">
        <f t="shared" si="61"/>
        <v/>
      </c>
      <c r="CQ111" s="1743" t="str">
        <f t="shared" si="62"/>
        <v/>
      </c>
      <c r="CR111" s="1743" t="str">
        <f t="shared" si="63"/>
        <v/>
      </c>
      <c r="CS111" s="1743"/>
      <c r="CT111" s="1743"/>
    </row>
    <row r="112" spans="1:98" x14ac:dyDescent="0.25">
      <c r="A112" s="2835" t="s">
        <v>866</v>
      </c>
      <c r="B112" s="2814"/>
      <c r="C112" s="200">
        <f t="shared" si="65"/>
        <v>0</v>
      </c>
      <c r="D112" s="307">
        <f t="shared" si="66"/>
        <v>0</v>
      </c>
      <c r="E112" s="269"/>
      <c r="F112" s="208"/>
      <c r="G112" s="269"/>
      <c r="H112" s="208"/>
      <c r="I112" s="269"/>
      <c r="J112" s="208"/>
      <c r="K112" s="269"/>
      <c r="L112" s="208"/>
      <c r="M112" s="269"/>
      <c r="N112" s="208"/>
      <c r="O112" s="269"/>
      <c r="P112" s="208"/>
      <c r="Q112" s="269"/>
      <c r="R112" s="208"/>
      <c r="S112" s="269"/>
      <c r="T112" s="208"/>
      <c r="U112" s="269"/>
      <c r="V112" s="208"/>
      <c r="W112" s="269"/>
      <c r="X112" s="208"/>
      <c r="Y112" s="269"/>
      <c r="Z112" s="208"/>
      <c r="AA112" s="269"/>
      <c r="AB112" s="208"/>
      <c r="AC112" s="269"/>
      <c r="AD112" s="208"/>
      <c r="AE112" s="269"/>
      <c r="AF112" s="208"/>
      <c r="AG112" s="269"/>
      <c r="AH112" s="208"/>
      <c r="AI112" s="269"/>
      <c r="AJ112" s="208"/>
      <c r="AK112" s="269"/>
      <c r="AL112" s="270"/>
      <c r="AM112" s="206"/>
      <c r="AN112" s="429"/>
      <c r="AO112" s="429"/>
      <c r="AP112" s="270"/>
      <c r="AQ112" s="270"/>
      <c r="AR112" s="1612" t="s">
        <v>2354</v>
      </c>
      <c r="BZ112" s="1743"/>
      <c r="CA112" s="1743" t="str">
        <f t="shared" si="64"/>
        <v/>
      </c>
      <c r="CB112" s="1743" t="str">
        <f t="shared" si="47"/>
        <v/>
      </c>
      <c r="CC112" s="1743" t="str">
        <f t="shared" si="48"/>
        <v/>
      </c>
      <c r="CD112" s="1743" t="str">
        <f t="shared" si="49"/>
        <v/>
      </c>
      <c r="CE112" s="1743" t="str">
        <f t="shared" si="50"/>
        <v/>
      </c>
      <c r="CF112" s="1743" t="str">
        <f t="shared" si="51"/>
        <v/>
      </c>
      <c r="CG112" s="1743" t="str">
        <f t="shared" si="52"/>
        <v/>
      </c>
      <c r="CH112" s="1743" t="str">
        <f t="shared" si="53"/>
        <v/>
      </c>
      <c r="CI112" s="1743" t="str">
        <f t="shared" si="54"/>
        <v/>
      </c>
      <c r="CJ112" s="1743" t="str">
        <f t="shared" si="55"/>
        <v/>
      </c>
      <c r="CK112" s="1743" t="str">
        <f t="shared" si="56"/>
        <v/>
      </c>
      <c r="CL112" s="1743" t="str">
        <f t="shared" si="57"/>
        <v/>
      </c>
      <c r="CM112" s="1743" t="str">
        <f t="shared" si="58"/>
        <v/>
      </c>
      <c r="CN112" s="1743" t="str">
        <f t="shared" si="59"/>
        <v/>
      </c>
      <c r="CO112" s="1743" t="str">
        <f t="shared" si="60"/>
        <v/>
      </c>
      <c r="CP112" s="1743" t="str">
        <f t="shared" si="61"/>
        <v/>
      </c>
      <c r="CQ112" s="1743" t="str">
        <f t="shared" si="62"/>
        <v/>
      </c>
      <c r="CR112" s="1743" t="str">
        <f t="shared" si="63"/>
        <v/>
      </c>
      <c r="CS112" s="1743"/>
      <c r="CT112" s="1743"/>
    </row>
    <row r="113" spans="1:98" x14ac:dyDescent="0.25">
      <c r="A113" s="2835" t="s">
        <v>1882</v>
      </c>
      <c r="B113" s="2814"/>
      <c r="C113" s="200">
        <f t="shared" si="65"/>
        <v>0</v>
      </c>
      <c r="D113" s="307">
        <f t="shared" si="66"/>
        <v>0</v>
      </c>
      <c r="E113" s="269"/>
      <c r="F113" s="208"/>
      <c r="G113" s="269"/>
      <c r="H113" s="208"/>
      <c r="I113" s="269"/>
      <c r="J113" s="208"/>
      <c r="K113" s="269"/>
      <c r="L113" s="208"/>
      <c r="M113" s="269"/>
      <c r="N113" s="208"/>
      <c r="O113" s="269"/>
      <c r="P113" s="208"/>
      <c r="Q113" s="269"/>
      <c r="R113" s="208"/>
      <c r="S113" s="269"/>
      <c r="T113" s="208"/>
      <c r="U113" s="269"/>
      <c r="V113" s="208"/>
      <c r="W113" s="269"/>
      <c r="X113" s="208"/>
      <c r="Y113" s="269"/>
      <c r="Z113" s="208"/>
      <c r="AA113" s="269"/>
      <c r="AB113" s="208"/>
      <c r="AC113" s="269"/>
      <c r="AD113" s="208"/>
      <c r="AE113" s="269"/>
      <c r="AF113" s="208"/>
      <c r="AG113" s="269"/>
      <c r="AH113" s="208"/>
      <c r="AI113" s="269"/>
      <c r="AJ113" s="208"/>
      <c r="AK113" s="269"/>
      <c r="AL113" s="270"/>
      <c r="AM113" s="206"/>
      <c r="AN113" s="429"/>
      <c r="AO113" s="429"/>
      <c r="AP113" s="270"/>
      <c r="AQ113" s="270"/>
      <c r="AR113" s="1612" t="s">
        <v>2354</v>
      </c>
      <c r="BZ113" s="1743"/>
      <c r="CA113" s="1743" t="str">
        <f t="shared" si="64"/>
        <v/>
      </c>
      <c r="CB113" s="1743" t="str">
        <f t="shared" si="47"/>
        <v/>
      </c>
      <c r="CC113" s="1743" t="str">
        <f t="shared" si="48"/>
        <v/>
      </c>
      <c r="CD113" s="1743" t="str">
        <f t="shared" si="49"/>
        <v/>
      </c>
      <c r="CE113" s="1743" t="str">
        <f t="shared" si="50"/>
        <v/>
      </c>
      <c r="CF113" s="1743" t="str">
        <f t="shared" si="51"/>
        <v/>
      </c>
      <c r="CG113" s="1743" t="str">
        <f t="shared" si="52"/>
        <v/>
      </c>
      <c r="CH113" s="1743" t="str">
        <f t="shared" si="53"/>
        <v/>
      </c>
      <c r="CI113" s="1743" t="str">
        <f t="shared" si="54"/>
        <v/>
      </c>
      <c r="CJ113" s="1743" t="str">
        <f t="shared" si="55"/>
        <v/>
      </c>
      <c r="CK113" s="1743" t="str">
        <f t="shared" si="56"/>
        <v/>
      </c>
      <c r="CL113" s="1743" t="str">
        <f t="shared" si="57"/>
        <v/>
      </c>
      <c r="CM113" s="1743" t="str">
        <f t="shared" si="58"/>
        <v/>
      </c>
      <c r="CN113" s="1743" t="str">
        <f t="shared" si="59"/>
        <v/>
      </c>
      <c r="CO113" s="1743" t="str">
        <f t="shared" si="60"/>
        <v/>
      </c>
      <c r="CP113" s="1743" t="str">
        <f t="shared" si="61"/>
        <v/>
      </c>
      <c r="CQ113" s="1743" t="str">
        <f t="shared" si="62"/>
        <v/>
      </c>
      <c r="CR113" s="1743" t="str">
        <f t="shared" si="63"/>
        <v/>
      </c>
      <c r="CS113" s="1743"/>
      <c r="CT113" s="1743"/>
    </row>
    <row r="114" spans="1:98" x14ac:dyDescent="0.25">
      <c r="A114" s="2835" t="s">
        <v>832</v>
      </c>
      <c r="B114" s="2814"/>
      <c r="C114" s="159">
        <f t="shared" si="65"/>
        <v>0</v>
      </c>
      <c r="D114" s="507">
        <f t="shared" si="66"/>
        <v>0</v>
      </c>
      <c r="E114" s="269"/>
      <c r="F114" s="208"/>
      <c r="G114" s="269"/>
      <c r="H114" s="208"/>
      <c r="I114" s="269"/>
      <c r="J114" s="208"/>
      <c r="K114" s="269"/>
      <c r="L114" s="208"/>
      <c r="M114" s="269"/>
      <c r="N114" s="208"/>
      <c r="O114" s="269"/>
      <c r="P114" s="208"/>
      <c r="Q114" s="269"/>
      <c r="R114" s="208"/>
      <c r="S114" s="269"/>
      <c r="T114" s="208"/>
      <c r="U114" s="269"/>
      <c r="V114" s="208"/>
      <c r="W114" s="269"/>
      <c r="X114" s="208"/>
      <c r="Y114" s="269"/>
      <c r="Z114" s="208"/>
      <c r="AA114" s="269"/>
      <c r="AB114" s="208"/>
      <c r="AC114" s="269"/>
      <c r="AD114" s="208"/>
      <c r="AE114" s="269"/>
      <c r="AF114" s="208"/>
      <c r="AG114" s="269"/>
      <c r="AH114" s="208"/>
      <c r="AI114" s="269"/>
      <c r="AJ114" s="208"/>
      <c r="AK114" s="269"/>
      <c r="AL114" s="270"/>
      <c r="AM114" s="206"/>
      <c r="AN114" s="429"/>
      <c r="AO114" s="429"/>
      <c r="AP114" s="270"/>
      <c r="AQ114" s="270"/>
      <c r="AR114" s="1612" t="s">
        <v>2354</v>
      </c>
      <c r="BZ114" s="1743"/>
      <c r="CA114" s="1743" t="str">
        <f t="shared" si="64"/>
        <v/>
      </c>
      <c r="CB114" s="1743" t="str">
        <f t="shared" si="47"/>
        <v/>
      </c>
      <c r="CC114" s="1743" t="str">
        <f t="shared" si="48"/>
        <v/>
      </c>
      <c r="CD114" s="1743" t="str">
        <f t="shared" si="49"/>
        <v/>
      </c>
      <c r="CE114" s="1743" t="str">
        <f t="shared" si="50"/>
        <v/>
      </c>
      <c r="CF114" s="1743" t="str">
        <f t="shared" si="51"/>
        <v/>
      </c>
      <c r="CG114" s="1743" t="str">
        <f t="shared" si="52"/>
        <v/>
      </c>
      <c r="CH114" s="1743" t="str">
        <f t="shared" si="53"/>
        <v/>
      </c>
      <c r="CI114" s="1743" t="str">
        <f t="shared" si="54"/>
        <v/>
      </c>
      <c r="CJ114" s="1743" t="str">
        <f t="shared" si="55"/>
        <v/>
      </c>
      <c r="CK114" s="1743" t="str">
        <f t="shared" si="56"/>
        <v/>
      </c>
      <c r="CL114" s="1743" t="str">
        <f t="shared" si="57"/>
        <v/>
      </c>
      <c r="CM114" s="1743" t="str">
        <f t="shared" si="58"/>
        <v/>
      </c>
      <c r="CN114" s="1743" t="str">
        <f t="shared" si="59"/>
        <v/>
      </c>
      <c r="CO114" s="1743" t="str">
        <f t="shared" si="60"/>
        <v/>
      </c>
      <c r="CP114" s="1743" t="str">
        <f t="shared" si="61"/>
        <v/>
      </c>
      <c r="CQ114" s="1743" t="str">
        <f t="shared" si="62"/>
        <v/>
      </c>
      <c r="CR114" s="1743" t="str">
        <f t="shared" si="63"/>
        <v/>
      </c>
      <c r="CS114" s="1743"/>
      <c r="CT114" s="1743"/>
    </row>
    <row r="115" spans="1:98" x14ac:dyDescent="0.25">
      <c r="A115" s="2835" t="s">
        <v>833</v>
      </c>
      <c r="B115" s="2814"/>
      <c r="C115" s="159">
        <f t="shared" si="65"/>
        <v>0</v>
      </c>
      <c r="D115" s="507">
        <f t="shared" si="66"/>
        <v>0</v>
      </c>
      <c r="E115" s="269"/>
      <c r="F115" s="208"/>
      <c r="G115" s="269"/>
      <c r="H115" s="208"/>
      <c r="I115" s="269"/>
      <c r="J115" s="208"/>
      <c r="K115" s="269"/>
      <c r="L115" s="208"/>
      <c r="M115" s="269"/>
      <c r="N115" s="208"/>
      <c r="O115" s="269"/>
      <c r="P115" s="208"/>
      <c r="Q115" s="269"/>
      <c r="R115" s="208"/>
      <c r="S115" s="269"/>
      <c r="T115" s="208"/>
      <c r="U115" s="269"/>
      <c r="V115" s="208"/>
      <c r="W115" s="269"/>
      <c r="X115" s="208"/>
      <c r="Y115" s="269"/>
      <c r="Z115" s="208"/>
      <c r="AA115" s="269"/>
      <c r="AB115" s="208"/>
      <c r="AC115" s="269"/>
      <c r="AD115" s="208"/>
      <c r="AE115" s="269"/>
      <c r="AF115" s="208"/>
      <c r="AG115" s="269"/>
      <c r="AH115" s="208"/>
      <c r="AI115" s="269"/>
      <c r="AJ115" s="208"/>
      <c r="AK115" s="269"/>
      <c r="AL115" s="270"/>
      <c r="AM115" s="206"/>
      <c r="AN115" s="429"/>
      <c r="AO115" s="429"/>
      <c r="AP115" s="270"/>
      <c r="AQ115" s="270"/>
      <c r="AR115" s="1612" t="s">
        <v>2354</v>
      </c>
      <c r="BZ115" s="1743"/>
      <c r="CA115" s="1743" t="str">
        <f t="shared" si="64"/>
        <v/>
      </c>
      <c r="CB115" s="1743" t="str">
        <f t="shared" si="47"/>
        <v/>
      </c>
      <c r="CC115" s="1743" t="str">
        <f t="shared" si="48"/>
        <v/>
      </c>
      <c r="CD115" s="1743" t="str">
        <f t="shared" si="49"/>
        <v/>
      </c>
      <c r="CE115" s="1743" t="str">
        <f t="shared" si="50"/>
        <v/>
      </c>
      <c r="CF115" s="1743" t="str">
        <f t="shared" si="51"/>
        <v/>
      </c>
      <c r="CG115" s="1743" t="str">
        <f t="shared" si="52"/>
        <v/>
      </c>
      <c r="CH115" s="1743" t="str">
        <f t="shared" si="53"/>
        <v/>
      </c>
      <c r="CI115" s="1743" t="str">
        <f t="shared" si="54"/>
        <v/>
      </c>
      <c r="CJ115" s="1743" t="str">
        <f t="shared" si="55"/>
        <v/>
      </c>
      <c r="CK115" s="1743" t="str">
        <f t="shared" si="56"/>
        <v/>
      </c>
      <c r="CL115" s="1743" t="str">
        <f t="shared" si="57"/>
        <v/>
      </c>
      <c r="CM115" s="1743" t="str">
        <f t="shared" si="58"/>
        <v/>
      </c>
      <c r="CN115" s="1743" t="str">
        <f t="shared" si="59"/>
        <v/>
      </c>
      <c r="CO115" s="1743" t="str">
        <f t="shared" si="60"/>
        <v/>
      </c>
      <c r="CP115" s="1743" t="str">
        <f t="shared" si="61"/>
        <v/>
      </c>
      <c r="CQ115" s="1743" t="str">
        <f t="shared" si="62"/>
        <v/>
      </c>
      <c r="CR115" s="1743" t="str">
        <f t="shared" si="63"/>
        <v/>
      </c>
      <c r="CS115" s="1743"/>
      <c r="CT115" s="1743"/>
    </row>
    <row r="116" spans="1:98" x14ac:dyDescent="0.25">
      <c r="A116" s="611" t="s">
        <v>1503</v>
      </c>
      <c r="B116" s="1763"/>
      <c r="C116" s="159">
        <f t="shared" si="65"/>
        <v>0</v>
      </c>
      <c r="D116" s="507">
        <f t="shared" si="66"/>
        <v>0</v>
      </c>
      <c r="E116" s="269"/>
      <c r="F116" s="208"/>
      <c r="G116" s="269"/>
      <c r="H116" s="208"/>
      <c r="I116" s="269"/>
      <c r="J116" s="208"/>
      <c r="K116" s="269"/>
      <c r="L116" s="208"/>
      <c r="M116" s="269"/>
      <c r="N116" s="208"/>
      <c r="O116" s="269"/>
      <c r="P116" s="208"/>
      <c r="Q116" s="269"/>
      <c r="R116" s="208"/>
      <c r="S116" s="269"/>
      <c r="T116" s="208"/>
      <c r="U116" s="269"/>
      <c r="V116" s="208"/>
      <c r="W116" s="269"/>
      <c r="X116" s="208"/>
      <c r="Y116" s="269"/>
      <c r="Z116" s="208"/>
      <c r="AA116" s="269"/>
      <c r="AB116" s="208"/>
      <c r="AC116" s="269"/>
      <c r="AD116" s="208"/>
      <c r="AE116" s="269"/>
      <c r="AF116" s="208"/>
      <c r="AG116" s="269"/>
      <c r="AH116" s="208"/>
      <c r="AI116" s="269"/>
      <c r="AJ116" s="208"/>
      <c r="AK116" s="269"/>
      <c r="AL116" s="270"/>
      <c r="AM116" s="206"/>
      <c r="AN116" s="429"/>
      <c r="AO116" s="429"/>
      <c r="AP116" s="270"/>
      <c r="AQ116" s="270"/>
      <c r="AR116" s="1612" t="s">
        <v>2354</v>
      </c>
      <c r="BZ116" s="1743"/>
      <c r="CA116" s="1743" t="str">
        <f t="shared" si="64"/>
        <v/>
      </c>
      <c r="CB116" s="1743" t="str">
        <f t="shared" si="47"/>
        <v/>
      </c>
      <c r="CC116" s="1743" t="str">
        <f t="shared" si="48"/>
        <v/>
      </c>
      <c r="CD116" s="1743" t="str">
        <f t="shared" si="49"/>
        <v/>
      </c>
      <c r="CE116" s="1743" t="str">
        <f t="shared" si="50"/>
        <v/>
      </c>
      <c r="CF116" s="1743" t="str">
        <f t="shared" si="51"/>
        <v/>
      </c>
      <c r="CG116" s="1743" t="str">
        <f t="shared" si="52"/>
        <v/>
      </c>
      <c r="CH116" s="1743" t="str">
        <f t="shared" si="53"/>
        <v/>
      </c>
      <c r="CI116" s="1743" t="str">
        <f t="shared" si="54"/>
        <v/>
      </c>
      <c r="CJ116" s="1743" t="str">
        <f t="shared" si="55"/>
        <v/>
      </c>
      <c r="CK116" s="1743" t="str">
        <f t="shared" si="56"/>
        <v/>
      </c>
      <c r="CL116" s="1743" t="str">
        <f t="shared" si="57"/>
        <v/>
      </c>
      <c r="CM116" s="1743" t="str">
        <f t="shared" si="58"/>
        <v/>
      </c>
      <c r="CN116" s="1743" t="str">
        <f t="shared" si="59"/>
        <v/>
      </c>
      <c r="CO116" s="1743" t="str">
        <f t="shared" si="60"/>
        <v/>
      </c>
      <c r="CP116" s="1743" t="str">
        <f t="shared" si="61"/>
        <v/>
      </c>
      <c r="CQ116" s="1743" t="str">
        <f t="shared" si="62"/>
        <v/>
      </c>
      <c r="CR116" s="1743" t="str">
        <f t="shared" si="63"/>
        <v/>
      </c>
      <c r="CS116" s="1743"/>
      <c r="CT116" s="1743"/>
    </row>
    <row r="117" spans="1:98" x14ac:dyDescent="0.25">
      <c r="A117" s="2835" t="s">
        <v>1502</v>
      </c>
      <c r="B117" s="2814"/>
      <c r="C117" s="159">
        <f t="shared" si="65"/>
        <v>0</v>
      </c>
      <c r="D117" s="507">
        <f t="shared" si="66"/>
        <v>0</v>
      </c>
      <c r="E117" s="147"/>
      <c r="F117" s="616"/>
      <c r="G117" s="147"/>
      <c r="H117" s="616"/>
      <c r="I117" s="147"/>
      <c r="J117" s="616"/>
      <c r="K117" s="269"/>
      <c r="L117" s="208"/>
      <c r="M117" s="269"/>
      <c r="N117" s="208"/>
      <c r="O117" s="269"/>
      <c r="P117" s="208"/>
      <c r="Q117" s="269"/>
      <c r="R117" s="208"/>
      <c r="S117" s="269"/>
      <c r="T117" s="208"/>
      <c r="U117" s="269"/>
      <c r="V117" s="208"/>
      <c r="W117" s="269"/>
      <c r="X117" s="208"/>
      <c r="Y117" s="269"/>
      <c r="Z117" s="208"/>
      <c r="AA117" s="269"/>
      <c r="AB117" s="208"/>
      <c r="AC117" s="269"/>
      <c r="AD117" s="208"/>
      <c r="AE117" s="269"/>
      <c r="AF117" s="208"/>
      <c r="AG117" s="269"/>
      <c r="AH117" s="208"/>
      <c r="AI117" s="269"/>
      <c r="AJ117" s="208"/>
      <c r="AK117" s="269"/>
      <c r="AL117" s="270"/>
      <c r="AM117" s="206"/>
      <c r="AN117" s="429"/>
      <c r="AO117" s="429"/>
      <c r="AP117" s="270"/>
      <c r="AQ117" s="270"/>
      <c r="AR117" s="1612" t="s">
        <v>2354</v>
      </c>
      <c r="BZ117" s="1743"/>
      <c r="CA117" s="1743" t="str">
        <f t="shared" si="64"/>
        <v/>
      </c>
      <c r="CB117" s="1743" t="str">
        <f t="shared" si="47"/>
        <v/>
      </c>
      <c r="CC117" s="1743" t="str">
        <f t="shared" si="48"/>
        <v/>
      </c>
      <c r="CD117" s="1743" t="str">
        <f t="shared" si="49"/>
        <v/>
      </c>
      <c r="CE117" s="1743" t="str">
        <f t="shared" si="50"/>
        <v/>
      </c>
      <c r="CF117" s="1743" t="str">
        <f t="shared" si="51"/>
        <v/>
      </c>
      <c r="CG117" s="1743" t="str">
        <f t="shared" si="52"/>
        <v/>
      </c>
      <c r="CH117" s="1743" t="str">
        <f t="shared" si="53"/>
        <v/>
      </c>
      <c r="CI117" s="1743" t="str">
        <f t="shared" si="54"/>
        <v/>
      </c>
      <c r="CJ117" s="1743" t="str">
        <f t="shared" si="55"/>
        <v/>
      </c>
      <c r="CK117" s="1743" t="str">
        <f t="shared" si="56"/>
        <v/>
      </c>
      <c r="CL117" s="1743" t="str">
        <f t="shared" si="57"/>
        <v/>
      </c>
      <c r="CM117" s="1743" t="str">
        <f t="shared" si="58"/>
        <v/>
      </c>
      <c r="CN117" s="1743" t="str">
        <f t="shared" si="59"/>
        <v/>
      </c>
      <c r="CO117" s="1743" t="str">
        <f t="shared" si="60"/>
        <v/>
      </c>
      <c r="CP117" s="1743" t="str">
        <f t="shared" si="61"/>
        <v/>
      </c>
      <c r="CQ117" s="1743" t="str">
        <f t="shared" si="62"/>
        <v/>
      </c>
      <c r="CR117" s="1743" t="str">
        <f t="shared" si="63"/>
        <v/>
      </c>
      <c r="CS117" s="1743"/>
      <c r="CT117" s="1743"/>
    </row>
    <row r="118" spans="1:98" x14ac:dyDescent="0.25">
      <c r="A118" s="2835" t="s">
        <v>834</v>
      </c>
      <c r="B118" s="2814"/>
      <c r="C118" s="159">
        <f t="shared" si="65"/>
        <v>0</v>
      </c>
      <c r="D118" s="507">
        <f t="shared" si="66"/>
        <v>0</v>
      </c>
      <c r="E118" s="269"/>
      <c r="F118" s="208"/>
      <c r="G118" s="269"/>
      <c r="H118" s="208"/>
      <c r="I118" s="269"/>
      <c r="J118" s="208"/>
      <c r="K118" s="269"/>
      <c r="L118" s="208"/>
      <c r="M118" s="269"/>
      <c r="N118" s="208"/>
      <c r="O118" s="269"/>
      <c r="P118" s="208"/>
      <c r="Q118" s="269"/>
      <c r="R118" s="208"/>
      <c r="S118" s="269"/>
      <c r="T118" s="208"/>
      <c r="U118" s="269"/>
      <c r="V118" s="208"/>
      <c r="W118" s="269"/>
      <c r="X118" s="208"/>
      <c r="Y118" s="269"/>
      <c r="Z118" s="208"/>
      <c r="AA118" s="269"/>
      <c r="AB118" s="208"/>
      <c r="AC118" s="269"/>
      <c r="AD118" s="208"/>
      <c r="AE118" s="269"/>
      <c r="AF118" s="208"/>
      <c r="AG118" s="269"/>
      <c r="AH118" s="208"/>
      <c r="AI118" s="269"/>
      <c r="AJ118" s="208"/>
      <c r="AK118" s="269"/>
      <c r="AL118" s="270"/>
      <c r="AM118" s="206"/>
      <c r="AN118" s="429"/>
      <c r="AO118" s="429"/>
      <c r="AP118" s="270"/>
      <c r="AQ118" s="270"/>
      <c r="AR118" s="1612" t="s">
        <v>2354</v>
      </c>
      <c r="BZ118" s="1743"/>
      <c r="CA118" s="1743" t="str">
        <f t="shared" si="64"/>
        <v/>
      </c>
      <c r="CB118" s="1743" t="str">
        <f t="shared" si="47"/>
        <v/>
      </c>
      <c r="CC118" s="1743" t="str">
        <f t="shared" si="48"/>
        <v/>
      </c>
      <c r="CD118" s="1743" t="str">
        <f t="shared" si="49"/>
        <v/>
      </c>
      <c r="CE118" s="1743" t="str">
        <f t="shared" si="50"/>
        <v/>
      </c>
      <c r="CF118" s="1743" t="str">
        <f t="shared" si="51"/>
        <v/>
      </c>
      <c r="CG118" s="1743" t="str">
        <f t="shared" si="52"/>
        <v/>
      </c>
      <c r="CH118" s="1743" t="str">
        <f t="shared" si="53"/>
        <v/>
      </c>
      <c r="CI118" s="1743" t="str">
        <f t="shared" si="54"/>
        <v/>
      </c>
      <c r="CJ118" s="1743" t="str">
        <f t="shared" si="55"/>
        <v/>
      </c>
      <c r="CK118" s="1743" t="str">
        <f t="shared" si="56"/>
        <v/>
      </c>
      <c r="CL118" s="1743" t="str">
        <f t="shared" si="57"/>
        <v/>
      </c>
      <c r="CM118" s="1743" t="str">
        <f t="shared" si="58"/>
        <v/>
      </c>
      <c r="CN118" s="1743" t="str">
        <f t="shared" si="59"/>
        <v/>
      </c>
      <c r="CO118" s="1743" t="str">
        <f t="shared" si="60"/>
        <v/>
      </c>
      <c r="CP118" s="1743" t="str">
        <f t="shared" si="61"/>
        <v/>
      </c>
      <c r="CQ118" s="1743" t="str">
        <f t="shared" si="62"/>
        <v/>
      </c>
      <c r="CR118" s="1743" t="str">
        <f t="shared" si="63"/>
        <v/>
      </c>
      <c r="CS118" s="1743"/>
      <c r="CT118" s="1743"/>
    </row>
    <row r="119" spans="1:98" x14ac:dyDescent="0.25">
      <c r="A119" s="2835" t="s">
        <v>835</v>
      </c>
      <c r="B119" s="2814"/>
      <c r="C119" s="159">
        <f t="shared" si="65"/>
        <v>0</v>
      </c>
      <c r="D119" s="507">
        <f t="shared" si="66"/>
        <v>0</v>
      </c>
      <c r="E119" s="269"/>
      <c r="F119" s="208"/>
      <c r="G119" s="269"/>
      <c r="H119" s="208"/>
      <c r="I119" s="269"/>
      <c r="J119" s="208"/>
      <c r="K119" s="269"/>
      <c r="L119" s="208"/>
      <c r="M119" s="269"/>
      <c r="N119" s="208"/>
      <c r="O119" s="269"/>
      <c r="P119" s="208"/>
      <c r="Q119" s="269"/>
      <c r="R119" s="208"/>
      <c r="S119" s="269"/>
      <c r="T119" s="208"/>
      <c r="U119" s="269"/>
      <c r="V119" s="208"/>
      <c r="W119" s="269"/>
      <c r="X119" s="208"/>
      <c r="Y119" s="269"/>
      <c r="Z119" s="208"/>
      <c r="AA119" s="269"/>
      <c r="AB119" s="208"/>
      <c r="AC119" s="269"/>
      <c r="AD119" s="208"/>
      <c r="AE119" s="269"/>
      <c r="AF119" s="208"/>
      <c r="AG119" s="269"/>
      <c r="AH119" s="208"/>
      <c r="AI119" s="269"/>
      <c r="AJ119" s="208"/>
      <c r="AK119" s="269"/>
      <c r="AL119" s="270"/>
      <c r="AM119" s="206"/>
      <c r="AN119" s="429"/>
      <c r="AO119" s="429"/>
      <c r="AP119" s="270"/>
      <c r="AQ119" s="270"/>
      <c r="AR119" s="1612" t="s">
        <v>2354</v>
      </c>
      <c r="BZ119" s="1743"/>
      <c r="CA119" s="1743" t="str">
        <f t="shared" si="64"/>
        <v/>
      </c>
      <c r="CB119" s="1743" t="str">
        <f t="shared" si="47"/>
        <v/>
      </c>
      <c r="CC119" s="1743" t="str">
        <f t="shared" si="48"/>
        <v/>
      </c>
      <c r="CD119" s="1743" t="str">
        <f t="shared" si="49"/>
        <v/>
      </c>
      <c r="CE119" s="1743" t="str">
        <f t="shared" si="50"/>
        <v/>
      </c>
      <c r="CF119" s="1743" t="str">
        <f t="shared" si="51"/>
        <v/>
      </c>
      <c r="CG119" s="1743" t="str">
        <f t="shared" si="52"/>
        <v/>
      </c>
      <c r="CH119" s="1743" t="str">
        <f t="shared" si="53"/>
        <v/>
      </c>
      <c r="CI119" s="1743" t="str">
        <f t="shared" si="54"/>
        <v/>
      </c>
      <c r="CJ119" s="1743" t="str">
        <f t="shared" si="55"/>
        <v/>
      </c>
      <c r="CK119" s="1743" t="str">
        <f t="shared" si="56"/>
        <v/>
      </c>
      <c r="CL119" s="1743" t="str">
        <f t="shared" si="57"/>
        <v/>
      </c>
      <c r="CM119" s="1743" t="str">
        <f t="shared" si="58"/>
        <v/>
      </c>
      <c r="CN119" s="1743" t="str">
        <f t="shared" si="59"/>
        <v/>
      </c>
      <c r="CO119" s="1743" t="str">
        <f t="shared" si="60"/>
        <v/>
      </c>
      <c r="CP119" s="1743" t="str">
        <f t="shared" si="61"/>
        <v/>
      </c>
      <c r="CQ119" s="1743" t="str">
        <f t="shared" si="62"/>
        <v/>
      </c>
      <c r="CR119" s="1743" t="str">
        <f t="shared" si="63"/>
        <v/>
      </c>
      <c r="CS119" s="1743"/>
      <c r="CT119" s="1743"/>
    </row>
    <row r="120" spans="1:98" x14ac:dyDescent="0.25">
      <c r="A120" s="2835" t="s">
        <v>867</v>
      </c>
      <c r="B120" s="2814"/>
      <c r="C120" s="159">
        <f t="shared" si="65"/>
        <v>0</v>
      </c>
      <c r="D120" s="507">
        <f t="shared" si="66"/>
        <v>0</v>
      </c>
      <c r="E120" s="269"/>
      <c r="F120" s="208"/>
      <c r="G120" s="269"/>
      <c r="H120" s="208"/>
      <c r="I120" s="269"/>
      <c r="J120" s="208"/>
      <c r="K120" s="269"/>
      <c r="L120" s="208"/>
      <c r="M120" s="269"/>
      <c r="N120" s="208"/>
      <c r="O120" s="269"/>
      <c r="P120" s="208"/>
      <c r="Q120" s="269"/>
      <c r="R120" s="208"/>
      <c r="S120" s="269"/>
      <c r="T120" s="208"/>
      <c r="U120" s="269"/>
      <c r="V120" s="208"/>
      <c r="W120" s="269"/>
      <c r="X120" s="208"/>
      <c r="Y120" s="269"/>
      <c r="Z120" s="208"/>
      <c r="AA120" s="269"/>
      <c r="AB120" s="208"/>
      <c r="AC120" s="269"/>
      <c r="AD120" s="208"/>
      <c r="AE120" s="269"/>
      <c r="AF120" s="208"/>
      <c r="AG120" s="269"/>
      <c r="AH120" s="208"/>
      <c r="AI120" s="269"/>
      <c r="AJ120" s="208"/>
      <c r="AK120" s="269"/>
      <c r="AL120" s="270"/>
      <c r="AM120" s="206"/>
      <c r="AN120" s="429"/>
      <c r="AO120" s="429"/>
      <c r="AP120" s="270"/>
      <c r="AQ120" s="270"/>
      <c r="AR120" s="1612" t="s">
        <v>2354</v>
      </c>
      <c r="BZ120" s="1743"/>
      <c r="CA120" s="1743" t="str">
        <f t="shared" si="64"/>
        <v/>
      </c>
      <c r="CB120" s="1743" t="str">
        <f t="shared" si="47"/>
        <v/>
      </c>
      <c r="CC120" s="1743" t="str">
        <f t="shared" si="48"/>
        <v/>
      </c>
      <c r="CD120" s="1743" t="str">
        <f t="shared" si="49"/>
        <v/>
      </c>
      <c r="CE120" s="1743" t="str">
        <f t="shared" si="50"/>
        <v/>
      </c>
      <c r="CF120" s="1743" t="str">
        <f t="shared" si="51"/>
        <v/>
      </c>
      <c r="CG120" s="1743" t="str">
        <f t="shared" si="52"/>
        <v/>
      </c>
      <c r="CH120" s="1743" t="str">
        <f t="shared" si="53"/>
        <v/>
      </c>
      <c r="CI120" s="1743" t="str">
        <f t="shared" si="54"/>
        <v/>
      </c>
      <c r="CJ120" s="1743" t="str">
        <f t="shared" si="55"/>
        <v/>
      </c>
      <c r="CK120" s="1743" t="str">
        <f t="shared" si="56"/>
        <v/>
      </c>
      <c r="CL120" s="1743" t="str">
        <f t="shared" si="57"/>
        <v/>
      </c>
      <c r="CM120" s="1743" t="str">
        <f t="shared" si="58"/>
        <v/>
      </c>
      <c r="CN120" s="1743" t="str">
        <f t="shared" si="59"/>
        <v/>
      </c>
      <c r="CO120" s="1743" t="str">
        <f t="shared" si="60"/>
        <v/>
      </c>
      <c r="CP120" s="1743" t="str">
        <f t="shared" si="61"/>
        <v/>
      </c>
      <c r="CQ120" s="1743" t="str">
        <f t="shared" si="62"/>
        <v/>
      </c>
      <c r="CR120" s="1743" t="str">
        <f t="shared" si="63"/>
        <v/>
      </c>
      <c r="CS120" s="1743"/>
      <c r="CT120" s="1743"/>
    </row>
    <row r="121" spans="1:98" x14ac:dyDescent="0.25">
      <c r="A121" s="3089" t="s">
        <v>868</v>
      </c>
      <c r="B121" s="2810"/>
      <c r="C121" s="168">
        <f t="shared" si="65"/>
        <v>0</v>
      </c>
      <c r="D121" s="310">
        <f t="shared" si="66"/>
        <v>0</v>
      </c>
      <c r="E121" s="131"/>
      <c r="F121" s="133"/>
      <c r="G121" s="131"/>
      <c r="H121" s="133"/>
      <c r="I121" s="242"/>
      <c r="J121" s="132"/>
      <c r="K121" s="242"/>
      <c r="L121" s="132"/>
      <c r="M121" s="242"/>
      <c r="N121" s="132"/>
      <c r="O121" s="242"/>
      <c r="P121" s="132"/>
      <c r="Q121" s="242"/>
      <c r="R121" s="132"/>
      <c r="S121" s="242"/>
      <c r="T121" s="132"/>
      <c r="U121" s="242"/>
      <c r="V121" s="132"/>
      <c r="W121" s="242"/>
      <c r="X121" s="132"/>
      <c r="Y121" s="242"/>
      <c r="Z121" s="132"/>
      <c r="AA121" s="242"/>
      <c r="AB121" s="132"/>
      <c r="AC121" s="242"/>
      <c r="AD121" s="132"/>
      <c r="AE121" s="242"/>
      <c r="AF121" s="132"/>
      <c r="AG121" s="242"/>
      <c r="AH121" s="132"/>
      <c r="AI121" s="242"/>
      <c r="AJ121" s="132"/>
      <c r="AK121" s="242"/>
      <c r="AL121" s="169"/>
      <c r="AM121" s="170"/>
      <c r="AN121" s="247"/>
      <c r="AO121" s="247"/>
      <c r="AP121" s="169"/>
      <c r="AQ121" s="169"/>
      <c r="AR121" s="1612" t="s">
        <v>2354</v>
      </c>
      <c r="BZ121" s="1743"/>
      <c r="CA121" s="1743" t="str">
        <f t="shared" si="64"/>
        <v/>
      </c>
      <c r="CB121" s="1743" t="str">
        <f t="shared" si="47"/>
        <v/>
      </c>
      <c r="CC121" s="1743" t="str">
        <f t="shared" si="48"/>
        <v/>
      </c>
      <c r="CD121" s="1743" t="str">
        <f t="shared" si="49"/>
        <v/>
      </c>
      <c r="CE121" s="1743" t="str">
        <f t="shared" si="50"/>
        <v/>
      </c>
      <c r="CF121" s="1743" t="str">
        <f t="shared" si="51"/>
        <v/>
      </c>
      <c r="CG121" s="1743" t="str">
        <f t="shared" si="52"/>
        <v/>
      </c>
      <c r="CH121" s="1743" t="str">
        <f t="shared" si="53"/>
        <v/>
      </c>
      <c r="CI121" s="1743" t="str">
        <f t="shared" si="54"/>
        <v/>
      </c>
      <c r="CJ121" s="1743" t="str">
        <f t="shared" si="55"/>
        <v/>
      </c>
      <c r="CK121" s="1743" t="str">
        <f t="shared" si="56"/>
        <v/>
      </c>
      <c r="CL121" s="1743" t="str">
        <f t="shared" si="57"/>
        <v/>
      </c>
      <c r="CM121" s="1743" t="str">
        <f t="shared" si="58"/>
        <v/>
      </c>
      <c r="CN121" s="1743" t="str">
        <f t="shared" si="59"/>
        <v/>
      </c>
      <c r="CO121" s="1743" t="str">
        <f t="shared" si="60"/>
        <v/>
      </c>
      <c r="CP121" s="1743" t="str">
        <f t="shared" si="61"/>
        <v/>
      </c>
      <c r="CQ121" s="1743" t="str">
        <f t="shared" si="62"/>
        <v/>
      </c>
      <c r="CR121" s="1743" t="str">
        <f t="shared" si="63"/>
        <v/>
      </c>
      <c r="CS121" s="1743"/>
      <c r="CT121" s="1743"/>
    </row>
    <row r="122" spans="1:98" ht="15" customHeight="1" x14ac:dyDescent="0.25">
      <c r="A122" s="1766" t="s">
        <v>870</v>
      </c>
      <c r="B122" s="1767"/>
      <c r="C122" s="1767"/>
      <c r="D122" s="1767"/>
      <c r="E122" s="1767"/>
      <c r="F122" s="1767"/>
      <c r="G122" s="1767"/>
      <c r="BZ122" s="1743"/>
      <c r="CA122" s="1743"/>
      <c r="CB122" s="1743"/>
      <c r="CC122" s="1743"/>
      <c r="CD122" s="1743"/>
      <c r="CE122" s="1743"/>
      <c r="CF122" s="1743"/>
      <c r="CG122" s="1743"/>
      <c r="CH122" s="1743"/>
      <c r="CI122" s="1743"/>
      <c r="CJ122" s="1743"/>
      <c r="CK122" s="1743"/>
      <c r="CL122" s="1743"/>
      <c r="CM122" s="1743"/>
      <c r="CN122" s="1743"/>
      <c r="CO122" s="1743"/>
      <c r="CP122" s="1743"/>
      <c r="CQ122" s="1743"/>
      <c r="CR122" s="1743"/>
      <c r="CS122" s="1743"/>
      <c r="CT122" s="1743"/>
    </row>
    <row r="123" spans="1:98" ht="50.25" customHeight="1" x14ac:dyDescent="0.25">
      <c r="A123" s="114" t="s">
        <v>871</v>
      </c>
      <c r="B123" s="2992" t="s">
        <v>872</v>
      </c>
      <c r="C123" s="2992"/>
      <c r="D123" s="2992" t="s">
        <v>873</v>
      </c>
      <c r="E123" s="2992"/>
      <c r="F123" s="2992" t="s">
        <v>874</v>
      </c>
      <c r="G123" s="2992"/>
      <c r="BZ123" s="1743"/>
      <c r="CA123" s="1743"/>
      <c r="CB123" s="1743"/>
      <c r="CC123" s="1743"/>
      <c r="CD123" s="1743"/>
      <c r="CE123" s="1743"/>
      <c r="CF123" s="1743"/>
      <c r="CG123" s="1743"/>
      <c r="CH123" s="1743"/>
      <c r="CI123" s="1743"/>
      <c r="CJ123" s="1743"/>
      <c r="CK123" s="1743"/>
      <c r="CL123" s="1743"/>
      <c r="CM123" s="1743"/>
      <c r="CN123" s="1743"/>
      <c r="CO123" s="1743"/>
      <c r="CP123" s="1743"/>
      <c r="CQ123" s="1743"/>
      <c r="CR123" s="1743"/>
      <c r="CS123" s="1743"/>
      <c r="CT123" s="1743"/>
    </row>
    <row r="124" spans="1:98" ht="25.5" customHeight="1" x14ac:dyDescent="0.25">
      <c r="A124" s="694" t="s">
        <v>875</v>
      </c>
      <c r="B124" s="3337"/>
      <c r="C124" s="3338"/>
      <c r="D124" s="3338"/>
      <c r="E124" s="3338"/>
      <c r="F124" s="3338"/>
      <c r="G124" s="3339"/>
      <c r="H124" s="325"/>
      <c r="BZ124" s="1743"/>
      <c r="CA124" s="1743"/>
      <c r="CB124" s="1743"/>
      <c r="CC124" s="1743"/>
      <c r="CD124" s="1743"/>
      <c r="CE124" s="1743"/>
      <c r="CF124" s="1743"/>
      <c r="CG124" s="1743"/>
      <c r="CH124" s="1743"/>
      <c r="CI124" s="1743"/>
      <c r="CJ124" s="1743"/>
      <c r="CK124" s="1743"/>
      <c r="CL124" s="1743"/>
      <c r="CM124" s="1743"/>
      <c r="CN124" s="1743"/>
      <c r="CO124" s="1743"/>
      <c r="CP124" s="1743"/>
      <c r="CQ124" s="1743"/>
      <c r="CR124" s="1743"/>
      <c r="CS124" s="1743"/>
      <c r="CT124" s="1743"/>
    </row>
    <row r="125" spans="1:98" ht="25.5" customHeight="1" x14ac:dyDescent="0.25">
      <c r="A125" s="694" t="s">
        <v>876</v>
      </c>
      <c r="B125" s="3332"/>
      <c r="C125" s="3333"/>
      <c r="D125" s="3333"/>
      <c r="E125" s="3333"/>
      <c r="F125" s="3333"/>
      <c r="G125" s="3334"/>
      <c r="H125" s="325"/>
      <c r="BZ125" s="1743"/>
      <c r="CA125" s="1743"/>
      <c r="CB125" s="1743"/>
      <c r="CC125" s="1743"/>
      <c r="CD125" s="1743"/>
      <c r="CE125" s="1743"/>
      <c r="CF125" s="1743"/>
      <c r="CG125" s="1743"/>
      <c r="CH125" s="1743"/>
      <c r="CI125" s="1743"/>
      <c r="CJ125" s="1743"/>
      <c r="CK125" s="1743"/>
      <c r="CL125" s="1743"/>
      <c r="CM125" s="1743"/>
      <c r="CN125" s="1743"/>
      <c r="CO125" s="1743"/>
      <c r="CP125" s="1743"/>
      <c r="CQ125" s="1743"/>
      <c r="CR125" s="1743"/>
      <c r="CS125" s="1743"/>
      <c r="CT125" s="1743"/>
    </row>
    <row r="126" spans="1:98" ht="25.5" customHeight="1" x14ac:dyDescent="0.25">
      <c r="A126" s="694" t="s">
        <v>877</v>
      </c>
      <c r="B126" s="3332"/>
      <c r="C126" s="3333"/>
      <c r="D126" s="3333"/>
      <c r="E126" s="3333"/>
      <c r="F126" s="3335"/>
      <c r="G126" s="3336"/>
      <c r="H126" s="325"/>
    </row>
    <row r="127" spans="1:98" ht="25.5" customHeight="1" x14ac:dyDescent="0.25">
      <c r="A127" s="694" t="s">
        <v>878</v>
      </c>
      <c r="B127" s="3329"/>
      <c r="C127" s="3330"/>
      <c r="D127" s="3330"/>
      <c r="E127" s="3330"/>
      <c r="F127" s="3330"/>
      <c r="G127" s="3331"/>
      <c r="H127" s="325"/>
    </row>
    <row r="195" spans="1:2" hidden="1" x14ac:dyDescent="0.25">
      <c r="A195" s="1458">
        <f>SUM(E12:F29,J12:K29,B34:K51,C55:P59,C63:P67,C72:D94,C99:D121,B124:C127)</f>
        <v>0</v>
      </c>
      <c r="B195" s="1458">
        <f>SUM(CF6:CT125)</f>
        <v>0</v>
      </c>
    </row>
  </sheetData>
  <sheetProtection algorithmName="SHA-512" hashValue="uVjsysYpXGgAQd6PyeXPYfkXvdi3P9SD1RrtIyrGns1SIHzeAqInOyVq300/05sb1MsUsE4HJQNec2nH6FTB3Q==" saltValue="q2yIKjh7LbDgYE6TC4yqpA==" spinCount="100000" sheet="1" objects="1" scenarios="1"/>
  <mergeCells count="143">
    <mergeCell ref="A6:P6"/>
    <mergeCell ref="J8:P8"/>
    <mergeCell ref="A9:A11"/>
    <mergeCell ref="B9:F9"/>
    <mergeCell ref="G9:K9"/>
    <mergeCell ref="B10:D10"/>
    <mergeCell ref="E10:F10"/>
    <mergeCell ref="G10:I10"/>
    <mergeCell ref="J10:K10"/>
    <mergeCell ref="O61:P61"/>
    <mergeCell ref="A31:A33"/>
    <mergeCell ref="B31:F31"/>
    <mergeCell ref="G31:K31"/>
    <mergeCell ref="B32:D32"/>
    <mergeCell ref="E32:F32"/>
    <mergeCell ref="G32:I32"/>
    <mergeCell ref="J32:K32"/>
    <mergeCell ref="A56:A58"/>
    <mergeCell ref="A59:B59"/>
    <mergeCell ref="A60:R60"/>
    <mergeCell ref="A61:B62"/>
    <mergeCell ref="C61:E61"/>
    <mergeCell ref="F61:H61"/>
    <mergeCell ref="I61:K61"/>
    <mergeCell ref="L61:N61"/>
    <mergeCell ref="A52:Q52"/>
    <mergeCell ref="A53:B54"/>
    <mergeCell ref="C53:E53"/>
    <mergeCell ref="F53:H53"/>
    <mergeCell ref="I53:K53"/>
    <mergeCell ref="L53:N53"/>
    <mergeCell ref="O53:P53"/>
    <mergeCell ref="AA70:AB70"/>
    <mergeCell ref="A63:B63"/>
    <mergeCell ref="A64:A66"/>
    <mergeCell ref="A67:B67"/>
    <mergeCell ref="A69:B71"/>
    <mergeCell ref="A74:B74"/>
    <mergeCell ref="C69:D70"/>
    <mergeCell ref="E69:AL69"/>
    <mergeCell ref="Q70:R70"/>
    <mergeCell ref="S70:T70"/>
    <mergeCell ref="U70:V70"/>
    <mergeCell ref="W70:X70"/>
    <mergeCell ref="Y70:Z70"/>
    <mergeCell ref="AC70:AD70"/>
    <mergeCell ref="AM69:AN69"/>
    <mergeCell ref="AO69:AO71"/>
    <mergeCell ref="AE70:AF70"/>
    <mergeCell ref="AP69:AP71"/>
    <mergeCell ref="AQ69:AQ71"/>
    <mergeCell ref="AK70:AL70"/>
    <mergeCell ref="AM70:AM71"/>
    <mergeCell ref="AN70:AN71"/>
    <mergeCell ref="AI70:AJ70"/>
    <mergeCell ref="AG70:AH70"/>
    <mergeCell ref="A94:B94"/>
    <mergeCell ref="A96:B98"/>
    <mergeCell ref="C96:D97"/>
    <mergeCell ref="E96:AL96"/>
    <mergeCell ref="AM96:AN96"/>
    <mergeCell ref="U97:V97"/>
    <mergeCell ref="AE97:AF97"/>
    <mergeCell ref="E97:F97"/>
    <mergeCell ref="G97:H97"/>
    <mergeCell ref="I97:J97"/>
    <mergeCell ref="K97:L97"/>
    <mergeCell ref="A87:B87"/>
    <mergeCell ref="M70:N70"/>
    <mergeCell ref="O70:P70"/>
    <mergeCell ref="A80:B80"/>
    <mergeCell ref="A81:A83"/>
    <mergeCell ref="A84:B84"/>
    <mergeCell ref="A85:B85"/>
    <mergeCell ref="A86:B86"/>
    <mergeCell ref="A75:B75"/>
    <mergeCell ref="A76:B76"/>
    <mergeCell ref="A77:B77"/>
    <mergeCell ref="A78:B78"/>
    <mergeCell ref="A79:B79"/>
    <mergeCell ref="A72:B72"/>
    <mergeCell ref="A73:B73"/>
    <mergeCell ref="A101:B101"/>
    <mergeCell ref="A102:B102"/>
    <mergeCell ref="A103:B103"/>
    <mergeCell ref="M97:N97"/>
    <mergeCell ref="AQ96:AQ98"/>
    <mergeCell ref="AG97:AH97"/>
    <mergeCell ref="AI97:AJ97"/>
    <mergeCell ref="AK97:AL97"/>
    <mergeCell ref="AM97:AM98"/>
    <mergeCell ref="AP96:AP98"/>
    <mergeCell ref="W97:X97"/>
    <mergeCell ref="Y97:Z97"/>
    <mergeCell ref="AA97:AB97"/>
    <mergeCell ref="AC97:AD97"/>
    <mergeCell ref="AO96:AO98"/>
    <mergeCell ref="AN97:AN98"/>
    <mergeCell ref="Q97:R97"/>
    <mergeCell ref="S97:T97"/>
    <mergeCell ref="B127:C127"/>
    <mergeCell ref="D127:E127"/>
    <mergeCell ref="F127:G127"/>
    <mergeCell ref="B125:C125"/>
    <mergeCell ref="D125:E125"/>
    <mergeCell ref="F125:G125"/>
    <mergeCell ref="B126:C126"/>
    <mergeCell ref="D126:E126"/>
    <mergeCell ref="A118:B118"/>
    <mergeCell ref="F126:G126"/>
    <mergeCell ref="A121:B121"/>
    <mergeCell ref="B123:C123"/>
    <mergeCell ref="D123:E123"/>
    <mergeCell ref="F123:G123"/>
    <mergeCell ref="B124:C124"/>
    <mergeCell ref="D124:E124"/>
    <mergeCell ref="F124:G124"/>
    <mergeCell ref="A119:B119"/>
    <mergeCell ref="A120:B120"/>
    <mergeCell ref="A117:B117"/>
    <mergeCell ref="A115:B115"/>
    <mergeCell ref="O97:P97"/>
    <mergeCell ref="A90:B90"/>
    <mergeCell ref="E70:F70"/>
    <mergeCell ref="G70:H70"/>
    <mergeCell ref="I70:J70"/>
    <mergeCell ref="K70:L70"/>
    <mergeCell ref="A55:B55"/>
    <mergeCell ref="A88:B88"/>
    <mergeCell ref="A91:B91"/>
    <mergeCell ref="A92:B92"/>
    <mergeCell ref="A114:B114"/>
    <mergeCell ref="A93:B93"/>
    <mergeCell ref="A107:B107"/>
    <mergeCell ref="A108:A110"/>
    <mergeCell ref="A111:B111"/>
    <mergeCell ref="A112:B112"/>
    <mergeCell ref="A113:B113"/>
    <mergeCell ref="A104:B104"/>
    <mergeCell ref="A105:B105"/>
    <mergeCell ref="A106:B106"/>
    <mergeCell ref="A99:B99"/>
    <mergeCell ref="A100:B100"/>
  </mergeCells>
  <dataValidations count="1">
    <dataValidation type="whole" allowBlank="1" showInputMessage="1" showErrorMessage="1" errorTitle="ERROR" error="Por Favor Ingrese solo Números." sqref="Z1:XFD1048576 R1:Y54 A1:Q1048576 R60:Y62 R68:Y1048576">
      <formula1>0</formula1>
      <formula2>10000000000</formula2>
    </dataValidation>
  </dataValidation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CS195"/>
  <sheetViews>
    <sheetView zoomScaleNormal="100" workbookViewId="0"/>
  </sheetViews>
  <sheetFormatPr baseColWidth="10" defaultRowHeight="15" x14ac:dyDescent="0.25"/>
  <cols>
    <col min="1" max="1" width="43.140625" style="324" customWidth="1"/>
    <col min="2" max="2" width="42.28515625" style="324" customWidth="1"/>
    <col min="3" max="3" width="17.28515625" style="324" customWidth="1"/>
    <col min="4" max="4" width="16.140625" style="324" customWidth="1"/>
    <col min="5" max="5" width="14.140625" style="324" customWidth="1"/>
    <col min="6" max="6" width="14.85546875" style="324" customWidth="1"/>
    <col min="7" max="7" width="16" style="324" customWidth="1"/>
    <col min="8" max="8" width="16.42578125" style="324" customWidth="1"/>
    <col min="9" max="9" width="13.28515625" style="324" customWidth="1"/>
    <col min="10" max="10" width="15.42578125" style="324" customWidth="1"/>
    <col min="11" max="11" width="17" style="324" customWidth="1"/>
    <col min="12" max="12" width="13.28515625" style="324" customWidth="1"/>
    <col min="13" max="40" width="11.42578125" style="324"/>
    <col min="41" max="41" width="13" style="324" customWidth="1"/>
    <col min="42" max="42" width="13.140625" style="324" customWidth="1"/>
    <col min="43" max="74" width="11.42578125" style="324"/>
    <col min="75" max="75" width="11.42578125" style="324" customWidth="1"/>
    <col min="76" max="96" width="11.42578125" style="325" hidden="1" customWidth="1"/>
    <col min="97" max="97" width="0" style="325" hidden="1" customWidth="1"/>
    <col min="98" max="102" width="0" style="324" hidden="1" customWidth="1"/>
    <col min="103" max="16384" width="11.42578125" style="324"/>
  </cols>
  <sheetData>
    <row r="1" spans="1:93" ht="14.25" customHeight="1" x14ac:dyDescent="0.25">
      <c r="A1" s="321" t="s">
        <v>1552</v>
      </c>
    </row>
    <row r="2" spans="1:93" ht="14.25" customHeight="1" x14ac:dyDescent="0.25">
      <c r="A2" s="321" t="str">
        <f>CONCATENATE("COMUNA: ",NOMBRE!B2," - ","( ",NOMBRE!C2,NOMBRE!D2,NOMBRE!E2,NOMBRE!F2,NOMBRE!G2," )")</f>
        <v>COMUNA:  - (  )</v>
      </c>
    </row>
    <row r="3" spans="1:93" ht="14.25" customHeight="1" x14ac:dyDescent="0.25">
      <c r="A3" s="321" t="str">
        <f>CONCATENATE("ESTABLECIMIENTO/ESTRATEGIA: ",NOMBRE!B3," - ","( ",NOMBRE!C3,NOMBRE!D3,NOMBRE!E3,NOMBRE!F3,NOMBRE!G3,NOMBRE!H3," )")</f>
        <v>ESTABLECIMIENTO/ESTRATEGIA:  - (  )</v>
      </c>
    </row>
    <row r="4" spans="1:93" ht="14.25" customHeight="1" x14ac:dyDescent="0.25">
      <c r="A4" s="321" t="str">
        <f>CONCATENATE("MES: ",NOMBRE!B6," - ","( ",NOMBRE!C6,NOMBRE!D6," )")</f>
        <v>MES:  - (  )</v>
      </c>
    </row>
    <row r="5" spans="1:93" ht="14.25" customHeight="1" x14ac:dyDescent="0.25">
      <c r="A5" s="321" t="str">
        <f>CONCATENATE("AÑO: ",NOMBRE!B7)</f>
        <v>AÑO: 2017</v>
      </c>
    </row>
    <row r="6" spans="1:93" x14ac:dyDescent="0.25">
      <c r="A6" s="2744" t="s">
        <v>879</v>
      </c>
      <c r="B6" s="2744"/>
      <c r="C6" s="2744"/>
      <c r="D6" s="2744"/>
      <c r="E6" s="2744"/>
      <c r="F6" s="2744"/>
      <c r="G6" s="2744"/>
      <c r="H6" s="2744"/>
      <c r="I6" s="2744"/>
      <c r="J6" s="2744"/>
      <c r="K6" s="2744"/>
      <c r="L6" s="2744"/>
      <c r="M6" s="2744"/>
      <c r="N6" s="2744"/>
      <c r="O6" s="2744"/>
      <c r="P6" s="2744"/>
      <c r="Q6" s="2744"/>
      <c r="R6" s="2744"/>
      <c r="S6" s="2744"/>
      <c r="T6" s="2744"/>
    </row>
    <row r="7" spans="1:93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</row>
    <row r="8" spans="1:93" ht="15.75" x14ac:dyDescent="0.25">
      <c r="A8" s="3357" t="s">
        <v>880</v>
      </c>
      <c r="B8" s="3357"/>
      <c r="C8" s="489"/>
      <c r="D8" s="489"/>
      <c r="E8" s="489"/>
      <c r="F8" s="489"/>
      <c r="G8" s="489"/>
      <c r="H8" s="489"/>
      <c r="I8" s="489"/>
      <c r="J8" s="489"/>
      <c r="K8" s="489"/>
      <c r="L8" s="489"/>
    </row>
    <row r="9" spans="1:93" x14ac:dyDescent="0.25">
      <c r="A9" s="1768" t="s">
        <v>881</v>
      </c>
      <c r="B9" s="1769"/>
      <c r="C9" s="1769"/>
      <c r="D9" s="1769"/>
      <c r="E9" s="1769"/>
      <c r="F9" s="1286"/>
      <c r="G9" s="1286"/>
      <c r="H9" s="1286"/>
      <c r="I9" s="1286"/>
      <c r="J9" s="1286"/>
      <c r="K9" s="1286"/>
      <c r="L9" s="1286"/>
    </row>
    <row r="10" spans="1:93" x14ac:dyDescent="0.25">
      <c r="A10" s="3358" t="s">
        <v>882</v>
      </c>
      <c r="B10" s="2740" t="s">
        <v>3</v>
      </c>
      <c r="C10" s="2767" t="s">
        <v>288</v>
      </c>
      <c r="D10" s="2752"/>
      <c r="E10" s="2768"/>
      <c r="F10" s="2784" t="s">
        <v>533</v>
      </c>
      <c r="G10" s="2951"/>
      <c r="H10" s="2951"/>
      <c r="I10" s="2951"/>
      <c r="J10" s="2951"/>
      <c r="K10" s="2951"/>
      <c r="L10" s="2951"/>
      <c r="M10" s="2951"/>
      <c r="N10" s="2951"/>
      <c r="O10" s="2951"/>
      <c r="P10" s="2951"/>
      <c r="Q10" s="2951"/>
      <c r="R10" s="2951"/>
      <c r="S10" s="2951"/>
      <c r="T10" s="2951"/>
      <c r="U10" s="2951"/>
      <c r="V10" s="2951"/>
      <c r="W10" s="2951"/>
      <c r="X10" s="2951"/>
      <c r="Y10" s="2951"/>
      <c r="Z10" s="2951"/>
      <c r="AA10" s="2951"/>
      <c r="AB10" s="2951"/>
      <c r="AC10" s="2951"/>
      <c r="AD10" s="2951"/>
      <c r="AE10" s="2951"/>
      <c r="AF10" s="2951"/>
      <c r="AG10" s="2951"/>
      <c r="AH10" s="2951"/>
      <c r="AI10" s="2951"/>
      <c r="AJ10" s="2951"/>
      <c r="AK10" s="2951"/>
      <c r="AL10" s="2951"/>
      <c r="AM10" s="2785"/>
      <c r="AN10" s="3354" t="s">
        <v>1413</v>
      </c>
      <c r="AO10" s="2732" t="s">
        <v>538</v>
      </c>
      <c r="AP10" s="2732" t="s">
        <v>7</v>
      </c>
      <c r="AQ10" s="2732" t="s">
        <v>26</v>
      </c>
    </row>
    <row r="11" spans="1:93" x14ac:dyDescent="0.25">
      <c r="A11" s="3358"/>
      <c r="B11" s="2743"/>
      <c r="C11" s="2773"/>
      <c r="D11" s="2796"/>
      <c r="E11" s="2774"/>
      <c r="F11" s="2788"/>
      <c r="G11" s="2822"/>
      <c r="H11" s="2822"/>
      <c r="I11" s="2822"/>
      <c r="J11" s="2822"/>
      <c r="K11" s="2822"/>
      <c r="L11" s="2822"/>
      <c r="M11" s="2822"/>
      <c r="N11" s="2822"/>
      <c r="O11" s="2822"/>
      <c r="P11" s="2822"/>
      <c r="Q11" s="2822"/>
      <c r="R11" s="2822"/>
      <c r="S11" s="2822"/>
      <c r="T11" s="2822"/>
      <c r="U11" s="2822"/>
      <c r="V11" s="2822"/>
      <c r="W11" s="2822"/>
      <c r="X11" s="2822"/>
      <c r="Y11" s="2822"/>
      <c r="Z11" s="2822"/>
      <c r="AA11" s="2822"/>
      <c r="AB11" s="2822"/>
      <c r="AC11" s="2822"/>
      <c r="AD11" s="2822"/>
      <c r="AE11" s="2822"/>
      <c r="AF11" s="2822"/>
      <c r="AG11" s="2822"/>
      <c r="AH11" s="2822"/>
      <c r="AI11" s="2822"/>
      <c r="AJ11" s="2822"/>
      <c r="AK11" s="2822"/>
      <c r="AL11" s="2822"/>
      <c r="AM11" s="2789"/>
      <c r="AN11" s="3355"/>
      <c r="AO11" s="2734"/>
      <c r="AP11" s="2734"/>
      <c r="AQ11" s="2734"/>
      <c r="CG11" s="1770"/>
      <c r="CH11" s="1770"/>
      <c r="CI11" s="1770"/>
      <c r="CJ11" s="1770"/>
      <c r="CK11" s="1770"/>
      <c r="CL11" s="1770"/>
      <c r="CM11" s="1770"/>
      <c r="CN11" s="1770"/>
      <c r="CO11" s="1770"/>
    </row>
    <row r="12" spans="1:93" x14ac:dyDescent="0.25">
      <c r="A12" s="3358"/>
      <c r="B12" s="2743"/>
      <c r="C12" s="2769"/>
      <c r="D12" s="2753"/>
      <c r="E12" s="2770"/>
      <c r="F12" s="2775" t="s">
        <v>475</v>
      </c>
      <c r="G12" s="2775"/>
      <c r="H12" s="2745" t="s">
        <v>476</v>
      </c>
      <c r="I12" s="2747"/>
      <c r="J12" s="2745" t="s">
        <v>477</v>
      </c>
      <c r="K12" s="2747"/>
      <c r="L12" s="2745" t="s">
        <v>883</v>
      </c>
      <c r="M12" s="2747"/>
      <c r="N12" s="2745" t="s">
        <v>884</v>
      </c>
      <c r="O12" s="2747"/>
      <c r="P12" s="2745" t="s">
        <v>885</v>
      </c>
      <c r="Q12" s="2747"/>
      <c r="R12" s="2745" t="s">
        <v>886</v>
      </c>
      <c r="S12" s="2747"/>
      <c r="T12" s="2745" t="s">
        <v>887</v>
      </c>
      <c r="U12" s="2747"/>
      <c r="V12" s="2745" t="s">
        <v>888</v>
      </c>
      <c r="W12" s="2747"/>
      <c r="X12" s="2745" t="s">
        <v>889</v>
      </c>
      <c r="Y12" s="2747"/>
      <c r="Z12" s="2745" t="s">
        <v>890</v>
      </c>
      <c r="AA12" s="2747"/>
      <c r="AB12" s="2745" t="s">
        <v>891</v>
      </c>
      <c r="AC12" s="2747"/>
      <c r="AD12" s="2745" t="s">
        <v>892</v>
      </c>
      <c r="AE12" s="2747"/>
      <c r="AF12" s="2745" t="s">
        <v>893</v>
      </c>
      <c r="AG12" s="2747"/>
      <c r="AH12" s="2745" t="s">
        <v>894</v>
      </c>
      <c r="AI12" s="2747"/>
      <c r="AJ12" s="2745" t="s">
        <v>895</v>
      </c>
      <c r="AK12" s="2747"/>
      <c r="AL12" s="2735" t="s">
        <v>25</v>
      </c>
      <c r="AM12" s="2737"/>
      <c r="AN12" s="3355"/>
      <c r="AO12" s="2734"/>
      <c r="AP12" s="2734"/>
      <c r="AQ12" s="2734"/>
      <c r="CG12" s="1770"/>
      <c r="CH12" s="1770"/>
      <c r="CI12" s="1770"/>
      <c r="CJ12" s="1770"/>
      <c r="CK12" s="1770"/>
      <c r="CL12" s="1770"/>
      <c r="CM12" s="1770"/>
      <c r="CN12" s="1770"/>
      <c r="CO12" s="1770"/>
    </row>
    <row r="13" spans="1:93" x14ac:dyDescent="0.25">
      <c r="A13" s="3358"/>
      <c r="B13" s="2741"/>
      <c r="C13" s="1077" t="s">
        <v>48</v>
      </c>
      <c r="D13" s="1077" t="s">
        <v>74</v>
      </c>
      <c r="E13" s="1077" t="s">
        <v>75</v>
      </c>
      <c r="F13" s="856" t="s">
        <v>74</v>
      </c>
      <c r="G13" s="419" t="s">
        <v>75</v>
      </c>
      <c r="H13" s="856" t="s">
        <v>74</v>
      </c>
      <c r="I13" s="419" t="s">
        <v>75</v>
      </c>
      <c r="J13" s="856" t="s">
        <v>74</v>
      </c>
      <c r="K13" s="419" t="s">
        <v>75</v>
      </c>
      <c r="L13" s="856" t="s">
        <v>74</v>
      </c>
      <c r="M13" s="419" t="s">
        <v>75</v>
      </c>
      <c r="N13" s="856" t="s">
        <v>74</v>
      </c>
      <c r="O13" s="419" t="s">
        <v>75</v>
      </c>
      <c r="P13" s="856" t="s">
        <v>74</v>
      </c>
      <c r="Q13" s="419" t="s">
        <v>75</v>
      </c>
      <c r="R13" s="856" t="s">
        <v>74</v>
      </c>
      <c r="S13" s="419" t="s">
        <v>75</v>
      </c>
      <c r="T13" s="856" t="s">
        <v>74</v>
      </c>
      <c r="U13" s="419" t="s">
        <v>75</v>
      </c>
      <c r="V13" s="856" t="s">
        <v>74</v>
      </c>
      <c r="W13" s="419" t="s">
        <v>75</v>
      </c>
      <c r="X13" s="856" t="s">
        <v>74</v>
      </c>
      <c r="Y13" s="419" t="s">
        <v>75</v>
      </c>
      <c r="Z13" s="856" t="s">
        <v>74</v>
      </c>
      <c r="AA13" s="419" t="s">
        <v>75</v>
      </c>
      <c r="AB13" s="856" t="s">
        <v>74</v>
      </c>
      <c r="AC13" s="419" t="s">
        <v>75</v>
      </c>
      <c r="AD13" s="856" t="s">
        <v>74</v>
      </c>
      <c r="AE13" s="419" t="s">
        <v>75</v>
      </c>
      <c r="AF13" s="856" t="s">
        <v>74</v>
      </c>
      <c r="AG13" s="419" t="s">
        <v>75</v>
      </c>
      <c r="AH13" s="856" t="s">
        <v>74</v>
      </c>
      <c r="AI13" s="419" t="s">
        <v>75</v>
      </c>
      <c r="AJ13" s="856" t="s">
        <v>74</v>
      </c>
      <c r="AK13" s="419" t="s">
        <v>75</v>
      </c>
      <c r="AL13" s="856" t="s">
        <v>74</v>
      </c>
      <c r="AM13" s="419" t="s">
        <v>75</v>
      </c>
      <c r="AN13" s="3356"/>
      <c r="AO13" s="2733"/>
      <c r="AP13" s="2733"/>
      <c r="AQ13" s="2733"/>
      <c r="CG13" s="1770"/>
      <c r="CH13" s="1770"/>
      <c r="CI13" s="1770"/>
      <c r="CJ13" s="1770"/>
      <c r="CK13" s="1770"/>
      <c r="CL13" s="1770"/>
      <c r="CM13" s="1770"/>
      <c r="CN13" s="1770"/>
      <c r="CO13" s="1770"/>
    </row>
    <row r="14" spans="1:93" x14ac:dyDescent="0.25">
      <c r="A14" s="2732" t="s">
        <v>896</v>
      </c>
      <c r="B14" s="161" t="s">
        <v>33</v>
      </c>
      <c r="C14" s="161">
        <f t="shared" ref="C14:C39" si="0">SUM(D14+E14)</f>
        <v>0</v>
      </c>
      <c r="D14" s="161">
        <f t="shared" ref="D14:D39" si="1">SUM(F14+H14+J14+L14+N14+P14+R14+T14+V14+X14+Z14+AB14+AD14+AF14+AH14+AJ14+AL14)</f>
        <v>0</v>
      </c>
      <c r="E14" s="161">
        <f t="shared" ref="E14:E39" si="2">SUM(G14+I14+K14+M14+O14+Q14+S14+U14+W14+Y14+AA14+AC14+AE14+AG14+AI14+AK14+AM14)</f>
        <v>0</v>
      </c>
      <c r="F14" s="1036"/>
      <c r="G14" s="1054"/>
      <c r="H14" s="1036"/>
      <c r="I14" s="1054"/>
      <c r="J14" s="1036"/>
      <c r="K14" s="1085"/>
      <c r="L14" s="1036"/>
      <c r="M14" s="1085"/>
      <c r="N14" s="1036"/>
      <c r="O14" s="1085"/>
      <c r="P14" s="1036"/>
      <c r="Q14" s="1085"/>
      <c r="R14" s="1036"/>
      <c r="S14" s="1085"/>
      <c r="T14" s="1036"/>
      <c r="U14" s="1085"/>
      <c r="V14" s="1036"/>
      <c r="W14" s="1085"/>
      <c r="X14" s="1036"/>
      <c r="Y14" s="1085"/>
      <c r="Z14" s="1036"/>
      <c r="AA14" s="1085"/>
      <c r="AB14" s="1036"/>
      <c r="AC14" s="1085"/>
      <c r="AD14" s="1036"/>
      <c r="AE14" s="1085"/>
      <c r="AF14" s="1036"/>
      <c r="AG14" s="1085"/>
      <c r="AH14" s="1036"/>
      <c r="AI14" s="1085"/>
      <c r="AJ14" s="1036"/>
      <c r="AK14" s="1085"/>
      <c r="AL14" s="980"/>
      <c r="AM14" s="1085"/>
      <c r="AN14" s="1085"/>
      <c r="AO14" s="125"/>
      <c r="AP14" s="125"/>
      <c r="AQ14" s="125"/>
      <c r="AR14" s="1612" t="s">
        <v>1514</v>
      </c>
      <c r="CG14" s="1770"/>
      <c r="CH14" s="1770">
        <v>0</v>
      </c>
      <c r="CI14" s="1770">
        <v>0</v>
      </c>
      <c r="CJ14" s="1770"/>
      <c r="CK14" s="1770"/>
      <c r="CL14" s="1770"/>
      <c r="CM14" s="1770"/>
      <c r="CN14" s="1770"/>
      <c r="CO14" s="1770"/>
    </row>
    <row r="15" spans="1:93" x14ac:dyDescent="0.25">
      <c r="A15" s="2734"/>
      <c r="B15" s="266" t="s">
        <v>46</v>
      </c>
      <c r="C15" s="266">
        <f t="shared" si="0"/>
        <v>0</v>
      </c>
      <c r="D15" s="266">
        <f t="shared" si="1"/>
        <v>0</v>
      </c>
      <c r="E15" s="266">
        <f t="shared" si="2"/>
        <v>0</v>
      </c>
      <c r="F15" s="201"/>
      <c r="G15" s="301"/>
      <c r="H15" s="201"/>
      <c r="I15" s="301"/>
      <c r="J15" s="201"/>
      <c r="K15" s="236"/>
      <c r="L15" s="201"/>
      <c r="M15" s="236"/>
      <c r="N15" s="201"/>
      <c r="O15" s="236"/>
      <c r="P15" s="201"/>
      <c r="Q15" s="236"/>
      <c r="R15" s="201"/>
      <c r="S15" s="236"/>
      <c r="T15" s="201"/>
      <c r="U15" s="236"/>
      <c r="V15" s="201"/>
      <c r="W15" s="236"/>
      <c r="X15" s="201"/>
      <c r="Y15" s="236"/>
      <c r="Z15" s="201"/>
      <c r="AA15" s="236"/>
      <c r="AB15" s="201"/>
      <c r="AC15" s="236"/>
      <c r="AD15" s="201"/>
      <c r="AE15" s="236"/>
      <c r="AF15" s="201"/>
      <c r="AG15" s="236"/>
      <c r="AH15" s="201"/>
      <c r="AI15" s="236"/>
      <c r="AJ15" s="201"/>
      <c r="AK15" s="236"/>
      <c r="AL15" s="395"/>
      <c r="AM15" s="236"/>
      <c r="AN15" s="236"/>
      <c r="AO15" s="237"/>
      <c r="AP15" s="237"/>
      <c r="AQ15" s="237"/>
      <c r="AR15" s="1612" t="s">
        <v>1514</v>
      </c>
      <c r="CG15" s="1770"/>
      <c r="CH15" s="1770">
        <v>0</v>
      </c>
      <c r="CI15" s="1770">
        <v>0</v>
      </c>
      <c r="CJ15" s="1770"/>
      <c r="CK15" s="1770"/>
      <c r="CL15" s="1770"/>
      <c r="CM15" s="1770"/>
      <c r="CN15" s="1770"/>
      <c r="CO15" s="1770"/>
    </row>
    <row r="16" spans="1:93" x14ac:dyDescent="0.25">
      <c r="A16" s="2734"/>
      <c r="B16" s="266" t="s">
        <v>34</v>
      </c>
      <c r="C16" s="266">
        <f t="shared" si="0"/>
        <v>0</v>
      </c>
      <c r="D16" s="266">
        <f t="shared" si="1"/>
        <v>0</v>
      </c>
      <c r="E16" s="266">
        <f t="shared" si="2"/>
        <v>0</v>
      </c>
      <c r="F16" s="201"/>
      <c r="G16" s="301"/>
      <c r="H16" s="201"/>
      <c r="I16" s="301"/>
      <c r="J16" s="201"/>
      <c r="K16" s="236"/>
      <c r="L16" s="201"/>
      <c r="M16" s="236"/>
      <c r="N16" s="201"/>
      <c r="O16" s="236"/>
      <c r="P16" s="201"/>
      <c r="Q16" s="236"/>
      <c r="R16" s="201"/>
      <c r="S16" s="236"/>
      <c r="T16" s="201"/>
      <c r="U16" s="236"/>
      <c r="V16" s="201"/>
      <c r="W16" s="236"/>
      <c r="X16" s="201"/>
      <c r="Y16" s="236"/>
      <c r="Z16" s="201"/>
      <c r="AA16" s="236"/>
      <c r="AB16" s="201"/>
      <c r="AC16" s="236"/>
      <c r="AD16" s="201"/>
      <c r="AE16" s="236"/>
      <c r="AF16" s="201"/>
      <c r="AG16" s="236"/>
      <c r="AH16" s="201"/>
      <c r="AI16" s="236"/>
      <c r="AJ16" s="201"/>
      <c r="AK16" s="236"/>
      <c r="AL16" s="395"/>
      <c r="AM16" s="236"/>
      <c r="AN16" s="236"/>
      <c r="AO16" s="237"/>
      <c r="AP16" s="237"/>
      <c r="AQ16" s="237"/>
      <c r="AR16" s="1612" t="s">
        <v>1514</v>
      </c>
      <c r="CG16" s="1770"/>
      <c r="CH16" s="1770">
        <v>0</v>
      </c>
      <c r="CI16" s="1770">
        <v>0</v>
      </c>
      <c r="CJ16" s="1770"/>
      <c r="CK16" s="1770"/>
      <c r="CL16" s="1770"/>
      <c r="CM16" s="1770"/>
      <c r="CN16" s="1770"/>
      <c r="CO16" s="1770"/>
    </row>
    <row r="17" spans="1:93" x14ac:dyDescent="0.25">
      <c r="A17" s="2734"/>
      <c r="B17" s="266" t="s">
        <v>77</v>
      </c>
      <c r="C17" s="266">
        <f t="shared" si="0"/>
        <v>0</v>
      </c>
      <c r="D17" s="266">
        <f t="shared" si="1"/>
        <v>0</v>
      </c>
      <c r="E17" s="266">
        <f t="shared" si="2"/>
        <v>0</v>
      </c>
      <c r="F17" s="201"/>
      <c r="G17" s="301"/>
      <c r="H17" s="201"/>
      <c r="I17" s="301"/>
      <c r="J17" s="201"/>
      <c r="K17" s="236"/>
      <c r="L17" s="201"/>
      <c r="M17" s="236"/>
      <c r="N17" s="201"/>
      <c r="O17" s="236"/>
      <c r="P17" s="201"/>
      <c r="Q17" s="236"/>
      <c r="R17" s="201"/>
      <c r="S17" s="236"/>
      <c r="T17" s="201"/>
      <c r="U17" s="236"/>
      <c r="V17" s="201"/>
      <c r="W17" s="236"/>
      <c r="X17" s="201"/>
      <c r="Y17" s="236"/>
      <c r="Z17" s="201"/>
      <c r="AA17" s="236"/>
      <c r="AB17" s="201"/>
      <c r="AC17" s="236"/>
      <c r="AD17" s="201"/>
      <c r="AE17" s="236"/>
      <c r="AF17" s="201"/>
      <c r="AG17" s="236"/>
      <c r="AH17" s="201"/>
      <c r="AI17" s="236"/>
      <c r="AJ17" s="201"/>
      <c r="AK17" s="236"/>
      <c r="AL17" s="395"/>
      <c r="AM17" s="236"/>
      <c r="AN17" s="236"/>
      <c r="AO17" s="237"/>
      <c r="AP17" s="237"/>
      <c r="AQ17" s="237"/>
      <c r="AR17" s="1612" t="s">
        <v>1514</v>
      </c>
      <c r="CG17" s="1770"/>
      <c r="CH17" s="1770">
        <v>0</v>
      </c>
      <c r="CI17" s="1770">
        <v>0</v>
      </c>
      <c r="CJ17" s="1770"/>
      <c r="CK17" s="1770"/>
      <c r="CL17" s="1770"/>
      <c r="CM17" s="1770"/>
      <c r="CN17" s="1770"/>
      <c r="CO17" s="1770"/>
    </row>
    <row r="18" spans="1:93" x14ac:dyDescent="0.25">
      <c r="A18" s="2734"/>
      <c r="B18" s="266" t="s">
        <v>361</v>
      </c>
      <c r="C18" s="266">
        <f t="shared" si="0"/>
        <v>0</v>
      </c>
      <c r="D18" s="266">
        <f t="shared" si="1"/>
        <v>0</v>
      </c>
      <c r="E18" s="266">
        <f t="shared" si="2"/>
        <v>0</v>
      </c>
      <c r="F18" s="201"/>
      <c r="G18" s="301"/>
      <c r="H18" s="201"/>
      <c r="I18" s="301"/>
      <c r="J18" s="201"/>
      <c r="K18" s="236"/>
      <c r="L18" s="201"/>
      <c r="M18" s="236"/>
      <c r="N18" s="201"/>
      <c r="O18" s="236"/>
      <c r="P18" s="201"/>
      <c r="Q18" s="236"/>
      <c r="R18" s="201"/>
      <c r="S18" s="236"/>
      <c r="T18" s="201"/>
      <c r="U18" s="236"/>
      <c r="V18" s="201"/>
      <c r="W18" s="236"/>
      <c r="X18" s="201"/>
      <c r="Y18" s="236"/>
      <c r="Z18" s="201"/>
      <c r="AA18" s="236"/>
      <c r="AB18" s="201"/>
      <c r="AC18" s="236"/>
      <c r="AD18" s="201"/>
      <c r="AE18" s="236"/>
      <c r="AF18" s="201"/>
      <c r="AG18" s="236"/>
      <c r="AH18" s="201"/>
      <c r="AI18" s="236"/>
      <c r="AJ18" s="201"/>
      <c r="AK18" s="236"/>
      <c r="AL18" s="395"/>
      <c r="AM18" s="236"/>
      <c r="AN18" s="236"/>
      <c r="AO18" s="237"/>
      <c r="AP18" s="237"/>
      <c r="AQ18" s="237"/>
      <c r="AR18" s="1612" t="s">
        <v>1514</v>
      </c>
      <c r="CG18" s="1770"/>
      <c r="CH18" s="1770">
        <v>0</v>
      </c>
      <c r="CI18" s="1770">
        <v>0</v>
      </c>
      <c r="CJ18" s="1770"/>
      <c r="CK18" s="1770"/>
      <c r="CL18" s="1770"/>
      <c r="CM18" s="1770"/>
      <c r="CN18" s="1770"/>
      <c r="CO18" s="1770"/>
    </row>
    <row r="19" spans="1:93" x14ac:dyDescent="0.25">
      <c r="A19" s="2734"/>
      <c r="B19" s="266" t="s">
        <v>897</v>
      </c>
      <c r="C19" s="266">
        <f t="shared" si="0"/>
        <v>0</v>
      </c>
      <c r="D19" s="266">
        <f t="shared" si="1"/>
        <v>0</v>
      </c>
      <c r="E19" s="266">
        <f t="shared" si="2"/>
        <v>0</v>
      </c>
      <c r="F19" s="201"/>
      <c r="G19" s="301"/>
      <c r="H19" s="201"/>
      <c r="I19" s="301"/>
      <c r="J19" s="201"/>
      <c r="K19" s="236"/>
      <c r="L19" s="201"/>
      <c r="M19" s="236"/>
      <c r="N19" s="201"/>
      <c r="O19" s="236"/>
      <c r="P19" s="201"/>
      <c r="Q19" s="236"/>
      <c r="R19" s="201"/>
      <c r="S19" s="236"/>
      <c r="T19" s="201"/>
      <c r="U19" s="236"/>
      <c r="V19" s="201"/>
      <c r="W19" s="236"/>
      <c r="X19" s="201"/>
      <c r="Y19" s="236"/>
      <c r="Z19" s="201"/>
      <c r="AA19" s="236"/>
      <c r="AB19" s="201"/>
      <c r="AC19" s="236"/>
      <c r="AD19" s="201"/>
      <c r="AE19" s="236"/>
      <c r="AF19" s="201"/>
      <c r="AG19" s="236"/>
      <c r="AH19" s="201"/>
      <c r="AI19" s="236"/>
      <c r="AJ19" s="201"/>
      <c r="AK19" s="236"/>
      <c r="AL19" s="395"/>
      <c r="AM19" s="236"/>
      <c r="AN19" s="236"/>
      <c r="AO19" s="237"/>
      <c r="AP19" s="237"/>
      <c r="AQ19" s="237"/>
      <c r="AR19" s="1612" t="s">
        <v>1514</v>
      </c>
      <c r="CG19" s="1770"/>
      <c r="CH19" s="1770">
        <v>0</v>
      </c>
      <c r="CI19" s="1770">
        <v>0</v>
      </c>
      <c r="CJ19" s="1770"/>
      <c r="CK19" s="1770"/>
      <c r="CL19" s="1770"/>
      <c r="CM19" s="1770"/>
      <c r="CN19" s="1770"/>
      <c r="CO19" s="1770"/>
    </row>
    <row r="20" spans="1:93" x14ac:dyDescent="0.25">
      <c r="A20" s="2734"/>
      <c r="B20" s="266" t="s">
        <v>643</v>
      </c>
      <c r="C20" s="266">
        <f t="shared" si="0"/>
        <v>0</v>
      </c>
      <c r="D20" s="266">
        <f t="shared" si="1"/>
        <v>0</v>
      </c>
      <c r="E20" s="266">
        <f t="shared" si="2"/>
        <v>0</v>
      </c>
      <c r="F20" s="201"/>
      <c r="G20" s="301"/>
      <c r="H20" s="201"/>
      <c r="I20" s="301"/>
      <c r="J20" s="201"/>
      <c r="K20" s="236"/>
      <c r="L20" s="201"/>
      <c r="M20" s="236"/>
      <c r="N20" s="201"/>
      <c r="O20" s="236"/>
      <c r="P20" s="201"/>
      <c r="Q20" s="236"/>
      <c r="R20" s="201"/>
      <c r="S20" s="236"/>
      <c r="T20" s="201"/>
      <c r="U20" s="236"/>
      <c r="V20" s="201"/>
      <c r="W20" s="236"/>
      <c r="X20" s="201"/>
      <c r="Y20" s="236"/>
      <c r="Z20" s="201"/>
      <c r="AA20" s="236"/>
      <c r="AB20" s="201"/>
      <c r="AC20" s="236"/>
      <c r="AD20" s="201"/>
      <c r="AE20" s="236"/>
      <c r="AF20" s="201"/>
      <c r="AG20" s="236"/>
      <c r="AH20" s="201"/>
      <c r="AI20" s="236"/>
      <c r="AJ20" s="201"/>
      <c r="AK20" s="236"/>
      <c r="AL20" s="395"/>
      <c r="AM20" s="236"/>
      <c r="AN20" s="236"/>
      <c r="AO20" s="237"/>
      <c r="AP20" s="237"/>
      <c r="AQ20" s="237"/>
      <c r="AR20" s="1612" t="s">
        <v>1514</v>
      </c>
      <c r="CG20" s="1770"/>
      <c r="CH20" s="1770">
        <v>0</v>
      </c>
      <c r="CI20" s="1770">
        <v>0</v>
      </c>
      <c r="CJ20" s="1770"/>
      <c r="CK20" s="1770"/>
      <c r="CL20" s="1770"/>
      <c r="CM20" s="1770"/>
      <c r="CN20" s="1770"/>
      <c r="CO20" s="1770"/>
    </row>
    <row r="21" spans="1:93" x14ac:dyDescent="0.25">
      <c r="A21" s="2734"/>
      <c r="B21" s="1217" t="s">
        <v>360</v>
      </c>
      <c r="C21" s="1217">
        <f t="shared" si="0"/>
        <v>0</v>
      </c>
      <c r="D21" s="1217">
        <f t="shared" si="1"/>
        <v>0</v>
      </c>
      <c r="E21" s="1217">
        <f t="shared" si="2"/>
        <v>0</v>
      </c>
      <c r="F21" s="269"/>
      <c r="G21" s="429"/>
      <c r="H21" s="269"/>
      <c r="I21" s="429"/>
      <c r="J21" s="269"/>
      <c r="K21" s="270"/>
      <c r="L21" s="269"/>
      <c r="M21" s="270"/>
      <c r="N21" s="269"/>
      <c r="O21" s="270"/>
      <c r="P21" s="269"/>
      <c r="Q21" s="270"/>
      <c r="R21" s="269"/>
      <c r="S21" s="270"/>
      <c r="T21" s="269"/>
      <c r="U21" s="270"/>
      <c r="V21" s="269"/>
      <c r="W21" s="270"/>
      <c r="X21" s="269"/>
      <c r="Y21" s="270"/>
      <c r="Z21" s="269"/>
      <c r="AA21" s="270"/>
      <c r="AB21" s="269"/>
      <c r="AC21" s="270"/>
      <c r="AD21" s="269"/>
      <c r="AE21" s="270"/>
      <c r="AF21" s="269"/>
      <c r="AG21" s="270"/>
      <c r="AH21" s="269"/>
      <c r="AI21" s="270"/>
      <c r="AJ21" s="269"/>
      <c r="AK21" s="270"/>
      <c r="AL21" s="407"/>
      <c r="AM21" s="270"/>
      <c r="AN21" s="270"/>
      <c r="AO21" s="237"/>
      <c r="AP21" s="237"/>
      <c r="AQ21" s="237"/>
      <c r="AR21" s="1612" t="s">
        <v>1514</v>
      </c>
      <c r="CG21" s="1770"/>
      <c r="CH21" s="1770">
        <v>0</v>
      </c>
      <c r="CI21" s="1770">
        <v>0</v>
      </c>
      <c r="CJ21" s="1770"/>
      <c r="CK21" s="1770"/>
      <c r="CL21" s="1770"/>
      <c r="CM21" s="1770"/>
      <c r="CN21" s="1770"/>
      <c r="CO21" s="1770"/>
    </row>
    <row r="22" spans="1:93" x14ac:dyDescent="0.25">
      <c r="A22" s="2734"/>
      <c r="B22" s="266" t="s">
        <v>185</v>
      </c>
      <c r="C22" s="266">
        <f t="shared" si="0"/>
        <v>0</v>
      </c>
      <c r="D22" s="266">
        <f t="shared" si="1"/>
        <v>0</v>
      </c>
      <c r="E22" s="266">
        <f t="shared" si="2"/>
        <v>0</v>
      </c>
      <c r="F22" s="201"/>
      <c r="G22" s="301"/>
      <c r="H22" s="201"/>
      <c r="I22" s="301"/>
      <c r="J22" s="201"/>
      <c r="K22" s="236"/>
      <c r="L22" s="201"/>
      <c r="M22" s="236"/>
      <c r="N22" s="201"/>
      <c r="O22" s="236"/>
      <c r="P22" s="201"/>
      <c r="Q22" s="236"/>
      <c r="R22" s="201"/>
      <c r="S22" s="236"/>
      <c r="T22" s="201"/>
      <c r="U22" s="236"/>
      <c r="V22" s="201"/>
      <c r="W22" s="236"/>
      <c r="X22" s="201"/>
      <c r="Y22" s="236"/>
      <c r="Z22" s="201"/>
      <c r="AA22" s="236"/>
      <c r="AB22" s="201"/>
      <c r="AC22" s="236"/>
      <c r="AD22" s="201"/>
      <c r="AE22" s="236"/>
      <c r="AF22" s="201"/>
      <c r="AG22" s="236"/>
      <c r="AH22" s="201"/>
      <c r="AI22" s="236"/>
      <c r="AJ22" s="201"/>
      <c r="AK22" s="236"/>
      <c r="AL22" s="395"/>
      <c r="AM22" s="236"/>
      <c r="AN22" s="236"/>
      <c r="AO22" s="237"/>
      <c r="AP22" s="237"/>
      <c r="AQ22" s="237"/>
      <c r="AR22" s="1612" t="s">
        <v>1514</v>
      </c>
      <c r="CG22" s="1770"/>
      <c r="CH22" s="1770">
        <v>0</v>
      </c>
      <c r="CI22" s="1770">
        <v>0</v>
      </c>
      <c r="CJ22" s="1770"/>
      <c r="CK22" s="1770"/>
      <c r="CL22" s="1770"/>
      <c r="CM22" s="1770"/>
      <c r="CN22" s="1770"/>
      <c r="CO22" s="1770"/>
    </row>
    <row r="23" spans="1:93" x14ac:dyDescent="0.25">
      <c r="A23" s="2734"/>
      <c r="B23" s="1771" t="s">
        <v>898</v>
      </c>
      <c r="C23" s="1772">
        <f t="shared" si="0"/>
        <v>0</v>
      </c>
      <c r="D23" s="1773">
        <f t="shared" si="1"/>
        <v>0</v>
      </c>
      <c r="E23" s="268">
        <f t="shared" si="2"/>
        <v>0</v>
      </c>
      <c r="F23" s="201"/>
      <c r="G23" s="301"/>
      <c r="H23" s="201"/>
      <c r="I23" s="301"/>
      <c r="J23" s="201"/>
      <c r="K23" s="236"/>
      <c r="L23" s="201"/>
      <c r="M23" s="236"/>
      <c r="N23" s="201"/>
      <c r="O23" s="236"/>
      <c r="P23" s="201"/>
      <c r="Q23" s="236"/>
      <c r="R23" s="201"/>
      <c r="S23" s="236"/>
      <c r="T23" s="201"/>
      <c r="U23" s="236"/>
      <c r="V23" s="201"/>
      <c r="W23" s="236"/>
      <c r="X23" s="201"/>
      <c r="Y23" s="236"/>
      <c r="Z23" s="201"/>
      <c r="AA23" s="236"/>
      <c r="AB23" s="201"/>
      <c r="AC23" s="236"/>
      <c r="AD23" s="201"/>
      <c r="AE23" s="236"/>
      <c r="AF23" s="201"/>
      <c r="AG23" s="236"/>
      <c r="AH23" s="201"/>
      <c r="AI23" s="236"/>
      <c r="AJ23" s="201"/>
      <c r="AK23" s="236"/>
      <c r="AL23" s="858"/>
      <c r="AM23" s="236"/>
      <c r="AN23" s="236"/>
      <c r="AO23" s="237"/>
      <c r="AP23" s="237"/>
      <c r="AQ23" s="237"/>
      <c r="AR23" s="1612" t="s">
        <v>1514</v>
      </c>
      <c r="CG23" s="1770"/>
      <c r="CH23" s="1770">
        <v>0</v>
      </c>
      <c r="CI23" s="1770">
        <v>0</v>
      </c>
      <c r="CJ23" s="1770"/>
      <c r="CK23" s="1770"/>
      <c r="CL23" s="1770"/>
      <c r="CM23" s="1770"/>
      <c r="CN23" s="1770"/>
      <c r="CO23" s="1770"/>
    </row>
    <row r="24" spans="1:93" x14ac:dyDescent="0.25">
      <c r="A24" s="2733"/>
      <c r="B24" s="564" t="s">
        <v>78</v>
      </c>
      <c r="C24" s="564">
        <f t="shared" si="0"/>
        <v>0</v>
      </c>
      <c r="D24" s="564">
        <f t="shared" si="1"/>
        <v>0</v>
      </c>
      <c r="E24" s="564">
        <f t="shared" si="2"/>
        <v>0</v>
      </c>
      <c r="F24" s="316"/>
      <c r="G24" s="682"/>
      <c r="H24" s="316"/>
      <c r="I24" s="682"/>
      <c r="J24" s="316"/>
      <c r="K24" s="317"/>
      <c r="L24" s="316"/>
      <c r="M24" s="317"/>
      <c r="N24" s="316"/>
      <c r="O24" s="317"/>
      <c r="P24" s="316"/>
      <c r="Q24" s="317"/>
      <c r="R24" s="316"/>
      <c r="S24" s="317"/>
      <c r="T24" s="316"/>
      <c r="U24" s="317"/>
      <c r="V24" s="316"/>
      <c r="W24" s="317"/>
      <c r="X24" s="316"/>
      <c r="Y24" s="317"/>
      <c r="Z24" s="316"/>
      <c r="AA24" s="317"/>
      <c r="AB24" s="316"/>
      <c r="AC24" s="317"/>
      <c r="AD24" s="316"/>
      <c r="AE24" s="317"/>
      <c r="AF24" s="316"/>
      <c r="AG24" s="317"/>
      <c r="AH24" s="316"/>
      <c r="AI24" s="317"/>
      <c r="AJ24" s="316"/>
      <c r="AK24" s="317"/>
      <c r="AL24" s="242"/>
      <c r="AM24" s="317"/>
      <c r="AN24" s="317"/>
      <c r="AO24" s="136"/>
      <c r="AP24" s="136"/>
      <c r="AQ24" s="136"/>
      <c r="AR24" s="1612" t="s">
        <v>1514</v>
      </c>
      <c r="CG24" s="1770"/>
      <c r="CH24" s="1770">
        <v>0</v>
      </c>
      <c r="CI24" s="1770">
        <v>0</v>
      </c>
      <c r="CJ24" s="1770"/>
      <c r="CK24" s="1770"/>
      <c r="CL24" s="1770"/>
      <c r="CM24" s="1770"/>
      <c r="CN24" s="1770"/>
      <c r="CO24" s="1770"/>
    </row>
    <row r="25" spans="1:93" x14ac:dyDescent="0.25">
      <c r="A25" s="2732" t="s">
        <v>899</v>
      </c>
      <c r="B25" s="161" t="s">
        <v>33</v>
      </c>
      <c r="C25" s="161">
        <f t="shared" si="0"/>
        <v>0</v>
      </c>
      <c r="D25" s="161">
        <f t="shared" si="1"/>
        <v>0</v>
      </c>
      <c r="E25" s="161">
        <f t="shared" si="2"/>
        <v>0</v>
      </c>
      <c r="F25" s="193"/>
      <c r="G25" s="244"/>
      <c r="H25" s="193"/>
      <c r="I25" s="244"/>
      <c r="J25" s="193"/>
      <c r="K25" s="166"/>
      <c r="L25" s="193"/>
      <c r="M25" s="166"/>
      <c r="N25" s="193"/>
      <c r="O25" s="166"/>
      <c r="P25" s="193"/>
      <c r="Q25" s="166"/>
      <c r="R25" s="193"/>
      <c r="S25" s="166"/>
      <c r="T25" s="193"/>
      <c r="U25" s="166"/>
      <c r="V25" s="193"/>
      <c r="W25" s="166"/>
      <c r="X25" s="193"/>
      <c r="Y25" s="166"/>
      <c r="Z25" s="193"/>
      <c r="AA25" s="166"/>
      <c r="AB25" s="193"/>
      <c r="AC25" s="166"/>
      <c r="AD25" s="193"/>
      <c r="AE25" s="166"/>
      <c r="AF25" s="193"/>
      <c r="AG25" s="166"/>
      <c r="AH25" s="193"/>
      <c r="AI25" s="166"/>
      <c r="AJ25" s="193"/>
      <c r="AK25" s="166"/>
      <c r="AL25" s="401"/>
      <c r="AM25" s="166"/>
      <c r="AN25" s="166"/>
      <c r="AO25" s="125"/>
      <c r="AP25" s="125"/>
      <c r="AQ25" s="125"/>
      <c r="AR25" s="1612" t="s">
        <v>1514</v>
      </c>
      <c r="CG25" s="1770"/>
      <c r="CH25" s="1770">
        <v>0</v>
      </c>
      <c r="CI25" s="1770">
        <v>0</v>
      </c>
      <c r="CJ25" s="1770"/>
      <c r="CK25" s="1770"/>
      <c r="CL25" s="1770"/>
      <c r="CM25" s="1770"/>
      <c r="CN25" s="1770"/>
      <c r="CO25" s="1770"/>
    </row>
    <row r="26" spans="1:93" x14ac:dyDescent="0.25">
      <c r="A26" s="2734"/>
      <c r="B26" s="266" t="s">
        <v>46</v>
      </c>
      <c r="C26" s="266">
        <f t="shared" si="0"/>
        <v>0</v>
      </c>
      <c r="D26" s="266">
        <f t="shared" si="1"/>
        <v>0</v>
      </c>
      <c r="E26" s="266">
        <f t="shared" si="2"/>
        <v>0</v>
      </c>
      <c r="F26" s="201"/>
      <c r="G26" s="301"/>
      <c r="H26" s="201"/>
      <c r="I26" s="301"/>
      <c r="J26" s="201"/>
      <c r="K26" s="236"/>
      <c r="L26" s="201"/>
      <c r="M26" s="236"/>
      <c r="N26" s="201"/>
      <c r="O26" s="236"/>
      <c r="P26" s="201"/>
      <c r="Q26" s="236"/>
      <c r="R26" s="201"/>
      <c r="S26" s="236"/>
      <c r="T26" s="201"/>
      <c r="U26" s="236"/>
      <c r="V26" s="201"/>
      <c r="W26" s="236"/>
      <c r="X26" s="201"/>
      <c r="Y26" s="236"/>
      <c r="Z26" s="201"/>
      <c r="AA26" s="236"/>
      <c r="AB26" s="201"/>
      <c r="AC26" s="236"/>
      <c r="AD26" s="201"/>
      <c r="AE26" s="236"/>
      <c r="AF26" s="201"/>
      <c r="AG26" s="236"/>
      <c r="AH26" s="201"/>
      <c r="AI26" s="236"/>
      <c r="AJ26" s="201"/>
      <c r="AK26" s="236"/>
      <c r="AL26" s="395"/>
      <c r="AM26" s="236"/>
      <c r="AN26" s="236"/>
      <c r="AO26" s="237"/>
      <c r="AP26" s="237"/>
      <c r="AQ26" s="237"/>
      <c r="AR26" s="1612" t="s">
        <v>1514</v>
      </c>
      <c r="CG26" s="1770"/>
      <c r="CH26" s="1770">
        <v>0</v>
      </c>
      <c r="CI26" s="1770">
        <v>0</v>
      </c>
      <c r="CJ26" s="1770"/>
      <c r="CK26" s="1770"/>
      <c r="CL26" s="1770"/>
      <c r="CM26" s="1770"/>
      <c r="CN26" s="1770"/>
      <c r="CO26" s="1770"/>
    </row>
    <row r="27" spans="1:93" x14ac:dyDescent="0.25">
      <c r="A27" s="2734"/>
      <c r="B27" s="266" t="s">
        <v>34</v>
      </c>
      <c r="C27" s="266">
        <f t="shared" si="0"/>
        <v>0</v>
      </c>
      <c r="D27" s="266">
        <f t="shared" si="1"/>
        <v>0</v>
      </c>
      <c r="E27" s="266">
        <f t="shared" si="2"/>
        <v>0</v>
      </c>
      <c r="F27" s="201"/>
      <c r="G27" s="301"/>
      <c r="H27" s="201"/>
      <c r="I27" s="301"/>
      <c r="J27" s="201"/>
      <c r="K27" s="236"/>
      <c r="L27" s="201"/>
      <c r="M27" s="236"/>
      <c r="N27" s="201"/>
      <c r="O27" s="236"/>
      <c r="P27" s="201"/>
      <c r="Q27" s="236"/>
      <c r="R27" s="201"/>
      <c r="S27" s="236"/>
      <c r="T27" s="201"/>
      <c r="U27" s="236"/>
      <c r="V27" s="201"/>
      <c r="W27" s="236"/>
      <c r="X27" s="201"/>
      <c r="Y27" s="236"/>
      <c r="Z27" s="201"/>
      <c r="AA27" s="236"/>
      <c r="AB27" s="201"/>
      <c r="AC27" s="236"/>
      <c r="AD27" s="201"/>
      <c r="AE27" s="236"/>
      <c r="AF27" s="201"/>
      <c r="AG27" s="236"/>
      <c r="AH27" s="201"/>
      <c r="AI27" s="236"/>
      <c r="AJ27" s="201"/>
      <c r="AK27" s="236"/>
      <c r="AL27" s="395"/>
      <c r="AM27" s="236"/>
      <c r="AN27" s="236"/>
      <c r="AO27" s="237"/>
      <c r="AP27" s="237"/>
      <c r="AQ27" s="237"/>
      <c r="AR27" s="1612" t="s">
        <v>1514</v>
      </c>
      <c r="CG27" s="1770"/>
      <c r="CH27" s="1770">
        <v>0</v>
      </c>
      <c r="CI27" s="1770">
        <v>0</v>
      </c>
      <c r="CJ27" s="1770"/>
      <c r="CK27" s="1770"/>
      <c r="CL27" s="1770"/>
      <c r="CM27" s="1770"/>
      <c r="CN27" s="1770"/>
      <c r="CO27" s="1770"/>
    </row>
    <row r="28" spans="1:93" x14ac:dyDescent="0.25">
      <c r="A28" s="2734"/>
      <c r="B28" s="266" t="s">
        <v>77</v>
      </c>
      <c r="C28" s="266">
        <f t="shared" si="0"/>
        <v>0</v>
      </c>
      <c r="D28" s="266">
        <f t="shared" si="1"/>
        <v>0</v>
      </c>
      <c r="E28" s="266">
        <f t="shared" si="2"/>
        <v>0</v>
      </c>
      <c r="F28" s="201"/>
      <c r="G28" s="301"/>
      <c r="H28" s="201"/>
      <c r="I28" s="301"/>
      <c r="J28" s="201"/>
      <c r="K28" s="236"/>
      <c r="L28" s="201"/>
      <c r="M28" s="236"/>
      <c r="N28" s="201"/>
      <c r="O28" s="236"/>
      <c r="P28" s="201"/>
      <c r="Q28" s="236"/>
      <c r="R28" s="201"/>
      <c r="S28" s="236"/>
      <c r="T28" s="201"/>
      <c r="U28" s="236"/>
      <c r="V28" s="201"/>
      <c r="W28" s="236"/>
      <c r="X28" s="201"/>
      <c r="Y28" s="236"/>
      <c r="Z28" s="201"/>
      <c r="AA28" s="236"/>
      <c r="AB28" s="201"/>
      <c r="AC28" s="236"/>
      <c r="AD28" s="201"/>
      <c r="AE28" s="236"/>
      <c r="AF28" s="201"/>
      <c r="AG28" s="236"/>
      <c r="AH28" s="201"/>
      <c r="AI28" s="236"/>
      <c r="AJ28" s="201"/>
      <c r="AK28" s="236"/>
      <c r="AL28" s="395"/>
      <c r="AM28" s="236"/>
      <c r="AN28" s="236"/>
      <c r="AO28" s="237"/>
      <c r="AP28" s="237"/>
      <c r="AQ28" s="237"/>
      <c r="AR28" s="1612" t="s">
        <v>1514</v>
      </c>
      <c r="CG28" s="1770"/>
      <c r="CH28" s="1770">
        <v>0</v>
      </c>
      <c r="CI28" s="1770">
        <v>0</v>
      </c>
      <c r="CJ28" s="1770"/>
      <c r="CK28" s="1770"/>
      <c r="CL28" s="1770"/>
      <c r="CM28" s="1770"/>
      <c r="CN28" s="1770"/>
      <c r="CO28" s="1770"/>
    </row>
    <row r="29" spans="1:93" x14ac:dyDescent="0.25">
      <c r="A29" s="2734"/>
      <c r="B29" s="266" t="s">
        <v>361</v>
      </c>
      <c r="C29" s="266">
        <f t="shared" si="0"/>
        <v>0</v>
      </c>
      <c r="D29" s="266">
        <f t="shared" si="1"/>
        <v>0</v>
      </c>
      <c r="E29" s="266">
        <f t="shared" si="2"/>
        <v>0</v>
      </c>
      <c r="F29" s="201"/>
      <c r="G29" s="301"/>
      <c r="H29" s="201"/>
      <c r="I29" s="301"/>
      <c r="J29" s="201"/>
      <c r="K29" s="236"/>
      <c r="L29" s="201"/>
      <c r="M29" s="236"/>
      <c r="N29" s="201"/>
      <c r="O29" s="236"/>
      <c r="P29" s="201"/>
      <c r="Q29" s="236"/>
      <c r="R29" s="201"/>
      <c r="S29" s="236"/>
      <c r="T29" s="201"/>
      <c r="U29" s="236"/>
      <c r="V29" s="201"/>
      <c r="W29" s="236"/>
      <c r="X29" s="201"/>
      <c r="Y29" s="236"/>
      <c r="Z29" s="201"/>
      <c r="AA29" s="236"/>
      <c r="AB29" s="201"/>
      <c r="AC29" s="236"/>
      <c r="AD29" s="201"/>
      <c r="AE29" s="236"/>
      <c r="AF29" s="201"/>
      <c r="AG29" s="236"/>
      <c r="AH29" s="201"/>
      <c r="AI29" s="236"/>
      <c r="AJ29" s="201"/>
      <c r="AK29" s="236"/>
      <c r="AL29" s="395"/>
      <c r="AM29" s="236"/>
      <c r="AN29" s="236"/>
      <c r="AO29" s="237"/>
      <c r="AP29" s="237"/>
      <c r="AQ29" s="237"/>
      <c r="AR29" s="1612" t="s">
        <v>1514</v>
      </c>
      <c r="CG29" s="1770"/>
      <c r="CH29" s="1770">
        <v>0</v>
      </c>
      <c r="CI29" s="1770">
        <v>0</v>
      </c>
      <c r="CJ29" s="1770"/>
      <c r="CK29" s="1770"/>
      <c r="CL29" s="1770"/>
      <c r="CM29" s="1770"/>
      <c r="CN29" s="1770"/>
      <c r="CO29" s="1770"/>
    </row>
    <row r="30" spans="1:93" x14ac:dyDescent="0.25">
      <c r="A30" s="2734"/>
      <c r="B30" s="266" t="s">
        <v>897</v>
      </c>
      <c r="C30" s="266">
        <f t="shared" si="0"/>
        <v>0</v>
      </c>
      <c r="D30" s="266">
        <f t="shared" si="1"/>
        <v>0</v>
      </c>
      <c r="E30" s="266">
        <f t="shared" si="2"/>
        <v>0</v>
      </c>
      <c r="F30" s="269"/>
      <c r="G30" s="429"/>
      <c r="H30" s="269"/>
      <c r="I30" s="429"/>
      <c r="J30" s="269"/>
      <c r="K30" s="270"/>
      <c r="L30" s="269"/>
      <c r="M30" s="270"/>
      <c r="N30" s="269"/>
      <c r="O30" s="270"/>
      <c r="P30" s="269"/>
      <c r="Q30" s="270"/>
      <c r="R30" s="269"/>
      <c r="S30" s="270"/>
      <c r="T30" s="269"/>
      <c r="U30" s="270"/>
      <c r="V30" s="269"/>
      <c r="W30" s="270"/>
      <c r="X30" s="269"/>
      <c r="Y30" s="270"/>
      <c r="Z30" s="269"/>
      <c r="AA30" s="270"/>
      <c r="AB30" s="269"/>
      <c r="AC30" s="270"/>
      <c r="AD30" s="269"/>
      <c r="AE30" s="270"/>
      <c r="AF30" s="269"/>
      <c r="AG30" s="270"/>
      <c r="AH30" s="269"/>
      <c r="AI30" s="270"/>
      <c r="AJ30" s="269"/>
      <c r="AK30" s="270"/>
      <c r="AL30" s="407"/>
      <c r="AM30" s="270"/>
      <c r="AN30" s="270"/>
      <c r="AO30" s="237"/>
      <c r="AP30" s="237"/>
      <c r="AQ30" s="237"/>
      <c r="AR30" s="1612" t="s">
        <v>1514</v>
      </c>
      <c r="CG30" s="1770"/>
      <c r="CH30" s="1770">
        <v>0</v>
      </c>
      <c r="CI30" s="1770">
        <v>0</v>
      </c>
      <c r="CJ30" s="1770"/>
      <c r="CK30" s="1770"/>
      <c r="CL30" s="1770"/>
      <c r="CM30" s="1770"/>
      <c r="CN30" s="1770"/>
      <c r="CO30" s="1770"/>
    </row>
    <row r="31" spans="1:93" x14ac:dyDescent="0.25">
      <c r="A31" s="2734"/>
      <c r="B31" s="266" t="s">
        <v>643</v>
      </c>
      <c r="C31" s="266">
        <f t="shared" si="0"/>
        <v>0</v>
      </c>
      <c r="D31" s="266">
        <f t="shared" si="1"/>
        <v>0</v>
      </c>
      <c r="E31" s="266">
        <f t="shared" si="2"/>
        <v>0</v>
      </c>
      <c r="F31" s="269"/>
      <c r="G31" s="429"/>
      <c r="H31" s="269"/>
      <c r="I31" s="429"/>
      <c r="J31" s="269"/>
      <c r="K31" s="270"/>
      <c r="L31" s="269"/>
      <c r="M31" s="270"/>
      <c r="N31" s="269"/>
      <c r="O31" s="270"/>
      <c r="P31" s="269"/>
      <c r="Q31" s="270"/>
      <c r="R31" s="269"/>
      <c r="S31" s="270"/>
      <c r="T31" s="269"/>
      <c r="U31" s="270"/>
      <c r="V31" s="269"/>
      <c r="W31" s="270"/>
      <c r="X31" s="269"/>
      <c r="Y31" s="270"/>
      <c r="Z31" s="269"/>
      <c r="AA31" s="270"/>
      <c r="AB31" s="269"/>
      <c r="AC31" s="270"/>
      <c r="AD31" s="269"/>
      <c r="AE31" s="270"/>
      <c r="AF31" s="269"/>
      <c r="AG31" s="270"/>
      <c r="AH31" s="269"/>
      <c r="AI31" s="270"/>
      <c r="AJ31" s="269"/>
      <c r="AK31" s="270"/>
      <c r="AL31" s="407"/>
      <c r="AM31" s="270"/>
      <c r="AN31" s="270"/>
      <c r="AO31" s="237"/>
      <c r="AP31" s="237"/>
      <c r="AQ31" s="237"/>
      <c r="AR31" s="1612" t="s">
        <v>1514</v>
      </c>
      <c r="CG31" s="1770"/>
      <c r="CH31" s="1770">
        <v>0</v>
      </c>
      <c r="CI31" s="1770">
        <v>0</v>
      </c>
      <c r="CJ31" s="1770"/>
      <c r="CK31" s="1770"/>
      <c r="CL31" s="1770"/>
      <c r="CM31" s="1770"/>
      <c r="CN31" s="1770"/>
      <c r="CO31" s="1770"/>
    </row>
    <row r="32" spans="1:93" x14ac:dyDescent="0.25">
      <c r="A32" s="2734"/>
      <c r="B32" s="1217" t="s">
        <v>360</v>
      </c>
      <c r="C32" s="1217">
        <f t="shared" si="0"/>
        <v>0</v>
      </c>
      <c r="D32" s="1217">
        <f t="shared" si="1"/>
        <v>0</v>
      </c>
      <c r="E32" s="1217">
        <f t="shared" si="2"/>
        <v>0</v>
      </c>
      <c r="F32" s="269"/>
      <c r="G32" s="429"/>
      <c r="H32" s="269"/>
      <c r="I32" s="429"/>
      <c r="J32" s="269"/>
      <c r="K32" s="270"/>
      <c r="L32" s="269"/>
      <c r="M32" s="270"/>
      <c r="N32" s="269"/>
      <c r="O32" s="270"/>
      <c r="P32" s="269"/>
      <c r="Q32" s="270"/>
      <c r="R32" s="269"/>
      <c r="S32" s="270"/>
      <c r="T32" s="269"/>
      <c r="U32" s="270"/>
      <c r="V32" s="269"/>
      <c r="W32" s="270"/>
      <c r="X32" s="269"/>
      <c r="Y32" s="270"/>
      <c r="Z32" s="269"/>
      <c r="AA32" s="270"/>
      <c r="AB32" s="269"/>
      <c r="AC32" s="270"/>
      <c r="AD32" s="269"/>
      <c r="AE32" s="270"/>
      <c r="AF32" s="269"/>
      <c r="AG32" s="270"/>
      <c r="AH32" s="269"/>
      <c r="AI32" s="270"/>
      <c r="AJ32" s="269"/>
      <c r="AK32" s="270"/>
      <c r="AL32" s="407"/>
      <c r="AM32" s="270"/>
      <c r="AN32" s="270"/>
      <c r="AO32" s="237"/>
      <c r="AP32" s="237"/>
      <c r="AQ32" s="237"/>
      <c r="AR32" s="1612" t="s">
        <v>1514</v>
      </c>
      <c r="CG32" s="1770"/>
      <c r="CH32" s="1770">
        <v>0</v>
      </c>
      <c r="CI32" s="1770">
        <v>0</v>
      </c>
      <c r="CJ32" s="1770"/>
      <c r="CK32" s="1770"/>
      <c r="CL32" s="1770"/>
      <c r="CM32" s="1770"/>
      <c r="CN32" s="1770"/>
      <c r="CO32" s="1770"/>
    </row>
    <row r="33" spans="1:93" x14ac:dyDescent="0.25">
      <c r="A33" s="2734"/>
      <c r="B33" s="266" t="s">
        <v>185</v>
      </c>
      <c r="C33" s="266">
        <f t="shared" si="0"/>
        <v>0</v>
      </c>
      <c r="D33" s="266">
        <f t="shared" si="1"/>
        <v>0</v>
      </c>
      <c r="E33" s="266">
        <f t="shared" si="2"/>
        <v>0</v>
      </c>
      <c r="F33" s="269"/>
      <c r="G33" s="429"/>
      <c r="H33" s="269"/>
      <c r="I33" s="429"/>
      <c r="J33" s="269"/>
      <c r="K33" s="270"/>
      <c r="L33" s="269"/>
      <c r="M33" s="270"/>
      <c r="N33" s="269"/>
      <c r="O33" s="270"/>
      <c r="P33" s="269"/>
      <c r="Q33" s="270"/>
      <c r="R33" s="269"/>
      <c r="S33" s="270"/>
      <c r="T33" s="269"/>
      <c r="U33" s="270"/>
      <c r="V33" s="269"/>
      <c r="W33" s="270"/>
      <c r="X33" s="269"/>
      <c r="Y33" s="270"/>
      <c r="Z33" s="269"/>
      <c r="AA33" s="270"/>
      <c r="AB33" s="269"/>
      <c r="AC33" s="270"/>
      <c r="AD33" s="269"/>
      <c r="AE33" s="270"/>
      <c r="AF33" s="269"/>
      <c r="AG33" s="270"/>
      <c r="AH33" s="269"/>
      <c r="AI33" s="270"/>
      <c r="AJ33" s="269"/>
      <c r="AK33" s="270"/>
      <c r="AL33" s="407"/>
      <c r="AM33" s="270"/>
      <c r="AN33" s="270"/>
      <c r="AO33" s="237"/>
      <c r="AP33" s="237"/>
      <c r="AQ33" s="237"/>
      <c r="AR33" s="1612" t="s">
        <v>1514</v>
      </c>
      <c r="CG33" s="1770"/>
      <c r="CH33" s="1770">
        <v>0</v>
      </c>
      <c r="CI33" s="1770">
        <v>0</v>
      </c>
      <c r="CJ33" s="1770"/>
      <c r="CK33" s="1770"/>
      <c r="CL33" s="1770"/>
      <c r="CM33" s="1770"/>
      <c r="CN33" s="1770"/>
      <c r="CO33" s="1770"/>
    </row>
    <row r="34" spans="1:93" x14ac:dyDescent="0.25">
      <c r="A34" s="2734"/>
      <c r="B34" s="1771" t="s">
        <v>898</v>
      </c>
      <c r="C34" s="1772">
        <f t="shared" si="0"/>
        <v>0</v>
      </c>
      <c r="D34" s="1773">
        <f t="shared" si="1"/>
        <v>0</v>
      </c>
      <c r="E34" s="268">
        <f t="shared" si="2"/>
        <v>0</v>
      </c>
      <c r="F34" s="269"/>
      <c r="G34" s="429"/>
      <c r="H34" s="269"/>
      <c r="I34" s="429"/>
      <c r="J34" s="269"/>
      <c r="K34" s="270"/>
      <c r="L34" s="269"/>
      <c r="M34" s="270"/>
      <c r="N34" s="269"/>
      <c r="O34" s="270"/>
      <c r="P34" s="269"/>
      <c r="Q34" s="270"/>
      <c r="R34" s="269"/>
      <c r="S34" s="270"/>
      <c r="T34" s="269"/>
      <c r="U34" s="270"/>
      <c r="V34" s="269"/>
      <c r="W34" s="270"/>
      <c r="X34" s="269"/>
      <c r="Y34" s="270"/>
      <c r="Z34" s="269"/>
      <c r="AA34" s="270"/>
      <c r="AB34" s="269"/>
      <c r="AC34" s="270"/>
      <c r="AD34" s="269"/>
      <c r="AE34" s="270"/>
      <c r="AF34" s="269"/>
      <c r="AG34" s="270"/>
      <c r="AH34" s="269"/>
      <c r="AI34" s="270"/>
      <c r="AJ34" s="269"/>
      <c r="AK34" s="270"/>
      <c r="AL34" s="407"/>
      <c r="AM34" s="270"/>
      <c r="AN34" s="270"/>
      <c r="AO34" s="237"/>
      <c r="AP34" s="237"/>
      <c r="AQ34" s="237"/>
      <c r="AR34" s="1612" t="s">
        <v>1514</v>
      </c>
      <c r="CG34" s="1770"/>
      <c r="CH34" s="1770">
        <v>0</v>
      </c>
      <c r="CI34" s="1770">
        <v>0</v>
      </c>
      <c r="CJ34" s="1770"/>
      <c r="CK34" s="1770"/>
      <c r="CL34" s="1770"/>
      <c r="CM34" s="1770"/>
      <c r="CN34" s="1770"/>
      <c r="CO34" s="1770"/>
    </row>
    <row r="35" spans="1:93" x14ac:dyDescent="0.25">
      <c r="A35" s="2733"/>
      <c r="B35" s="564" t="s">
        <v>78</v>
      </c>
      <c r="C35" s="564">
        <f t="shared" si="0"/>
        <v>0</v>
      </c>
      <c r="D35" s="564">
        <f t="shared" si="1"/>
        <v>0</v>
      </c>
      <c r="E35" s="564">
        <f t="shared" si="2"/>
        <v>0</v>
      </c>
      <c r="F35" s="242"/>
      <c r="G35" s="247"/>
      <c r="H35" s="242"/>
      <c r="I35" s="247"/>
      <c r="J35" s="242"/>
      <c r="K35" s="169"/>
      <c r="L35" s="242"/>
      <c r="M35" s="169"/>
      <c r="N35" s="242"/>
      <c r="O35" s="169"/>
      <c r="P35" s="242"/>
      <c r="Q35" s="169"/>
      <c r="R35" s="242"/>
      <c r="S35" s="169"/>
      <c r="T35" s="242"/>
      <c r="U35" s="169"/>
      <c r="V35" s="242"/>
      <c r="W35" s="169"/>
      <c r="X35" s="242"/>
      <c r="Y35" s="169"/>
      <c r="Z35" s="242"/>
      <c r="AA35" s="169"/>
      <c r="AB35" s="242"/>
      <c r="AC35" s="169"/>
      <c r="AD35" s="242"/>
      <c r="AE35" s="169"/>
      <c r="AF35" s="242"/>
      <c r="AG35" s="169"/>
      <c r="AH35" s="242"/>
      <c r="AI35" s="169"/>
      <c r="AJ35" s="242"/>
      <c r="AK35" s="169"/>
      <c r="AL35" s="400"/>
      <c r="AM35" s="169"/>
      <c r="AN35" s="169"/>
      <c r="AO35" s="136"/>
      <c r="AP35" s="136"/>
      <c r="AQ35" s="136"/>
      <c r="AR35" s="1612" t="s">
        <v>1514</v>
      </c>
      <c r="CG35" s="1770">
        <v>0</v>
      </c>
      <c r="CH35" s="1770">
        <v>0</v>
      </c>
      <c r="CI35" s="1770">
        <v>0</v>
      </c>
      <c r="CJ35" s="1770"/>
      <c r="CK35" s="1770"/>
      <c r="CL35" s="1770"/>
      <c r="CM35" s="1770"/>
      <c r="CN35" s="1770"/>
      <c r="CO35" s="1770"/>
    </row>
    <row r="36" spans="1:93" x14ac:dyDescent="0.25">
      <c r="A36" s="2732" t="s">
        <v>206</v>
      </c>
      <c r="B36" s="161" t="s">
        <v>33</v>
      </c>
      <c r="C36" s="161">
        <f t="shared" si="0"/>
        <v>0</v>
      </c>
      <c r="D36" s="161">
        <f t="shared" si="1"/>
        <v>0</v>
      </c>
      <c r="E36" s="161">
        <f t="shared" si="2"/>
        <v>0</v>
      </c>
      <c r="F36" s="1247"/>
      <c r="G36" s="1248"/>
      <c r="H36" s="1036"/>
      <c r="I36" s="1054"/>
      <c r="J36" s="1036"/>
      <c r="K36" s="1085"/>
      <c r="L36" s="1036"/>
      <c r="M36" s="1085"/>
      <c r="N36" s="1036"/>
      <c r="O36" s="1085"/>
      <c r="P36" s="1036"/>
      <c r="Q36" s="1085"/>
      <c r="R36" s="1036"/>
      <c r="S36" s="1085"/>
      <c r="T36" s="1036"/>
      <c r="U36" s="1085"/>
      <c r="V36" s="1036"/>
      <c r="W36" s="1085"/>
      <c r="X36" s="1036"/>
      <c r="Y36" s="1085"/>
      <c r="Z36" s="1036"/>
      <c r="AA36" s="1085"/>
      <c r="AB36" s="1036"/>
      <c r="AC36" s="1085"/>
      <c r="AD36" s="1036"/>
      <c r="AE36" s="1085"/>
      <c r="AF36" s="1036"/>
      <c r="AG36" s="1085"/>
      <c r="AH36" s="1036"/>
      <c r="AI36" s="1085"/>
      <c r="AJ36" s="1036"/>
      <c r="AK36" s="1085"/>
      <c r="AL36" s="980"/>
      <c r="AM36" s="1085"/>
      <c r="AN36" s="1085"/>
      <c r="AO36" s="125"/>
      <c r="AP36" s="125"/>
      <c r="AQ36" s="125"/>
      <c r="AR36" s="1612" t="s">
        <v>1514</v>
      </c>
      <c r="CG36" s="1770">
        <v>0</v>
      </c>
      <c r="CH36" s="1770">
        <v>0</v>
      </c>
      <c r="CI36" s="1770">
        <v>0</v>
      </c>
      <c r="CJ36" s="1770"/>
      <c r="CK36" s="1770"/>
      <c r="CL36" s="1770"/>
      <c r="CM36" s="1770"/>
      <c r="CN36" s="1770"/>
      <c r="CO36" s="1770"/>
    </row>
    <row r="37" spans="1:93" x14ac:dyDescent="0.25">
      <c r="A37" s="2734"/>
      <c r="B37" s="266" t="s">
        <v>46</v>
      </c>
      <c r="C37" s="266">
        <f t="shared" si="0"/>
        <v>0</v>
      </c>
      <c r="D37" s="266">
        <f t="shared" si="1"/>
        <v>0</v>
      </c>
      <c r="E37" s="266">
        <f t="shared" si="2"/>
        <v>0</v>
      </c>
      <c r="F37" s="147"/>
      <c r="G37" s="492"/>
      <c r="H37" s="201"/>
      <c r="I37" s="301"/>
      <c r="J37" s="201"/>
      <c r="K37" s="236"/>
      <c r="L37" s="201"/>
      <c r="M37" s="236"/>
      <c r="N37" s="201"/>
      <c r="O37" s="236"/>
      <c r="P37" s="201"/>
      <c r="Q37" s="236"/>
      <c r="R37" s="201"/>
      <c r="S37" s="236"/>
      <c r="T37" s="201"/>
      <c r="U37" s="236"/>
      <c r="V37" s="201"/>
      <c r="W37" s="236"/>
      <c r="X37" s="201"/>
      <c r="Y37" s="236"/>
      <c r="Z37" s="201"/>
      <c r="AA37" s="236"/>
      <c r="AB37" s="201"/>
      <c r="AC37" s="236"/>
      <c r="AD37" s="201"/>
      <c r="AE37" s="236"/>
      <c r="AF37" s="201"/>
      <c r="AG37" s="236"/>
      <c r="AH37" s="201"/>
      <c r="AI37" s="236"/>
      <c r="AJ37" s="201"/>
      <c r="AK37" s="236"/>
      <c r="AL37" s="395"/>
      <c r="AM37" s="236"/>
      <c r="AN37" s="236"/>
      <c r="AO37" s="237"/>
      <c r="AP37" s="237"/>
      <c r="AQ37" s="237"/>
      <c r="AR37" s="1612" t="s">
        <v>1514</v>
      </c>
      <c r="CG37" s="1770"/>
      <c r="CH37" s="1770">
        <v>0</v>
      </c>
      <c r="CI37" s="1770">
        <v>0</v>
      </c>
      <c r="CJ37" s="1770"/>
      <c r="CK37" s="1770"/>
      <c r="CL37" s="1770"/>
      <c r="CM37" s="1770"/>
      <c r="CN37" s="1770"/>
      <c r="CO37" s="1770"/>
    </row>
    <row r="38" spans="1:93" x14ac:dyDescent="0.25">
      <c r="A38" s="2734"/>
      <c r="B38" s="266" t="s">
        <v>34</v>
      </c>
      <c r="C38" s="266">
        <f t="shared" si="0"/>
        <v>0</v>
      </c>
      <c r="D38" s="266">
        <f t="shared" si="1"/>
        <v>0</v>
      </c>
      <c r="E38" s="266">
        <f t="shared" si="2"/>
        <v>0</v>
      </c>
      <c r="F38" s="147"/>
      <c r="G38" s="492"/>
      <c r="H38" s="201"/>
      <c r="I38" s="301"/>
      <c r="J38" s="201"/>
      <c r="K38" s="236"/>
      <c r="L38" s="201"/>
      <c r="M38" s="236"/>
      <c r="N38" s="201"/>
      <c r="O38" s="236"/>
      <c r="P38" s="201"/>
      <c r="Q38" s="236"/>
      <c r="R38" s="201"/>
      <c r="S38" s="236"/>
      <c r="T38" s="201"/>
      <c r="U38" s="236"/>
      <c r="V38" s="201"/>
      <c r="W38" s="236"/>
      <c r="X38" s="201"/>
      <c r="Y38" s="236"/>
      <c r="Z38" s="201"/>
      <c r="AA38" s="236"/>
      <c r="AB38" s="201"/>
      <c r="AC38" s="236"/>
      <c r="AD38" s="201"/>
      <c r="AE38" s="236"/>
      <c r="AF38" s="201"/>
      <c r="AG38" s="236"/>
      <c r="AH38" s="201"/>
      <c r="AI38" s="236"/>
      <c r="AJ38" s="201"/>
      <c r="AK38" s="236"/>
      <c r="AL38" s="395"/>
      <c r="AM38" s="236"/>
      <c r="AN38" s="236"/>
      <c r="AO38" s="237"/>
      <c r="AP38" s="237"/>
      <c r="AQ38" s="237"/>
      <c r="AR38" s="1612" t="s">
        <v>1514</v>
      </c>
      <c r="CG38" s="1770"/>
      <c r="CH38" s="1770">
        <v>0</v>
      </c>
      <c r="CI38" s="1770">
        <v>0</v>
      </c>
      <c r="CJ38" s="1770"/>
      <c r="CK38" s="1770"/>
      <c r="CL38" s="1770"/>
      <c r="CM38" s="1770"/>
      <c r="CN38" s="1770"/>
      <c r="CO38" s="1770"/>
    </row>
    <row r="39" spans="1:93" x14ac:dyDescent="0.25">
      <c r="A39" s="2734"/>
      <c r="B39" s="266" t="s">
        <v>77</v>
      </c>
      <c r="C39" s="266">
        <f t="shared" si="0"/>
        <v>0</v>
      </c>
      <c r="D39" s="266">
        <f t="shared" si="1"/>
        <v>0</v>
      </c>
      <c r="E39" s="266">
        <f t="shared" si="2"/>
        <v>0</v>
      </c>
      <c r="F39" s="147"/>
      <c r="G39" s="492"/>
      <c r="H39" s="201"/>
      <c r="I39" s="301"/>
      <c r="J39" s="201"/>
      <c r="K39" s="236"/>
      <c r="L39" s="201"/>
      <c r="M39" s="236"/>
      <c r="N39" s="201"/>
      <c r="O39" s="236"/>
      <c r="P39" s="201"/>
      <c r="Q39" s="236"/>
      <c r="R39" s="201"/>
      <c r="S39" s="236"/>
      <c r="T39" s="201"/>
      <c r="U39" s="236"/>
      <c r="V39" s="201"/>
      <c r="W39" s="236"/>
      <c r="X39" s="201"/>
      <c r="Y39" s="236"/>
      <c r="Z39" s="201"/>
      <c r="AA39" s="236"/>
      <c r="AB39" s="201"/>
      <c r="AC39" s="236"/>
      <c r="AD39" s="201"/>
      <c r="AE39" s="236"/>
      <c r="AF39" s="201"/>
      <c r="AG39" s="236"/>
      <c r="AH39" s="201"/>
      <c r="AI39" s="236"/>
      <c r="AJ39" s="201"/>
      <c r="AK39" s="236"/>
      <c r="AL39" s="395"/>
      <c r="AM39" s="236"/>
      <c r="AN39" s="236"/>
      <c r="AO39" s="237"/>
      <c r="AP39" s="237"/>
      <c r="AQ39" s="237"/>
      <c r="AR39" s="1612" t="s">
        <v>1514</v>
      </c>
      <c r="CG39" s="1770"/>
      <c r="CH39" s="1770">
        <v>0</v>
      </c>
      <c r="CI39" s="1770">
        <v>0</v>
      </c>
      <c r="CJ39" s="1770"/>
      <c r="CK39" s="1770"/>
      <c r="CL39" s="1770"/>
      <c r="CM39" s="1770"/>
      <c r="CN39" s="1770"/>
      <c r="CO39" s="1770"/>
    </row>
    <row r="40" spans="1:93" x14ac:dyDescent="0.25">
      <c r="A40" s="2734"/>
      <c r="B40" s="266" t="s">
        <v>361</v>
      </c>
      <c r="C40" s="266">
        <f t="shared" ref="C40:C45" si="3">SUM(D40+E40)</f>
        <v>0</v>
      </c>
      <c r="D40" s="266">
        <f t="shared" ref="D40:D45" si="4">SUM(F40+H40+J40+L40+N40+P40+R40+T40+V40+X40+Z40+AB40+AD40+AF40+AH40+AJ40+AL40)</f>
        <v>0</v>
      </c>
      <c r="E40" s="266">
        <f t="shared" ref="E40:E45" si="5">SUM(G40+I40+K40+M40+O40+Q40+S40+U40+W40+Y40+AA40+AC40+AE40+AG40+AI40+AK40+AM40)</f>
        <v>0</v>
      </c>
      <c r="F40" s="147"/>
      <c r="G40" s="492"/>
      <c r="H40" s="201"/>
      <c r="I40" s="301"/>
      <c r="J40" s="201"/>
      <c r="K40" s="236"/>
      <c r="L40" s="201"/>
      <c r="M40" s="236"/>
      <c r="N40" s="201"/>
      <c r="O40" s="236"/>
      <c r="P40" s="201"/>
      <c r="Q40" s="236"/>
      <c r="R40" s="201"/>
      <c r="S40" s="236"/>
      <c r="T40" s="201"/>
      <c r="U40" s="236"/>
      <c r="V40" s="201"/>
      <c r="W40" s="236"/>
      <c r="X40" s="201"/>
      <c r="Y40" s="236"/>
      <c r="Z40" s="201"/>
      <c r="AA40" s="236"/>
      <c r="AB40" s="201"/>
      <c r="AC40" s="236"/>
      <c r="AD40" s="201"/>
      <c r="AE40" s="236"/>
      <c r="AF40" s="201"/>
      <c r="AG40" s="236"/>
      <c r="AH40" s="201"/>
      <c r="AI40" s="236"/>
      <c r="AJ40" s="201"/>
      <c r="AK40" s="236"/>
      <c r="AL40" s="395"/>
      <c r="AM40" s="236"/>
      <c r="AN40" s="236"/>
      <c r="AO40" s="237"/>
      <c r="AP40" s="237"/>
      <c r="AQ40" s="237"/>
      <c r="AR40" s="1612" t="s">
        <v>1514</v>
      </c>
      <c r="CG40" s="1770"/>
      <c r="CH40" s="1770">
        <v>0</v>
      </c>
      <c r="CI40" s="1770">
        <v>0</v>
      </c>
      <c r="CJ40" s="1770"/>
      <c r="CK40" s="1770"/>
      <c r="CL40" s="1770"/>
      <c r="CM40" s="1770"/>
      <c r="CN40" s="1770"/>
      <c r="CO40" s="1770"/>
    </row>
    <row r="41" spans="1:93" x14ac:dyDescent="0.25">
      <c r="A41" s="2734"/>
      <c r="B41" s="266" t="s">
        <v>897</v>
      </c>
      <c r="C41" s="266">
        <f t="shared" si="3"/>
        <v>0</v>
      </c>
      <c r="D41" s="266">
        <f t="shared" si="4"/>
        <v>0</v>
      </c>
      <c r="E41" s="266">
        <f t="shared" si="5"/>
        <v>0</v>
      </c>
      <c r="F41" s="147"/>
      <c r="G41" s="492"/>
      <c r="H41" s="201"/>
      <c r="I41" s="301"/>
      <c r="J41" s="201"/>
      <c r="K41" s="236"/>
      <c r="L41" s="201"/>
      <c r="M41" s="236"/>
      <c r="N41" s="201"/>
      <c r="O41" s="236"/>
      <c r="P41" s="201"/>
      <c r="Q41" s="236"/>
      <c r="R41" s="201"/>
      <c r="S41" s="236"/>
      <c r="T41" s="201"/>
      <c r="U41" s="236"/>
      <c r="V41" s="201"/>
      <c r="W41" s="236"/>
      <c r="X41" s="201"/>
      <c r="Y41" s="236"/>
      <c r="Z41" s="201"/>
      <c r="AA41" s="236"/>
      <c r="AB41" s="201"/>
      <c r="AC41" s="236"/>
      <c r="AD41" s="201"/>
      <c r="AE41" s="236"/>
      <c r="AF41" s="201"/>
      <c r="AG41" s="236"/>
      <c r="AH41" s="201"/>
      <c r="AI41" s="236"/>
      <c r="AJ41" s="201"/>
      <c r="AK41" s="236"/>
      <c r="AL41" s="395"/>
      <c r="AM41" s="236"/>
      <c r="AN41" s="236"/>
      <c r="AO41" s="237"/>
      <c r="AP41" s="237"/>
      <c r="AQ41" s="237"/>
      <c r="AR41" s="1612" t="s">
        <v>1514</v>
      </c>
      <c r="CG41" s="1770"/>
      <c r="CH41" s="1770">
        <v>0</v>
      </c>
      <c r="CI41" s="1770">
        <v>0</v>
      </c>
      <c r="CJ41" s="1770"/>
      <c r="CK41" s="1770"/>
      <c r="CL41" s="1770"/>
      <c r="CM41" s="1770"/>
      <c r="CN41" s="1770"/>
      <c r="CO41" s="1770"/>
    </row>
    <row r="42" spans="1:93" x14ac:dyDescent="0.25">
      <c r="A42" s="2734"/>
      <c r="B42" s="266" t="s">
        <v>643</v>
      </c>
      <c r="C42" s="266">
        <f t="shared" si="3"/>
        <v>0</v>
      </c>
      <c r="D42" s="266">
        <f t="shared" si="4"/>
        <v>0</v>
      </c>
      <c r="E42" s="266">
        <f t="shared" si="5"/>
        <v>0</v>
      </c>
      <c r="F42" s="147"/>
      <c r="G42" s="492"/>
      <c r="H42" s="201"/>
      <c r="I42" s="301"/>
      <c r="J42" s="201"/>
      <c r="K42" s="236"/>
      <c r="L42" s="201"/>
      <c r="M42" s="236"/>
      <c r="N42" s="201"/>
      <c r="O42" s="236"/>
      <c r="P42" s="201"/>
      <c r="Q42" s="236"/>
      <c r="R42" s="201"/>
      <c r="S42" s="236"/>
      <c r="T42" s="201"/>
      <c r="U42" s="236"/>
      <c r="V42" s="201"/>
      <c r="W42" s="236"/>
      <c r="X42" s="201"/>
      <c r="Y42" s="236"/>
      <c r="Z42" s="201"/>
      <c r="AA42" s="236"/>
      <c r="AB42" s="201"/>
      <c r="AC42" s="236"/>
      <c r="AD42" s="201"/>
      <c r="AE42" s="236"/>
      <c r="AF42" s="201"/>
      <c r="AG42" s="236"/>
      <c r="AH42" s="201"/>
      <c r="AI42" s="236"/>
      <c r="AJ42" s="201"/>
      <c r="AK42" s="236"/>
      <c r="AL42" s="395"/>
      <c r="AM42" s="236"/>
      <c r="AN42" s="236"/>
      <c r="AO42" s="237"/>
      <c r="AP42" s="237"/>
      <c r="AQ42" s="237"/>
      <c r="AR42" s="1612" t="s">
        <v>1514</v>
      </c>
      <c r="CG42" s="1770"/>
      <c r="CH42" s="1770">
        <v>0</v>
      </c>
      <c r="CI42" s="1770">
        <v>0</v>
      </c>
      <c r="CJ42" s="1770"/>
      <c r="CK42" s="1770"/>
      <c r="CL42" s="1770"/>
      <c r="CM42" s="1770"/>
      <c r="CN42" s="1770"/>
      <c r="CO42" s="1770"/>
    </row>
    <row r="43" spans="1:93" x14ac:dyDescent="0.25">
      <c r="A43" s="2734"/>
      <c r="B43" s="1217" t="s">
        <v>360</v>
      </c>
      <c r="C43" s="1217">
        <f t="shared" si="3"/>
        <v>0</v>
      </c>
      <c r="D43" s="1217">
        <f t="shared" si="4"/>
        <v>0</v>
      </c>
      <c r="E43" s="1217">
        <f t="shared" si="5"/>
        <v>0</v>
      </c>
      <c r="F43" s="147"/>
      <c r="G43" s="492"/>
      <c r="H43" s="269"/>
      <c r="I43" s="429"/>
      <c r="J43" s="269"/>
      <c r="K43" s="270"/>
      <c r="L43" s="269"/>
      <c r="M43" s="270"/>
      <c r="N43" s="269"/>
      <c r="O43" s="270"/>
      <c r="P43" s="269"/>
      <c r="Q43" s="270"/>
      <c r="R43" s="269"/>
      <c r="S43" s="270"/>
      <c r="T43" s="269"/>
      <c r="U43" s="270"/>
      <c r="V43" s="269"/>
      <c r="W43" s="270"/>
      <c r="X43" s="269"/>
      <c r="Y43" s="270"/>
      <c r="Z43" s="269"/>
      <c r="AA43" s="270"/>
      <c r="AB43" s="269"/>
      <c r="AC43" s="270"/>
      <c r="AD43" s="269"/>
      <c r="AE43" s="270"/>
      <c r="AF43" s="269"/>
      <c r="AG43" s="270"/>
      <c r="AH43" s="269"/>
      <c r="AI43" s="270"/>
      <c r="AJ43" s="269"/>
      <c r="AK43" s="270"/>
      <c r="AL43" s="407"/>
      <c r="AM43" s="270"/>
      <c r="AN43" s="270"/>
      <c r="AO43" s="237"/>
      <c r="AP43" s="237"/>
      <c r="AQ43" s="237"/>
      <c r="AR43" s="1612" t="s">
        <v>1514</v>
      </c>
      <c r="CG43" s="1770"/>
      <c r="CH43" s="1770">
        <v>0</v>
      </c>
      <c r="CI43" s="1770">
        <v>0</v>
      </c>
      <c r="CJ43" s="1770"/>
      <c r="CK43" s="1770"/>
      <c r="CL43" s="1770"/>
      <c r="CM43" s="1770"/>
      <c r="CN43" s="1770"/>
      <c r="CO43" s="1770"/>
    </row>
    <row r="44" spans="1:93" x14ac:dyDescent="0.25">
      <c r="A44" s="2734"/>
      <c r="B44" s="266" t="s">
        <v>185</v>
      </c>
      <c r="C44" s="266">
        <f t="shared" si="3"/>
        <v>0</v>
      </c>
      <c r="D44" s="266">
        <f t="shared" si="4"/>
        <v>0</v>
      </c>
      <c r="E44" s="266">
        <f t="shared" si="5"/>
        <v>0</v>
      </c>
      <c r="F44" s="147"/>
      <c r="G44" s="492"/>
      <c r="H44" s="201"/>
      <c r="I44" s="301"/>
      <c r="J44" s="201"/>
      <c r="K44" s="236"/>
      <c r="L44" s="201"/>
      <c r="M44" s="236"/>
      <c r="N44" s="201"/>
      <c r="O44" s="236"/>
      <c r="P44" s="201"/>
      <c r="Q44" s="236"/>
      <c r="R44" s="201"/>
      <c r="S44" s="236"/>
      <c r="T44" s="201"/>
      <c r="U44" s="236"/>
      <c r="V44" s="201"/>
      <c r="W44" s="236"/>
      <c r="X44" s="201"/>
      <c r="Y44" s="236"/>
      <c r="Z44" s="201"/>
      <c r="AA44" s="236"/>
      <c r="AB44" s="201"/>
      <c r="AC44" s="236"/>
      <c r="AD44" s="201"/>
      <c r="AE44" s="236"/>
      <c r="AF44" s="201"/>
      <c r="AG44" s="236"/>
      <c r="AH44" s="201"/>
      <c r="AI44" s="236"/>
      <c r="AJ44" s="201"/>
      <c r="AK44" s="236"/>
      <c r="AL44" s="395"/>
      <c r="AM44" s="236"/>
      <c r="AN44" s="236"/>
      <c r="AO44" s="237"/>
      <c r="AP44" s="237"/>
      <c r="AQ44" s="237"/>
      <c r="AR44" s="1612" t="s">
        <v>1514</v>
      </c>
      <c r="CG44" s="1770"/>
      <c r="CH44" s="1770">
        <v>0</v>
      </c>
      <c r="CI44" s="1770">
        <v>0</v>
      </c>
      <c r="CJ44" s="1770"/>
      <c r="CK44" s="1770"/>
      <c r="CL44" s="1770"/>
      <c r="CM44" s="1770"/>
      <c r="CN44" s="1770"/>
      <c r="CO44" s="1770"/>
    </row>
    <row r="45" spans="1:93" x14ac:dyDescent="0.25">
      <c r="A45" s="2734"/>
      <c r="B45" s="1771" t="s">
        <v>898</v>
      </c>
      <c r="C45" s="1774">
        <f t="shared" si="3"/>
        <v>0</v>
      </c>
      <c r="D45" s="1772">
        <f t="shared" si="4"/>
        <v>0</v>
      </c>
      <c r="E45" s="268">
        <f t="shared" si="5"/>
        <v>0</v>
      </c>
      <c r="F45" s="147"/>
      <c r="G45" s="142"/>
      <c r="H45" s="252"/>
      <c r="I45" s="299"/>
      <c r="J45" s="252"/>
      <c r="K45" s="253"/>
      <c r="L45" s="252"/>
      <c r="M45" s="253"/>
      <c r="N45" s="252"/>
      <c r="O45" s="253"/>
      <c r="P45" s="252"/>
      <c r="Q45" s="253"/>
      <c r="R45" s="201"/>
      <c r="S45" s="236"/>
      <c r="T45" s="201"/>
      <c r="U45" s="236"/>
      <c r="V45" s="201"/>
      <c r="W45" s="236"/>
      <c r="X45" s="201"/>
      <c r="Y45" s="236"/>
      <c r="Z45" s="201"/>
      <c r="AA45" s="236"/>
      <c r="AB45" s="201"/>
      <c r="AC45" s="236"/>
      <c r="AD45" s="201"/>
      <c r="AE45" s="236"/>
      <c r="AF45" s="201"/>
      <c r="AG45" s="236"/>
      <c r="AH45" s="201"/>
      <c r="AI45" s="236"/>
      <c r="AJ45" s="201"/>
      <c r="AK45" s="236"/>
      <c r="AL45" s="395"/>
      <c r="AM45" s="236"/>
      <c r="AN45" s="236"/>
      <c r="AO45" s="237"/>
      <c r="AP45" s="237"/>
      <c r="AQ45" s="237"/>
      <c r="AR45" s="1612" t="s">
        <v>1514</v>
      </c>
      <c r="CG45" s="1770"/>
      <c r="CH45" s="1770">
        <v>0</v>
      </c>
      <c r="CI45" s="1770">
        <v>0</v>
      </c>
      <c r="CJ45" s="1770"/>
      <c r="CK45" s="1770"/>
      <c r="CL45" s="1770"/>
      <c r="CM45" s="1770"/>
      <c r="CN45" s="1770"/>
      <c r="CO45" s="1770"/>
    </row>
    <row r="46" spans="1:93" x14ac:dyDescent="0.25">
      <c r="A46" s="2733"/>
      <c r="B46" s="564" t="s">
        <v>78</v>
      </c>
      <c r="C46" s="564">
        <f t="shared" ref="C46:C64" si="6">SUM(D46+E46)</f>
        <v>0</v>
      </c>
      <c r="D46" s="564">
        <f t="shared" ref="D46:D64" si="7">SUM(F46+H46+J46+L46+N46+P46+R46+T46+V46+X46+Z46+AB46+AD46+AF46+AH46+AJ46+AL46)</f>
        <v>0</v>
      </c>
      <c r="E46" s="564">
        <f t="shared" ref="E46:E64" si="8">SUM(G46+I46+K46+M46+O46+Q46+S46+U46+W46+Y46+AA46+AC46+AE46+AG46+AI46+AK46+AM46)</f>
        <v>0</v>
      </c>
      <c r="F46" s="131"/>
      <c r="G46" s="457"/>
      <c r="H46" s="316"/>
      <c r="I46" s="682"/>
      <c r="J46" s="316"/>
      <c r="K46" s="317"/>
      <c r="L46" s="316"/>
      <c r="M46" s="317"/>
      <c r="N46" s="316"/>
      <c r="O46" s="317"/>
      <c r="P46" s="316"/>
      <c r="Q46" s="317"/>
      <c r="R46" s="316"/>
      <c r="S46" s="317"/>
      <c r="T46" s="316"/>
      <c r="U46" s="317"/>
      <c r="V46" s="316"/>
      <c r="W46" s="317"/>
      <c r="X46" s="316"/>
      <c r="Y46" s="317"/>
      <c r="Z46" s="316"/>
      <c r="AA46" s="317"/>
      <c r="AB46" s="316"/>
      <c r="AC46" s="317"/>
      <c r="AD46" s="316"/>
      <c r="AE46" s="317"/>
      <c r="AF46" s="316"/>
      <c r="AG46" s="317"/>
      <c r="AH46" s="316"/>
      <c r="AI46" s="317"/>
      <c r="AJ46" s="316"/>
      <c r="AK46" s="317"/>
      <c r="AL46" s="461"/>
      <c r="AM46" s="317"/>
      <c r="AN46" s="317"/>
      <c r="AO46" s="136"/>
      <c r="AP46" s="136"/>
      <c r="AQ46" s="136"/>
      <c r="AR46" s="1612" t="s">
        <v>1514</v>
      </c>
      <c r="CG46" s="1770">
        <v>0</v>
      </c>
      <c r="CH46" s="1770">
        <v>0</v>
      </c>
      <c r="CI46" s="1770">
        <v>0</v>
      </c>
      <c r="CJ46" s="1770"/>
      <c r="CK46" s="1770"/>
      <c r="CL46" s="1770"/>
      <c r="CM46" s="1770"/>
      <c r="CN46" s="1770"/>
      <c r="CO46" s="1770"/>
    </row>
    <row r="47" spans="1:93" x14ac:dyDescent="0.25">
      <c r="A47" s="2732" t="s">
        <v>900</v>
      </c>
      <c r="B47" s="161" t="s">
        <v>33</v>
      </c>
      <c r="C47" s="161">
        <f t="shared" si="6"/>
        <v>0</v>
      </c>
      <c r="D47" s="161">
        <f t="shared" si="7"/>
        <v>0</v>
      </c>
      <c r="E47" s="161">
        <f t="shared" si="8"/>
        <v>0</v>
      </c>
      <c r="F47" s="1247"/>
      <c r="G47" s="1248"/>
      <c r="H47" s="1036"/>
      <c r="I47" s="1054"/>
      <c r="J47" s="1036"/>
      <c r="K47" s="1085"/>
      <c r="L47" s="1036"/>
      <c r="M47" s="1085"/>
      <c r="N47" s="1036"/>
      <c r="O47" s="1085"/>
      <c r="P47" s="1036"/>
      <c r="Q47" s="1085"/>
      <c r="R47" s="1036"/>
      <c r="S47" s="1085"/>
      <c r="T47" s="1036"/>
      <c r="U47" s="1085"/>
      <c r="V47" s="1036"/>
      <c r="W47" s="1085"/>
      <c r="X47" s="1036"/>
      <c r="Y47" s="1085"/>
      <c r="Z47" s="1036"/>
      <c r="AA47" s="1085"/>
      <c r="AB47" s="1036"/>
      <c r="AC47" s="1085"/>
      <c r="AD47" s="1036"/>
      <c r="AE47" s="1085"/>
      <c r="AF47" s="1036"/>
      <c r="AG47" s="1085"/>
      <c r="AH47" s="1036"/>
      <c r="AI47" s="1085"/>
      <c r="AJ47" s="1036"/>
      <c r="AK47" s="1085"/>
      <c r="AL47" s="980"/>
      <c r="AM47" s="1085"/>
      <c r="AN47" s="1085"/>
      <c r="AO47" s="125"/>
      <c r="AP47" s="125"/>
      <c r="AQ47" s="125"/>
      <c r="AR47" s="1612" t="s">
        <v>1514</v>
      </c>
      <c r="CG47" s="1770">
        <v>0</v>
      </c>
      <c r="CH47" s="1770">
        <v>0</v>
      </c>
      <c r="CI47" s="1770">
        <v>0</v>
      </c>
      <c r="CJ47" s="1770"/>
      <c r="CK47" s="1770"/>
      <c r="CL47" s="1770"/>
      <c r="CM47" s="1770"/>
      <c r="CN47" s="1770"/>
      <c r="CO47" s="1770"/>
    </row>
    <row r="48" spans="1:93" x14ac:dyDescent="0.25">
      <c r="A48" s="2734"/>
      <c r="B48" s="266" t="s">
        <v>46</v>
      </c>
      <c r="C48" s="266">
        <f t="shared" si="6"/>
        <v>0</v>
      </c>
      <c r="D48" s="266">
        <f t="shared" si="7"/>
        <v>0</v>
      </c>
      <c r="E48" s="266">
        <f t="shared" si="8"/>
        <v>0</v>
      </c>
      <c r="F48" s="147"/>
      <c r="G48" s="492"/>
      <c r="H48" s="201"/>
      <c r="I48" s="301"/>
      <c r="J48" s="201"/>
      <c r="K48" s="236"/>
      <c r="L48" s="201"/>
      <c r="M48" s="236"/>
      <c r="N48" s="201"/>
      <c r="O48" s="236"/>
      <c r="P48" s="201"/>
      <c r="Q48" s="236"/>
      <c r="R48" s="201"/>
      <c r="S48" s="236"/>
      <c r="T48" s="201"/>
      <c r="U48" s="236"/>
      <c r="V48" s="201"/>
      <c r="W48" s="236"/>
      <c r="X48" s="201"/>
      <c r="Y48" s="236"/>
      <c r="Z48" s="201"/>
      <c r="AA48" s="236"/>
      <c r="AB48" s="201"/>
      <c r="AC48" s="236"/>
      <c r="AD48" s="201"/>
      <c r="AE48" s="236"/>
      <c r="AF48" s="201"/>
      <c r="AG48" s="236"/>
      <c r="AH48" s="201"/>
      <c r="AI48" s="236"/>
      <c r="AJ48" s="201"/>
      <c r="AK48" s="236"/>
      <c r="AL48" s="395"/>
      <c r="AM48" s="236"/>
      <c r="AN48" s="236"/>
      <c r="AO48" s="237"/>
      <c r="AP48" s="237"/>
      <c r="AQ48" s="237"/>
      <c r="AR48" s="1612" t="s">
        <v>1514</v>
      </c>
      <c r="CG48" s="1770">
        <v>0</v>
      </c>
      <c r="CH48" s="1770">
        <v>0</v>
      </c>
      <c r="CI48" s="1770">
        <v>0</v>
      </c>
      <c r="CJ48" s="1770"/>
      <c r="CK48" s="1770"/>
      <c r="CL48" s="1770"/>
      <c r="CM48" s="1770"/>
      <c r="CN48" s="1770"/>
      <c r="CO48" s="1770"/>
    </row>
    <row r="49" spans="1:93" x14ac:dyDescent="0.25">
      <c r="A49" s="2734"/>
      <c r="B49" s="266" t="s">
        <v>34</v>
      </c>
      <c r="C49" s="266">
        <f t="shared" si="6"/>
        <v>0</v>
      </c>
      <c r="D49" s="266">
        <f t="shared" si="7"/>
        <v>0</v>
      </c>
      <c r="E49" s="266">
        <f t="shared" si="8"/>
        <v>0</v>
      </c>
      <c r="F49" s="147"/>
      <c r="G49" s="492"/>
      <c r="H49" s="201"/>
      <c r="I49" s="301"/>
      <c r="J49" s="201"/>
      <c r="K49" s="236"/>
      <c r="L49" s="201"/>
      <c r="M49" s="236"/>
      <c r="N49" s="201"/>
      <c r="O49" s="236"/>
      <c r="P49" s="201"/>
      <c r="Q49" s="236"/>
      <c r="R49" s="201"/>
      <c r="S49" s="236"/>
      <c r="T49" s="201"/>
      <c r="U49" s="236"/>
      <c r="V49" s="201"/>
      <c r="W49" s="236"/>
      <c r="X49" s="201"/>
      <c r="Y49" s="236"/>
      <c r="Z49" s="201"/>
      <c r="AA49" s="236"/>
      <c r="AB49" s="201"/>
      <c r="AC49" s="236"/>
      <c r="AD49" s="201"/>
      <c r="AE49" s="236"/>
      <c r="AF49" s="201"/>
      <c r="AG49" s="236"/>
      <c r="AH49" s="201"/>
      <c r="AI49" s="236"/>
      <c r="AJ49" s="201"/>
      <c r="AK49" s="236"/>
      <c r="AL49" s="395"/>
      <c r="AM49" s="236"/>
      <c r="AN49" s="236"/>
      <c r="AO49" s="237"/>
      <c r="AP49" s="237"/>
      <c r="AQ49" s="237"/>
      <c r="AR49" s="1612" t="s">
        <v>1514</v>
      </c>
      <c r="CG49" s="1770"/>
      <c r="CH49" s="1770"/>
      <c r="CI49" s="1770">
        <v>0</v>
      </c>
      <c r="CJ49" s="1770"/>
      <c r="CK49" s="1770"/>
      <c r="CL49" s="1770"/>
      <c r="CM49" s="1770"/>
      <c r="CN49" s="1770"/>
      <c r="CO49" s="1770"/>
    </row>
    <row r="50" spans="1:93" x14ac:dyDescent="0.25">
      <c r="A50" s="2734"/>
      <c r="B50" s="266" t="s">
        <v>77</v>
      </c>
      <c r="C50" s="266">
        <f t="shared" si="6"/>
        <v>0</v>
      </c>
      <c r="D50" s="266">
        <f t="shared" si="7"/>
        <v>0</v>
      </c>
      <c r="E50" s="266">
        <f t="shared" si="8"/>
        <v>0</v>
      </c>
      <c r="F50" s="147"/>
      <c r="G50" s="492"/>
      <c r="H50" s="201"/>
      <c r="I50" s="301"/>
      <c r="J50" s="201"/>
      <c r="K50" s="236"/>
      <c r="L50" s="201"/>
      <c r="M50" s="236"/>
      <c r="N50" s="201"/>
      <c r="O50" s="236"/>
      <c r="P50" s="201"/>
      <c r="Q50" s="236"/>
      <c r="R50" s="201"/>
      <c r="S50" s="236"/>
      <c r="T50" s="201"/>
      <c r="U50" s="236"/>
      <c r="V50" s="201"/>
      <c r="W50" s="236"/>
      <c r="X50" s="201"/>
      <c r="Y50" s="236"/>
      <c r="Z50" s="201"/>
      <c r="AA50" s="236"/>
      <c r="AB50" s="201"/>
      <c r="AC50" s="236"/>
      <c r="AD50" s="201"/>
      <c r="AE50" s="236"/>
      <c r="AF50" s="201"/>
      <c r="AG50" s="236"/>
      <c r="AH50" s="201"/>
      <c r="AI50" s="236"/>
      <c r="AJ50" s="201"/>
      <c r="AK50" s="236"/>
      <c r="AL50" s="395"/>
      <c r="AM50" s="236"/>
      <c r="AN50" s="236"/>
      <c r="AO50" s="237"/>
      <c r="AP50" s="237"/>
      <c r="AQ50" s="237"/>
      <c r="AR50" s="1612" t="s">
        <v>1514</v>
      </c>
      <c r="CG50" s="1770"/>
      <c r="CH50" s="1770">
        <v>0</v>
      </c>
      <c r="CI50" s="1770">
        <v>0</v>
      </c>
      <c r="CJ50" s="1770"/>
      <c r="CK50" s="1770"/>
      <c r="CL50" s="1770"/>
      <c r="CM50" s="1770"/>
      <c r="CN50" s="1770"/>
      <c r="CO50" s="1770"/>
    </row>
    <row r="51" spans="1:93" x14ac:dyDescent="0.25">
      <c r="A51" s="2734"/>
      <c r="B51" s="266" t="s">
        <v>361</v>
      </c>
      <c r="C51" s="266">
        <f t="shared" si="6"/>
        <v>0</v>
      </c>
      <c r="D51" s="266">
        <f t="shared" si="7"/>
        <v>0</v>
      </c>
      <c r="E51" s="266">
        <f t="shared" si="8"/>
        <v>0</v>
      </c>
      <c r="F51" s="147"/>
      <c r="G51" s="492"/>
      <c r="H51" s="201"/>
      <c r="I51" s="301"/>
      <c r="J51" s="201"/>
      <c r="K51" s="236"/>
      <c r="L51" s="201"/>
      <c r="M51" s="236"/>
      <c r="N51" s="201"/>
      <c r="O51" s="236"/>
      <c r="P51" s="201"/>
      <c r="Q51" s="236"/>
      <c r="R51" s="201"/>
      <c r="S51" s="236"/>
      <c r="T51" s="201"/>
      <c r="U51" s="236"/>
      <c r="V51" s="201"/>
      <c r="W51" s="236"/>
      <c r="X51" s="201"/>
      <c r="Y51" s="236"/>
      <c r="Z51" s="201"/>
      <c r="AA51" s="236"/>
      <c r="AB51" s="201"/>
      <c r="AC51" s="236"/>
      <c r="AD51" s="201"/>
      <c r="AE51" s="236"/>
      <c r="AF51" s="201"/>
      <c r="AG51" s="236"/>
      <c r="AH51" s="201"/>
      <c r="AI51" s="236"/>
      <c r="AJ51" s="201"/>
      <c r="AK51" s="236"/>
      <c r="AL51" s="395"/>
      <c r="AM51" s="236"/>
      <c r="AN51" s="236"/>
      <c r="AO51" s="237"/>
      <c r="AP51" s="237"/>
      <c r="AQ51" s="237"/>
      <c r="AR51" s="1612" t="s">
        <v>1514</v>
      </c>
      <c r="CG51" s="1770"/>
      <c r="CH51" s="1770">
        <v>0</v>
      </c>
      <c r="CI51" s="1770">
        <v>0</v>
      </c>
      <c r="CJ51" s="1770"/>
      <c r="CK51" s="1770"/>
      <c r="CL51" s="1770"/>
      <c r="CM51" s="1770"/>
      <c r="CN51" s="1770"/>
      <c r="CO51" s="1770"/>
    </row>
    <row r="52" spans="1:93" x14ac:dyDescent="0.25">
      <c r="A52" s="2734"/>
      <c r="B52" s="266" t="s">
        <v>897</v>
      </c>
      <c r="C52" s="266">
        <f t="shared" si="6"/>
        <v>0</v>
      </c>
      <c r="D52" s="266">
        <f t="shared" si="7"/>
        <v>0</v>
      </c>
      <c r="E52" s="266">
        <f t="shared" si="8"/>
        <v>0</v>
      </c>
      <c r="F52" s="147"/>
      <c r="G52" s="492"/>
      <c r="H52" s="201"/>
      <c r="I52" s="301"/>
      <c r="J52" s="201"/>
      <c r="K52" s="236"/>
      <c r="L52" s="201"/>
      <c r="M52" s="236"/>
      <c r="N52" s="201"/>
      <c r="O52" s="236"/>
      <c r="P52" s="201"/>
      <c r="Q52" s="236"/>
      <c r="R52" s="201"/>
      <c r="S52" s="236"/>
      <c r="T52" s="201"/>
      <c r="U52" s="236"/>
      <c r="V52" s="201"/>
      <c r="W52" s="236"/>
      <c r="X52" s="201"/>
      <c r="Y52" s="236"/>
      <c r="Z52" s="201"/>
      <c r="AA52" s="236"/>
      <c r="AB52" s="201"/>
      <c r="AC52" s="236"/>
      <c r="AD52" s="201"/>
      <c r="AE52" s="236"/>
      <c r="AF52" s="201"/>
      <c r="AG52" s="236"/>
      <c r="AH52" s="201"/>
      <c r="AI52" s="236"/>
      <c r="AJ52" s="201"/>
      <c r="AK52" s="236"/>
      <c r="AL52" s="395"/>
      <c r="AM52" s="236"/>
      <c r="AN52" s="236"/>
      <c r="AO52" s="237"/>
      <c r="AP52" s="237"/>
      <c r="AQ52" s="237"/>
      <c r="AR52" s="1612" t="s">
        <v>1514</v>
      </c>
      <c r="CG52" s="1770"/>
      <c r="CH52" s="1770">
        <v>0</v>
      </c>
      <c r="CI52" s="1770">
        <v>0</v>
      </c>
      <c r="CJ52" s="1770"/>
      <c r="CK52" s="1770"/>
      <c r="CL52" s="1770"/>
      <c r="CM52" s="1770"/>
      <c r="CN52" s="1770"/>
      <c r="CO52" s="1770"/>
    </row>
    <row r="53" spans="1:93" x14ac:dyDescent="0.25">
      <c r="A53" s="2734"/>
      <c r="B53" s="266" t="s">
        <v>643</v>
      </c>
      <c r="C53" s="266">
        <f t="shared" si="6"/>
        <v>0</v>
      </c>
      <c r="D53" s="266">
        <f t="shared" si="7"/>
        <v>0</v>
      </c>
      <c r="E53" s="266">
        <f t="shared" si="8"/>
        <v>0</v>
      </c>
      <c r="F53" s="147"/>
      <c r="G53" s="492"/>
      <c r="H53" s="201"/>
      <c r="I53" s="301"/>
      <c r="J53" s="201"/>
      <c r="K53" s="236"/>
      <c r="L53" s="201"/>
      <c r="M53" s="236"/>
      <c r="N53" s="201"/>
      <c r="O53" s="236"/>
      <c r="P53" s="201"/>
      <c r="Q53" s="236"/>
      <c r="R53" s="201"/>
      <c r="S53" s="236"/>
      <c r="T53" s="201"/>
      <c r="U53" s="236"/>
      <c r="V53" s="201"/>
      <c r="W53" s="236"/>
      <c r="X53" s="201"/>
      <c r="Y53" s="236"/>
      <c r="Z53" s="201"/>
      <c r="AA53" s="236"/>
      <c r="AB53" s="201"/>
      <c r="AC53" s="236"/>
      <c r="AD53" s="201"/>
      <c r="AE53" s="236"/>
      <c r="AF53" s="201"/>
      <c r="AG53" s="236"/>
      <c r="AH53" s="201"/>
      <c r="AI53" s="236"/>
      <c r="AJ53" s="201"/>
      <c r="AK53" s="236"/>
      <c r="AL53" s="395"/>
      <c r="AM53" s="236"/>
      <c r="AN53" s="236"/>
      <c r="AO53" s="237"/>
      <c r="AP53" s="237"/>
      <c r="AQ53" s="237"/>
      <c r="AR53" s="1612" t="s">
        <v>1514</v>
      </c>
      <c r="CG53" s="1770"/>
      <c r="CH53" s="1770">
        <v>0</v>
      </c>
      <c r="CI53" s="1770">
        <v>0</v>
      </c>
      <c r="CJ53" s="1770"/>
      <c r="CK53" s="1770"/>
      <c r="CL53" s="1770"/>
      <c r="CM53" s="1770"/>
      <c r="CN53" s="1770"/>
      <c r="CO53" s="1770"/>
    </row>
    <row r="54" spans="1:93" x14ac:dyDescent="0.25">
      <c r="A54" s="2734"/>
      <c r="B54" s="1217" t="s">
        <v>360</v>
      </c>
      <c r="C54" s="1217">
        <f t="shared" si="6"/>
        <v>0</v>
      </c>
      <c r="D54" s="1217">
        <f t="shared" si="7"/>
        <v>0</v>
      </c>
      <c r="E54" s="1217">
        <f t="shared" si="8"/>
        <v>0</v>
      </c>
      <c r="F54" s="147"/>
      <c r="G54" s="492"/>
      <c r="H54" s="269"/>
      <c r="I54" s="429"/>
      <c r="J54" s="269"/>
      <c r="K54" s="270"/>
      <c r="L54" s="269"/>
      <c r="M54" s="270"/>
      <c r="N54" s="269"/>
      <c r="O54" s="270"/>
      <c r="P54" s="269"/>
      <c r="Q54" s="270"/>
      <c r="R54" s="269"/>
      <c r="S54" s="270"/>
      <c r="T54" s="269"/>
      <c r="U54" s="270"/>
      <c r="V54" s="269"/>
      <c r="W54" s="270"/>
      <c r="X54" s="269"/>
      <c r="Y54" s="270"/>
      <c r="Z54" s="269"/>
      <c r="AA54" s="270"/>
      <c r="AB54" s="269"/>
      <c r="AC54" s="270"/>
      <c r="AD54" s="269"/>
      <c r="AE54" s="270"/>
      <c r="AF54" s="269"/>
      <c r="AG54" s="270"/>
      <c r="AH54" s="269"/>
      <c r="AI54" s="270"/>
      <c r="AJ54" s="269"/>
      <c r="AK54" s="270"/>
      <c r="AL54" s="407"/>
      <c r="AM54" s="270"/>
      <c r="AN54" s="270"/>
      <c r="AO54" s="237"/>
      <c r="AP54" s="237"/>
      <c r="AQ54" s="237"/>
      <c r="AR54" s="1612" t="s">
        <v>1514</v>
      </c>
      <c r="CG54" s="1770"/>
      <c r="CH54" s="1770">
        <v>0</v>
      </c>
      <c r="CI54" s="1770">
        <v>0</v>
      </c>
      <c r="CJ54" s="1770"/>
      <c r="CK54" s="1770"/>
      <c r="CL54" s="1770"/>
      <c r="CM54" s="1770"/>
      <c r="CN54" s="1770"/>
      <c r="CO54" s="1770"/>
    </row>
    <row r="55" spans="1:93" x14ac:dyDescent="0.25">
      <c r="A55" s="2734"/>
      <c r="B55" s="266" t="s">
        <v>185</v>
      </c>
      <c r="C55" s="266">
        <f t="shared" si="6"/>
        <v>0</v>
      </c>
      <c r="D55" s="266">
        <f t="shared" si="7"/>
        <v>0</v>
      </c>
      <c r="E55" s="266">
        <f t="shared" si="8"/>
        <v>0</v>
      </c>
      <c r="F55" s="147"/>
      <c r="G55" s="492"/>
      <c r="H55" s="201"/>
      <c r="I55" s="301"/>
      <c r="J55" s="201"/>
      <c r="K55" s="236"/>
      <c r="L55" s="201"/>
      <c r="M55" s="236"/>
      <c r="N55" s="201"/>
      <c r="O55" s="236"/>
      <c r="P55" s="201"/>
      <c r="Q55" s="236"/>
      <c r="R55" s="201"/>
      <c r="S55" s="236"/>
      <c r="T55" s="201"/>
      <c r="U55" s="236"/>
      <c r="V55" s="201"/>
      <c r="W55" s="236"/>
      <c r="X55" s="201"/>
      <c r="Y55" s="236"/>
      <c r="Z55" s="201"/>
      <c r="AA55" s="236"/>
      <c r="AB55" s="201"/>
      <c r="AC55" s="236"/>
      <c r="AD55" s="201"/>
      <c r="AE55" s="236"/>
      <c r="AF55" s="201"/>
      <c r="AG55" s="236"/>
      <c r="AH55" s="201"/>
      <c r="AI55" s="236"/>
      <c r="AJ55" s="201"/>
      <c r="AK55" s="236"/>
      <c r="AL55" s="395"/>
      <c r="AM55" s="236"/>
      <c r="AN55" s="236"/>
      <c r="AO55" s="237"/>
      <c r="AP55" s="237"/>
      <c r="AQ55" s="237"/>
      <c r="AR55" s="1612" t="s">
        <v>1514</v>
      </c>
      <c r="CG55" s="1770"/>
      <c r="CH55" s="1770">
        <v>0</v>
      </c>
      <c r="CI55" s="1770">
        <v>0</v>
      </c>
      <c r="CJ55" s="1770"/>
      <c r="CK55" s="1770"/>
      <c r="CL55" s="1770"/>
      <c r="CM55" s="1770"/>
      <c r="CN55" s="1770"/>
      <c r="CO55" s="1770"/>
    </row>
    <row r="56" spans="1:93" x14ac:dyDescent="0.25">
      <c r="A56" s="2734"/>
      <c r="B56" s="1771" t="s">
        <v>898</v>
      </c>
      <c r="C56" s="1772">
        <f t="shared" si="6"/>
        <v>0</v>
      </c>
      <c r="D56" s="1772">
        <f t="shared" si="7"/>
        <v>0</v>
      </c>
      <c r="E56" s="268">
        <f t="shared" si="8"/>
        <v>0</v>
      </c>
      <c r="F56" s="147"/>
      <c r="G56" s="1601"/>
      <c r="H56" s="201"/>
      <c r="I56" s="301"/>
      <c r="J56" s="201"/>
      <c r="K56" s="236"/>
      <c r="L56" s="201"/>
      <c r="M56" s="236"/>
      <c r="N56" s="201"/>
      <c r="O56" s="236"/>
      <c r="P56" s="201"/>
      <c r="Q56" s="236"/>
      <c r="R56" s="201"/>
      <c r="S56" s="236"/>
      <c r="T56" s="201"/>
      <c r="U56" s="236"/>
      <c r="V56" s="201"/>
      <c r="W56" s="236"/>
      <c r="X56" s="201"/>
      <c r="Y56" s="236"/>
      <c r="Z56" s="201"/>
      <c r="AA56" s="236"/>
      <c r="AB56" s="201"/>
      <c r="AC56" s="236"/>
      <c r="AD56" s="201"/>
      <c r="AE56" s="236"/>
      <c r="AF56" s="201"/>
      <c r="AG56" s="447"/>
      <c r="AH56" s="201"/>
      <c r="AI56" s="236"/>
      <c r="AJ56" s="201"/>
      <c r="AK56" s="236"/>
      <c r="AL56" s="395"/>
      <c r="AM56" s="236"/>
      <c r="AN56" s="236"/>
      <c r="AO56" s="237"/>
      <c r="AP56" s="237"/>
      <c r="AQ56" s="237"/>
      <c r="AR56" s="1612" t="s">
        <v>1514</v>
      </c>
      <c r="CG56" s="1770"/>
      <c r="CH56" s="1770">
        <v>0</v>
      </c>
      <c r="CI56" s="1770">
        <v>0</v>
      </c>
      <c r="CJ56" s="1770"/>
      <c r="CK56" s="1770"/>
      <c r="CL56" s="1770"/>
      <c r="CM56" s="1770"/>
      <c r="CN56" s="1770"/>
      <c r="CO56" s="1770"/>
    </row>
    <row r="57" spans="1:93" x14ac:dyDescent="0.25">
      <c r="A57" s="2733"/>
      <c r="B57" s="564" t="s">
        <v>78</v>
      </c>
      <c r="C57" s="564">
        <f t="shared" si="6"/>
        <v>0</v>
      </c>
      <c r="D57" s="564">
        <f t="shared" si="7"/>
        <v>0</v>
      </c>
      <c r="E57" s="564">
        <f t="shared" si="8"/>
        <v>0</v>
      </c>
      <c r="F57" s="131"/>
      <c r="G57" s="457"/>
      <c r="H57" s="316"/>
      <c r="I57" s="682"/>
      <c r="J57" s="316"/>
      <c r="K57" s="317"/>
      <c r="L57" s="316"/>
      <c r="M57" s="317"/>
      <c r="N57" s="316"/>
      <c r="O57" s="317"/>
      <c r="P57" s="316"/>
      <c r="Q57" s="317"/>
      <c r="R57" s="316"/>
      <c r="S57" s="317"/>
      <c r="T57" s="316"/>
      <c r="U57" s="317"/>
      <c r="V57" s="316"/>
      <c r="W57" s="317"/>
      <c r="X57" s="316"/>
      <c r="Y57" s="317"/>
      <c r="Z57" s="316"/>
      <c r="AA57" s="317"/>
      <c r="AB57" s="316"/>
      <c r="AC57" s="317"/>
      <c r="AD57" s="316"/>
      <c r="AE57" s="317"/>
      <c r="AF57" s="316"/>
      <c r="AG57" s="317"/>
      <c r="AH57" s="316"/>
      <c r="AI57" s="317"/>
      <c r="AJ57" s="316"/>
      <c r="AK57" s="317"/>
      <c r="AL57" s="461"/>
      <c r="AM57" s="317"/>
      <c r="AN57" s="317"/>
      <c r="AO57" s="136"/>
      <c r="AP57" s="136"/>
      <c r="AQ57" s="136"/>
      <c r="AR57" s="1612" t="s">
        <v>1514</v>
      </c>
      <c r="CG57" s="1770"/>
      <c r="CH57" s="1770">
        <v>0</v>
      </c>
      <c r="CI57" s="1770">
        <v>0</v>
      </c>
      <c r="CJ57" s="1770"/>
      <c r="CK57" s="1770"/>
      <c r="CL57" s="1770"/>
      <c r="CM57" s="1770"/>
      <c r="CN57" s="1770"/>
      <c r="CO57" s="1770"/>
    </row>
    <row r="58" spans="1:93" x14ac:dyDescent="0.25">
      <c r="A58" s="2732" t="s">
        <v>901</v>
      </c>
      <c r="B58" s="161" t="s">
        <v>33</v>
      </c>
      <c r="C58" s="161">
        <f t="shared" si="6"/>
        <v>0</v>
      </c>
      <c r="D58" s="161">
        <f t="shared" si="7"/>
        <v>0</v>
      </c>
      <c r="E58" s="161">
        <f t="shared" si="8"/>
        <v>0</v>
      </c>
      <c r="F58" s="1247"/>
      <c r="G58" s="1248"/>
      <c r="H58" s="1247"/>
      <c r="I58" s="1248"/>
      <c r="J58" s="1036"/>
      <c r="K58" s="1085"/>
      <c r="L58" s="1036"/>
      <c r="M58" s="1085"/>
      <c r="N58" s="1036"/>
      <c r="O58" s="1085"/>
      <c r="P58" s="1036"/>
      <c r="Q58" s="1085"/>
      <c r="R58" s="1036"/>
      <c r="S58" s="1085"/>
      <c r="T58" s="1036"/>
      <c r="U58" s="1085"/>
      <c r="V58" s="1036"/>
      <c r="W58" s="1085"/>
      <c r="X58" s="1036"/>
      <c r="Y58" s="1085"/>
      <c r="Z58" s="1036"/>
      <c r="AA58" s="1085"/>
      <c r="AB58" s="1036"/>
      <c r="AC58" s="1085"/>
      <c r="AD58" s="1036"/>
      <c r="AE58" s="1085"/>
      <c r="AF58" s="1036"/>
      <c r="AG58" s="1085"/>
      <c r="AH58" s="1036"/>
      <c r="AI58" s="1085"/>
      <c r="AJ58" s="1036"/>
      <c r="AK58" s="1085"/>
      <c r="AL58" s="980"/>
      <c r="AM58" s="1085"/>
      <c r="AN58" s="1085"/>
      <c r="AO58" s="155"/>
      <c r="AP58" s="155"/>
      <c r="AQ58" s="155"/>
      <c r="AR58" s="1612" t="s">
        <v>1514</v>
      </c>
      <c r="CG58" s="1770"/>
      <c r="CH58" s="1770">
        <v>0</v>
      </c>
      <c r="CI58" s="1770">
        <v>0</v>
      </c>
      <c r="CJ58" s="1770"/>
      <c r="CK58" s="1770"/>
      <c r="CL58" s="1770"/>
      <c r="CM58" s="1770"/>
      <c r="CN58" s="1770"/>
      <c r="CO58" s="1770"/>
    </row>
    <row r="59" spans="1:93" x14ac:dyDescent="0.25">
      <c r="A59" s="2734"/>
      <c r="B59" s="266" t="s">
        <v>46</v>
      </c>
      <c r="C59" s="266">
        <f t="shared" si="6"/>
        <v>0</v>
      </c>
      <c r="D59" s="266">
        <f t="shared" si="7"/>
        <v>0</v>
      </c>
      <c r="E59" s="266">
        <f t="shared" si="8"/>
        <v>0</v>
      </c>
      <c r="F59" s="147"/>
      <c r="G59" s="492"/>
      <c r="H59" s="147"/>
      <c r="I59" s="492"/>
      <c r="J59" s="201"/>
      <c r="K59" s="236"/>
      <c r="L59" s="201"/>
      <c r="M59" s="236"/>
      <c r="N59" s="201"/>
      <c r="O59" s="236"/>
      <c r="P59" s="201"/>
      <c r="Q59" s="236"/>
      <c r="R59" s="201"/>
      <c r="S59" s="236"/>
      <c r="T59" s="201"/>
      <c r="U59" s="236"/>
      <c r="V59" s="201"/>
      <c r="W59" s="236"/>
      <c r="X59" s="201"/>
      <c r="Y59" s="236"/>
      <c r="Z59" s="201"/>
      <c r="AA59" s="236"/>
      <c r="AB59" s="201"/>
      <c r="AC59" s="236"/>
      <c r="AD59" s="201"/>
      <c r="AE59" s="236"/>
      <c r="AF59" s="201"/>
      <c r="AG59" s="236"/>
      <c r="AH59" s="201"/>
      <c r="AI59" s="236"/>
      <c r="AJ59" s="201"/>
      <c r="AK59" s="236"/>
      <c r="AL59" s="395"/>
      <c r="AM59" s="236"/>
      <c r="AN59" s="236"/>
      <c r="AO59" s="237"/>
      <c r="AP59" s="237"/>
      <c r="AQ59" s="237"/>
      <c r="AR59" s="1612" t="s">
        <v>1514</v>
      </c>
      <c r="CG59" s="1770"/>
      <c r="CH59" s="1770">
        <v>0</v>
      </c>
      <c r="CI59" s="1770">
        <v>0</v>
      </c>
      <c r="CJ59" s="1770"/>
      <c r="CK59" s="1770"/>
      <c r="CL59" s="1770"/>
      <c r="CM59" s="1770"/>
      <c r="CN59" s="1770"/>
      <c r="CO59" s="1770"/>
    </row>
    <row r="60" spans="1:93" x14ac:dyDescent="0.25">
      <c r="A60" s="2734"/>
      <c r="B60" s="266" t="s">
        <v>34</v>
      </c>
      <c r="C60" s="266">
        <f t="shared" si="6"/>
        <v>0</v>
      </c>
      <c r="D60" s="266">
        <f t="shared" si="7"/>
        <v>0</v>
      </c>
      <c r="E60" s="266">
        <f t="shared" si="8"/>
        <v>0</v>
      </c>
      <c r="F60" s="147"/>
      <c r="G60" s="492"/>
      <c r="H60" s="147"/>
      <c r="I60" s="492"/>
      <c r="J60" s="201"/>
      <c r="K60" s="236"/>
      <c r="L60" s="201"/>
      <c r="M60" s="236"/>
      <c r="N60" s="201"/>
      <c r="O60" s="236"/>
      <c r="P60" s="201"/>
      <c r="Q60" s="236"/>
      <c r="R60" s="201"/>
      <c r="S60" s="236"/>
      <c r="T60" s="201"/>
      <c r="U60" s="236"/>
      <c r="V60" s="201"/>
      <c r="W60" s="236"/>
      <c r="X60" s="201"/>
      <c r="Y60" s="236"/>
      <c r="Z60" s="201"/>
      <c r="AA60" s="236"/>
      <c r="AB60" s="201"/>
      <c r="AC60" s="236"/>
      <c r="AD60" s="201"/>
      <c r="AE60" s="236"/>
      <c r="AF60" s="201"/>
      <c r="AG60" s="236"/>
      <c r="AH60" s="201"/>
      <c r="AI60" s="236"/>
      <c r="AJ60" s="201"/>
      <c r="AK60" s="236"/>
      <c r="AL60" s="395"/>
      <c r="AM60" s="236"/>
      <c r="AN60" s="236"/>
      <c r="AO60" s="237"/>
      <c r="AP60" s="237"/>
      <c r="AQ60" s="237"/>
      <c r="AR60" s="1612" t="s">
        <v>1514</v>
      </c>
      <c r="CG60" s="1770"/>
      <c r="CH60" s="1770">
        <v>0</v>
      </c>
      <c r="CI60" s="1770">
        <v>0</v>
      </c>
      <c r="CJ60" s="1770"/>
      <c r="CK60" s="1770"/>
      <c r="CL60" s="1770"/>
      <c r="CM60" s="1770"/>
      <c r="CN60" s="1770"/>
      <c r="CO60" s="1770"/>
    </row>
    <row r="61" spans="1:93" x14ac:dyDescent="0.25">
      <c r="A61" s="2734"/>
      <c r="B61" s="266" t="s">
        <v>361</v>
      </c>
      <c r="C61" s="266">
        <f t="shared" si="6"/>
        <v>0</v>
      </c>
      <c r="D61" s="266">
        <f t="shared" si="7"/>
        <v>0</v>
      </c>
      <c r="E61" s="266">
        <f t="shared" si="8"/>
        <v>0</v>
      </c>
      <c r="F61" s="147"/>
      <c r="G61" s="492"/>
      <c r="H61" s="147"/>
      <c r="I61" s="492"/>
      <c r="J61" s="201"/>
      <c r="K61" s="236"/>
      <c r="L61" s="201"/>
      <c r="M61" s="236"/>
      <c r="N61" s="201"/>
      <c r="O61" s="236"/>
      <c r="P61" s="201"/>
      <c r="Q61" s="236"/>
      <c r="R61" s="201"/>
      <c r="S61" s="236"/>
      <c r="T61" s="201"/>
      <c r="U61" s="236"/>
      <c r="V61" s="201"/>
      <c r="W61" s="236"/>
      <c r="X61" s="201"/>
      <c r="Y61" s="236"/>
      <c r="Z61" s="201"/>
      <c r="AA61" s="236"/>
      <c r="AB61" s="201"/>
      <c r="AC61" s="236"/>
      <c r="AD61" s="201"/>
      <c r="AE61" s="236"/>
      <c r="AF61" s="201"/>
      <c r="AG61" s="236"/>
      <c r="AH61" s="201"/>
      <c r="AI61" s="236"/>
      <c r="AJ61" s="201"/>
      <c r="AK61" s="236"/>
      <c r="AL61" s="395"/>
      <c r="AM61" s="236"/>
      <c r="AN61" s="236"/>
      <c r="AO61" s="237"/>
      <c r="AP61" s="237"/>
      <c r="AQ61" s="237"/>
      <c r="AR61" s="1612" t="s">
        <v>1514</v>
      </c>
      <c r="CG61" s="1770"/>
      <c r="CH61" s="1770">
        <v>0</v>
      </c>
      <c r="CI61" s="1770">
        <v>0</v>
      </c>
      <c r="CJ61" s="1770"/>
      <c r="CK61" s="1770"/>
      <c r="CL61" s="1770"/>
      <c r="CM61" s="1770"/>
      <c r="CN61" s="1770"/>
      <c r="CO61" s="1770"/>
    </row>
    <row r="62" spans="1:93" x14ac:dyDescent="0.25">
      <c r="A62" s="2734"/>
      <c r="B62" s="266" t="s">
        <v>897</v>
      </c>
      <c r="C62" s="266">
        <f t="shared" si="6"/>
        <v>0</v>
      </c>
      <c r="D62" s="266">
        <f t="shared" si="7"/>
        <v>0</v>
      </c>
      <c r="E62" s="266">
        <f t="shared" si="8"/>
        <v>0</v>
      </c>
      <c r="F62" s="147"/>
      <c r="G62" s="492"/>
      <c r="H62" s="147"/>
      <c r="I62" s="492"/>
      <c r="J62" s="201"/>
      <c r="K62" s="236"/>
      <c r="L62" s="201"/>
      <c r="M62" s="236"/>
      <c r="N62" s="201"/>
      <c r="O62" s="236"/>
      <c r="P62" s="201"/>
      <c r="Q62" s="236"/>
      <c r="R62" s="201"/>
      <c r="S62" s="236"/>
      <c r="T62" s="201"/>
      <c r="U62" s="236"/>
      <c r="V62" s="201"/>
      <c r="W62" s="236"/>
      <c r="X62" s="201"/>
      <c r="Y62" s="236"/>
      <c r="Z62" s="201"/>
      <c r="AA62" s="236"/>
      <c r="AB62" s="201"/>
      <c r="AC62" s="236"/>
      <c r="AD62" s="201"/>
      <c r="AE62" s="236"/>
      <c r="AF62" s="201"/>
      <c r="AG62" s="236"/>
      <c r="AH62" s="201"/>
      <c r="AI62" s="236"/>
      <c r="AJ62" s="201"/>
      <c r="AK62" s="236"/>
      <c r="AL62" s="395"/>
      <c r="AM62" s="236"/>
      <c r="AN62" s="236"/>
      <c r="AO62" s="237"/>
      <c r="AP62" s="237"/>
      <c r="AQ62" s="237"/>
      <c r="AR62" s="1612" t="s">
        <v>1514</v>
      </c>
      <c r="CG62" s="1770"/>
      <c r="CH62" s="1770">
        <v>0</v>
      </c>
      <c r="CI62" s="1770">
        <v>0</v>
      </c>
      <c r="CJ62" s="1770"/>
      <c r="CK62" s="1770"/>
      <c r="CL62" s="1770"/>
      <c r="CM62" s="1770"/>
      <c r="CN62" s="1770"/>
      <c r="CO62" s="1770"/>
    </row>
    <row r="63" spans="1:93" x14ac:dyDescent="0.25">
      <c r="A63" s="2734"/>
      <c r="B63" s="742" t="s">
        <v>898</v>
      </c>
      <c r="C63" s="1773">
        <f t="shared" si="6"/>
        <v>0</v>
      </c>
      <c r="D63" s="1772">
        <f t="shared" si="7"/>
        <v>0</v>
      </c>
      <c r="E63" s="268">
        <f t="shared" si="8"/>
        <v>0</v>
      </c>
      <c r="F63" s="147"/>
      <c r="G63" s="492"/>
      <c r="H63" s="147"/>
      <c r="I63" s="492"/>
      <c r="J63" s="269"/>
      <c r="K63" s="270"/>
      <c r="L63" s="269"/>
      <c r="M63" s="270"/>
      <c r="N63" s="269"/>
      <c r="O63" s="270"/>
      <c r="P63" s="269"/>
      <c r="Q63" s="270"/>
      <c r="R63" s="269"/>
      <c r="S63" s="270"/>
      <c r="T63" s="269"/>
      <c r="U63" s="270"/>
      <c r="V63" s="269"/>
      <c r="W63" s="270"/>
      <c r="X63" s="269"/>
      <c r="Y63" s="270"/>
      <c r="Z63" s="269"/>
      <c r="AA63" s="270"/>
      <c r="AB63" s="269"/>
      <c r="AC63" s="270"/>
      <c r="AD63" s="269"/>
      <c r="AE63" s="270"/>
      <c r="AF63" s="269"/>
      <c r="AG63" s="270"/>
      <c r="AH63" s="269"/>
      <c r="AI63" s="270"/>
      <c r="AJ63" s="269"/>
      <c r="AK63" s="270"/>
      <c r="AL63" s="407"/>
      <c r="AM63" s="270"/>
      <c r="AN63" s="270"/>
      <c r="AO63" s="154"/>
      <c r="AP63" s="154"/>
      <c r="AQ63" s="154"/>
      <c r="AR63" s="1612" t="s">
        <v>1514</v>
      </c>
      <c r="CG63" s="1770"/>
      <c r="CH63" s="1770">
        <v>0</v>
      </c>
      <c r="CI63" s="1770">
        <v>0</v>
      </c>
      <c r="CJ63" s="1770"/>
      <c r="CK63" s="1770"/>
      <c r="CL63" s="1770"/>
      <c r="CM63" s="1770"/>
      <c r="CN63" s="1770"/>
      <c r="CO63" s="1770"/>
    </row>
    <row r="64" spans="1:93" x14ac:dyDescent="0.25">
      <c r="A64" s="2734"/>
      <c r="B64" s="564" t="s">
        <v>185</v>
      </c>
      <c r="C64" s="564">
        <f t="shared" si="6"/>
        <v>0</v>
      </c>
      <c r="D64" s="564">
        <f t="shared" si="7"/>
        <v>0</v>
      </c>
      <c r="E64" s="564">
        <f t="shared" si="8"/>
        <v>0</v>
      </c>
      <c r="F64" s="131"/>
      <c r="G64" s="250"/>
      <c r="H64" s="131"/>
      <c r="I64" s="250"/>
      <c r="J64" s="242"/>
      <c r="K64" s="169"/>
      <c r="L64" s="242"/>
      <c r="M64" s="169"/>
      <c r="N64" s="242"/>
      <c r="O64" s="169"/>
      <c r="P64" s="242"/>
      <c r="Q64" s="169"/>
      <c r="R64" s="242"/>
      <c r="S64" s="169"/>
      <c r="T64" s="242"/>
      <c r="U64" s="169"/>
      <c r="V64" s="242"/>
      <c r="W64" s="169"/>
      <c r="X64" s="242"/>
      <c r="Y64" s="169"/>
      <c r="Z64" s="242"/>
      <c r="AA64" s="169"/>
      <c r="AB64" s="242"/>
      <c r="AC64" s="169"/>
      <c r="AD64" s="242"/>
      <c r="AE64" s="169"/>
      <c r="AF64" s="242"/>
      <c r="AG64" s="169"/>
      <c r="AH64" s="242"/>
      <c r="AI64" s="169"/>
      <c r="AJ64" s="242"/>
      <c r="AK64" s="169"/>
      <c r="AL64" s="400"/>
      <c r="AM64" s="169"/>
      <c r="AN64" s="169"/>
      <c r="AO64" s="136"/>
      <c r="AP64" s="136"/>
      <c r="AQ64" s="136"/>
      <c r="AR64" s="1612" t="s">
        <v>1514</v>
      </c>
      <c r="CG64" s="1770"/>
      <c r="CH64" s="1770">
        <v>0</v>
      </c>
      <c r="CI64" s="1770">
        <v>0</v>
      </c>
      <c r="CJ64" s="1770"/>
      <c r="CK64" s="1770"/>
      <c r="CL64" s="1770"/>
      <c r="CM64" s="1770"/>
      <c r="CN64" s="1770"/>
      <c r="CO64" s="1770"/>
    </row>
    <row r="65" spans="1:93" x14ac:dyDescent="0.25">
      <c r="A65" s="2732" t="s">
        <v>902</v>
      </c>
      <c r="B65" s="161" t="s">
        <v>33</v>
      </c>
      <c r="C65" s="161">
        <f t="shared" ref="C65:C95" si="9">SUM(D65+E65)</f>
        <v>0</v>
      </c>
      <c r="D65" s="161">
        <f t="shared" ref="D65:D95" si="10">SUM(F65+H65+J65+L65+N65+P65+R65+T65+V65+X65+Z65+AB65+AD65+AF65+AH65+AJ65+AL65)</f>
        <v>0</v>
      </c>
      <c r="E65" s="161">
        <f t="shared" ref="E65:E95" si="11">SUM(G65+I65+K65+M65+O65+Q65+S65+U65+W65+Y65+AA65+AC65+AE65+AG65+AI65+AK65+AM65)</f>
        <v>0</v>
      </c>
      <c r="F65" s="1247"/>
      <c r="G65" s="1248"/>
      <c r="H65" s="1247"/>
      <c r="I65" s="1248"/>
      <c r="J65" s="1036"/>
      <c r="K65" s="1085"/>
      <c r="L65" s="1036"/>
      <c r="M65" s="1085"/>
      <c r="N65" s="1036"/>
      <c r="O65" s="1085"/>
      <c r="P65" s="1036"/>
      <c r="Q65" s="1085"/>
      <c r="R65" s="1036"/>
      <c r="S65" s="1085"/>
      <c r="T65" s="1036"/>
      <c r="U65" s="1085"/>
      <c r="V65" s="1036"/>
      <c r="W65" s="1085"/>
      <c r="X65" s="1036"/>
      <c r="Y65" s="1085"/>
      <c r="Z65" s="1036"/>
      <c r="AA65" s="1085"/>
      <c r="AB65" s="1036"/>
      <c r="AC65" s="1085"/>
      <c r="AD65" s="1036"/>
      <c r="AE65" s="1085"/>
      <c r="AF65" s="120"/>
      <c r="AG65" s="123"/>
      <c r="AH65" s="120"/>
      <c r="AI65" s="123"/>
      <c r="AJ65" s="120"/>
      <c r="AK65" s="123"/>
      <c r="AL65" s="1127"/>
      <c r="AM65" s="123"/>
      <c r="AN65" s="125"/>
      <c r="AO65" s="125"/>
      <c r="AP65" s="125"/>
      <c r="AQ65" s="125"/>
      <c r="AR65" s="1612" t="s">
        <v>1514</v>
      </c>
      <c r="CG65" s="1770">
        <v>0</v>
      </c>
      <c r="CH65" s="1770">
        <v>0</v>
      </c>
      <c r="CI65" s="1770">
        <v>0</v>
      </c>
      <c r="CJ65" s="1770"/>
      <c r="CK65" s="1770"/>
      <c r="CL65" s="1770"/>
      <c r="CM65" s="1770"/>
      <c r="CN65" s="1770"/>
      <c r="CO65" s="1770"/>
    </row>
    <row r="66" spans="1:93" x14ac:dyDescent="0.25">
      <c r="A66" s="2734"/>
      <c r="B66" s="266" t="s">
        <v>34</v>
      </c>
      <c r="C66" s="266">
        <f t="shared" si="9"/>
        <v>0</v>
      </c>
      <c r="D66" s="266">
        <f t="shared" si="10"/>
        <v>0</v>
      </c>
      <c r="E66" s="266">
        <f t="shared" si="11"/>
        <v>0</v>
      </c>
      <c r="F66" s="147"/>
      <c r="G66" s="492"/>
      <c r="H66" s="147"/>
      <c r="I66" s="492"/>
      <c r="J66" s="201"/>
      <c r="K66" s="236"/>
      <c r="L66" s="201"/>
      <c r="M66" s="236"/>
      <c r="N66" s="201"/>
      <c r="O66" s="236"/>
      <c r="P66" s="201"/>
      <c r="Q66" s="236"/>
      <c r="R66" s="201"/>
      <c r="S66" s="236"/>
      <c r="T66" s="201"/>
      <c r="U66" s="236"/>
      <c r="V66" s="201"/>
      <c r="W66" s="236"/>
      <c r="X66" s="201"/>
      <c r="Y66" s="236"/>
      <c r="Z66" s="201"/>
      <c r="AA66" s="236"/>
      <c r="AB66" s="201"/>
      <c r="AC66" s="236"/>
      <c r="AD66" s="201"/>
      <c r="AE66" s="236"/>
      <c r="AF66" s="256"/>
      <c r="AG66" s="235"/>
      <c r="AH66" s="256"/>
      <c r="AI66" s="235"/>
      <c r="AJ66" s="256"/>
      <c r="AK66" s="235"/>
      <c r="AL66" s="258"/>
      <c r="AM66" s="235"/>
      <c r="AN66" s="237"/>
      <c r="AO66" s="237"/>
      <c r="AP66" s="237"/>
      <c r="AQ66" s="237"/>
      <c r="AR66" s="1612" t="s">
        <v>1514</v>
      </c>
      <c r="CG66" s="1770">
        <v>0</v>
      </c>
      <c r="CH66" s="1770">
        <v>0</v>
      </c>
      <c r="CI66" s="1770">
        <v>0</v>
      </c>
      <c r="CJ66" s="1770"/>
      <c r="CK66" s="1770"/>
      <c r="CL66" s="1770"/>
      <c r="CM66" s="1770"/>
      <c r="CN66" s="1770"/>
      <c r="CO66" s="1770"/>
    </row>
    <row r="67" spans="1:93" x14ac:dyDescent="0.25">
      <c r="A67" s="2734"/>
      <c r="B67" s="1771" t="s">
        <v>898</v>
      </c>
      <c r="C67" s="1774">
        <f t="shared" si="9"/>
        <v>0</v>
      </c>
      <c r="D67" s="1772">
        <f t="shared" si="10"/>
        <v>0</v>
      </c>
      <c r="E67" s="268">
        <f t="shared" si="11"/>
        <v>0</v>
      </c>
      <c r="F67" s="147"/>
      <c r="G67" s="492"/>
      <c r="H67" s="147"/>
      <c r="I67" s="492"/>
      <c r="J67" s="269"/>
      <c r="K67" s="270"/>
      <c r="L67" s="269"/>
      <c r="M67" s="270"/>
      <c r="N67" s="269"/>
      <c r="O67" s="270"/>
      <c r="P67" s="269"/>
      <c r="Q67" s="270"/>
      <c r="R67" s="269"/>
      <c r="S67" s="270"/>
      <c r="T67" s="269"/>
      <c r="U67" s="270"/>
      <c r="V67" s="269"/>
      <c r="W67" s="270"/>
      <c r="X67" s="269"/>
      <c r="Y67" s="270"/>
      <c r="Z67" s="269"/>
      <c r="AA67" s="270"/>
      <c r="AB67" s="269"/>
      <c r="AC67" s="270"/>
      <c r="AD67" s="269"/>
      <c r="AE67" s="270"/>
      <c r="AF67" s="147"/>
      <c r="AG67" s="150"/>
      <c r="AH67" s="147"/>
      <c r="AI67" s="150"/>
      <c r="AJ67" s="147"/>
      <c r="AK67" s="150"/>
      <c r="AL67" s="617"/>
      <c r="AM67" s="150"/>
      <c r="AN67" s="154"/>
      <c r="AO67" s="154"/>
      <c r="AP67" s="154"/>
      <c r="AQ67" s="154"/>
      <c r="AR67" s="1612" t="s">
        <v>1514</v>
      </c>
      <c r="CG67" s="1770">
        <v>0</v>
      </c>
      <c r="CH67" s="1770">
        <v>0</v>
      </c>
      <c r="CI67" s="1770">
        <v>0</v>
      </c>
      <c r="CJ67" s="1770"/>
      <c r="CK67" s="1770"/>
      <c r="CL67" s="1770"/>
      <c r="CM67" s="1770"/>
      <c r="CN67" s="1770"/>
      <c r="CO67" s="1770"/>
    </row>
    <row r="68" spans="1:93" x14ac:dyDescent="0.25">
      <c r="A68" s="2733"/>
      <c r="B68" s="564" t="s">
        <v>185</v>
      </c>
      <c r="C68" s="564">
        <f t="shared" si="9"/>
        <v>0</v>
      </c>
      <c r="D68" s="564">
        <f t="shared" si="10"/>
        <v>0</v>
      </c>
      <c r="E68" s="564">
        <f t="shared" si="11"/>
        <v>0</v>
      </c>
      <c r="F68" s="131"/>
      <c r="G68" s="250"/>
      <c r="H68" s="131"/>
      <c r="I68" s="250"/>
      <c r="J68" s="242"/>
      <c r="K68" s="169"/>
      <c r="L68" s="242"/>
      <c r="M68" s="169"/>
      <c r="N68" s="242"/>
      <c r="O68" s="169"/>
      <c r="P68" s="242"/>
      <c r="Q68" s="169"/>
      <c r="R68" s="242"/>
      <c r="S68" s="169"/>
      <c r="T68" s="242"/>
      <c r="U68" s="169"/>
      <c r="V68" s="242"/>
      <c r="W68" s="169"/>
      <c r="X68" s="242"/>
      <c r="Y68" s="169"/>
      <c r="Z68" s="242"/>
      <c r="AA68" s="169"/>
      <c r="AB68" s="242"/>
      <c r="AC68" s="169"/>
      <c r="AD68" s="242"/>
      <c r="AE68" s="169"/>
      <c r="AF68" s="131"/>
      <c r="AG68" s="134"/>
      <c r="AH68" s="131"/>
      <c r="AI68" s="134"/>
      <c r="AJ68" s="131"/>
      <c r="AK68" s="134"/>
      <c r="AL68" s="261"/>
      <c r="AM68" s="134"/>
      <c r="AN68" s="136"/>
      <c r="AO68" s="136"/>
      <c r="AP68" s="136"/>
      <c r="AQ68" s="136"/>
      <c r="AR68" s="1612" t="s">
        <v>1514</v>
      </c>
      <c r="CG68" s="1770">
        <v>0</v>
      </c>
      <c r="CH68" s="1770">
        <v>0</v>
      </c>
      <c r="CI68" s="1770">
        <v>0</v>
      </c>
      <c r="CJ68" s="1770"/>
      <c r="CK68" s="1770"/>
      <c r="CL68" s="1770"/>
      <c r="CM68" s="1770"/>
      <c r="CN68" s="1770"/>
      <c r="CO68" s="1770"/>
    </row>
    <row r="69" spans="1:93" x14ac:dyDescent="0.25">
      <c r="A69" s="2732" t="s">
        <v>903</v>
      </c>
      <c r="B69" s="161" t="s">
        <v>33</v>
      </c>
      <c r="C69" s="161">
        <f t="shared" si="9"/>
        <v>0</v>
      </c>
      <c r="D69" s="161">
        <f t="shared" si="10"/>
        <v>0</v>
      </c>
      <c r="E69" s="161">
        <f t="shared" si="11"/>
        <v>0</v>
      </c>
      <c r="F69" s="1247"/>
      <c r="G69" s="1248"/>
      <c r="H69" s="1247"/>
      <c r="I69" s="1248"/>
      <c r="J69" s="1036"/>
      <c r="K69" s="1085"/>
      <c r="L69" s="1036"/>
      <c r="M69" s="1085"/>
      <c r="N69" s="1036"/>
      <c r="O69" s="1085"/>
      <c r="P69" s="1036"/>
      <c r="Q69" s="1085"/>
      <c r="R69" s="1036"/>
      <c r="S69" s="1085"/>
      <c r="T69" s="1036"/>
      <c r="U69" s="1085"/>
      <c r="V69" s="1036"/>
      <c r="W69" s="1085"/>
      <c r="X69" s="1036"/>
      <c r="Y69" s="1085"/>
      <c r="Z69" s="1036"/>
      <c r="AA69" s="1085"/>
      <c r="AB69" s="1036"/>
      <c r="AC69" s="1085"/>
      <c r="AD69" s="1036"/>
      <c r="AE69" s="1085"/>
      <c r="AF69" s="1036"/>
      <c r="AG69" s="1085"/>
      <c r="AH69" s="1036"/>
      <c r="AI69" s="1085"/>
      <c r="AJ69" s="1036"/>
      <c r="AK69" s="1085"/>
      <c r="AL69" s="980"/>
      <c r="AM69" s="1085"/>
      <c r="AN69" s="1085"/>
      <c r="AO69" s="125"/>
      <c r="AP69" s="125"/>
      <c r="AQ69" s="125"/>
      <c r="AR69" s="1612" t="s">
        <v>1514</v>
      </c>
      <c r="CG69" s="1770">
        <v>0</v>
      </c>
      <c r="CH69" s="1770">
        <v>0</v>
      </c>
      <c r="CI69" s="1770">
        <v>0</v>
      </c>
      <c r="CJ69" s="1770"/>
      <c r="CK69" s="1770"/>
      <c r="CL69" s="1770"/>
      <c r="CM69" s="1770"/>
      <c r="CN69" s="1770"/>
      <c r="CO69" s="1770"/>
    </row>
    <row r="70" spans="1:93" x14ac:dyDescent="0.25">
      <c r="A70" s="2734"/>
      <c r="B70" s="266" t="s">
        <v>46</v>
      </c>
      <c r="C70" s="266">
        <f t="shared" si="9"/>
        <v>0</v>
      </c>
      <c r="D70" s="266">
        <f t="shared" si="10"/>
        <v>0</v>
      </c>
      <c r="E70" s="266">
        <f t="shared" si="11"/>
        <v>0</v>
      </c>
      <c r="F70" s="147"/>
      <c r="G70" s="492"/>
      <c r="H70" s="147"/>
      <c r="I70" s="492"/>
      <c r="J70" s="201"/>
      <c r="K70" s="236"/>
      <c r="L70" s="201"/>
      <c r="M70" s="236"/>
      <c r="N70" s="201"/>
      <c r="O70" s="236"/>
      <c r="P70" s="201"/>
      <c r="Q70" s="236"/>
      <c r="R70" s="201"/>
      <c r="S70" s="236"/>
      <c r="T70" s="201"/>
      <c r="U70" s="236"/>
      <c r="V70" s="201"/>
      <c r="W70" s="236"/>
      <c r="X70" s="201"/>
      <c r="Y70" s="236"/>
      <c r="Z70" s="201"/>
      <c r="AA70" s="236"/>
      <c r="AB70" s="201"/>
      <c r="AC70" s="236"/>
      <c r="AD70" s="201"/>
      <c r="AE70" s="236"/>
      <c r="AF70" s="201"/>
      <c r="AG70" s="236"/>
      <c r="AH70" s="201"/>
      <c r="AI70" s="236"/>
      <c r="AJ70" s="201"/>
      <c r="AK70" s="236"/>
      <c r="AL70" s="395"/>
      <c r="AM70" s="236"/>
      <c r="AN70" s="236"/>
      <c r="AO70" s="859"/>
      <c r="AP70" s="859"/>
      <c r="AQ70" s="859"/>
      <c r="AR70" s="1612" t="s">
        <v>1514</v>
      </c>
      <c r="CG70" s="1770">
        <v>0</v>
      </c>
      <c r="CH70" s="1770">
        <v>0</v>
      </c>
      <c r="CI70" s="1770">
        <v>0</v>
      </c>
      <c r="CJ70" s="1770"/>
      <c r="CK70" s="1770"/>
      <c r="CL70" s="1770"/>
      <c r="CM70" s="1770"/>
      <c r="CN70" s="1770"/>
      <c r="CO70" s="1770"/>
    </row>
    <row r="71" spans="1:93" x14ac:dyDescent="0.25">
      <c r="A71" s="2734"/>
      <c r="B71" s="266" t="s">
        <v>34</v>
      </c>
      <c r="C71" s="266">
        <f t="shared" si="9"/>
        <v>0</v>
      </c>
      <c r="D71" s="266">
        <f t="shared" si="10"/>
        <v>0</v>
      </c>
      <c r="E71" s="266">
        <f t="shared" si="11"/>
        <v>0</v>
      </c>
      <c r="F71" s="147"/>
      <c r="G71" s="492"/>
      <c r="H71" s="147"/>
      <c r="I71" s="492"/>
      <c r="J71" s="201"/>
      <c r="K71" s="236"/>
      <c r="L71" s="201"/>
      <c r="M71" s="236"/>
      <c r="N71" s="201"/>
      <c r="O71" s="236"/>
      <c r="P71" s="201"/>
      <c r="Q71" s="236"/>
      <c r="R71" s="201"/>
      <c r="S71" s="236"/>
      <c r="T71" s="201"/>
      <c r="U71" s="236"/>
      <c r="V71" s="201"/>
      <c r="W71" s="236"/>
      <c r="X71" s="201"/>
      <c r="Y71" s="236"/>
      <c r="Z71" s="201"/>
      <c r="AA71" s="236"/>
      <c r="AB71" s="201"/>
      <c r="AC71" s="236"/>
      <c r="AD71" s="201"/>
      <c r="AE71" s="236"/>
      <c r="AF71" s="201"/>
      <c r="AG71" s="236"/>
      <c r="AH71" s="201"/>
      <c r="AI71" s="236"/>
      <c r="AJ71" s="201"/>
      <c r="AK71" s="236"/>
      <c r="AL71" s="395"/>
      <c r="AM71" s="236"/>
      <c r="AN71" s="236"/>
      <c r="AO71" s="237"/>
      <c r="AP71" s="237"/>
      <c r="AQ71" s="237"/>
      <c r="AR71" s="1612" t="s">
        <v>1514</v>
      </c>
      <c r="CG71" s="1770">
        <v>0</v>
      </c>
      <c r="CH71" s="1770">
        <v>0</v>
      </c>
      <c r="CI71" s="1770">
        <v>0</v>
      </c>
      <c r="CJ71" s="1770"/>
      <c r="CK71" s="1770"/>
      <c r="CL71" s="1770"/>
      <c r="CM71" s="1770"/>
      <c r="CN71" s="1770"/>
      <c r="CO71" s="1770"/>
    </row>
    <row r="72" spans="1:93" x14ac:dyDescent="0.25">
      <c r="A72" s="2734"/>
      <c r="B72" s="266" t="s">
        <v>361</v>
      </c>
      <c r="C72" s="266">
        <f t="shared" si="9"/>
        <v>0</v>
      </c>
      <c r="D72" s="266">
        <f t="shared" si="10"/>
        <v>0</v>
      </c>
      <c r="E72" s="266">
        <f t="shared" si="11"/>
        <v>0</v>
      </c>
      <c r="F72" s="147"/>
      <c r="G72" s="492"/>
      <c r="H72" s="147"/>
      <c r="I72" s="492"/>
      <c r="J72" s="201"/>
      <c r="K72" s="236"/>
      <c r="L72" s="201"/>
      <c r="M72" s="236"/>
      <c r="N72" s="201"/>
      <c r="O72" s="236"/>
      <c r="P72" s="201"/>
      <c r="Q72" s="236"/>
      <c r="R72" s="201"/>
      <c r="S72" s="236"/>
      <c r="T72" s="201"/>
      <c r="U72" s="236"/>
      <c r="V72" s="201"/>
      <c r="W72" s="236"/>
      <c r="X72" s="201"/>
      <c r="Y72" s="236"/>
      <c r="Z72" s="201"/>
      <c r="AA72" s="236"/>
      <c r="AB72" s="201"/>
      <c r="AC72" s="236"/>
      <c r="AD72" s="201"/>
      <c r="AE72" s="236"/>
      <c r="AF72" s="201"/>
      <c r="AG72" s="236"/>
      <c r="AH72" s="201"/>
      <c r="AI72" s="236"/>
      <c r="AJ72" s="201"/>
      <c r="AK72" s="236"/>
      <c r="AL72" s="395"/>
      <c r="AM72" s="236"/>
      <c r="AN72" s="236"/>
      <c r="AO72" s="237"/>
      <c r="AP72" s="237"/>
      <c r="AQ72" s="237"/>
      <c r="AR72" s="1612" t="s">
        <v>1514</v>
      </c>
      <c r="CG72" s="1770">
        <v>0</v>
      </c>
      <c r="CH72" s="1770">
        <v>0</v>
      </c>
      <c r="CI72" s="1770">
        <v>0</v>
      </c>
      <c r="CJ72" s="1770"/>
      <c r="CK72" s="1770"/>
      <c r="CL72" s="1770"/>
      <c r="CM72" s="1770"/>
      <c r="CN72" s="1770"/>
      <c r="CO72" s="1770"/>
    </row>
    <row r="73" spans="1:93" x14ac:dyDescent="0.25">
      <c r="A73" s="2734"/>
      <c r="B73" s="266" t="s">
        <v>897</v>
      </c>
      <c r="C73" s="266">
        <f t="shared" si="9"/>
        <v>0</v>
      </c>
      <c r="D73" s="266">
        <f t="shared" si="10"/>
        <v>0</v>
      </c>
      <c r="E73" s="266">
        <f t="shared" si="11"/>
        <v>0</v>
      </c>
      <c r="F73" s="147"/>
      <c r="G73" s="492"/>
      <c r="H73" s="147"/>
      <c r="I73" s="492"/>
      <c r="J73" s="201"/>
      <c r="K73" s="236"/>
      <c r="L73" s="201"/>
      <c r="M73" s="236"/>
      <c r="N73" s="201"/>
      <c r="O73" s="236"/>
      <c r="P73" s="201"/>
      <c r="Q73" s="236"/>
      <c r="R73" s="201"/>
      <c r="S73" s="236"/>
      <c r="T73" s="201"/>
      <c r="U73" s="236"/>
      <c r="V73" s="201"/>
      <c r="W73" s="236"/>
      <c r="X73" s="201"/>
      <c r="Y73" s="236"/>
      <c r="Z73" s="201"/>
      <c r="AA73" s="236"/>
      <c r="AB73" s="201"/>
      <c r="AC73" s="236"/>
      <c r="AD73" s="201"/>
      <c r="AE73" s="236"/>
      <c r="AF73" s="201"/>
      <c r="AG73" s="236"/>
      <c r="AH73" s="201"/>
      <c r="AI73" s="236"/>
      <c r="AJ73" s="201"/>
      <c r="AK73" s="236"/>
      <c r="AL73" s="395"/>
      <c r="AM73" s="236"/>
      <c r="AN73" s="236"/>
      <c r="AO73" s="237"/>
      <c r="AP73" s="237"/>
      <c r="AQ73" s="237"/>
      <c r="AR73" s="1612" t="s">
        <v>1514</v>
      </c>
      <c r="CG73" s="1770">
        <v>0</v>
      </c>
      <c r="CH73" s="1770">
        <v>0</v>
      </c>
      <c r="CI73" s="1770">
        <v>0</v>
      </c>
      <c r="CJ73" s="1770"/>
      <c r="CK73" s="1770"/>
      <c r="CL73" s="1770"/>
      <c r="CM73" s="1770"/>
      <c r="CN73" s="1770"/>
      <c r="CO73" s="1770"/>
    </row>
    <row r="74" spans="1:93" x14ac:dyDescent="0.25">
      <c r="A74" s="2734"/>
      <c r="B74" s="742" t="s">
        <v>898</v>
      </c>
      <c r="C74" s="1773">
        <f t="shared" si="9"/>
        <v>0</v>
      </c>
      <c r="D74" s="1772">
        <f t="shared" si="10"/>
        <v>0</v>
      </c>
      <c r="E74" s="268">
        <f t="shared" si="11"/>
        <v>0</v>
      </c>
      <c r="F74" s="147"/>
      <c r="G74" s="492"/>
      <c r="H74" s="147"/>
      <c r="I74" s="492"/>
      <c r="J74" s="269"/>
      <c r="K74" s="270"/>
      <c r="L74" s="269"/>
      <c r="M74" s="270"/>
      <c r="N74" s="269"/>
      <c r="O74" s="270"/>
      <c r="P74" s="269"/>
      <c r="Q74" s="270"/>
      <c r="R74" s="269"/>
      <c r="S74" s="270"/>
      <c r="T74" s="269"/>
      <c r="U74" s="270"/>
      <c r="V74" s="269"/>
      <c r="W74" s="270"/>
      <c r="X74" s="269"/>
      <c r="Y74" s="270"/>
      <c r="Z74" s="269"/>
      <c r="AA74" s="270"/>
      <c r="AB74" s="269"/>
      <c r="AC74" s="270"/>
      <c r="AD74" s="269"/>
      <c r="AE74" s="270"/>
      <c r="AF74" s="269"/>
      <c r="AG74" s="270"/>
      <c r="AH74" s="269"/>
      <c r="AI74" s="270"/>
      <c r="AJ74" s="269"/>
      <c r="AK74" s="270"/>
      <c r="AL74" s="407"/>
      <c r="AM74" s="270"/>
      <c r="AN74" s="270"/>
      <c r="AO74" s="154"/>
      <c r="AP74" s="154"/>
      <c r="AQ74" s="154"/>
      <c r="AR74" s="1612" t="s">
        <v>1514</v>
      </c>
      <c r="CG74" s="1770">
        <v>0</v>
      </c>
      <c r="CH74" s="1770">
        <v>0</v>
      </c>
      <c r="CI74" s="1770">
        <v>0</v>
      </c>
      <c r="CJ74" s="1770"/>
      <c r="CK74" s="1770"/>
      <c r="CL74" s="1770"/>
      <c r="CM74" s="1770"/>
      <c r="CN74" s="1770"/>
      <c r="CO74" s="1770"/>
    </row>
    <row r="75" spans="1:93" x14ac:dyDescent="0.25">
      <c r="A75" s="2733"/>
      <c r="B75" s="564" t="s">
        <v>185</v>
      </c>
      <c r="C75" s="564">
        <f t="shared" si="9"/>
        <v>0</v>
      </c>
      <c r="D75" s="564">
        <f t="shared" si="10"/>
        <v>0</v>
      </c>
      <c r="E75" s="564">
        <f t="shared" si="11"/>
        <v>0</v>
      </c>
      <c r="F75" s="131"/>
      <c r="G75" s="250"/>
      <c r="H75" s="131"/>
      <c r="I75" s="250"/>
      <c r="J75" s="242"/>
      <c r="K75" s="169"/>
      <c r="L75" s="242"/>
      <c r="M75" s="169"/>
      <c r="N75" s="242"/>
      <c r="O75" s="169"/>
      <c r="P75" s="242"/>
      <c r="Q75" s="169"/>
      <c r="R75" s="242"/>
      <c r="S75" s="169"/>
      <c r="T75" s="242"/>
      <c r="U75" s="169"/>
      <c r="V75" s="242"/>
      <c r="W75" s="169"/>
      <c r="X75" s="242"/>
      <c r="Y75" s="169"/>
      <c r="Z75" s="242"/>
      <c r="AA75" s="169"/>
      <c r="AB75" s="242"/>
      <c r="AC75" s="169"/>
      <c r="AD75" s="242"/>
      <c r="AE75" s="169"/>
      <c r="AF75" s="242"/>
      <c r="AG75" s="169"/>
      <c r="AH75" s="242"/>
      <c r="AI75" s="169"/>
      <c r="AJ75" s="242"/>
      <c r="AK75" s="169"/>
      <c r="AL75" s="400"/>
      <c r="AM75" s="169"/>
      <c r="AN75" s="169"/>
      <c r="AO75" s="136"/>
      <c r="AP75" s="136"/>
      <c r="AQ75" s="136"/>
      <c r="AR75" s="1612" t="s">
        <v>1514</v>
      </c>
      <c r="CG75" s="1770">
        <v>0</v>
      </c>
      <c r="CH75" s="1770">
        <v>0</v>
      </c>
      <c r="CI75" s="1770">
        <v>0</v>
      </c>
      <c r="CJ75" s="1770"/>
      <c r="CK75" s="1770"/>
      <c r="CL75" s="1770"/>
      <c r="CM75" s="1770"/>
      <c r="CN75" s="1770"/>
      <c r="CO75" s="1770"/>
    </row>
    <row r="76" spans="1:93" x14ac:dyDescent="0.25">
      <c r="A76" s="2732" t="s">
        <v>904</v>
      </c>
      <c r="B76" s="161" t="s">
        <v>905</v>
      </c>
      <c r="C76" s="161">
        <f t="shared" si="9"/>
        <v>0</v>
      </c>
      <c r="D76" s="161">
        <f t="shared" si="10"/>
        <v>0</v>
      </c>
      <c r="E76" s="161">
        <f t="shared" si="11"/>
        <v>0</v>
      </c>
      <c r="F76" s="1247"/>
      <c r="G76" s="1248"/>
      <c r="H76" s="1247"/>
      <c r="I76" s="1248"/>
      <c r="J76" s="1036"/>
      <c r="K76" s="1085"/>
      <c r="L76" s="1036"/>
      <c r="M76" s="1085"/>
      <c r="N76" s="1036"/>
      <c r="O76" s="1085"/>
      <c r="P76" s="1036"/>
      <c r="Q76" s="1085"/>
      <c r="R76" s="1036"/>
      <c r="S76" s="1085"/>
      <c r="T76" s="1036"/>
      <c r="U76" s="1085"/>
      <c r="V76" s="1036"/>
      <c r="W76" s="1085"/>
      <c r="X76" s="1036"/>
      <c r="Y76" s="1085"/>
      <c r="Z76" s="1036"/>
      <c r="AA76" s="1085"/>
      <c r="AB76" s="1036"/>
      <c r="AC76" s="1085"/>
      <c r="AD76" s="1036"/>
      <c r="AE76" s="1085"/>
      <c r="AF76" s="120"/>
      <c r="AG76" s="123"/>
      <c r="AH76" s="120"/>
      <c r="AI76" s="123"/>
      <c r="AJ76" s="120"/>
      <c r="AK76" s="123"/>
      <c r="AL76" s="1127"/>
      <c r="AM76" s="123"/>
      <c r="AN76" s="125"/>
      <c r="AO76" s="125"/>
      <c r="AP76" s="125"/>
      <c r="AQ76" s="125"/>
      <c r="AR76" s="1612" t="s">
        <v>1514</v>
      </c>
      <c r="CG76" s="1770">
        <v>0</v>
      </c>
      <c r="CH76" s="1770">
        <v>0</v>
      </c>
      <c r="CI76" s="1770">
        <v>0</v>
      </c>
      <c r="CJ76" s="1770"/>
      <c r="CK76" s="1770"/>
      <c r="CL76" s="1770"/>
      <c r="CM76" s="1770"/>
      <c r="CN76" s="1770"/>
      <c r="CO76" s="1770"/>
    </row>
    <row r="77" spans="1:93" x14ac:dyDescent="0.25">
      <c r="A77" s="2734"/>
      <c r="B77" s="268" t="s">
        <v>906</v>
      </c>
      <c r="C77" s="268">
        <f t="shared" si="9"/>
        <v>0</v>
      </c>
      <c r="D77" s="268">
        <f t="shared" si="10"/>
        <v>0</v>
      </c>
      <c r="E77" s="268">
        <f t="shared" si="11"/>
        <v>0</v>
      </c>
      <c r="F77" s="147"/>
      <c r="G77" s="492"/>
      <c r="H77" s="147"/>
      <c r="I77" s="492"/>
      <c r="J77" s="201"/>
      <c r="K77" s="236"/>
      <c r="L77" s="201"/>
      <c r="M77" s="236"/>
      <c r="N77" s="201"/>
      <c r="O77" s="236"/>
      <c r="P77" s="201"/>
      <c r="Q77" s="236"/>
      <c r="R77" s="201"/>
      <c r="S77" s="236"/>
      <c r="T77" s="201"/>
      <c r="U77" s="236"/>
      <c r="V77" s="201"/>
      <c r="W77" s="236"/>
      <c r="X77" s="201"/>
      <c r="Y77" s="236"/>
      <c r="Z77" s="201"/>
      <c r="AA77" s="236"/>
      <c r="AB77" s="201"/>
      <c r="AC77" s="236"/>
      <c r="AD77" s="201"/>
      <c r="AE77" s="236"/>
      <c r="AF77" s="256"/>
      <c r="AG77" s="235"/>
      <c r="AH77" s="256"/>
      <c r="AI77" s="235"/>
      <c r="AJ77" s="256"/>
      <c r="AK77" s="235"/>
      <c r="AL77" s="258"/>
      <c r="AM77" s="235"/>
      <c r="AN77" s="237"/>
      <c r="AO77" s="237"/>
      <c r="AP77" s="237"/>
      <c r="AQ77" s="237"/>
      <c r="AR77" s="1612" t="s">
        <v>1514</v>
      </c>
      <c r="CG77" s="1770">
        <v>0</v>
      </c>
      <c r="CH77" s="1770">
        <v>0</v>
      </c>
      <c r="CI77" s="1770">
        <v>0</v>
      </c>
      <c r="CJ77" s="1770"/>
      <c r="CK77" s="1770"/>
      <c r="CL77" s="1770"/>
      <c r="CM77" s="1770"/>
      <c r="CN77" s="1770"/>
      <c r="CO77" s="1770"/>
    </row>
    <row r="78" spans="1:93" x14ac:dyDescent="0.25">
      <c r="A78" s="2734"/>
      <c r="B78" s="268" t="s">
        <v>907</v>
      </c>
      <c r="C78" s="268">
        <f t="shared" si="9"/>
        <v>0</v>
      </c>
      <c r="D78" s="268">
        <f t="shared" si="10"/>
        <v>0</v>
      </c>
      <c r="E78" s="268">
        <f t="shared" si="11"/>
        <v>0</v>
      </c>
      <c r="F78" s="256"/>
      <c r="G78" s="257"/>
      <c r="H78" s="256"/>
      <c r="I78" s="257"/>
      <c r="J78" s="201"/>
      <c r="K78" s="236"/>
      <c r="L78" s="201"/>
      <c r="M78" s="236"/>
      <c r="N78" s="201"/>
      <c r="O78" s="236"/>
      <c r="P78" s="201"/>
      <c r="Q78" s="236"/>
      <c r="R78" s="201"/>
      <c r="S78" s="236"/>
      <c r="T78" s="201"/>
      <c r="U78" s="236"/>
      <c r="V78" s="201"/>
      <c r="W78" s="236"/>
      <c r="X78" s="201"/>
      <c r="Y78" s="236"/>
      <c r="Z78" s="201"/>
      <c r="AA78" s="236"/>
      <c r="AB78" s="201"/>
      <c r="AC78" s="236"/>
      <c r="AD78" s="201"/>
      <c r="AE78" s="236"/>
      <c r="AF78" s="256"/>
      <c r="AG78" s="235"/>
      <c r="AH78" s="256"/>
      <c r="AI78" s="235"/>
      <c r="AJ78" s="256"/>
      <c r="AK78" s="235"/>
      <c r="AL78" s="258"/>
      <c r="AM78" s="235"/>
      <c r="AN78" s="154"/>
      <c r="AO78" s="154"/>
      <c r="AP78" s="154"/>
      <c r="AQ78" s="154"/>
      <c r="AR78" s="1612" t="s">
        <v>1514</v>
      </c>
      <c r="CG78" s="1770">
        <v>0</v>
      </c>
      <c r="CH78" s="1770">
        <v>0</v>
      </c>
      <c r="CI78" s="1770">
        <v>0</v>
      </c>
      <c r="CJ78" s="1770"/>
      <c r="CK78" s="1770"/>
      <c r="CL78" s="1770"/>
      <c r="CM78" s="1770"/>
      <c r="CN78" s="1770"/>
      <c r="CO78" s="1770"/>
    </row>
    <row r="79" spans="1:93" x14ac:dyDescent="0.25">
      <c r="A79" s="2734"/>
      <c r="B79" s="268" t="s">
        <v>908</v>
      </c>
      <c r="C79" s="266">
        <f t="shared" si="9"/>
        <v>0</v>
      </c>
      <c r="D79" s="200">
        <f t="shared" si="10"/>
        <v>0</v>
      </c>
      <c r="E79" s="268">
        <f t="shared" si="11"/>
        <v>0</v>
      </c>
      <c r="F79" s="147"/>
      <c r="G79" s="492"/>
      <c r="H79" s="147"/>
      <c r="I79" s="492"/>
      <c r="J79" s="269"/>
      <c r="K79" s="270"/>
      <c r="L79" s="269"/>
      <c r="M79" s="270"/>
      <c r="N79" s="269"/>
      <c r="O79" s="270"/>
      <c r="P79" s="269"/>
      <c r="Q79" s="270"/>
      <c r="R79" s="269"/>
      <c r="S79" s="270"/>
      <c r="T79" s="269"/>
      <c r="U79" s="270"/>
      <c r="V79" s="269"/>
      <c r="W79" s="270"/>
      <c r="X79" s="269"/>
      <c r="Y79" s="270"/>
      <c r="Z79" s="269"/>
      <c r="AA79" s="270"/>
      <c r="AB79" s="269"/>
      <c r="AC79" s="270"/>
      <c r="AD79" s="269"/>
      <c r="AE79" s="270"/>
      <c r="AF79" s="256"/>
      <c r="AG79" s="235"/>
      <c r="AH79" s="256"/>
      <c r="AI79" s="235"/>
      <c r="AJ79" s="256"/>
      <c r="AK79" s="235"/>
      <c r="AL79" s="258"/>
      <c r="AM79" s="235"/>
      <c r="AN79" s="154"/>
      <c r="AO79" s="154"/>
      <c r="AP79" s="154"/>
      <c r="AQ79" s="154"/>
      <c r="AR79" s="1612" t="s">
        <v>1514</v>
      </c>
      <c r="CG79" s="1770">
        <v>0</v>
      </c>
      <c r="CH79" s="1770">
        <v>0</v>
      </c>
      <c r="CI79" s="1770">
        <v>0</v>
      </c>
      <c r="CJ79" s="1770"/>
      <c r="CK79" s="1770"/>
      <c r="CL79" s="1770"/>
      <c r="CM79" s="1770"/>
      <c r="CN79" s="1770"/>
      <c r="CO79" s="1770"/>
    </row>
    <row r="80" spans="1:93" x14ac:dyDescent="0.25">
      <c r="A80" s="2734"/>
      <c r="B80" s="1771" t="s">
        <v>898</v>
      </c>
      <c r="C80" s="1775">
        <f t="shared" si="9"/>
        <v>0</v>
      </c>
      <c r="D80" s="1776">
        <f t="shared" si="10"/>
        <v>0</v>
      </c>
      <c r="E80" s="564">
        <f t="shared" si="11"/>
        <v>0</v>
      </c>
      <c r="F80" s="131"/>
      <c r="G80" s="250"/>
      <c r="H80" s="131"/>
      <c r="I80" s="250"/>
      <c r="J80" s="242"/>
      <c r="K80" s="169"/>
      <c r="L80" s="242"/>
      <c r="M80" s="169"/>
      <c r="N80" s="242"/>
      <c r="O80" s="169"/>
      <c r="P80" s="242"/>
      <c r="Q80" s="169"/>
      <c r="R80" s="242"/>
      <c r="S80" s="169"/>
      <c r="T80" s="242"/>
      <c r="U80" s="169"/>
      <c r="V80" s="242"/>
      <c r="W80" s="169"/>
      <c r="X80" s="242"/>
      <c r="Y80" s="169"/>
      <c r="Z80" s="242"/>
      <c r="AA80" s="169"/>
      <c r="AB80" s="242"/>
      <c r="AC80" s="169"/>
      <c r="AD80" s="242"/>
      <c r="AE80" s="169"/>
      <c r="AF80" s="131"/>
      <c r="AG80" s="134"/>
      <c r="AH80" s="131"/>
      <c r="AI80" s="134"/>
      <c r="AJ80" s="131"/>
      <c r="AK80" s="134"/>
      <c r="AL80" s="261"/>
      <c r="AM80" s="134"/>
      <c r="AN80" s="136"/>
      <c r="AO80" s="136"/>
      <c r="AP80" s="136"/>
      <c r="AQ80" s="136"/>
      <c r="AR80" s="1612" t="s">
        <v>1514</v>
      </c>
      <c r="CG80" s="1770">
        <v>0</v>
      </c>
      <c r="CH80" s="1770">
        <v>0</v>
      </c>
      <c r="CI80" s="1770">
        <v>0</v>
      </c>
      <c r="CJ80" s="1770"/>
      <c r="CK80" s="1770"/>
      <c r="CL80" s="1770"/>
      <c r="CM80" s="1770"/>
      <c r="CN80" s="1770"/>
      <c r="CO80" s="1770"/>
    </row>
    <row r="81" spans="1:93" x14ac:dyDescent="0.25">
      <c r="A81" s="2768" t="s">
        <v>1884</v>
      </c>
      <c r="B81" s="161" t="s">
        <v>33</v>
      </c>
      <c r="C81" s="161">
        <f t="shared" si="9"/>
        <v>0</v>
      </c>
      <c r="D81" s="161">
        <f t="shared" si="10"/>
        <v>0</v>
      </c>
      <c r="E81" s="161">
        <f t="shared" si="11"/>
        <v>0</v>
      </c>
      <c r="F81" s="1247"/>
      <c r="G81" s="1248"/>
      <c r="H81" s="1247"/>
      <c r="I81" s="1248"/>
      <c r="J81" s="1036"/>
      <c r="K81" s="1085"/>
      <c r="L81" s="1036"/>
      <c r="M81" s="1085"/>
      <c r="N81" s="1036"/>
      <c r="O81" s="1085"/>
      <c r="P81" s="1036"/>
      <c r="Q81" s="1085"/>
      <c r="R81" s="1036"/>
      <c r="S81" s="1085"/>
      <c r="T81" s="1036"/>
      <c r="U81" s="1085"/>
      <c r="V81" s="1036"/>
      <c r="W81" s="1085"/>
      <c r="X81" s="1036"/>
      <c r="Y81" s="1085"/>
      <c r="Z81" s="1036"/>
      <c r="AA81" s="1085"/>
      <c r="AB81" s="1036"/>
      <c r="AC81" s="1085"/>
      <c r="AD81" s="1036"/>
      <c r="AE81" s="1085"/>
      <c r="AF81" s="1036"/>
      <c r="AG81" s="1085"/>
      <c r="AH81" s="1036"/>
      <c r="AI81" s="1085"/>
      <c r="AJ81" s="1036"/>
      <c r="AK81" s="1085"/>
      <c r="AL81" s="1036"/>
      <c r="AM81" s="1085"/>
      <c r="AN81" s="143"/>
      <c r="AO81" s="143"/>
      <c r="AP81" s="143"/>
      <c r="AQ81" s="143"/>
      <c r="AR81" s="1612" t="s">
        <v>1514</v>
      </c>
      <c r="CG81" s="1770">
        <v>0</v>
      </c>
      <c r="CH81" s="1770">
        <v>0</v>
      </c>
      <c r="CI81" s="1770">
        <v>0</v>
      </c>
      <c r="CJ81" s="1770"/>
      <c r="CK81" s="1770"/>
      <c r="CL81" s="1770"/>
      <c r="CM81" s="1770"/>
      <c r="CN81" s="1770"/>
      <c r="CO81" s="1770"/>
    </row>
    <row r="82" spans="1:93" x14ac:dyDescent="0.25">
      <c r="A82" s="2774"/>
      <c r="B82" s="266" t="s">
        <v>46</v>
      </c>
      <c r="C82" s="266">
        <f t="shared" si="9"/>
        <v>0</v>
      </c>
      <c r="D82" s="266">
        <f t="shared" si="10"/>
        <v>0</v>
      </c>
      <c r="E82" s="266">
        <f t="shared" si="11"/>
        <v>0</v>
      </c>
      <c r="F82" s="147"/>
      <c r="G82" s="492"/>
      <c r="H82" s="147"/>
      <c r="I82" s="492"/>
      <c r="J82" s="201"/>
      <c r="K82" s="236"/>
      <c r="L82" s="201"/>
      <c r="M82" s="236"/>
      <c r="N82" s="201"/>
      <c r="O82" s="236"/>
      <c r="P82" s="201"/>
      <c r="Q82" s="236"/>
      <c r="R82" s="201"/>
      <c r="S82" s="236"/>
      <c r="T82" s="201"/>
      <c r="U82" s="236"/>
      <c r="V82" s="201"/>
      <c r="W82" s="236"/>
      <c r="X82" s="201"/>
      <c r="Y82" s="236"/>
      <c r="Z82" s="201"/>
      <c r="AA82" s="236"/>
      <c r="AB82" s="201"/>
      <c r="AC82" s="236"/>
      <c r="AD82" s="201"/>
      <c r="AE82" s="236"/>
      <c r="AF82" s="201"/>
      <c r="AG82" s="236"/>
      <c r="AH82" s="201"/>
      <c r="AI82" s="236"/>
      <c r="AJ82" s="201"/>
      <c r="AK82" s="236"/>
      <c r="AL82" s="201"/>
      <c r="AM82" s="236"/>
      <c r="AN82" s="237"/>
      <c r="AO82" s="237"/>
      <c r="AP82" s="237"/>
      <c r="AQ82" s="237"/>
      <c r="AR82" s="1612" t="s">
        <v>1514</v>
      </c>
      <c r="CG82" s="1770">
        <v>0</v>
      </c>
      <c r="CH82" s="1770">
        <v>0</v>
      </c>
      <c r="CI82" s="1770">
        <v>0</v>
      </c>
      <c r="CJ82" s="1770"/>
      <c r="CK82" s="1770"/>
      <c r="CL82" s="1770"/>
      <c r="CM82" s="1770"/>
      <c r="CN82" s="1770"/>
      <c r="CO82" s="1770"/>
    </row>
    <row r="83" spans="1:93" x14ac:dyDescent="0.25">
      <c r="A83" s="2774"/>
      <c r="B83" s="266" t="s">
        <v>34</v>
      </c>
      <c r="C83" s="266">
        <f t="shared" si="9"/>
        <v>0</v>
      </c>
      <c r="D83" s="266">
        <f t="shared" si="10"/>
        <v>0</v>
      </c>
      <c r="E83" s="266">
        <f t="shared" si="11"/>
        <v>0</v>
      </c>
      <c r="F83" s="147"/>
      <c r="G83" s="492"/>
      <c r="H83" s="147"/>
      <c r="I83" s="492"/>
      <c r="J83" s="201"/>
      <c r="K83" s="236"/>
      <c r="L83" s="201"/>
      <c r="M83" s="236"/>
      <c r="N83" s="201"/>
      <c r="O83" s="236"/>
      <c r="P83" s="201"/>
      <c r="Q83" s="236"/>
      <c r="R83" s="201"/>
      <c r="S83" s="236"/>
      <c r="T83" s="201"/>
      <c r="U83" s="236"/>
      <c r="V83" s="201"/>
      <c r="W83" s="236"/>
      <c r="X83" s="201"/>
      <c r="Y83" s="236"/>
      <c r="Z83" s="201"/>
      <c r="AA83" s="236"/>
      <c r="AB83" s="201"/>
      <c r="AC83" s="236"/>
      <c r="AD83" s="201"/>
      <c r="AE83" s="236"/>
      <c r="AF83" s="201"/>
      <c r="AG83" s="236"/>
      <c r="AH83" s="201"/>
      <c r="AI83" s="236"/>
      <c r="AJ83" s="201"/>
      <c r="AK83" s="236"/>
      <c r="AL83" s="201"/>
      <c r="AM83" s="236"/>
      <c r="AN83" s="237"/>
      <c r="AO83" s="237"/>
      <c r="AP83" s="237"/>
      <c r="AQ83" s="237"/>
      <c r="AR83" s="1612" t="s">
        <v>1514</v>
      </c>
      <c r="CG83" s="1770">
        <v>0</v>
      </c>
      <c r="CH83" s="1770">
        <v>0</v>
      </c>
      <c r="CI83" s="1770">
        <v>0</v>
      </c>
      <c r="CJ83" s="1770"/>
      <c r="CK83" s="1770"/>
      <c r="CL83" s="1770"/>
      <c r="CM83" s="1770"/>
      <c r="CN83" s="1770"/>
      <c r="CO83" s="1770"/>
    </row>
    <row r="84" spans="1:93" x14ac:dyDescent="0.25">
      <c r="A84" s="2774"/>
      <c r="B84" s="266" t="s">
        <v>361</v>
      </c>
      <c r="C84" s="266">
        <f t="shared" si="9"/>
        <v>0</v>
      </c>
      <c r="D84" s="266">
        <f t="shared" si="10"/>
        <v>0</v>
      </c>
      <c r="E84" s="266">
        <f t="shared" si="11"/>
        <v>0</v>
      </c>
      <c r="F84" s="147"/>
      <c r="G84" s="492"/>
      <c r="H84" s="147"/>
      <c r="I84" s="492"/>
      <c r="J84" s="201"/>
      <c r="K84" s="236"/>
      <c r="L84" s="201"/>
      <c r="M84" s="236"/>
      <c r="N84" s="201"/>
      <c r="O84" s="236"/>
      <c r="P84" s="201"/>
      <c r="Q84" s="236"/>
      <c r="R84" s="201"/>
      <c r="S84" s="236"/>
      <c r="T84" s="201"/>
      <c r="U84" s="236"/>
      <c r="V84" s="201"/>
      <c r="W84" s="236"/>
      <c r="X84" s="201"/>
      <c r="Y84" s="236"/>
      <c r="Z84" s="201"/>
      <c r="AA84" s="236"/>
      <c r="AB84" s="201"/>
      <c r="AC84" s="236"/>
      <c r="AD84" s="201"/>
      <c r="AE84" s="236"/>
      <c r="AF84" s="201"/>
      <c r="AG84" s="236"/>
      <c r="AH84" s="201"/>
      <c r="AI84" s="236"/>
      <c r="AJ84" s="201"/>
      <c r="AK84" s="236"/>
      <c r="AL84" s="201"/>
      <c r="AM84" s="236"/>
      <c r="AN84" s="237"/>
      <c r="AO84" s="237"/>
      <c r="AP84" s="237"/>
      <c r="AQ84" s="237"/>
      <c r="AR84" s="1612" t="s">
        <v>1514</v>
      </c>
      <c r="CG84" s="1770">
        <v>0</v>
      </c>
      <c r="CH84" s="1770">
        <v>0</v>
      </c>
      <c r="CI84" s="1770">
        <v>0</v>
      </c>
      <c r="CJ84" s="1770"/>
      <c r="CK84" s="1770"/>
      <c r="CL84" s="1770"/>
      <c r="CM84" s="1770"/>
      <c r="CN84" s="1770"/>
      <c r="CO84" s="1770"/>
    </row>
    <row r="85" spans="1:93" x14ac:dyDescent="0.25">
      <c r="A85" s="2774"/>
      <c r="B85" s="266" t="s">
        <v>897</v>
      </c>
      <c r="C85" s="266">
        <f t="shared" si="9"/>
        <v>0</v>
      </c>
      <c r="D85" s="266">
        <f t="shared" si="10"/>
        <v>0</v>
      </c>
      <c r="E85" s="266">
        <f t="shared" si="11"/>
        <v>0</v>
      </c>
      <c r="F85" s="147"/>
      <c r="G85" s="492"/>
      <c r="H85" s="147"/>
      <c r="I85" s="492"/>
      <c r="J85" s="201"/>
      <c r="K85" s="236"/>
      <c r="L85" s="201"/>
      <c r="M85" s="236"/>
      <c r="N85" s="201"/>
      <c r="O85" s="236"/>
      <c r="P85" s="201"/>
      <c r="Q85" s="236"/>
      <c r="R85" s="201"/>
      <c r="S85" s="236"/>
      <c r="T85" s="201"/>
      <c r="U85" s="236"/>
      <c r="V85" s="201"/>
      <c r="W85" s="236"/>
      <c r="X85" s="201"/>
      <c r="Y85" s="236"/>
      <c r="Z85" s="201"/>
      <c r="AA85" s="236"/>
      <c r="AB85" s="201"/>
      <c r="AC85" s="236"/>
      <c r="AD85" s="201"/>
      <c r="AE85" s="236"/>
      <c r="AF85" s="201"/>
      <c r="AG85" s="236"/>
      <c r="AH85" s="201"/>
      <c r="AI85" s="236"/>
      <c r="AJ85" s="201"/>
      <c r="AK85" s="236"/>
      <c r="AL85" s="201"/>
      <c r="AM85" s="236"/>
      <c r="AN85" s="237"/>
      <c r="AO85" s="237"/>
      <c r="AP85" s="237"/>
      <c r="AQ85" s="237"/>
      <c r="AR85" s="1612" t="s">
        <v>1514</v>
      </c>
      <c r="CG85" s="1770">
        <v>0</v>
      </c>
      <c r="CH85" s="1770">
        <v>0</v>
      </c>
      <c r="CI85" s="1770">
        <v>0</v>
      </c>
      <c r="CJ85" s="1770"/>
      <c r="CK85" s="1770"/>
      <c r="CL85" s="1770"/>
      <c r="CM85" s="1770"/>
      <c r="CN85" s="1770"/>
      <c r="CO85" s="1770"/>
    </row>
    <row r="86" spans="1:93" x14ac:dyDescent="0.25">
      <c r="A86" s="2774"/>
      <c r="B86" s="742" t="s">
        <v>898</v>
      </c>
      <c r="C86" s="1772">
        <f t="shared" si="9"/>
        <v>0</v>
      </c>
      <c r="D86" s="1773">
        <f t="shared" si="10"/>
        <v>0</v>
      </c>
      <c r="E86" s="268">
        <f t="shared" si="11"/>
        <v>0</v>
      </c>
      <c r="F86" s="147"/>
      <c r="G86" s="492"/>
      <c r="H86" s="147"/>
      <c r="I86" s="492"/>
      <c r="J86" s="269"/>
      <c r="K86" s="270"/>
      <c r="L86" s="269"/>
      <c r="M86" s="270"/>
      <c r="N86" s="269"/>
      <c r="O86" s="270"/>
      <c r="P86" s="269"/>
      <c r="Q86" s="270"/>
      <c r="R86" s="269"/>
      <c r="S86" s="270"/>
      <c r="T86" s="269"/>
      <c r="U86" s="270"/>
      <c r="V86" s="269"/>
      <c r="W86" s="270"/>
      <c r="X86" s="269"/>
      <c r="Y86" s="270"/>
      <c r="Z86" s="269"/>
      <c r="AA86" s="270"/>
      <c r="AB86" s="269"/>
      <c r="AC86" s="270"/>
      <c r="AD86" s="269"/>
      <c r="AE86" s="270"/>
      <c r="AF86" s="269"/>
      <c r="AG86" s="270"/>
      <c r="AH86" s="269"/>
      <c r="AI86" s="270"/>
      <c r="AJ86" s="269"/>
      <c r="AK86" s="270"/>
      <c r="AL86" s="269"/>
      <c r="AM86" s="270"/>
      <c r="AN86" s="237"/>
      <c r="AO86" s="237"/>
      <c r="AP86" s="237"/>
      <c r="AQ86" s="237"/>
      <c r="AR86" s="1612" t="s">
        <v>1514</v>
      </c>
      <c r="CG86" s="1770">
        <v>0</v>
      </c>
      <c r="CH86" s="1770">
        <v>0</v>
      </c>
      <c r="CI86" s="1770">
        <v>0</v>
      </c>
      <c r="CJ86" s="1770"/>
      <c r="CK86" s="1770"/>
      <c r="CL86" s="1770"/>
      <c r="CM86" s="1770"/>
      <c r="CN86" s="1770"/>
      <c r="CO86" s="1770"/>
    </row>
    <row r="87" spans="1:93" x14ac:dyDescent="0.25">
      <c r="A87" s="2770"/>
      <c r="B87" s="564" t="s">
        <v>185</v>
      </c>
      <c r="C87" s="564">
        <f t="shared" si="9"/>
        <v>0</v>
      </c>
      <c r="D87" s="564">
        <f t="shared" si="10"/>
        <v>0</v>
      </c>
      <c r="E87" s="564">
        <f t="shared" si="11"/>
        <v>0</v>
      </c>
      <c r="F87" s="131"/>
      <c r="G87" s="250"/>
      <c r="H87" s="131"/>
      <c r="I87" s="250"/>
      <c r="J87" s="242"/>
      <c r="K87" s="169"/>
      <c r="L87" s="242"/>
      <c r="M87" s="169"/>
      <c r="N87" s="242"/>
      <c r="O87" s="169"/>
      <c r="P87" s="242"/>
      <c r="Q87" s="169"/>
      <c r="R87" s="242"/>
      <c r="S87" s="169"/>
      <c r="T87" s="242"/>
      <c r="U87" s="169"/>
      <c r="V87" s="242"/>
      <c r="W87" s="169"/>
      <c r="X87" s="242"/>
      <c r="Y87" s="169"/>
      <c r="Z87" s="242"/>
      <c r="AA87" s="169"/>
      <c r="AB87" s="242"/>
      <c r="AC87" s="169"/>
      <c r="AD87" s="242"/>
      <c r="AE87" s="169"/>
      <c r="AF87" s="242"/>
      <c r="AG87" s="169"/>
      <c r="AH87" s="242"/>
      <c r="AI87" s="169"/>
      <c r="AJ87" s="242"/>
      <c r="AK87" s="169"/>
      <c r="AL87" s="242"/>
      <c r="AM87" s="169"/>
      <c r="AN87" s="136"/>
      <c r="AO87" s="136"/>
      <c r="AP87" s="136"/>
      <c r="AQ87" s="136"/>
      <c r="AR87" s="1612" t="s">
        <v>1514</v>
      </c>
      <c r="CG87" s="1770">
        <v>0</v>
      </c>
      <c r="CH87" s="1770">
        <v>0</v>
      </c>
      <c r="CI87" s="1770">
        <v>0</v>
      </c>
      <c r="CJ87" s="1770"/>
      <c r="CK87" s="1770"/>
      <c r="CL87" s="1770"/>
      <c r="CM87" s="1770"/>
      <c r="CN87" s="1770"/>
      <c r="CO87" s="1770"/>
    </row>
    <row r="88" spans="1:93" x14ac:dyDescent="0.25">
      <c r="A88" s="2732" t="s">
        <v>909</v>
      </c>
      <c r="B88" s="161" t="s">
        <v>33</v>
      </c>
      <c r="C88" s="161">
        <f t="shared" si="9"/>
        <v>0</v>
      </c>
      <c r="D88" s="161">
        <f t="shared" si="10"/>
        <v>0</v>
      </c>
      <c r="E88" s="161">
        <f t="shared" si="11"/>
        <v>0</v>
      </c>
      <c r="F88" s="201"/>
      <c r="G88" s="301"/>
      <c r="H88" s="201"/>
      <c r="I88" s="301"/>
      <c r="J88" s="201"/>
      <c r="K88" s="236"/>
      <c r="L88" s="201"/>
      <c r="M88" s="236"/>
      <c r="N88" s="201"/>
      <c r="O88" s="236"/>
      <c r="P88" s="201"/>
      <c r="Q88" s="236"/>
      <c r="R88" s="201"/>
      <c r="S88" s="236"/>
      <c r="T88" s="201"/>
      <c r="U88" s="236"/>
      <c r="V88" s="201"/>
      <c r="W88" s="236"/>
      <c r="X88" s="201"/>
      <c r="Y88" s="236"/>
      <c r="Z88" s="201"/>
      <c r="AA88" s="236"/>
      <c r="AB88" s="201"/>
      <c r="AC88" s="236"/>
      <c r="AD88" s="201"/>
      <c r="AE88" s="236"/>
      <c r="AF88" s="201"/>
      <c r="AG88" s="236"/>
      <c r="AH88" s="201"/>
      <c r="AI88" s="236"/>
      <c r="AJ88" s="201"/>
      <c r="AK88" s="236"/>
      <c r="AL88" s="395"/>
      <c r="AM88" s="236"/>
      <c r="AN88" s="253"/>
      <c r="AO88" s="143"/>
      <c r="AP88" s="143"/>
      <c r="AQ88" s="143"/>
      <c r="AR88" s="1612" t="s">
        <v>1514</v>
      </c>
      <c r="CG88" s="1770">
        <v>0</v>
      </c>
      <c r="CH88" s="1770">
        <v>0</v>
      </c>
      <c r="CI88" s="1770">
        <v>0</v>
      </c>
      <c r="CJ88" s="1770"/>
      <c r="CK88" s="1770"/>
      <c r="CL88" s="1770"/>
      <c r="CM88" s="1770"/>
      <c r="CN88" s="1770"/>
      <c r="CO88" s="1770"/>
    </row>
    <row r="89" spans="1:93" x14ac:dyDescent="0.25">
      <c r="A89" s="2734"/>
      <c r="B89" s="266" t="s">
        <v>46</v>
      </c>
      <c r="C89" s="266">
        <f t="shared" si="9"/>
        <v>0</v>
      </c>
      <c r="D89" s="266">
        <f t="shared" si="10"/>
        <v>0</v>
      </c>
      <c r="E89" s="266">
        <f t="shared" si="11"/>
        <v>0</v>
      </c>
      <c r="F89" s="201"/>
      <c r="G89" s="301"/>
      <c r="H89" s="201"/>
      <c r="I89" s="301"/>
      <c r="J89" s="201"/>
      <c r="K89" s="236"/>
      <c r="L89" s="201"/>
      <c r="M89" s="236"/>
      <c r="N89" s="201"/>
      <c r="O89" s="236"/>
      <c r="P89" s="201"/>
      <c r="Q89" s="236"/>
      <c r="R89" s="201"/>
      <c r="S89" s="236"/>
      <c r="T89" s="201"/>
      <c r="U89" s="236"/>
      <c r="V89" s="201"/>
      <c r="W89" s="236"/>
      <c r="X89" s="201"/>
      <c r="Y89" s="236"/>
      <c r="Z89" s="201"/>
      <c r="AA89" s="236"/>
      <c r="AB89" s="201"/>
      <c r="AC89" s="236"/>
      <c r="AD89" s="201"/>
      <c r="AE89" s="236"/>
      <c r="AF89" s="201"/>
      <c r="AG89" s="236"/>
      <c r="AH89" s="201"/>
      <c r="AI89" s="236"/>
      <c r="AJ89" s="201"/>
      <c r="AK89" s="236"/>
      <c r="AL89" s="395"/>
      <c r="AM89" s="236"/>
      <c r="AN89" s="236"/>
      <c r="AO89" s="237"/>
      <c r="AP89" s="237"/>
      <c r="AQ89" s="237"/>
      <c r="AR89" s="1612" t="s">
        <v>1514</v>
      </c>
      <c r="CG89" s="1770">
        <v>0</v>
      </c>
      <c r="CH89" s="1770">
        <v>0</v>
      </c>
      <c r="CI89" s="1770">
        <v>0</v>
      </c>
      <c r="CJ89" s="1770"/>
      <c r="CK89" s="1770"/>
      <c r="CL89" s="1770"/>
      <c r="CM89" s="1770"/>
      <c r="CN89" s="1770"/>
      <c r="CO89" s="1770"/>
    </row>
    <row r="90" spans="1:93" x14ac:dyDescent="0.25">
      <c r="A90" s="2734"/>
      <c r="B90" s="266" t="s">
        <v>34</v>
      </c>
      <c r="C90" s="266">
        <f t="shared" si="9"/>
        <v>0</v>
      </c>
      <c r="D90" s="266">
        <f t="shared" si="10"/>
        <v>0</v>
      </c>
      <c r="E90" s="266">
        <f t="shared" si="11"/>
        <v>0</v>
      </c>
      <c r="F90" s="201"/>
      <c r="G90" s="301"/>
      <c r="H90" s="201"/>
      <c r="I90" s="301"/>
      <c r="J90" s="201"/>
      <c r="K90" s="236"/>
      <c r="L90" s="201"/>
      <c r="M90" s="236"/>
      <c r="N90" s="201"/>
      <c r="O90" s="236"/>
      <c r="P90" s="201"/>
      <c r="Q90" s="236"/>
      <c r="R90" s="201"/>
      <c r="S90" s="236"/>
      <c r="T90" s="201"/>
      <c r="U90" s="236"/>
      <c r="V90" s="201"/>
      <c r="W90" s="236"/>
      <c r="X90" s="201"/>
      <c r="Y90" s="236"/>
      <c r="Z90" s="201"/>
      <c r="AA90" s="236"/>
      <c r="AB90" s="201"/>
      <c r="AC90" s="236"/>
      <c r="AD90" s="201"/>
      <c r="AE90" s="236"/>
      <c r="AF90" s="201"/>
      <c r="AG90" s="236"/>
      <c r="AH90" s="201"/>
      <c r="AI90" s="236"/>
      <c r="AJ90" s="201"/>
      <c r="AK90" s="236"/>
      <c r="AL90" s="395"/>
      <c r="AM90" s="236"/>
      <c r="AN90" s="236"/>
      <c r="AO90" s="237"/>
      <c r="AP90" s="237"/>
      <c r="AQ90" s="237"/>
      <c r="AR90" s="1612" t="s">
        <v>1514</v>
      </c>
      <c r="CG90" s="1770">
        <v>0</v>
      </c>
      <c r="CH90" s="1770">
        <v>0</v>
      </c>
      <c r="CI90" s="1770">
        <v>0</v>
      </c>
      <c r="CJ90" s="1770"/>
      <c r="CK90" s="1770"/>
      <c r="CL90" s="1770"/>
      <c r="CM90" s="1770"/>
      <c r="CN90" s="1770"/>
      <c r="CO90" s="1770"/>
    </row>
    <row r="91" spans="1:93" x14ac:dyDescent="0.25">
      <c r="A91" s="2734"/>
      <c r="B91" s="266" t="s">
        <v>361</v>
      </c>
      <c r="C91" s="266">
        <f t="shared" si="9"/>
        <v>0</v>
      </c>
      <c r="D91" s="266">
        <f t="shared" si="10"/>
        <v>0</v>
      </c>
      <c r="E91" s="266">
        <f t="shared" si="11"/>
        <v>0</v>
      </c>
      <c r="F91" s="201"/>
      <c r="G91" s="301"/>
      <c r="H91" s="201"/>
      <c r="I91" s="301"/>
      <c r="J91" s="201"/>
      <c r="K91" s="236"/>
      <c r="L91" s="201"/>
      <c r="M91" s="236"/>
      <c r="N91" s="201"/>
      <c r="O91" s="236"/>
      <c r="P91" s="201"/>
      <c r="Q91" s="236"/>
      <c r="R91" s="201"/>
      <c r="S91" s="236"/>
      <c r="T91" s="201"/>
      <c r="U91" s="236"/>
      <c r="V91" s="201"/>
      <c r="W91" s="236"/>
      <c r="X91" s="201"/>
      <c r="Y91" s="236"/>
      <c r="Z91" s="201"/>
      <c r="AA91" s="236"/>
      <c r="AB91" s="201"/>
      <c r="AC91" s="236"/>
      <c r="AD91" s="201"/>
      <c r="AE91" s="236"/>
      <c r="AF91" s="201"/>
      <c r="AG91" s="236"/>
      <c r="AH91" s="201"/>
      <c r="AI91" s="236"/>
      <c r="AJ91" s="201"/>
      <c r="AK91" s="236"/>
      <c r="AL91" s="395"/>
      <c r="AM91" s="236"/>
      <c r="AN91" s="236"/>
      <c r="AO91" s="237"/>
      <c r="AP91" s="237"/>
      <c r="AQ91" s="237"/>
      <c r="AR91" s="1612" t="s">
        <v>1514</v>
      </c>
      <c r="CG91" s="1770">
        <v>0</v>
      </c>
      <c r="CH91" s="1770">
        <v>0</v>
      </c>
      <c r="CI91" s="1770">
        <v>0</v>
      </c>
      <c r="CJ91" s="1770"/>
      <c r="CK91" s="1770"/>
      <c r="CL91" s="1770"/>
      <c r="CM91" s="1770"/>
      <c r="CN91" s="1770"/>
      <c r="CO91" s="1770"/>
    </row>
    <row r="92" spans="1:93" x14ac:dyDescent="0.25">
      <c r="A92" s="2734"/>
      <c r="B92" s="266" t="s">
        <v>897</v>
      </c>
      <c r="C92" s="266">
        <f t="shared" si="9"/>
        <v>0</v>
      </c>
      <c r="D92" s="266">
        <f t="shared" si="10"/>
        <v>0</v>
      </c>
      <c r="E92" s="266">
        <f t="shared" si="11"/>
        <v>0</v>
      </c>
      <c r="F92" s="201"/>
      <c r="G92" s="301"/>
      <c r="H92" s="201"/>
      <c r="I92" s="301"/>
      <c r="J92" s="201"/>
      <c r="K92" s="236"/>
      <c r="L92" s="201"/>
      <c r="M92" s="236"/>
      <c r="N92" s="201"/>
      <c r="O92" s="236"/>
      <c r="P92" s="201"/>
      <c r="Q92" s="236"/>
      <c r="R92" s="201"/>
      <c r="S92" s="236"/>
      <c r="T92" s="201"/>
      <c r="U92" s="236"/>
      <c r="V92" s="201"/>
      <c r="W92" s="236"/>
      <c r="X92" s="201"/>
      <c r="Y92" s="236"/>
      <c r="Z92" s="201"/>
      <c r="AA92" s="236"/>
      <c r="AB92" s="201"/>
      <c r="AC92" s="236"/>
      <c r="AD92" s="201"/>
      <c r="AE92" s="236"/>
      <c r="AF92" s="201"/>
      <c r="AG92" s="236"/>
      <c r="AH92" s="201"/>
      <c r="AI92" s="236"/>
      <c r="AJ92" s="201"/>
      <c r="AK92" s="236"/>
      <c r="AL92" s="395"/>
      <c r="AM92" s="236"/>
      <c r="AN92" s="236"/>
      <c r="AO92" s="237"/>
      <c r="AP92" s="237"/>
      <c r="AQ92" s="237"/>
      <c r="AR92" s="1612" t="s">
        <v>1514</v>
      </c>
      <c r="CG92" s="1770">
        <v>0</v>
      </c>
      <c r="CH92" s="1770">
        <v>0</v>
      </c>
      <c r="CI92" s="1770">
        <v>0</v>
      </c>
      <c r="CJ92" s="1770"/>
      <c r="CK92" s="1770"/>
      <c r="CL92" s="1770"/>
      <c r="CM92" s="1770"/>
      <c r="CN92" s="1770"/>
      <c r="CO92" s="1770"/>
    </row>
    <row r="93" spans="1:93" x14ac:dyDescent="0.25">
      <c r="A93" s="2734"/>
      <c r="B93" s="266" t="s">
        <v>360</v>
      </c>
      <c r="C93" s="266">
        <f t="shared" si="9"/>
        <v>0</v>
      </c>
      <c r="D93" s="266">
        <f t="shared" si="10"/>
        <v>0</v>
      </c>
      <c r="E93" s="266">
        <f t="shared" si="11"/>
        <v>0</v>
      </c>
      <c r="F93" s="201"/>
      <c r="G93" s="301"/>
      <c r="H93" s="201"/>
      <c r="I93" s="301"/>
      <c r="J93" s="201"/>
      <c r="K93" s="236"/>
      <c r="L93" s="201"/>
      <c r="M93" s="236"/>
      <c r="N93" s="201"/>
      <c r="O93" s="236"/>
      <c r="P93" s="201"/>
      <c r="Q93" s="236"/>
      <c r="R93" s="201"/>
      <c r="S93" s="236"/>
      <c r="T93" s="201"/>
      <c r="U93" s="236"/>
      <c r="V93" s="201"/>
      <c r="W93" s="236"/>
      <c r="X93" s="201"/>
      <c r="Y93" s="236"/>
      <c r="Z93" s="201"/>
      <c r="AA93" s="236"/>
      <c r="AB93" s="201"/>
      <c r="AC93" s="236"/>
      <c r="AD93" s="201"/>
      <c r="AE93" s="236"/>
      <c r="AF93" s="201"/>
      <c r="AG93" s="236"/>
      <c r="AH93" s="201"/>
      <c r="AI93" s="236"/>
      <c r="AJ93" s="201"/>
      <c r="AK93" s="236"/>
      <c r="AL93" s="395"/>
      <c r="AM93" s="236"/>
      <c r="AN93" s="236"/>
      <c r="AO93" s="237"/>
      <c r="AP93" s="237"/>
      <c r="AQ93" s="237"/>
      <c r="AR93" s="1612" t="s">
        <v>1514</v>
      </c>
      <c r="CG93" s="1770">
        <v>0</v>
      </c>
      <c r="CH93" s="1770">
        <v>0</v>
      </c>
      <c r="CI93" s="1770">
        <v>0</v>
      </c>
      <c r="CJ93" s="1770"/>
      <c r="CK93" s="1770"/>
      <c r="CL93" s="1770"/>
      <c r="CM93" s="1770"/>
      <c r="CN93" s="1770"/>
      <c r="CO93" s="1770"/>
    </row>
    <row r="94" spans="1:93" x14ac:dyDescent="0.25">
      <c r="A94" s="2734"/>
      <c r="B94" s="1771" t="s">
        <v>898</v>
      </c>
      <c r="C94" s="1774">
        <f t="shared" si="9"/>
        <v>0</v>
      </c>
      <c r="D94" s="1772">
        <f t="shared" si="10"/>
        <v>0</v>
      </c>
      <c r="E94" s="268">
        <f t="shared" si="11"/>
        <v>0</v>
      </c>
      <c r="F94" s="201"/>
      <c r="G94" s="301"/>
      <c r="H94" s="201"/>
      <c r="I94" s="301"/>
      <c r="J94" s="201"/>
      <c r="K94" s="236"/>
      <c r="L94" s="201"/>
      <c r="M94" s="236"/>
      <c r="N94" s="201"/>
      <c r="O94" s="236"/>
      <c r="P94" s="201"/>
      <c r="Q94" s="236"/>
      <c r="R94" s="201"/>
      <c r="S94" s="236"/>
      <c r="T94" s="201"/>
      <c r="U94" s="236"/>
      <c r="V94" s="201"/>
      <c r="W94" s="236"/>
      <c r="X94" s="201"/>
      <c r="Y94" s="236"/>
      <c r="Z94" s="201"/>
      <c r="AA94" s="236"/>
      <c r="AB94" s="201"/>
      <c r="AC94" s="236"/>
      <c r="AD94" s="201"/>
      <c r="AE94" s="236"/>
      <c r="AF94" s="201"/>
      <c r="AG94" s="236"/>
      <c r="AH94" s="201"/>
      <c r="AI94" s="236"/>
      <c r="AJ94" s="201"/>
      <c r="AK94" s="236"/>
      <c r="AL94" s="395"/>
      <c r="AM94" s="236"/>
      <c r="AN94" s="236"/>
      <c r="AO94" s="237"/>
      <c r="AP94" s="237"/>
      <c r="AQ94" s="237"/>
      <c r="AR94" s="1612" t="s">
        <v>1514</v>
      </c>
      <c r="CG94" s="1770">
        <v>0</v>
      </c>
      <c r="CH94" s="1770">
        <v>0</v>
      </c>
      <c r="CI94" s="1770">
        <v>0</v>
      </c>
      <c r="CJ94" s="1770"/>
      <c r="CK94" s="1770"/>
      <c r="CL94" s="1770"/>
      <c r="CM94" s="1770"/>
      <c r="CN94" s="1770"/>
      <c r="CO94" s="1770"/>
    </row>
    <row r="95" spans="1:93" x14ac:dyDescent="0.25">
      <c r="A95" s="2733"/>
      <c r="B95" s="564" t="s">
        <v>185</v>
      </c>
      <c r="C95" s="564">
        <f t="shared" si="9"/>
        <v>0</v>
      </c>
      <c r="D95" s="564">
        <f t="shared" si="10"/>
        <v>0</v>
      </c>
      <c r="E95" s="564">
        <f t="shared" si="11"/>
        <v>0</v>
      </c>
      <c r="F95" s="242"/>
      <c r="G95" s="247"/>
      <c r="H95" s="242"/>
      <c r="I95" s="247"/>
      <c r="J95" s="242"/>
      <c r="K95" s="169"/>
      <c r="L95" s="242"/>
      <c r="M95" s="169"/>
      <c r="N95" s="242"/>
      <c r="O95" s="169"/>
      <c r="P95" s="242"/>
      <c r="Q95" s="169"/>
      <c r="R95" s="242"/>
      <c r="S95" s="169"/>
      <c r="T95" s="242"/>
      <c r="U95" s="169"/>
      <c r="V95" s="242"/>
      <c r="W95" s="169"/>
      <c r="X95" s="242"/>
      <c r="Y95" s="169"/>
      <c r="Z95" s="242"/>
      <c r="AA95" s="169"/>
      <c r="AB95" s="242"/>
      <c r="AC95" s="169"/>
      <c r="AD95" s="242"/>
      <c r="AE95" s="169"/>
      <c r="AF95" s="242"/>
      <c r="AG95" s="169"/>
      <c r="AH95" s="242"/>
      <c r="AI95" s="169"/>
      <c r="AJ95" s="242"/>
      <c r="AK95" s="169"/>
      <c r="AL95" s="400"/>
      <c r="AM95" s="169"/>
      <c r="AN95" s="169"/>
      <c r="AO95" s="136"/>
      <c r="AP95" s="136"/>
      <c r="AQ95" s="136"/>
      <c r="AR95" s="1612" t="s">
        <v>1514</v>
      </c>
      <c r="CG95" s="1770">
        <v>0</v>
      </c>
      <c r="CH95" s="1770">
        <v>0</v>
      </c>
      <c r="CI95" s="1770">
        <v>0</v>
      </c>
      <c r="CJ95" s="1770"/>
      <c r="CK95" s="1770"/>
      <c r="CL95" s="1770"/>
      <c r="CM95" s="1770"/>
      <c r="CN95" s="1770"/>
      <c r="CO95" s="1770"/>
    </row>
    <row r="96" spans="1:93" x14ac:dyDescent="0.25">
      <c r="A96" s="218" t="s">
        <v>910</v>
      </c>
      <c r="B96" s="218"/>
      <c r="C96" s="218"/>
      <c r="D96" s="218"/>
      <c r="E96" s="218"/>
      <c r="F96" s="218"/>
      <c r="G96" s="218"/>
      <c r="H96" s="218"/>
      <c r="I96" s="218"/>
      <c r="J96" s="218"/>
      <c r="K96" s="1286"/>
      <c r="L96" s="1286"/>
      <c r="M96" s="1241"/>
      <c r="N96" s="550"/>
      <c r="O96" s="1241"/>
      <c r="P96" s="1241"/>
      <c r="Q96" s="953"/>
      <c r="R96" s="953"/>
      <c r="S96" s="953"/>
      <c r="T96" s="953"/>
      <c r="U96" s="1777"/>
      <c r="V96" s="1777"/>
      <c r="W96" s="1778"/>
      <c r="X96" s="1778"/>
      <c r="Y96" s="1778"/>
      <c r="Z96" s="1779"/>
      <c r="AA96" s="1777"/>
      <c r="AB96" s="1777"/>
      <c r="AC96" s="1777"/>
      <c r="AD96" s="953"/>
      <c r="AE96" s="953"/>
      <c r="AF96" s="953"/>
      <c r="AG96" s="953"/>
      <c r="AH96" s="953"/>
      <c r="AI96" s="953"/>
      <c r="AJ96" s="953"/>
      <c r="AK96" s="953"/>
      <c r="AL96" s="953"/>
      <c r="AM96" s="953"/>
      <c r="AN96" s="953"/>
      <c r="AO96" s="953"/>
      <c r="AP96" s="953"/>
      <c r="CG96" s="1770"/>
      <c r="CH96" s="1770"/>
      <c r="CI96" s="1770"/>
      <c r="CJ96" s="1770"/>
      <c r="CK96" s="1770"/>
      <c r="CL96" s="1770"/>
      <c r="CM96" s="1770"/>
      <c r="CN96" s="1770"/>
      <c r="CO96" s="1770"/>
    </row>
    <row r="97" spans="1:93" x14ac:dyDescent="0.25">
      <c r="A97" s="2732" t="s">
        <v>911</v>
      </c>
      <c r="B97" s="2740" t="s">
        <v>912</v>
      </c>
      <c r="C97" s="2767" t="s">
        <v>288</v>
      </c>
      <c r="D97" s="2752"/>
      <c r="E97" s="2768"/>
      <c r="F97" s="2735" t="s">
        <v>533</v>
      </c>
      <c r="G97" s="2736"/>
      <c r="H97" s="2736"/>
      <c r="I97" s="2736"/>
      <c r="J97" s="2736"/>
      <c r="K97" s="2736"/>
      <c r="L97" s="2736"/>
      <c r="M97" s="2736"/>
      <c r="N97" s="2736"/>
      <c r="O97" s="2736"/>
      <c r="P97" s="2736"/>
      <c r="Q97" s="2736"/>
      <c r="R97" s="2736"/>
      <c r="S97" s="2736"/>
      <c r="T97" s="2736"/>
      <c r="U97" s="2736"/>
      <c r="V97" s="2736"/>
      <c r="W97" s="2736"/>
      <c r="X97" s="2736"/>
      <c r="Y97" s="2736"/>
      <c r="Z97" s="2736"/>
      <c r="AA97" s="2736"/>
      <c r="AB97" s="2736"/>
      <c r="AC97" s="2736"/>
      <c r="AD97" s="2736"/>
      <c r="AE97" s="2736"/>
      <c r="AF97" s="2736"/>
      <c r="AG97" s="2736"/>
      <c r="AH97" s="2736"/>
      <c r="AI97" s="2736"/>
      <c r="AJ97" s="2736"/>
      <c r="AK97" s="2736"/>
      <c r="AL97" s="2736"/>
      <c r="AM97" s="2737"/>
      <c r="AN97" s="2785" t="s">
        <v>538</v>
      </c>
      <c r="AO97" s="2732" t="s">
        <v>7</v>
      </c>
      <c r="AP97" s="2732" t="s">
        <v>26</v>
      </c>
      <c r="CG97" s="1770"/>
      <c r="CH97" s="1770"/>
      <c r="CI97" s="1770"/>
      <c r="CJ97" s="1770"/>
      <c r="CK97" s="1770"/>
      <c r="CL97" s="1770"/>
      <c r="CM97" s="1770"/>
      <c r="CN97" s="1770"/>
      <c r="CO97" s="1770"/>
    </row>
    <row r="98" spans="1:93" x14ac:dyDescent="0.25">
      <c r="A98" s="2734"/>
      <c r="B98" s="2743"/>
      <c r="C98" s="2769"/>
      <c r="D98" s="2753"/>
      <c r="E98" s="2770"/>
      <c r="F98" s="2745" t="s">
        <v>475</v>
      </c>
      <c r="G98" s="2747"/>
      <c r="H98" s="2745" t="s">
        <v>476</v>
      </c>
      <c r="I98" s="2747"/>
      <c r="J98" s="2735" t="s">
        <v>344</v>
      </c>
      <c r="K98" s="2737"/>
      <c r="L98" s="2735" t="s">
        <v>12</v>
      </c>
      <c r="M98" s="2737"/>
      <c r="N98" s="2735" t="s">
        <v>188</v>
      </c>
      <c r="O98" s="2737"/>
      <c r="P98" s="2735" t="s">
        <v>14</v>
      </c>
      <c r="Q98" s="2737"/>
      <c r="R98" s="2735" t="s">
        <v>15</v>
      </c>
      <c r="S98" s="2737"/>
      <c r="T98" s="2735" t="s">
        <v>16</v>
      </c>
      <c r="U98" s="2737"/>
      <c r="V98" s="2735" t="s">
        <v>17</v>
      </c>
      <c r="W98" s="2737"/>
      <c r="X98" s="2735" t="s">
        <v>18</v>
      </c>
      <c r="Y98" s="2737"/>
      <c r="Z98" s="2735" t="s">
        <v>19</v>
      </c>
      <c r="AA98" s="2737"/>
      <c r="AB98" s="2735" t="s">
        <v>20</v>
      </c>
      <c r="AC98" s="2737"/>
      <c r="AD98" s="2735" t="s">
        <v>21</v>
      </c>
      <c r="AE98" s="2736"/>
      <c r="AF98" s="2735" t="s">
        <v>22</v>
      </c>
      <c r="AG98" s="2737"/>
      <c r="AH98" s="2736" t="s">
        <v>23</v>
      </c>
      <c r="AI98" s="2736"/>
      <c r="AJ98" s="2735" t="s">
        <v>24</v>
      </c>
      <c r="AK98" s="2737"/>
      <c r="AL98" s="2735" t="s">
        <v>25</v>
      </c>
      <c r="AM98" s="2737"/>
      <c r="AN98" s="2787"/>
      <c r="AO98" s="2734"/>
      <c r="AP98" s="2734"/>
      <c r="CG98" s="1770"/>
      <c r="CH98" s="1770"/>
      <c r="CI98" s="1770"/>
      <c r="CJ98" s="1770"/>
      <c r="CK98" s="1770"/>
      <c r="CL98" s="1770"/>
      <c r="CM98" s="1770"/>
      <c r="CN98" s="1770"/>
      <c r="CO98" s="1770"/>
    </row>
    <row r="99" spans="1:93" x14ac:dyDescent="0.25">
      <c r="A99" s="2733"/>
      <c r="B99" s="2741"/>
      <c r="C99" s="417" t="s">
        <v>48</v>
      </c>
      <c r="D99" s="417" t="s">
        <v>74</v>
      </c>
      <c r="E99" s="417" t="s">
        <v>75</v>
      </c>
      <c r="F99" s="856" t="s">
        <v>74</v>
      </c>
      <c r="G99" s="419" t="s">
        <v>75</v>
      </c>
      <c r="H99" s="856" t="s">
        <v>74</v>
      </c>
      <c r="I99" s="419" t="s">
        <v>75</v>
      </c>
      <c r="J99" s="856" t="s">
        <v>74</v>
      </c>
      <c r="K99" s="419" t="s">
        <v>75</v>
      </c>
      <c r="L99" s="856" t="s">
        <v>74</v>
      </c>
      <c r="M99" s="419" t="s">
        <v>75</v>
      </c>
      <c r="N99" s="856" t="s">
        <v>74</v>
      </c>
      <c r="O99" s="512" t="s">
        <v>75</v>
      </c>
      <c r="P99" s="856" t="s">
        <v>74</v>
      </c>
      <c r="Q99" s="419" t="s">
        <v>75</v>
      </c>
      <c r="R99" s="1254" t="s">
        <v>74</v>
      </c>
      <c r="S99" s="512" t="s">
        <v>75</v>
      </c>
      <c r="T99" s="856" t="s">
        <v>74</v>
      </c>
      <c r="U99" s="419" t="s">
        <v>75</v>
      </c>
      <c r="V99" s="1254" t="s">
        <v>74</v>
      </c>
      <c r="W99" s="512" t="s">
        <v>75</v>
      </c>
      <c r="X99" s="856" t="s">
        <v>74</v>
      </c>
      <c r="Y99" s="419" t="s">
        <v>75</v>
      </c>
      <c r="Z99" s="1254" t="s">
        <v>74</v>
      </c>
      <c r="AA99" s="512" t="s">
        <v>75</v>
      </c>
      <c r="AB99" s="856" t="s">
        <v>74</v>
      </c>
      <c r="AC99" s="419" t="s">
        <v>75</v>
      </c>
      <c r="AD99" s="1254" t="s">
        <v>74</v>
      </c>
      <c r="AE99" s="512" t="s">
        <v>75</v>
      </c>
      <c r="AF99" s="856" t="s">
        <v>74</v>
      </c>
      <c r="AG99" s="419" t="s">
        <v>75</v>
      </c>
      <c r="AH99" s="1254" t="s">
        <v>74</v>
      </c>
      <c r="AI99" s="512" t="s">
        <v>75</v>
      </c>
      <c r="AJ99" s="856" t="s">
        <v>74</v>
      </c>
      <c r="AK99" s="419" t="s">
        <v>75</v>
      </c>
      <c r="AL99" s="856" t="s">
        <v>74</v>
      </c>
      <c r="AM99" s="419" t="s">
        <v>75</v>
      </c>
      <c r="AN99" s="3353"/>
      <c r="AO99" s="2733"/>
      <c r="AP99" s="2733"/>
      <c r="CG99" s="1770"/>
      <c r="CH99" s="1770"/>
      <c r="CI99" s="1770"/>
      <c r="CJ99" s="1770"/>
      <c r="CK99" s="1770"/>
      <c r="CL99" s="1770"/>
      <c r="CM99" s="1770"/>
      <c r="CN99" s="1770"/>
      <c r="CO99" s="1770"/>
    </row>
    <row r="100" spans="1:93" x14ac:dyDescent="0.25">
      <c r="A100" s="2732" t="s">
        <v>2213</v>
      </c>
      <c r="B100" s="161" t="s">
        <v>913</v>
      </c>
      <c r="C100" s="161">
        <f t="shared" ref="C100:C111" si="12">SUM(D100+E100)</f>
        <v>0</v>
      </c>
      <c r="D100" s="161">
        <f t="shared" ref="D100:D111" si="13">SUM(F100+H100+J100+L100+N100+P100+R100+T100+V100+X100+Z100+AB100+AD100+AF100+AH100+AJ100+AL100)</f>
        <v>0</v>
      </c>
      <c r="E100" s="165">
        <f t="shared" ref="E100:E111" si="14">SUM(G100+I100+K100+M100+O100+Q100+S100+U100+W100+Y100+AA100+AC100+AE100+AG100+AI100+AK100+AM100)</f>
        <v>0</v>
      </c>
      <c r="F100" s="193"/>
      <c r="G100" s="196"/>
      <c r="H100" s="193"/>
      <c r="I100" s="244"/>
      <c r="J100" s="264"/>
      <c r="K100" s="532"/>
      <c r="L100" s="193"/>
      <c r="M100" s="166"/>
      <c r="N100" s="264"/>
      <c r="O100" s="532"/>
      <c r="P100" s="401"/>
      <c r="Q100" s="166"/>
      <c r="R100" s="196"/>
      <c r="S100" s="532"/>
      <c r="T100" s="193"/>
      <c r="U100" s="244"/>
      <c r="V100" s="264"/>
      <c r="W100" s="196"/>
      <c r="X100" s="193"/>
      <c r="Y100" s="244"/>
      <c r="Z100" s="264"/>
      <c r="AA100" s="196"/>
      <c r="AB100" s="193"/>
      <c r="AC100" s="244"/>
      <c r="AD100" s="264"/>
      <c r="AE100" s="196"/>
      <c r="AF100" s="193"/>
      <c r="AG100" s="244"/>
      <c r="AH100" s="264"/>
      <c r="AI100" s="196"/>
      <c r="AJ100" s="193"/>
      <c r="AK100" s="244"/>
      <c r="AL100" s="401"/>
      <c r="AM100" s="166"/>
      <c r="AN100" s="244"/>
      <c r="AO100" s="166"/>
      <c r="AP100" s="166"/>
      <c r="AQ100" s="1612" t="s">
        <v>263</v>
      </c>
      <c r="CG100" s="1770">
        <v>0</v>
      </c>
      <c r="CH100" s="1770">
        <v>0</v>
      </c>
      <c r="CI100" s="1770"/>
      <c r="CJ100" s="1770"/>
      <c r="CK100" s="1770"/>
      <c r="CL100" s="1770"/>
      <c r="CM100" s="1770"/>
      <c r="CN100" s="1770"/>
      <c r="CO100" s="1770"/>
    </row>
    <row r="101" spans="1:93" x14ac:dyDescent="0.25">
      <c r="A101" s="2734"/>
      <c r="B101" s="266" t="s">
        <v>914</v>
      </c>
      <c r="C101" s="266">
        <f t="shared" si="12"/>
        <v>0</v>
      </c>
      <c r="D101" s="266">
        <f t="shared" si="13"/>
        <v>0</v>
      </c>
      <c r="E101" s="200">
        <f t="shared" si="14"/>
        <v>0</v>
      </c>
      <c r="F101" s="201"/>
      <c r="G101" s="205"/>
      <c r="H101" s="201"/>
      <c r="I101" s="301"/>
      <c r="J101" s="267"/>
      <c r="K101" s="447"/>
      <c r="L101" s="201"/>
      <c r="M101" s="236"/>
      <c r="N101" s="267"/>
      <c r="O101" s="447"/>
      <c r="P101" s="395"/>
      <c r="Q101" s="236"/>
      <c r="R101" s="205"/>
      <c r="S101" s="447"/>
      <c r="T101" s="201"/>
      <c r="U101" s="301"/>
      <c r="V101" s="267"/>
      <c r="W101" s="205"/>
      <c r="X101" s="201"/>
      <c r="Y101" s="301"/>
      <c r="Z101" s="267"/>
      <c r="AA101" s="205"/>
      <c r="AB101" s="201"/>
      <c r="AC101" s="301"/>
      <c r="AD101" s="267"/>
      <c r="AE101" s="205"/>
      <c r="AF101" s="201"/>
      <c r="AG101" s="301"/>
      <c r="AH101" s="267"/>
      <c r="AI101" s="205"/>
      <c r="AJ101" s="201"/>
      <c r="AK101" s="301"/>
      <c r="AL101" s="395"/>
      <c r="AM101" s="236"/>
      <c r="AN101" s="301"/>
      <c r="AO101" s="236"/>
      <c r="AP101" s="236"/>
      <c r="AQ101" s="1612" t="s">
        <v>263</v>
      </c>
      <c r="CG101" s="1770">
        <v>0</v>
      </c>
      <c r="CH101" s="1770">
        <v>0</v>
      </c>
      <c r="CI101" s="1770"/>
      <c r="CJ101" s="1770"/>
      <c r="CK101" s="1770"/>
      <c r="CL101" s="1770"/>
      <c r="CM101" s="1770"/>
      <c r="CN101" s="1770"/>
      <c r="CO101" s="1770"/>
    </row>
    <row r="102" spans="1:93" x14ac:dyDescent="0.25">
      <c r="A102" s="2734"/>
      <c r="B102" s="266" t="s">
        <v>915</v>
      </c>
      <c r="C102" s="266">
        <f t="shared" si="12"/>
        <v>0</v>
      </c>
      <c r="D102" s="266">
        <f t="shared" si="13"/>
        <v>0</v>
      </c>
      <c r="E102" s="200">
        <f t="shared" si="14"/>
        <v>0</v>
      </c>
      <c r="F102" s="201"/>
      <c r="G102" s="205"/>
      <c r="H102" s="201"/>
      <c r="I102" s="301"/>
      <c r="J102" s="267"/>
      <c r="K102" s="447"/>
      <c r="L102" s="201"/>
      <c r="M102" s="236"/>
      <c r="N102" s="267"/>
      <c r="O102" s="447"/>
      <c r="P102" s="395"/>
      <c r="Q102" s="236"/>
      <c r="R102" s="205"/>
      <c r="S102" s="447"/>
      <c r="T102" s="201"/>
      <c r="U102" s="301"/>
      <c r="V102" s="267"/>
      <c r="W102" s="205"/>
      <c r="X102" s="201"/>
      <c r="Y102" s="301"/>
      <c r="Z102" s="267"/>
      <c r="AA102" s="205"/>
      <c r="AB102" s="201"/>
      <c r="AC102" s="301"/>
      <c r="AD102" s="267"/>
      <c r="AE102" s="205"/>
      <c r="AF102" s="201"/>
      <c r="AG102" s="301"/>
      <c r="AH102" s="267"/>
      <c r="AI102" s="205"/>
      <c r="AJ102" s="201"/>
      <c r="AK102" s="301"/>
      <c r="AL102" s="395"/>
      <c r="AM102" s="236"/>
      <c r="AN102" s="301"/>
      <c r="AO102" s="236"/>
      <c r="AP102" s="236"/>
      <c r="AQ102" s="1612" t="s">
        <v>263</v>
      </c>
      <c r="CG102" s="1770">
        <v>0</v>
      </c>
      <c r="CH102" s="1770">
        <v>0</v>
      </c>
      <c r="CI102" s="1770"/>
      <c r="CJ102" s="1770"/>
      <c r="CK102" s="1770"/>
      <c r="CL102" s="1770"/>
      <c r="CM102" s="1770"/>
      <c r="CN102" s="1770"/>
      <c r="CO102" s="1770"/>
    </row>
    <row r="103" spans="1:93" x14ac:dyDescent="0.25">
      <c r="A103" s="2734"/>
      <c r="B103" s="266" t="s">
        <v>916</v>
      </c>
      <c r="C103" s="266">
        <f t="shared" si="12"/>
        <v>0</v>
      </c>
      <c r="D103" s="266">
        <f t="shared" si="13"/>
        <v>0</v>
      </c>
      <c r="E103" s="200">
        <f t="shared" si="14"/>
        <v>0</v>
      </c>
      <c r="F103" s="201"/>
      <c r="G103" s="205"/>
      <c r="H103" s="201"/>
      <c r="I103" s="301"/>
      <c r="J103" s="267"/>
      <c r="K103" s="447"/>
      <c r="L103" s="201"/>
      <c r="M103" s="236"/>
      <c r="N103" s="267"/>
      <c r="O103" s="447"/>
      <c r="P103" s="395"/>
      <c r="Q103" s="236"/>
      <c r="R103" s="205"/>
      <c r="S103" s="447"/>
      <c r="T103" s="201"/>
      <c r="U103" s="301"/>
      <c r="V103" s="267"/>
      <c r="W103" s="205"/>
      <c r="X103" s="201"/>
      <c r="Y103" s="301"/>
      <c r="Z103" s="267"/>
      <c r="AA103" s="205"/>
      <c r="AB103" s="201"/>
      <c r="AC103" s="301"/>
      <c r="AD103" s="267"/>
      <c r="AE103" s="205"/>
      <c r="AF103" s="201"/>
      <c r="AG103" s="301"/>
      <c r="AH103" s="267"/>
      <c r="AI103" s="205"/>
      <c r="AJ103" s="201"/>
      <c r="AK103" s="301"/>
      <c r="AL103" s="395"/>
      <c r="AM103" s="236"/>
      <c r="AN103" s="301"/>
      <c r="AO103" s="236"/>
      <c r="AP103" s="236"/>
      <c r="AQ103" s="1612" t="s">
        <v>263</v>
      </c>
      <c r="CG103" s="1770">
        <v>0</v>
      </c>
      <c r="CH103" s="1770">
        <v>0</v>
      </c>
      <c r="CI103" s="1770"/>
      <c r="CJ103" s="1770"/>
      <c r="CK103" s="1770"/>
      <c r="CL103" s="1770"/>
      <c r="CM103" s="1770"/>
      <c r="CN103" s="1770"/>
      <c r="CO103" s="1770"/>
    </row>
    <row r="104" spans="1:93" x14ac:dyDescent="0.25">
      <c r="A104" s="2734"/>
      <c r="B104" s="268" t="s">
        <v>2188</v>
      </c>
      <c r="C104" s="268">
        <f t="shared" si="12"/>
        <v>0</v>
      </c>
      <c r="D104" s="268">
        <f t="shared" si="13"/>
        <v>0</v>
      </c>
      <c r="E104" s="159">
        <f t="shared" si="14"/>
        <v>0</v>
      </c>
      <c r="F104" s="147"/>
      <c r="G104" s="1780"/>
      <c r="H104" s="147"/>
      <c r="I104" s="492"/>
      <c r="J104" s="267"/>
      <c r="K104" s="447"/>
      <c r="L104" s="269"/>
      <c r="M104" s="270"/>
      <c r="N104" s="206"/>
      <c r="O104" s="209"/>
      <c r="P104" s="617"/>
      <c r="Q104" s="150"/>
      <c r="R104" s="1780"/>
      <c r="S104" s="639"/>
      <c r="T104" s="147"/>
      <c r="U104" s="492"/>
      <c r="V104" s="1477"/>
      <c r="W104" s="1780"/>
      <c r="X104" s="147"/>
      <c r="Y104" s="492"/>
      <c r="Z104" s="1477"/>
      <c r="AA104" s="1780"/>
      <c r="AB104" s="147"/>
      <c r="AC104" s="492"/>
      <c r="AD104" s="1477"/>
      <c r="AE104" s="1780"/>
      <c r="AF104" s="147"/>
      <c r="AG104" s="492"/>
      <c r="AH104" s="1477"/>
      <c r="AI104" s="1780"/>
      <c r="AJ104" s="147"/>
      <c r="AK104" s="492"/>
      <c r="AL104" s="617"/>
      <c r="AM104" s="150"/>
      <c r="AN104" s="301"/>
      <c r="AO104" s="270"/>
      <c r="AP104" s="270"/>
      <c r="AQ104" s="1612" t="s">
        <v>263</v>
      </c>
      <c r="CG104" s="1770">
        <v>0</v>
      </c>
      <c r="CH104" s="1770">
        <v>0</v>
      </c>
      <c r="CI104" s="1770"/>
      <c r="CJ104" s="1770"/>
      <c r="CK104" s="1770"/>
      <c r="CL104" s="1770"/>
      <c r="CM104" s="1770"/>
      <c r="CN104" s="1770"/>
      <c r="CO104" s="1770"/>
    </row>
    <row r="105" spans="1:93" x14ac:dyDescent="0.25">
      <c r="A105" s="2733"/>
      <c r="B105" s="564" t="s">
        <v>917</v>
      </c>
      <c r="C105" s="564">
        <f t="shared" si="12"/>
        <v>0</v>
      </c>
      <c r="D105" s="564">
        <f t="shared" si="13"/>
        <v>0</v>
      </c>
      <c r="E105" s="168">
        <f t="shared" si="14"/>
        <v>0</v>
      </c>
      <c r="F105" s="242"/>
      <c r="G105" s="517"/>
      <c r="H105" s="242"/>
      <c r="I105" s="247"/>
      <c r="J105" s="170"/>
      <c r="K105" s="536"/>
      <c r="L105" s="242"/>
      <c r="M105" s="169"/>
      <c r="N105" s="170"/>
      <c r="O105" s="536"/>
      <c r="P105" s="400"/>
      <c r="Q105" s="169"/>
      <c r="R105" s="517"/>
      <c r="S105" s="536"/>
      <c r="T105" s="242"/>
      <c r="U105" s="247"/>
      <c r="V105" s="170"/>
      <c r="W105" s="517"/>
      <c r="X105" s="242"/>
      <c r="Y105" s="247"/>
      <c r="Z105" s="170"/>
      <c r="AA105" s="517"/>
      <c r="AB105" s="242"/>
      <c r="AC105" s="247"/>
      <c r="AD105" s="170"/>
      <c r="AE105" s="517"/>
      <c r="AF105" s="242"/>
      <c r="AG105" s="247"/>
      <c r="AH105" s="170"/>
      <c r="AI105" s="517"/>
      <c r="AJ105" s="242"/>
      <c r="AK105" s="247"/>
      <c r="AL105" s="400"/>
      <c r="AM105" s="169"/>
      <c r="AN105" s="136"/>
      <c r="AO105" s="169"/>
      <c r="AP105" s="169"/>
      <c r="AQ105" s="1612" t="s">
        <v>263</v>
      </c>
      <c r="CG105" s="1770">
        <v>0</v>
      </c>
      <c r="CH105" s="1770">
        <v>0</v>
      </c>
      <c r="CI105" s="1770"/>
      <c r="CJ105" s="1770"/>
      <c r="CK105" s="1770"/>
      <c r="CL105" s="1770"/>
      <c r="CM105" s="1770"/>
      <c r="CN105" s="1770"/>
      <c r="CO105" s="1770"/>
    </row>
    <row r="106" spans="1:93" x14ac:dyDescent="0.25">
      <c r="A106" s="2732" t="s">
        <v>2261</v>
      </c>
      <c r="B106" s="161" t="s">
        <v>913</v>
      </c>
      <c r="C106" s="161">
        <f t="shared" si="12"/>
        <v>0</v>
      </c>
      <c r="D106" s="161">
        <f t="shared" si="13"/>
        <v>0</v>
      </c>
      <c r="E106" s="165">
        <f t="shared" si="14"/>
        <v>0</v>
      </c>
      <c r="F106" s="193"/>
      <c r="G106" s="532"/>
      <c r="H106" s="193"/>
      <c r="I106" s="244"/>
      <c r="J106" s="264"/>
      <c r="K106" s="532"/>
      <c r="L106" s="193"/>
      <c r="M106" s="166"/>
      <c r="N106" s="264"/>
      <c r="O106" s="532"/>
      <c r="P106" s="401"/>
      <c r="Q106" s="166"/>
      <c r="R106" s="196"/>
      <c r="S106" s="532"/>
      <c r="T106" s="193"/>
      <c r="U106" s="244"/>
      <c r="V106" s="264"/>
      <c r="W106" s="196"/>
      <c r="X106" s="193"/>
      <c r="Y106" s="244"/>
      <c r="Z106" s="264"/>
      <c r="AA106" s="196"/>
      <c r="AB106" s="193"/>
      <c r="AC106" s="244"/>
      <c r="AD106" s="264"/>
      <c r="AE106" s="196"/>
      <c r="AF106" s="193"/>
      <c r="AG106" s="244"/>
      <c r="AH106" s="264"/>
      <c r="AI106" s="196"/>
      <c r="AJ106" s="193"/>
      <c r="AK106" s="244"/>
      <c r="AL106" s="401"/>
      <c r="AM106" s="166"/>
      <c r="AN106" s="299"/>
      <c r="AO106" s="166"/>
      <c r="AP106" s="166"/>
      <c r="AQ106" s="1612" t="s">
        <v>263</v>
      </c>
      <c r="CG106" s="1770">
        <v>0</v>
      </c>
      <c r="CH106" s="1770">
        <v>0</v>
      </c>
      <c r="CI106" s="1770"/>
      <c r="CJ106" s="1770"/>
      <c r="CK106" s="1770"/>
      <c r="CL106" s="1770"/>
      <c r="CM106" s="1770"/>
      <c r="CN106" s="1770"/>
      <c r="CO106" s="1770"/>
    </row>
    <row r="107" spans="1:93" x14ac:dyDescent="0.25">
      <c r="A107" s="2734"/>
      <c r="B107" s="266" t="s">
        <v>914</v>
      </c>
      <c r="C107" s="266">
        <f t="shared" si="12"/>
        <v>0</v>
      </c>
      <c r="D107" s="266">
        <f t="shared" si="13"/>
        <v>0</v>
      </c>
      <c r="E107" s="200">
        <f t="shared" si="14"/>
        <v>0</v>
      </c>
      <c r="F107" s="201"/>
      <c r="G107" s="1465"/>
      <c r="H107" s="201"/>
      <c r="I107" s="299"/>
      <c r="J107" s="201"/>
      <c r="K107" s="1465"/>
      <c r="L107" s="201"/>
      <c r="M107" s="299"/>
      <c r="N107" s="267"/>
      <c r="O107" s="1465"/>
      <c r="P107" s="201"/>
      <c r="Q107" s="299"/>
      <c r="R107" s="267"/>
      <c r="S107" s="1465"/>
      <c r="T107" s="201"/>
      <c r="U107" s="299"/>
      <c r="V107" s="267"/>
      <c r="W107" s="1465"/>
      <c r="X107" s="201"/>
      <c r="Y107" s="299"/>
      <c r="Z107" s="267"/>
      <c r="AA107" s="1465"/>
      <c r="AB107" s="201"/>
      <c r="AC107" s="299"/>
      <c r="AD107" s="267"/>
      <c r="AE107" s="1465"/>
      <c r="AF107" s="201"/>
      <c r="AG107" s="299"/>
      <c r="AH107" s="267"/>
      <c r="AI107" s="1465"/>
      <c r="AJ107" s="252"/>
      <c r="AK107" s="299"/>
      <c r="AL107" s="252"/>
      <c r="AM107" s="299"/>
      <c r="AN107" s="301"/>
      <c r="AO107" s="253"/>
      <c r="AP107" s="253"/>
      <c r="AQ107" s="1612" t="s">
        <v>263</v>
      </c>
      <c r="CG107" s="1770">
        <v>0</v>
      </c>
      <c r="CH107" s="1770">
        <v>0</v>
      </c>
      <c r="CI107" s="1770"/>
      <c r="CJ107" s="1770"/>
      <c r="CK107" s="1770"/>
      <c r="CL107" s="1770"/>
      <c r="CM107" s="1770"/>
      <c r="CN107" s="1770"/>
      <c r="CO107" s="1770"/>
    </row>
    <row r="108" spans="1:93" x14ac:dyDescent="0.25">
      <c r="A108" s="2734"/>
      <c r="B108" s="266" t="s">
        <v>915</v>
      </c>
      <c r="C108" s="266">
        <f t="shared" si="12"/>
        <v>0</v>
      </c>
      <c r="D108" s="266">
        <f t="shared" si="13"/>
        <v>0</v>
      </c>
      <c r="E108" s="200">
        <f t="shared" si="14"/>
        <v>0</v>
      </c>
      <c r="F108" s="201"/>
      <c r="G108" s="205"/>
      <c r="H108" s="201"/>
      <c r="I108" s="301"/>
      <c r="J108" s="201"/>
      <c r="K108" s="205"/>
      <c r="L108" s="201"/>
      <c r="M108" s="301"/>
      <c r="N108" s="267"/>
      <c r="O108" s="205"/>
      <c r="P108" s="201"/>
      <c r="Q108" s="301"/>
      <c r="R108" s="267"/>
      <c r="S108" s="205"/>
      <c r="T108" s="201"/>
      <c r="U108" s="301"/>
      <c r="V108" s="267"/>
      <c r="W108" s="205"/>
      <c r="X108" s="201"/>
      <c r="Y108" s="301"/>
      <c r="Z108" s="267"/>
      <c r="AA108" s="205"/>
      <c r="AB108" s="201"/>
      <c r="AC108" s="301"/>
      <c r="AD108" s="267"/>
      <c r="AE108" s="205"/>
      <c r="AF108" s="201"/>
      <c r="AG108" s="301"/>
      <c r="AH108" s="267"/>
      <c r="AI108" s="205"/>
      <c r="AJ108" s="201"/>
      <c r="AK108" s="301"/>
      <c r="AL108" s="201"/>
      <c r="AM108" s="301"/>
      <c r="AN108" s="301"/>
      <c r="AO108" s="236"/>
      <c r="AP108" s="236"/>
      <c r="AQ108" s="1612" t="s">
        <v>263</v>
      </c>
      <c r="CG108" s="1770">
        <v>0</v>
      </c>
      <c r="CH108" s="1770">
        <v>0</v>
      </c>
      <c r="CI108" s="1770"/>
      <c r="CJ108" s="1770"/>
      <c r="CK108" s="1770"/>
      <c r="CL108" s="1770"/>
      <c r="CM108" s="1770"/>
      <c r="CN108" s="1770"/>
      <c r="CO108" s="1770"/>
    </row>
    <row r="109" spans="1:93" x14ac:dyDescent="0.25">
      <c r="A109" s="2734"/>
      <c r="B109" s="266" t="s">
        <v>916</v>
      </c>
      <c r="C109" s="266">
        <f t="shared" si="12"/>
        <v>0</v>
      </c>
      <c r="D109" s="266">
        <f t="shared" si="13"/>
        <v>0</v>
      </c>
      <c r="E109" s="200">
        <f t="shared" si="14"/>
        <v>0</v>
      </c>
      <c r="F109" s="201"/>
      <c r="G109" s="205"/>
      <c r="H109" s="201"/>
      <c r="I109" s="301"/>
      <c r="J109" s="201"/>
      <c r="K109" s="205"/>
      <c r="L109" s="201"/>
      <c r="M109" s="301"/>
      <c r="N109" s="267"/>
      <c r="O109" s="205"/>
      <c r="P109" s="201"/>
      <c r="Q109" s="301"/>
      <c r="R109" s="267"/>
      <c r="S109" s="205"/>
      <c r="T109" s="201"/>
      <c r="U109" s="301"/>
      <c r="V109" s="267"/>
      <c r="W109" s="205"/>
      <c r="X109" s="201"/>
      <c r="Y109" s="301"/>
      <c r="Z109" s="267"/>
      <c r="AA109" s="205"/>
      <c r="AB109" s="201"/>
      <c r="AC109" s="301"/>
      <c r="AD109" s="267"/>
      <c r="AE109" s="205"/>
      <c r="AF109" s="201"/>
      <c r="AG109" s="301"/>
      <c r="AH109" s="267"/>
      <c r="AI109" s="205"/>
      <c r="AJ109" s="201"/>
      <c r="AK109" s="301"/>
      <c r="AL109" s="201"/>
      <c r="AM109" s="301"/>
      <c r="AN109" s="301"/>
      <c r="AO109" s="236"/>
      <c r="AP109" s="236"/>
      <c r="AQ109" s="1612" t="s">
        <v>263</v>
      </c>
      <c r="CG109" s="1770">
        <v>0</v>
      </c>
      <c r="CH109" s="1770">
        <v>0</v>
      </c>
      <c r="CI109" s="1770"/>
      <c r="CJ109" s="1770"/>
      <c r="CK109" s="1770"/>
      <c r="CL109" s="1770"/>
      <c r="CM109" s="1770"/>
      <c r="CN109" s="1770"/>
      <c r="CO109" s="1770"/>
    </row>
    <row r="110" spans="1:93" x14ac:dyDescent="0.25">
      <c r="A110" s="2734"/>
      <c r="B110" s="268" t="s">
        <v>2188</v>
      </c>
      <c r="C110" s="268">
        <f t="shared" si="12"/>
        <v>0</v>
      </c>
      <c r="D110" s="268">
        <f t="shared" si="13"/>
        <v>0</v>
      </c>
      <c r="E110" s="159">
        <f t="shared" si="14"/>
        <v>0</v>
      </c>
      <c r="F110" s="147"/>
      <c r="G110" s="395"/>
      <c r="H110" s="201"/>
      <c r="I110" s="301"/>
      <c r="J110" s="201"/>
      <c r="K110" s="205"/>
      <c r="L110" s="201"/>
      <c r="M110" s="301"/>
      <c r="N110" s="267"/>
      <c r="O110" s="205"/>
      <c r="P110" s="201"/>
      <c r="Q110" s="301"/>
      <c r="R110" s="267"/>
      <c r="S110" s="205"/>
      <c r="T110" s="201"/>
      <c r="U110" s="301"/>
      <c r="V110" s="267"/>
      <c r="W110" s="205"/>
      <c r="X110" s="201"/>
      <c r="Y110" s="301"/>
      <c r="Z110" s="267"/>
      <c r="AA110" s="205"/>
      <c r="AB110" s="201"/>
      <c r="AC110" s="301"/>
      <c r="AD110" s="267"/>
      <c r="AE110" s="205"/>
      <c r="AF110" s="201"/>
      <c r="AG110" s="301"/>
      <c r="AH110" s="267"/>
      <c r="AI110" s="205"/>
      <c r="AJ110" s="201"/>
      <c r="AK110" s="301"/>
      <c r="AL110" s="201"/>
      <c r="AM110" s="301"/>
      <c r="AN110" s="301"/>
      <c r="AO110" s="236"/>
      <c r="AP110" s="236"/>
      <c r="AQ110" s="1612" t="s">
        <v>263</v>
      </c>
      <c r="CG110" s="1770">
        <v>0</v>
      </c>
      <c r="CH110" s="1770">
        <v>0</v>
      </c>
      <c r="CI110" s="1770"/>
      <c r="CJ110" s="1770"/>
      <c r="CK110" s="1770"/>
      <c r="CL110" s="1770"/>
      <c r="CM110" s="1770"/>
      <c r="CN110" s="1770"/>
      <c r="CO110" s="1770"/>
    </row>
    <row r="111" spans="1:93" x14ac:dyDescent="0.25">
      <c r="A111" s="2733"/>
      <c r="B111" s="564" t="s">
        <v>917</v>
      </c>
      <c r="C111" s="564">
        <f t="shared" si="12"/>
        <v>0</v>
      </c>
      <c r="D111" s="564">
        <f t="shared" si="13"/>
        <v>0</v>
      </c>
      <c r="E111" s="168">
        <f t="shared" si="14"/>
        <v>0</v>
      </c>
      <c r="F111" s="242"/>
      <c r="G111" s="517"/>
      <c r="H111" s="242"/>
      <c r="I111" s="247"/>
      <c r="J111" s="170"/>
      <c r="K111" s="536"/>
      <c r="L111" s="242"/>
      <c r="M111" s="169"/>
      <c r="N111" s="170"/>
      <c r="O111" s="536"/>
      <c r="P111" s="400"/>
      <c r="Q111" s="169"/>
      <c r="R111" s="517"/>
      <c r="S111" s="536"/>
      <c r="T111" s="242"/>
      <c r="U111" s="247"/>
      <c r="V111" s="170"/>
      <c r="W111" s="517"/>
      <c r="X111" s="242"/>
      <c r="Y111" s="247"/>
      <c r="Z111" s="170"/>
      <c r="AA111" s="517"/>
      <c r="AB111" s="242"/>
      <c r="AC111" s="247"/>
      <c r="AD111" s="170"/>
      <c r="AE111" s="517"/>
      <c r="AF111" s="242"/>
      <c r="AG111" s="247"/>
      <c r="AH111" s="170"/>
      <c r="AI111" s="517"/>
      <c r="AJ111" s="242"/>
      <c r="AK111" s="247"/>
      <c r="AL111" s="400"/>
      <c r="AM111" s="169"/>
      <c r="AN111" s="136"/>
      <c r="AO111" s="169"/>
      <c r="AP111" s="169"/>
      <c r="AQ111" s="1612" t="s">
        <v>263</v>
      </c>
      <c r="CG111" s="1770">
        <v>0</v>
      </c>
      <c r="CH111" s="1770">
        <v>0</v>
      </c>
      <c r="CI111" s="1770"/>
      <c r="CJ111" s="1770"/>
      <c r="CK111" s="1770"/>
      <c r="CL111" s="1770"/>
      <c r="CM111" s="1770"/>
      <c r="CN111" s="1770"/>
      <c r="CO111" s="1770"/>
    </row>
    <row r="112" spans="1:93" x14ac:dyDescent="0.25">
      <c r="A112" s="801" t="s">
        <v>918</v>
      </c>
      <c r="B112" s="1286"/>
      <c r="C112" s="1286"/>
      <c r="D112" s="1286"/>
      <c r="E112" s="1286"/>
      <c r="F112" s="1286"/>
      <c r="G112" s="1286"/>
      <c r="H112" s="1286"/>
      <c r="I112" s="1286"/>
      <c r="J112" s="1286"/>
      <c r="K112" s="1286"/>
      <c r="L112" s="591"/>
      <c r="CG112" s="1770"/>
      <c r="CH112" s="1770"/>
      <c r="CI112" s="1770"/>
      <c r="CJ112" s="1770"/>
      <c r="CK112" s="1770"/>
      <c r="CL112" s="1770"/>
      <c r="CM112" s="1770"/>
      <c r="CN112" s="1770"/>
      <c r="CO112" s="1770"/>
    </row>
    <row r="113" spans="1:93" ht="47.25" customHeight="1" x14ac:dyDescent="0.25">
      <c r="A113" s="2732" t="s">
        <v>919</v>
      </c>
      <c r="B113" s="184" t="s">
        <v>920</v>
      </c>
      <c r="C113" s="339" t="s">
        <v>921</v>
      </c>
      <c r="D113" s="339" t="s">
        <v>1413</v>
      </c>
      <c r="E113" s="1286"/>
      <c r="F113" s="1286"/>
      <c r="G113" s="1286"/>
      <c r="H113" s="1286"/>
      <c r="I113" s="1286"/>
      <c r="J113" s="1286"/>
      <c r="K113" s="1286"/>
      <c r="L113" s="591"/>
      <c r="CG113" s="1770"/>
      <c r="CH113" s="1770"/>
      <c r="CI113" s="1770"/>
      <c r="CJ113" s="1770"/>
      <c r="CK113" s="1770"/>
      <c r="CL113" s="1770"/>
      <c r="CM113" s="1770"/>
      <c r="CN113" s="1770"/>
      <c r="CO113" s="1770"/>
    </row>
    <row r="114" spans="1:93" ht="18" customHeight="1" x14ac:dyDescent="0.25">
      <c r="A114" s="2734"/>
      <c r="B114" s="1781" t="s">
        <v>1885</v>
      </c>
      <c r="C114" s="125"/>
      <c r="D114" s="125"/>
      <c r="E114" s="1782"/>
      <c r="F114" s="591"/>
      <c r="G114" s="591"/>
      <c r="H114" s="591"/>
      <c r="I114" s="591"/>
      <c r="J114" s="591"/>
      <c r="K114" s="591"/>
      <c r="L114" s="591"/>
      <c r="CA114" s="325" t="str">
        <f>IF(D114&lt;=C114,""," Las consejerías realizadas en Espacios Amigables NO pueden ser mayor al Total de Actividades.-")</f>
        <v/>
      </c>
      <c r="CG114" s="1770">
        <f>IF(D114&lt;=C114,0,1)</f>
        <v>0</v>
      </c>
      <c r="CH114" s="1770"/>
      <c r="CI114" s="1770"/>
      <c r="CJ114" s="1770"/>
      <c r="CK114" s="1770"/>
      <c r="CL114" s="1770"/>
      <c r="CM114" s="1770"/>
      <c r="CN114" s="1770"/>
      <c r="CO114" s="1770"/>
    </row>
    <row r="115" spans="1:93" ht="24" customHeight="1" x14ac:dyDescent="0.25">
      <c r="A115" s="2734"/>
      <c r="B115" s="403" t="s">
        <v>1886</v>
      </c>
      <c r="C115" s="237"/>
      <c r="D115" s="237"/>
      <c r="E115" s="1782"/>
      <c r="F115" s="591"/>
      <c r="G115" s="591"/>
      <c r="H115" s="591"/>
      <c r="I115" s="591"/>
      <c r="J115" s="591"/>
      <c r="K115" s="591"/>
      <c r="L115" s="591"/>
      <c r="CA115" s="325" t="str">
        <f>IF(D115&lt;=C115,""," Las consejerías realizadas en Espacios Amigables NO pueden ser mayor al Total de Actividades.-")</f>
        <v/>
      </c>
      <c r="CG115" s="1770">
        <f>IF(D115&lt;=C115,0,1)</f>
        <v>0</v>
      </c>
      <c r="CH115" s="1770"/>
      <c r="CI115" s="1770"/>
      <c r="CJ115" s="1770"/>
      <c r="CK115" s="1770"/>
      <c r="CL115" s="1770"/>
      <c r="CM115" s="1770"/>
      <c r="CN115" s="1770"/>
      <c r="CO115" s="1770"/>
    </row>
    <row r="116" spans="1:93" ht="23.25" customHeight="1" x14ac:dyDescent="0.25">
      <c r="A116" s="2734"/>
      <c r="B116" s="403" t="s">
        <v>1887</v>
      </c>
      <c r="C116" s="237"/>
      <c r="D116" s="237"/>
      <c r="E116" s="1782"/>
      <c r="F116" s="591"/>
      <c r="G116" s="591"/>
      <c r="H116" s="591"/>
      <c r="I116" s="591"/>
      <c r="J116" s="591"/>
      <c r="K116" s="591"/>
      <c r="L116" s="591"/>
      <c r="CA116" s="325" t="str">
        <f>IF(D116&lt;=C116,""," Las consejerías realizadas en Espacios Amigables NO pueden ser mayor al Total de Actividades.-")</f>
        <v/>
      </c>
      <c r="CG116" s="1770">
        <f>IF(D116&lt;=C116,0,1)</f>
        <v>0</v>
      </c>
      <c r="CH116" s="1770"/>
      <c r="CI116" s="1770"/>
      <c r="CJ116" s="1770"/>
      <c r="CK116" s="1770"/>
      <c r="CL116" s="1770"/>
      <c r="CM116" s="1770"/>
      <c r="CN116" s="1770"/>
      <c r="CO116" s="1770"/>
    </row>
    <row r="117" spans="1:93" ht="19.5" customHeight="1" x14ac:dyDescent="0.25">
      <c r="A117" s="2734"/>
      <c r="B117" s="403" t="s">
        <v>1888</v>
      </c>
      <c r="C117" s="237"/>
      <c r="D117" s="211"/>
      <c r="E117" s="1782"/>
      <c r="F117" s="591"/>
      <c r="G117" s="591"/>
      <c r="H117" s="591"/>
      <c r="I117" s="591"/>
      <c r="J117" s="591"/>
      <c r="K117" s="591"/>
      <c r="L117" s="591"/>
      <c r="CG117" s="1770"/>
      <c r="CH117" s="1770"/>
      <c r="CI117" s="1770"/>
      <c r="CJ117" s="1770"/>
      <c r="CK117" s="1770"/>
      <c r="CL117" s="1770"/>
      <c r="CM117" s="1770"/>
      <c r="CN117" s="1770"/>
      <c r="CO117" s="1770"/>
    </row>
    <row r="118" spans="1:93" ht="18.75" customHeight="1" x14ac:dyDescent="0.25">
      <c r="A118" s="2734"/>
      <c r="B118" s="403" t="s">
        <v>1889</v>
      </c>
      <c r="C118" s="237"/>
      <c r="D118" s="211"/>
      <c r="E118" s="1782"/>
      <c r="F118" s="591"/>
      <c r="G118" s="591"/>
      <c r="H118" s="591"/>
      <c r="I118" s="591"/>
      <c r="J118" s="591"/>
      <c r="K118" s="591"/>
      <c r="L118" s="591"/>
      <c r="CG118" s="1770"/>
      <c r="CH118" s="1770"/>
      <c r="CI118" s="1770"/>
      <c r="CJ118" s="1770"/>
      <c r="CK118" s="1770"/>
      <c r="CL118" s="1770"/>
      <c r="CM118" s="1770"/>
      <c r="CN118" s="1770"/>
      <c r="CO118" s="1770"/>
    </row>
    <row r="119" spans="1:93" ht="26.25" customHeight="1" x14ac:dyDescent="0.25">
      <c r="A119" s="2734"/>
      <c r="B119" s="403" t="s">
        <v>1890</v>
      </c>
      <c r="C119" s="237"/>
      <c r="D119" s="237"/>
      <c r="E119" s="1782"/>
      <c r="F119" s="591"/>
      <c r="G119" s="591"/>
      <c r="H119" s="591"/>
      <c r="I119" s="591"/>
      <c r="J119" s="591"/>
      <c r="K119" s="591"/>
      <c r="L119" s="591"/>
      <c r="CA119" s="325" t="str">
        <f>IF(D119&lt;=C119,""," Las consejerías realizadas en Espacios Amigables NO pueden ser mayor al Total de Actividades.-")</f>
        <v/>
      </c>
      <c r="CG119" s="1770">
        <f>IF(D119&lt;=C119,0,1)</f>
        <v>0</v>
      </c>
      <c r="CH119" s="1770"/>
      <c r="CI119" s="1770"/>
      <c r="CJ119" s="1770"/>
      <c r="CK119" s="1770"/>
      <c r="CL119" s="1770"/>
      <c r="CM119" s="1770"/>
      <c r="CN119" s="1770"/>
      <c r="CO119" s="1770"/>
    </row>
    <row r="120" spans="1:93" ht="22.5" customHeight="1" x14ac:dyDescent="0.25">
      <c r="A120" s="2734"/>
      <c r="B120" s="403" t="s">
        <v>1891</v>
      </c>
      <c r="C120" s="237"/>
      <c r="D120" s="237"/>
      <c r="E120" s="1782"/>
      <c r="F120" s="591"/>
      <c r="G120" s="591"/>
      <c r="H120" s="591"/>
      <c r="I120" s="591"/>
      <c r="J120" s="591"/>
      <c r="K120" s="591"/>
      <c r="L120" s="591"/>
      <c r="CA120" s="325" t="str">
        <f>IF(D120&lt;=C120,""," Las consejerías realizadas en Espacios Amigables NO pueden ser mayor al Total de Actividades.-")</f>
        <v/>
      </c>
      <c r="CG120" s="1770">
        <f>IF(D120&lt;=C120,0,1)</f>
        <v>0</v>
      </c>
      <c r="CH120" s="1770"/>
      <c r="CI120" s="1770"/>
      <c r="CJ120" s="1770"/>
      <c r="CK120" s="1770"/>
      <c r="CL120" s="1770"/>
      <c r="CM120" s="1770"/>
      <c r="CN120" s="1770"/>
      <c r="CO120" s="1770"/>
    </row>
    <row r="121" spans="1:93" ht="18.75" customHeight="1" x14ac:dyDescent="0.25">
      <c r="A121" s="2733"/>
      <c r="B121" s="1101" t="s">
        <v>1892</v>
      </c>
      <c r="C121" s="136"/>
      <c r="D121" s="136"/>
      <c r="E121" s="1782"/>
      <c r="F121" s="591"/>
      <c r="G121" s="591"/>
      <c r="H121" s="591"/>
      <c r="I121" s="591"/>
      <c r="J121" s="591"/>
      <c r="K121" s="591"/>
      <c r="L121" s="591"/>
      <c r="CA121" s="325" t="str">
        <f>IF(D121&lt;=C121,""," Las consejerías realizadas en Espacios Amigables NO pueden ser mayor al Total de Actividades.-")</f>
        <v/>
      </c>
      <c r="CG121" s="1770">
        <f>IF(D121&lt;=C121,0,1)</f>
        <v>0</v>
      </c>
      <c r="CH121" s="1770"/>
      <c r="CI121" s="1770"/>
      <c r="CJ121" s="1770"/>
      <c r="CK121" s="1770"/>
      <c r="CL121" s="1770"/>
      <c r="CM121" s="1770"/>
      <c r="CN121" s="1770"/>
      <c r="CO121" s="1770"/>
    </row>
    <row r="122" spans="1:93" x14ac:dyDescent="0.25">
      <c r="A122" s="1783" t="s">
        <v>922</v>
      </c>
      <c r="B122" s="1784"/>
      <c r="C122" s="1785"/>
      <c r="D122" s="591"/>
      <c r="E122" s="591"/>
      <c r="F122" s="591"/>
      <c r="G122" s="591"/>
      <c r="H122" s="591"/>
      <c r="I122" s="591"/>
      <c r="J122" s="591"/>
      <c r="K122" s="591"/>
      <c r="L122" s="591"/>
      <c r="CG122" s="1770"/>
      <c r="CH122" s="1770"/>
      <c r="CI122" s="1770"/>
      <c r="CJ122" s="1770"/>
      <c r="CK122" s="1770"/>
      <c r="CL122" s="1770"/>
      <c r="CM122" s="1770"/>
      <c r="CN122" s="1770"/>
      <c r="CO122" s="1770"/>
    </row>
    <row r="123" spans="1:93" x14ac:dyDescent="0.25">
      <c r="A123" s="1096" t="s">
        <v>923</v>
      </c>
      <c r="B123" s="280"/>
      <c r="C123" s="280"/>
      <c r="D123" s="280"/>
      <c r="E123" s="280"/>
      <c r="F123" s="280"/>
      <c r="G123" s="280"/>
      <c r="H123" s="280"/>
      <c r="I123" s="280"/>
      <c r="J123" s="280"/>
      <c r="K123" s="280"/>
      <c r="L123" s="280"/>
      <c r="CG123" s="1770"/>
      <c r="CH123" s="1770"/>
      <c r="CI123" s="1770"/>
      <c r="CJ123" s="1770"/>
      <c r="CK123" s="1770"/>
      <c r="CL123" s="1770"/>
      <c r="CM123" s="1770"/>
      <c r="CN123" s="1770"/>
      <c r="CO123" s="1770"/>
    </row>
    <row r="124" spans="1:93" ht="21" customHeight="1" x14ac:dyDescent="0.25">
      <c r="A124" s="2775" t="s">
        <v>180</v>
      </c>
      <c r="B124" s="2775" t="s">
        <v>924</v>
      </c>
      <c r="C124" s="2775" t="s">
        <v>921</v>
      </c>
      <c r="D124" s="2745" t="s">
        <v>925</v>
      </c>
      <c r="E124" s="2746"/>
      <c r="F124" s="2746"/>
      <c r="G124" s="2746"/>
      <c r="H124" s="2746"/>
      <c r="I124" s="2746"/>
      <c r="J124" s="2747"/>
      <c r="K124" s="2738" t="s">
        <v>926</v>
      </c>
      <c r="L124" s="2762" t="s">
        <v>927</v>
      </c>
      <c r="CG124" s="1770"/>
      <c r="CH124" s="1770"/>
      <c r="CI124" s="1770"/>
      <c r="CJ124" s="1770"/>
      <c r="CK124" s="1770"/>
      <c r="CL124" s="1770"/>
      <c r="CM124" s="1770"/>
      <c r="CN124" s="1770"/>
      <c r="CO124" s="1770"/>
    </row>
    <row r="125" spans="1:93" ht="48.75" customHeight="1" x14ac:dyDescent="0.25">
      <c r="A125" s="2775"/>
      <c r="B125" s="2775"/>
      <c r="C125" s="2775"/>
      <c r="D125" s="856" t="s">
        <v>1893</v>
      </c>
      <c r="E125" s="1786" t="s">
        <v>1894</v>
      </c>
      <c r="F125" s="1786" t="s">
        <v>1895</v>
      </c>
      <c r="G125" s="1786" t="s">
        <v>1896</v>
      </c>
      <c r="H125" s="1786" t="s">
        <v>1897</v>
      </c>
      <c r="I125" s="1787" t="s">
        <v>1898</v>
      </c>
      <c r="J125" s="1788" t="s">
        <v>1899</v>
      </c>
      <c r="K125" s="2739"/>
      <c r="L125" s="2938"/>
      <c r="CG125" s="1770"/>
      <c r="CH125" s="1770"/>
      <c r="CI125" s="1770"/>
      <c r="CJ125" s="1770"/>
      <c r="CK125" s="1770"/>
      <c r="CL125" s="1770"/>
      <c r="CM125" s="1770"/>
      <c r="CN125" s="1770"/>
      <c r="CO125" s="1770"/>
    </row>
    <row r="126" spans="1:93" ht="16.5" customHeight="1" x14ac:dyDescent="0.25">
      <c r="A126" s="2775" t="s">
        <v>928</v>
      </c>
      <c r="B126" s="389" t="s">
        <v>929</v>
      </c>
      <c r="C126" s="991">
        <f t="shared" ref="C126:C141" si="15">SUM(D126:J126)</f>
        <v>0</v>
      </c>
      <c r="D126" s="1036"/>
      <c r="E126" s="1755"/>
      <c r="F126" s="1755"/>
      <c r="G126" s="1755"/>
      <c r="H126" s="1755"/>
      <c r="I126" s="1789"/>
      <c r="J126" s="1085"/>
      <c r="K126" s="1036"/>
      <c r="L126" s="155"/>
      <c r="M126" s="325"/>
      <c r="CG126" s="1770"/>
      <c r="CH126" s="1770"/>
      <c r="CI126" s="1770"/>
      <c r="CJ126" s="1770"/>
      <c r="CK126" s="1770"/>
      <c r="CL126" s="1770"/>
      <c r="CM126" s="1770"/>
      <c r="CN126" s="1770"/>
      <c r="CO126" s="1770"/>
    </row>
    <row r="127" spans="1:93" ht="14.25" customHeight="1" x14ac:dyDescent="0.25">
      <c r="A127" s="2775"/>
      <c r="B127" s="396" t="s">
        <v>2185</v>
      </c>
      <c r="C127" s="200">
        <f t="shared" si="15"/>
        <v>0</v>
      </c>
      <c r="D127" s="201"/>
      <c r="E127" s="203"/>
      <c r="F127" s="203"/>
      <c r="G127" s="203"/>
      <c r="H127" s="203"/>
      <c r="I127" s="447"/>
      <c r="J127" s="236"/>
      <c r="K127" s="201"/>
      <c r="L127" s="237"/>
      <c r="M127" s="325"/>
      <c r="CG127" s="1770"/>
      <c r="CH127" s="1770"/>
      <c r="CI127" s="1770"/>
      <c r="CJ127" s="1770"/>
      <c r="CK127" s="1770"/>
      <c r="CL127" s="1770"/>
      <c r="CM127" s="1770"/>
      <c r="CN127" s="1770"/>
      <c r="CO127" s="1770"/>
    </row>
    <row r="128" spans="1:93" ht="17.25" customHeight="1" x14ac:dyDescent="0.25">
      <c r="A128" s="2992"/>
      <c r="B128" s="396" t="s">
        <v>930</v>
      </c>
      <c r="C128" s="200">
        <f t="shared" si="15"/>
        <v>0</v>
      </c>
      <c r="D128" s="201"/>
      <c r="E128" s="203"/>
      <c r="F128" s="203"/>
      <c r="G128" s="203"/>
      <c r="H128" s="203"/>
      <c r="I128" s="447"/>
      <c r="J128" s="236"/>
      <c r="K128" s="201"/>
      <c r="L128" s="237"/>
      <c r="M128" s="325"/>
      <c r="CG128" s="1770"/>
      <c r="CH128" s="1770"/>
      <c r="CI128" s="1770"/>
      <c r="CJ128" s="1770"/>
      <c r="CK128" s="1770"/>
      <c r="CL128" s="1770"/>
      <c r="CM128" s="1770"/>
      <c r="CN128" s="1770"/>
      <c r="CO128" s="1770"/>
    </row>
    <row r="129" spans="1:93" ht="14.25" customHeight="1" x14ac:dyDescent="0.25">
      <c r="A129" s="2992"/>
      <c r="B129" s="399" t="s">
        <v>931</v>
      </c>
      <c r="C129" s="168">
        <f t="shared" si="15"/>
        <v>0</v>
      </c>
      <c r="D129" s="316"/>
      <c r="E129" s="149"/>
      <c r="F129" s="149"/>
      <c r="G129" s="149"/>
      <c r="H129" s="149"/>
      <c r="I129" s="552"/>
      <c r="J129" s="317"/>
      <c r="K129" s="316"/>
      <c r="L129" s="891"/>
      <c r="M129" s="325"/>
      <c r="CG129" s="1770"/>
      <c r="CH129" s="1770"/>
      <c r="CI129" s="1770"/>
      <c r="CJ129" s="1770"/>
      <c r="CK129" s="1770"/>
      <c r="CL129" s="1770"/>
      <c r="CM129" s="1770"/>
      <c r="CN129" s="1770"/>
      <c r="CO129" s="1770"/>
    </row>
    <row r="130" spans="1:93" ht="17.25" customHeight="1" x14ac:dyDescent="0.25">
      <c r="A130" s="2992" t="s">
        <v>932</v>
      </c>
      <c r="B130" s="389" t="s">
        <v>929</v>
      </c>
      <c r="C130" s="165">
        <f t="shared" si="15"/>
        <v>0</v>
      </c>
      <c r="D130" s="193"/>
      <c r="E130" s="141"/>
      <c r="F130" s="141"/>
      <c r="G130" s="141"/>
      <c r="H130" s="141"/>
      <c r="I130" s="532"/>
      <c r="J130" s="166"/>
      <c r="K130" s="193"/>
      <c r="L130" s="125"/>
      <c r="M130" s="325"/>
      <c r="CG130" s="1770"/>
      <c r="CH130" s="1770"/>
      <c r="CI130" s="1770"/>
      <c r="CJ130" s="1770"/>
      <c r="CK130" s="1770"/>
      <c r="CL130" s="1770"/>
      <c r="CM130" s="1770"/>
      <c r="CN130" s="1770"/>
      <c r="CO130" s="1770"/>
    </row>
    <row r="131" spans="1:93" ht="15.75" customHeight="1" x14ac:dyDescent="0.25">
      <c r="A131" s="2992"/>
      <c r="B131" s="396" t="s">
        <v>2185</v>
      </c>
      <c r="C131" s="506">
        <f t="shared" si="15"/>
        <v>0</v>
      </c>
      <c r="D131" s="546"/>
      <c r="E131" s="148"/>
      <c r="F131" s="148"/>
      <c r="G131" s="148"/>
      <c r="H131" s="148"/>
      <c r="I131" s="548"/>
      <c r="J131" s="549"/>
      <c r="K131" s="546"/>
      <c r="L131" s="859"/>
      <c r="M131" s="325"/>
      <c r="CG131" s="1770"/>
      <c r="CH131" s="1770"/>
      <c r="CI131" s="1770"/>
      <c r="CJ131" s="1770"/>
      <c r="CK131" s="1770"/>
      <c r="CL131" s="1770"/>
      <c r="CM131" s="1770"/>
      <c r="CN131" s="1770"/>
      <c r="CO131" s="1770"/>
    </row>
    <row r="132" spans="1:93" ht="15" customHeight="1" x14ac:dyDescent="0.25">
      <c r="A132" s="2992"/>
      <c r="B132" s="396" t="s">
        <v>930</v>
      </c>
      <c r="C132" s="200">
        <f t="shared" si="15"/>
        <v>0</v>
      </c>
      <c r="D132" s="201"/>
      <c r="E132" s="203"/>
      <c r="F132" s="203"/>
      <c r="G132" s="203"/>
      <c r="H132" s="203"/>
      <c r="I132" s="447"/>
      <c r="J132" s="236"/>
      <c r="K132" s="201"/>
      <c r="L132" s="237"/>
      <c r="M132" s="325"/>
      <c r="CG132" s="1770"/>
      <c r="CH132" s="1770"/>
      <c r="CI132" s="1770"/>
      <c r="CJ132" s="1770"/>
      <c r="CK132" s="1770"/>
      <c r="CL132" s="1770"/>
      <c r="CM132" s="1770"/>
      <c r="CN132" s="1770"/>
      <c r="CO132" s="1770"/>
    </row>
    <row r="133" spans="1:93" ht="16.5" customHeight="1" x14ac:dyDescent="0.25">
      <c r="A133" s="2992"/>
      <c r="B133" s="399" t="s">
        <v>931</v>
      </c>
      <c r="C133" s="168">
        <f t="shared" si="15"/>
        <v>0</v>
      </c>
      <c r="D133" s="242"/>
      <c r="E133" s="132"/>
      <c r="F133" s="132"/>
      <c r="G133" s="132"/>
      <c r="H133" s="132"/>
      <c r="I133" s="536"/>
      <c r="J133" s="169"/>
      <c r="K133" s="242"/>
      <c r="L133" s="136"/>
      <c r="M133" s="325"/>
      <c r="CG133" s="1770"/>
      <c r="CH133" s="1770"/>
      <c r="CI133" s="1770"/>
      <c r="CJ133" s="1770"/>
      <c r="CK133" s="1770"/>
      <c r="CL133" s="1770"/>
      <c r="CM133" s="1770"/>
      <c r="CN133" s="1770"/>
      <c r="CO133" s="1770"/>
    </row>
    <row r="134" spans="1:93" ht="15" customHeight="1" x14ac:dyDescent="0.25">
      <c r="A134" s="2992" t="s">
        <v>933</v>
      </c>
      <c r="B134" s="389" t="s">
        <v>929</v>
      </c>
      <c r="C134" s="165">
        <f t="shared" si="15"/>
        <v>0</v>
      </c>
      <c r="D134" s="193"/>
      <c r="E134" s="141"/>
      <c r="F134" s="141"/>
      <c r="G134" s="141"/>
      <c r="H134" s="141"/>
      <c r="I134" s="532"/>
      <c r="J134" s="166"/>
      <c r="K134" s="193"/>
      <c r="L134" s="125"/>
      <c r="M134" s="325"/>
      <c r="CG134" s="1770"/>
      <c r="CH134" s="1770"/>
      <c r="CI134" s="1770"/>
      <c r="CJ134" s="1770"/>
      <c r="CK134" s="1770"/>
      <c r="CL134" s="1770"/>
      <c r="CM134" s="1770"/>
      <c r="CN134" s="1770"/>
      <c r="CO134" s="1770"/>
    </row>
    <row r="135" spans="1:93" ht="16.5" customHeight="1" x14ac:dyDescent="0.25">
      <c r="A135" s="2992"/>
      <c r="B135" s="396" t="s">
        <v>2185</v>
      </c>
      <c r="C135" s="506">
        <f t="shared" si="15"/>
        <v>0</v>
      </c>
      <c r="D135" s="546"/>
      <c r="E135" s="148"/>
      <c r="F135" s="148"/>
      <c r="G135" s="148"/>
      <c r="H135" s="148"/>
      <c r="I135" s="548"/>
      <c r="J135" s="549"/>
      <c r="K135" s="546"/>
      <c r="L135" s="859"/>
      <c r="M135" s="325"/>
      <c r="CG135" s="1770"/>
      <c r="CH135" s="1770"/>
      <c r="CI135" s="1770"/>
      <c r="CJ135" s="1770"/>
      <c r="CK135" s="1770"/>
      <c r="CL135" s="1770"/>
      <c r="CM135" s="1770"/>
      <c r="CN135" s="1770"/>
      <c r="CO135" s="1770"/>
    </row>
    <row r="136" spans="1:93" ht="15.75" customHeight="1" x14ac:dyDescent="0.25">
      <c r="A136" s="2992"/>
      <c r="B136" s="396" t="s">
        <v>930</v>
      </c>
      <c r="C136" s="200">
        <f t="shared" si="15"/>
        <v>0</v>
      </c>
      <c r="D136" s="201"/>
      <c r="E136" s="203"/>
      <c r="F136" s="203"/>
      <c r="G136" s="203"/>
      <c r="H136" s="203"/>
      <c r="I136" s="447"/>
      <c r="J136" s="236"/>
      <c r="K136" s="201"/>
      <c r="L136" s="237"/>
      <c r="M136" s="325"/>
      <c r="CG136" s="1770"/>
      <c r="CH136" s="1770"/>
      <c r="CI136" s="1770"/>
      <c r="CJ136" s="1770"/>
      <c r="CK136" s="1770"/>
      <c r="CL136" s="1770"/>
      <c r="CM136" s="1770"/>
      <c r="CN136" s="1770"/>
      <c r="CO136" s="1770"/>
    </row>
    <row r="137" spans="1:93" ht="15.75" customHeight="1" x14ac:dyDescent="0.25">
      <c r="A137" s="2992"/>
      <c r="B137" s="399" t="s">
        <v>931</v>
      </c>
      <c r="C137" s="168">
        <f t="shared" si="15"/>
        <v>0</v>
      </c>
      <c r="D137" s="242"/>
      <c r="E137" s="132"/>
      <c r="F137" s="132"/>
      <c r="G137" s="132"/>
      <c r="H137" s="132"/>
      <c r="I137" s="536"/>
      <c r="J137" s="169"/>
      <c r="K137" s="242"/>
      <c r="L137" s="136"/>
      <c r="M137" s="325"/>
      <c r="CG137" s="1770"/>
      <c r="CH137" s="1770"/>
      <c r="CI137" s="1770"/>
      <c r="CJ137" s="1770"/>
      <c r="CK137" s="1770"/>
      <c r="CL137" s="1770"/>
      <c r="CM137" s="1770"/>
      <c r="CN137" s="1770"/>
      <c r="CO137" s="1770"/>
    </row>
    <row r="138" spans="1:93" ht="15.75" customHeight="1" x14ac:dyDescent="0.25">
      <c r="A138" s="2992" t="s">
        <v>934</v>
      </c>
      <c r="B138" s="389" t="s">
        <v>929</v>
      </c>
      <c r="C138" s="165">
        <f t="shared" si="15"/>
        <v>0</v>
      </c>
      <c r="D138" s="193"/>
      <c r="E138" s="141"/>
      <c r="F138" s="141"/>
      <c r="G138" s="141"/>
      <c r="H138" s="141"/>
      <c r="I138" s="532"/>
      <c r="J138" s="166"/>
      <c r="K138" s="193"/>
      <c r="L138" s="125"/>
      <c r="M138" s="325"/>
      <c r="CG138" s="1770"/>
      <c r="CH138" s="1770"/>
      <c r="CI138" s="1770"/>
      <c r="CJ138" s="1770"/>
      <c r="CK138" s="1770"/>
      <c r="CL138" s="1770"/>
      <c r="CM138" s="1770"/>
      <c r="CN138" s="1770"/>
      <c r="CO138" s="1770"/>
    </row>
    <row r="139" spans="1:93" ht="16.5" customHeight="1" x14ac:dyDescent="0.25">
      <c r="A139" s="2992"/>
      <c r="B139" s="396" t="s">
        <v>2185</v>
      </c>
      <c r="C139" s="506">
        <f t="shared" si="15"/>
        <v>0</v>
      </c>
      <c r="D139" s="546"/>
      <c r="E139" s="148"/>
      <c r="F139" s="148"/>
      <c r="G139" s="148"/>
      <c r="H139" s="148"/>
      <c r="I139" s="548"/>
      <c r="J139" s="549"/>
      <c r="K139" s="546"/>
      <c r="L139" s="859"/>
      <c r="M139" s="325"/>
      <c r="CG139" s="1770"/>
      <c r="CH139" s="1770"/>
      <c r="CI139" s="1770"/>
      <c r="CJ139" s="1770"/>
      <c r="CK139" s="1770"/>
      <c r="CL139" s="1770"/>
      <c r="CM139" s="1770"/>
      <c r="CN139" s="1770"/>
      <c r="CO139" s="1770"/>
    </row>
    <row r="140" spans="1:93" ht="15" customHeight="1" x14ac:dyDescent="0.25">
      <c r="A140" s="2992"/>
      <c r="B140" s="396" t="s">
        <v>930</v>
      </c>
      <c r="C140" s="200">
        <f t="shared" si="15"/>
        <v>0</v>
      </c>
      <c r="D140" s="201"/>
      <c r="E140" s="203"/>
      <c r="F140" s="203"/>
      <c r="G140" s="203"/>
      <c r="H140" s="203"/>
      <c r="I140" s="447"/>
      <c r="J140" s="236"/>
      <c r="K140" s="201"/>
      <c r="L140" s="237"/>
      <c r="M140" s="325"/>
      <c r="CG140" s="1770"/>
      <c r="CH140" s="1770"/>
      <c r="CI140" s="1770"/>
      <c r="CJ140" s="1770"/>
      <c r="CK140" s="1770"/>
      <c r="CL140" s="1770"/>
      <c r="CM140" s="1770"/>
      <c r="CN140" s="1770"/>
      <c r="CO140" s="1770"/>
    </row>
    <row r="141" spans="1:93" ht="15" customHeight="1" x14ac:dyDescent="0.25">
      <c r="A141" s="2992"/>
      <c r="B141" s="399" t="s">
        <v>931</v>
      </c>
      <c r="C141" s="168">
        <f t="shared" si="15"/>
        <v>0</v>
      </c>
      <c r="D141" s="242"/>
      <c r="E141" s="132"/>
      <c r="F141" s="132"/>
      <c r="G141" s="132"/>
      <c r="H141" s="132"/>
      <c r="I141" s="536"/>
      <c r="J141" s="169"/>
      <c r="K141" s="242"/>
      <c r="L141" s="136"/>
      <c r="M141" s="325"/>
      <c r="CG141" s="1770"/>
      <c r="CH141" s="1770"/>
      <c r="CI141" s="1770"/>
      <c r="CJ141" s="1770"/>
      <c r="CK141" s="1770"/>
      <c r="CL141" s="1770"/>
      <c r="CM141" s="1770"/>
      <c r="CN141" s="1770"/>
      <c r="CO141" s="1770"/>
    </row>
    <row r="142" spans="1:93" x14ac:dyDescent="0.25">
      <c r="A142" s="1096" t="s">
        <v>935</v>
      </c>
      <c r="B142" s="280"/>
      <c r="C142" s="280"/>
      <c r="D142" s="280"/>
      <c r="E142" s="280"/>
      <c r="F142" s="280"/>
      <c r="G142" s="280"/>
      <c r="H142" s="280"/>
      <c r="I142" s="280"/>
      <c r="J142" s="280"/>
      <c r="K142" s="280"/>
      <c r="L142" s="280"/>
      <c r="CG142" s="1770"/>
      <c r="CH142" s="1770"/>
      <c r="CI142" s="1770"/>
      <c r="CJ142" s="1770"/>
      <c r="CK142" s="1770"/>
      <c r="CL142" s="1770"/>
      <c r="CM142" s="1770"/>
      <c r="CN142" s="1770"/>
      <c r="CO142" s="1770"/>
    </row>
    <row r="143" spans="1:93" ht="33" customHeight="1" x14ac:dyDescent="0.25">
      <c r="A143" s="184" t="s">
        <v>936</v>
      </c>
      <c r="B143" s="115" t="s">
        <v>937</v>
      </c>
      <c r="C143" s="468" t="s">
        <v>1532</v>
      </c>
      <c r="D143" s="110" t="s">
        <v>938</v>
      </c>
      <c r="E143" s="110" t="s">
        <v>939</v>
      </c>
      <c r="F143" s="110" t="s">
        <v>940</v>
      </c>
      <c r="G143" s="110" t="s">
        <v>941</v>
      </c>
      <c r="H143" s="570" t="s">
        <v>942</v>
      </c>
      <c r="I143" s="802"/>
      <c r="J143" s="1790"/>
      <c r="K143" s="1790"/>
      <c r="L143" s="1790"/>
      <c r="CG143" s="1770"/>
      <c r="CH143" s="1770"/>
      <c r="CI143" s="1770"/>
      <c r="CJ143" s="1770"/>
      <c r="CK143" s="1770"/>
      <c r="CL143" s="1770"/>
      <c r="CM143" s="1770"/>
      <c r="CN143" s="1770"/>
      <c r="CO143" s="1770"/>
    </row>
    <row r="144" spans="1:93" ht="15.75" customHeight="1" x14ac:dyDescent="0.25">
      <c r="A144" s="389" t="s">
        <v>943</v>
      </c>
      <c r="B144" s="1791">
        <f>SUM(C144:H144)</f>
        <v>0</v>
      </c>
      <c r="C144" s="193"/>
      <c r="D144" s="1792"/>
      <c r="E144" s="1792"/>
      <c r="F144" s="1792"/>
      <c r="G144" s="1792"/>
      <c r="H144" s="1793"/>
      <c r="I144" s="433"/>
      <c r="J144" s="280"/>
      <c r="K144" s="292"/>
      <c r="L144" s="292"/>
      <c r="CG144" s="1770"/>
      <c r="CH144" s="1770"/>
      <c r="CI144" s="1770"/>
      <c r="CJ144" s="1770"/>
      <c r="CK144" s="1770"/>
      <c r="CL144" s="1770"/>
      <c r="CM144" s="1770"/>
      <c r="CN144" s="1770"/>
      <c r="CO144" s="1770"/>
    </row>
    <row r="145" spans="1:93" ht="15.75" customHeight="1" x14ac:dyDescent="0.25">
      <c r="A145" s="396" t="s">
        <v>2185</v>
      </c>
      <c r="B145" s="1794">
        <f>SUM(C145:H145)</f>
        <v>0</v>
      </c>
      <c r="C145" s="546"/>
      <c r="D145" s="148"/>
      <c r="E145" s="148"/>
      <c r="F145" s="148"/>
      <c r="G145" s="148"/>
      <c r="H145" s="549"/>
      <c r="I145" s="433"/>
      <c r="J145" s="280"/>
      <c r="K145" s="292"/>
      <c r="L145" s="292"/>
      <c r="CG145" s="1770"/>
      <c r="CH145" s="1770"/>
      <c r="CI145" s="1770"/>
      <c r="CJ145" s="1770"/>
      <c r="CK145" s="1770"/>
      <c r="CL145" s="1770"/>
      <c r="CM145" s="1770"/>
      <c r="CN145" s="1770"/>
      <c r="CO145" s="1770"/>
    </row>
    <row r="146" spans="1:93" ht="15.75" customHeight="1" x14ac:dyDescent="0.25">
      <c r="A146" s="396" t="s">
        <v>930</v>
      </c>
      <c r="B146" s="1795">
        <f>SUM(C146:H146)</f>
        <v>0</v>
      </c>
      <c r="C146" s="201"/>
      <c r="D146" s="203"/>
      <c r="E146" s="203"/>
      <c r="F146" s="203"/>
      <c r="G146" s="203"/>
      <c r="H146" s="236"/>
      <c r="I146" s="433"/>
      <c r="J146" s="280"/>
      <c r="K146" s="292"/>
      <c r="L146" s="292"/>
      <c r="CG146" s="1770"/>
      <c r="CH146" s="1770"/>
      <c r="CI146" s="1770"/>
      <c r="CJ146" s="1770"/>
      <c r="CK146" s="1770"/>
      <c r="CL146" s="1770"/>
      <c r="CM146" s="1770"/>
      <c r="CN146" s="1770"/>
      <c r="CO146" s="1770"/>
    </row>
    <row r="147" spans="1:93" ht="15.75" customHeight="1" x14ac:dyDescent="0.25">
      <c r="A147" s="399" t="s">
        <v>944</v>
      </c>
      <c r="B147" s="1796">
        <f>SUM(C147:H147)</f>
        <v>0</v>
      </c>
      <c r="C147" s="242"/>
      <c r="D147" s="132"/>
      <c r="E147" s="132"/>
      <c r="F147" s="132"/>
      <c r="G147" s="132"/>
      <c r="H147" s="169"/>
      <c r="I147" s="433"/>
      <c r="J147" s="280"/>
      <c r="K147" s="292"/>
      <c r="L147" s="292"/>
      <c r="CG147" s="1770"/>
      <c r="CH147" s="1770"/>
      <c r="CI147" s="1770"/>
      <c r="CJ147" s="1770"/>
      <c r="CK147" s="1770"/>
      <c r="CL147" s="1770"/>
      <c r="CM147" s="1770"/>
      <c r="CN147" s="1770"/>
      <c r="CO147" s="1770"/>
    </row>
    <row r="148" spans="1:93" x14ac:dyDescent="0.25">
      <c r="A148" s="1096" t="s">
        <v>945</v>
      </c>
      <c r="B148" s="280"/>
      <c r="C148" s="280"/>
      <c r="D148" s="280"/>
      <c r="E148" s="280"/>
      <c r="F148" s="280"/>
      <c r="G148" s="280"/>
      <c r="H148" s="280"/>
      <c r="I148" s="280"/>
      <c r="J148" s="280"/>
      <c r="K148" s="280"/>
      <c r="L148" s="280"/>
      <c r="CG148" s="1770"/>
      <c r="CH148" s="1770"/>
      <c r="CI148" s="1770"/>
      <c r="CJ148" s="1770"/>
      <c r="CK148" s="1770"/>
      <c r="CL148" s="1770"/>
      <c r="CM148" s="1770"/>
      <c r="CN148" s="1770"/>
      <c r="CO148" s="1770"/>
    </row>
    <row r="149" spans="1:93" ht="45" customHeight="1" x14ac:dyDescent="0.25">
      <c r="A149" s="184" t="s">
        <v>936</v>
      </c>
      <c r="B149" s="115" t="s">
        <v>921</v>
      </c>
      <c r="C149" s="468" t="s">
        <v>946</v>
      </c>
      <c r="D149" s="110" t="s">
        <v>947</v>
      </c>
      <c r="E149" s="110" t="s">
        <v>948</v>
      </c>
      <c r="F149" s="110" t="s">
        <v>949</v>
      </c>
      <c r="G149" s="110" t="s">
        <v>950</v>
      </c>
      <c r="H149" s="570" t="s">
        <v>2169</v>
      </c>
      <c r="I149" s="802"/>
      <c r="J149" s="1790"/>
      <c r="K149" s="1790"/>
      <c r="L149" s="1790"/>
      <c r="CG149" s="1770"/>
      <c r="CH149" s="1770"/>
      <c r="CI149" s="1770"/>
      <c r="CJ149" s="1770"/>
      <c r="CK149" s="1770"/>
      <c r="CL149" s="1770"/>
      <c r="CM149" s="1770"/>
      <c r="CN149" s="1770"/>
      <c r="CO149" s="1770"/>
    </row>
    <row r="150" spans="1:93" ht="16.5" customHeight="1" x14ac:dyDescent="0.25">
      <c r="A150" s="389" t="s">
        <v>943</v>
      </c>
      <c r="B150" s="1791">
        <f t="shared" ref="B150:B155" si="16">SUM(C150:H150)</f>
        <v>0</v>
      </c>
      <c r="C150" s="193"/>
      <c r="D150" s="1792"/>
      <c r="E150" s="1792"/>
      <c r="F150" s="1792"/>
      <c r="G150" s="1792"/>
      <c r="H150" s="1793"/>
      <c r="I150" s="433"/>
      <c r="J150" s="280"/>
      <c r="K150" s="292"/>
      <c r="L150" s="292"/>
      <c r="CG150" s="1770"/>
      <c r="CH150" s="1770"/>
      <c r="CI150" s="1770"/>
      <c r="CJ150" s="1770"/>
      <c r="CK150" s="1770"/>
      <c r="CL150" s="1770"/>
      <c r="CM150" s="1770"/>
      <c r="CN150" s="1770"/>
      <c r="CO150" s="1770"/>
    </row>
    <row r="151" spans="1:93" ht="16.5" customHeight="1" x14ac:dyDescent="0.25">
      <c r="A151" s="396" t="s">
        <v>2185</v>
      </c>
      <c r="B151" s="1795">
        <f t="shared" si="16"/>
        <v>0</v>
      </c>
      <c r="C151" s="201"/>
      <c r="D151" s="203"/>
      <c r="E151" s="203"/>
      <c r="F151" s="203"/>
      <c r="G151" s="203"/>
      <c r="H151" s="236"/>
      <c r="I151" s="433"/>
      <c r="J151" s="280"/>
      <c r="K151" s="292"/>
      <c r="L151" s="292"/>
      <c r="CG151" s="1770"/>
      <c r="CH151" s="1770"/>
      <c r="CI151" s="1770"/>
      <c r="CJ151" s="1770"/>
      <c r="CK151" s="1770"/>
      <c r="CL151" s="1770"/>
      <c r="CM151" s="1770"/>
      <c r="CN151" s="1770"/>
      <c r="CO151" s="1770"/>
    </row>
    <row r="152" spans="1:93" ht="16.5" customHeight="1" x14ac:dyDescent="0.25">
      <c r="A152" s="396" t="s">
        <v>930</v>
      </c>
      <c r="B152" s="1795">
        <f t="shared" si="16"/>
        <v>0</v>
      </c>
      <c r="C152" s="201"/>
      <c r="D152" s="203"/>
      <c r="E152" s="203"/>
      <c r="F152" s="203"/>
      <c r="G152" s="203"/>
      <c r="H152" s="236"/>
      <c r="I152" s="433"/>
      <c r="J152" s="280"/>
      <c r="K152" s="292"/>
      <c r="L152" s="292"/>
      <c r="CG152" s="1770"/>
      <c r="CH152" s="1770"/>
      <c r="CI152" s="1770"/>
      <c r="CJ152" s="1770"/>
      <c r="CK152" s="1770"/>
      <c r="CL152" s="1770"/>
      <c r="CM152" s="1770"/>
      <c r="CN152" s="1770"/>
      <c r="CO152" s="1770"/>
    </row>
    <row r="153" spans="1:93" ht="16.5" customHeight="1" x14ac:dyDescent="0.25">
      <c r="A153" s="1586" t="s">
        <v>951</v>
      </c>
      <c r="B153" s="1795">
        <f t="shared" si="16"/>
        <v>0</v>
      </c>
      <c r="C153" s="201"/>
      <c r="D153" s="203"/>
      <c r="E153" s="203"/>
      <c r="F153" s="203"/>
      <c r="G153" s="203"/>
      <c r="H153" s="236"/>
      <c r="I153" s="433"/>
      <c r="J153" s="280"/>
      <c r="K153" s="292"/>
      <c r="L153" s="292"/>
      <c r="CG153" s="1770"/>
      <c r="CH153" s="1770"/>
      <c r="CI153" s="1770"/>
      <c r="CJ153" s="1770"/>
      <c r="CK153" s="1770"/>
      <c r="CL153" s="1770"/>
      <c r="CM153" s="1770"/>
      <c r="CN153" s="1770"/>
      <c r="CO153" s="1770"/>
    </row>
    <row r="154" spans="1:93" ht="16.5" customHeight="1" x14ac:dyDescent="0.25">
      <c r="A154" s="404" t="s">
        <v>952</v>
      </c>
      <c r="B154" s="1797">
        <f t="shared" si="16"/>
        <v>0</v>
      </c>
      <c r="C154" s="269"/>
      <c r="D154" s="208"/>
      <c r="E154" s="208"/>
      <c r="F154" s="208"/>
      <c r="G154" s="208"/>
      <c r="H154" s="270"/>
      <c r="I154" s="433"/>
      <c r="J154" s="280"/>
      <c r="K154" s="292"/>
      <c r="L154" s="292"/>
      <c r="CG154" s="1770"/>
      <c r="CH154" s="1770"/>
      <c r="CI154" s="1770"/>
      <c r="CJ154" s="1770"/>
      <c r="CK154" s="1770"/>
      <c r="CL154" s="1770"/>
      <c r="CM154" s="1770"/>
      <c r="CN154" s="1770"/>
      <c r="CO154" s="1770"/>
    </row>
    <row r="155" spans="1:93" ht="16.5" customHeight="1" x14ac:dyDescent="0.25">
      <c r="A155" s="933" t="s">
        <v>443</v>
      </c>
      <c r="B155" s="1796">
        <f t="shared" si="16"/>
        <v>0</v>
      </c>
      <c r="C155" s="242"/>
      <c r="D155" s="132"/>
      <c r="E155" s="132"/>
      <c r="F155" s="132"/>
      <c r="G155" s="132"/>
      <c r="H155" s="169"/>
      <c r="I155" s="433"/>
      <c r="J155" s="280"/>
      <c r="K155" s="292"/>
      <c r="L155" s="292"/>
      <c r="CG155" s="1770"/>
      <c r="CH155" s="1770"/>
      <c r="CI155" s="1770"/>
      <c r="CJ155" s="1770"/>
      <c r="CK155" s="1770"/>
      <c r="CL155" s="1770"/>
      <c r="CM155" s="1770"/>
      <c r="CN155" s="1770"/>
      <c r="CO155" s="1770"/>
    </row>
    <row r="156" spans="1:93" x14ac:dyDescent="0.25">
      <c r="CG156" s="1770"/>
      <c r="CH156" s="1770"/>
      <c r="CI156" s="1770"/>
      <c r="CJ156" s="1770"/>
      <c r="CK156" s="1770"/>
      <c r="CL156" s="1770"/>
      <c r="CM156" s="1770"/>
      <c r="CN156" s="1770"/>
      <c r="CO156" s="1770"/>
    </row>
    <row r="195" spans="1:2" hidden="1" x14ac:dyDescent="0.25">
      <c r="A195" s="1458">
        <f>SUM(C14:C95,C100:C111,C126:C141,B144:B147,B150:B155,C114:C121)</f>
        <v>0</v>
      </c>
      <c r="B195" s="1458">
        <f>SUM(CG11:CO156)</f>
        <v>0</v>
      </c>
    </row>
  </sheetData>
  <sheetProtection algorithmName="SHA-512" hashValue="/YCw1kQjaZ0cAaM1/qNrVpmDTmm/8GtNMA3WdLcJI4uqK49WPDnBKur4yrqcgqJ8UzZ8uEB32dYcee0fwY1Jvw==" saltValue="i9JxFSNUSa0fd07jg5hR/Q==" spinCount="100000" sheet="1" objects="1" scenarios="1"/>
  <mergeCells count="74">
    <mergeCell ref="A6:T6"/>
    <mergeCell ref="A8:B8"/>
    <mergeCell ref="A10:A13"/>
    <mergeCell ref="B10:B13"/>
    <mergeCell ref="C10:E12"/>
    <mergeCell ref="F10:AM11"/>
    <mergeCell ref="R12:S12"/>
    <mergeCell ref="T12:U12"/>
    <mergeCell ref="V12:W12"/>
    <mergeCell ref="X12:Y12"/>
    <mergeCell ref="AF12:AG12"/>
    <mergeCell ref="AP10:AP13"/>
    <mergeCell ref="AQ10:AQ13"/>
    <mergeCell ref="AL12:AM12"/>
    <mergeCell ref="F12:G12"/>
    <mergeCell ref="H12:I12"/>
    <mergeCell ref="J12:K12"/>
    <mergeCell ref="L12:M12"/>
    <mergeCell ref="N12:O12"/>
    <mergeCell ref="P12:Q12"/>
    <mergeCell ref="Z12:AA12"/>
    <mergeCell ref="AH12:AI12"/>
    <mergeCell ref="AJ12:AK12"/>
    <mergeCell ref="AN10:AN13"/>
    <mergeCell ref="AO10:AO13"/>
    <mergeCell ref="AB12:AC12"/>
    <mergeCell ref="AD12:AE12"/>
    <mergeCell ref="A65:A68"/>
    <mergeCell ref="A69:A75"/>
    <mergeCell ref="A76:A80"/>
    <mergeCell ref="A14:A24"/>
    <mergeCell ref="A25:A35"/>
    <mergeCell ref="A36:A46"/>
    <mergeCell ref="A47:A57"/>
    <mergeCell ref="A58:A64"/>
    <mergeCell ref="A88:A95"/>
    <mergeCell ref="A81:A87"/>
    <mergeCell ref="A97:A99"/>
    <mergeCell ref="B97:B99"/>
    <mergeCell ref="C97:E98"/>
    <mergeCell ref="AO97:AO99"/>
    <mergeCell ref="AP97:AP99"/>
    <mergeCell ref="F98:G98"/>
    <mergeCell ref="H98:I98"/>
    <mergeCell ref="J98:K98"/>
    <mergeCell ref="L98:M98"/>
    <mergeCell ref="AD98:AE98"/>
    <mergeCell ref="AF98:AG98"/>
    <mergeCell ref="AH98:AI98"/>
    <mergeCell ref="AJ98:AK98"/>
    <mergeCell ref="AN97:AN99"/>
    <mergeCell ref="N98:O98"/>
    <mergeCell ref="P98:Q98"/>
    <mergeCell ref="R98:S98"/>
    <mergeCell ref="T98:U98"/>
    <mergeCell ref="Z98:AA98"/>
    <mergeCell ref="A130:A133"/>
    <mergeCell ref="A134:A137"/>
    <mergeCell ref="A138:A141"/>
    <mergeCell ref="V98:W98"/>
    <mergeCell ref="X98:Y98"/>
    <mergeCell ref="C124:C125"/>
    <mergeCell ref="D124:J124"/>
    <mergeCell ref="K124:K125"/>
    <mergeCell ref="L124:L125"/>
    <mergeCell ref="A124:A125"/>
    <mergeCell ref="B124:B125"/>
    <mergeCell ref="AB98:AC98"/>
    <mergeCell ref="A126:A129"/>
    <mergeCell ref="F97:AM97"/>
    <mergeCell ref="AL98:AM98"/>
    <mergeCell ref="A100:A105"/>
    <mergeCell ref="A106:A111"/>
    <mergeCell ref="A113:A121"/>
  </mergeCells>
  <dataValidations count="1">
    <dataValidation type="whole" allowBlank="1" showInputMessage="1" showErrorMessage="1" errorTitle="ERROR" error="Por favor ingrese solo Números." sqref="A1:XFD1048576">
      <formula1>0</formula1>
      <formula2>100000000000</formula2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CN195"/>
  <sheetViews>
    <sheetView zoomScaleNormal="100" workbookViewId="0"/>
  </sheetViews>
  <sheetFormatPr baseColWidth="10" defaultRowHeight="14.25" x14ac:dyDescent="0.2"/>
  <cols>
    <col min="1" max="1" width="55.5703125" style="288" customWidth="1"/>
    <col min="2" max="2" width="14.5703125" style="288" customWidth="1"/>
    <col min="3" max="4" width="15.7109375" style="288" customWidth="1"/>
    <col min="5" max="7" width="16.140625" style="288" customWidth="1"/>
    <col min="8" max="8" width="16.7109375" style="288" customWidth="1"/>
    <col min="9" max="9" width="15.42578125" style="288" customWidth="1"/>
    <col min="10" max="10" width="18.28515625" style="288" customWidth="1"/>
    <col min="11" max="13" width="14.28515625" style="288" customWidth="1"/>
    <col min="14" max="76" width="11.42578125" style="288"/>
    <col min="77" max="77" width="11.42578125" style="290"/>
    <col min="78" max="92" width="0" style="290" hidden="1" customWidth="1"/>
    <col min="93" max="100" width="0" style="288" hidden="1" customWidth="1"/>
    <col min="101" max="16384" width="11.42578125" style="288"/>
  </cols>
  <sheetData>
    <row r="1" spans="1:16" x14ac:dyDescent="0.2">
      <c r="A1" s="589" t="s">
        <v>1552</v>
      </c>
    </row>
    <row r="2" spans="1:16" x14ac:dyDescent="0.2">
      <c r="A2" s="589" t="str">
        <f>CONCATENATE("COMUNA: ",NOMBRE!B2," - ","( ",NOMBRE!C2,NOMBRE!D2,NOMBRE!E2,NOMBRE!F2,NOMBRE!G2," )")</f>
        <v>COMUNA:  - (  )</v>
      </c>
    </row>
    <row r="3" spans="1:16" x14ac:dyDescent="0.2">
      <c r="A3" s="589" t="str">
        <f>CONCATENATE("ESTABLECIMIENTO/ESTRATEGIA: ",NOMBRE!B3," - ","( ",NOMBRE!C3,NOMBRE!D3,NOMBRE!E3,NOMBRE!F3,NOMBRE!G3,NOMBRE!H3," )")</f>
        <v>ESTABLECIMIENTO/ESTRATEGIA:  - (  )</v>
      </c>
    </row>
    <row r="4" spans="1:16" x14ac:dyDescent="0.2">
      <c r="A4" s="589" t="str">
        <f>CONCATENATE("MES: ",NOMBRE!B6," - ","( ",NOMBRE!C6,NOMBRE!D6," )")</f>
        <v>MES:  - (  )</v>
      </c>
    </row>
    <row r="5" spans="1:16" x14ac:dyDescent="0.2">
      <c r="A5" s="589" t="str">
        <f>CONCATENATE("AÑO: ",NOMBRE!B7)</f>
        <v>AÑO: 2017</v>
      </c>
    </row>
    <row r="6" spans="1:16" ht="15" x14ac:dyDescent="0.2">
      <c r="A6" s="2744" t="s">
        <v>953</v>
      </c>
      <c r="B6" s="2744"/>
      <c r="C6" s="2744"/>
      <c r="D6" s="2744"/>
      <c r="E6" s="2744"/>
      <c r="F6" s="2744"/>
      <c r="G6" s="2744"/>
      <c r="H6" s="2744"/>
      <c r="I6" s="2744"/>
      <c r="J6" s="2744"/>
      <c r="K6" s="2744"/>
      <c r="L6" s="2744"/>
      <c r="M6" s="2744"/>
      <c r="N6" s="2744"/>
      <c r="O6" s="2744"/>
      <c r="P6" s="2744"/>
    </row>
    <row r="7" spans="1:16" ht="15" x14ac:dyDescent="0.2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</row>
    <row r="8" spans="1:16" x14ac:dyDescent="0.2">
      <c r="A8" s="801" t="s">
        <v>954</v>
      </c>
      <c r="B8" s="1286"/>
      <c r="C8" s="1286"/>
      <c r="D8" s="1286"/>
      <c r="E8" s="1286"/>
      <c r="F8" s="1286"/>
      <c r="G8" s="1286"/>
      <c r="H8" s="1286"/>
      <c r="I8" s="1286"/>
      <c r="J8" s="591"/>
      <c r="K8" s="591"/>
      <c r="L8" s="591"/>
      <c r="M8" s="591"/>
      <c r="N8" s="591"/>
      <c r="O8" s="591"/>
      <c r="P8" s="591"/>
    </row>
    <row r="9" spans="1:16" ht="25.5" customHeight="1" x14ac:dyDescent="0.2">
      <c r="A9" s="2740" t="s">
        <v>955</v>
      </c>
      <c r="B9" s="2735" t="s">
        <v>956</v>
      </c>
      <c r="C9" s="2736"/>
      <c r="D9" s="2737"/>
      <c r="E9" s="2756" t="s">
        <v>957</v>
      </c>
      <c r="F9" s="2758"/>
      <c r="G9" s="2768" t="s">
        <v>958</v>
      </c>
      <c r="H9" s="2925" t="s">
        <v>959</v>
      </c>
      <c r="I9" s="2927"/>
      <c r="J9" s="1798"/>
      <c r="K9" s="1798"/>
      <c r="L9" s="1798"/>
      <c r="M9" s="278"/>
      <c r="N9" s="280"/>
      <c r="O9" s="280"/>
      <c r="P9" s="280"/>
    </row>
    <row r="10" spans="1:16" ht="52.5" customHeight="1" x14ac:dyDescent="0.2">
      <c r="A10" s="2743"/>
      <c r="B10" s="554" t="s">
        <v>262</v>
      </c>
      <c r="C10" s="554" t="s">
        <v>27</v>
      </c>
      <c r="D10" s="1799" t="s">
        <v>28</v>
      </c>
      <c r="E10" s="114" t="s">
        <v>1912</v>
      </c>
      <c r="F10" s="114" t="s">
        <v>1913</v>
      </c>
      <c r="G10" s="2774"/>
      <c r="H10" s="114" t="s">
        <v>1914</v>
      </c>
      <c r="I10" s="114" t="s">
        <v>1915</v>
      </c>
      <c r="J10" s="1798"/>
      <c r="K10" s="1798"/>
      <c r="L10" s="1798"/>
      <c r="M10" s="278"/>
      <c r="N10" s="280"/>
      <c r="O10" s="280"/>
      <c r="P10" s="280"/>
    </row>
    <row r="11" spans="1:16" x14ac:dyDescent="0.2">
      <c r="A11" s="1800" t="s">
        <v>960</v>
      </c>
      <c r="B11" s="1594">
        <f t="shared" ref="B11:B29" si="0">SUM(C11+D11)</f>
        <v>0</v>
      </c>
      <c r="C11" s="814">
        <f t="shared" ref="C11:I11" si="1">SUM(C12:C24)</f>
        <v>0</v>
      </c>
      <c r="D11" s="1595">
        <f t="shared" si="1"/>
        <v>0</v>
      </c>
      <c r="E11" s="1801">
        <f t="shared" si="1"/>
        <v>0</v>
      </c>
      <c r="F11" s="1802">
        <f t="shared" si="1"/>
        <v>0</v>
      </c>
      <c r="G11" s="1595">
        <f t="shared" si="1"/>
        <v>0</v>
      </c>
      <c r="H11" s="1803">
        <f t="shared" si="1"/>
        <v>0</v>
      </c>
      <c r="I11" s="1802">
        <f t="shared" si="1"/>
        <v>0</v>
      </c>
      <c r="J11" s="1804"/>
      <c r="K11" s="1798"/>
      <c r="L11" s="1798"/>
      <c r="M11" s="278"/>
      <c r="N11" s="280"/>
      <c r="O11" s="280"/>
      <c r="P11" s="280"/>
    </row>
    <row r="12" spans="1:16" x14ac:dyDescent="0.2">
      <c r="A12" s="402" t="s">
        <v>1900</v>
      </c>
      <c r="B12" s="157">
        <f t="shared" si="0"/>
        <v>0</v>
      </c>
      <c r="C12" s="143"/>
      <c r="D12" s="299"/>
      <c r="E12" s="252"/>
      <c r="F12" s="253"/>
      <c r="G12" s="299"/>
      <c r="H12" s="121"/>
      <c r="I12" s="253"/>
      <c r="J12" s="1804"/>
      <c r="K12" s="1798"/>
      <c r="L12" s="1798"/>
      <c r="M12" s="278"/>
      <c r="N12" s="280"/>
      <c r="O12" s="280"/>
      <c r="P12" s="280"/>
    </row>
    <row r="13" spans="1:16" x14ac:dyDescent="0.2">
      <c r="A13" s="403" t="s">
        <v>1901</v>
      </c>
      <c r="B13" s="266">
        <f t="shared" si="0"/>
        <v>0</v>
      </c>
      <c r="C13" s="237"/>
      <c r="D13" s="301"/>
      <c r="E13" s="201"/>
      <c r="F13" s="236"/>
      <c r="G13" s="301"/>
      <c r="H13" s="203"/>
      <c r="I13" s="236"/>
      <c r="J13" s="1804"/>
      <c r="K13" s="1798"/>
      <c r="L13" s="1798"/>
      <c r="M13" s="278"/>
      <c r="N13" s="280"/>
      <c r="O13" s="280"/>
      <c r="P13" s="280"/>
    </row>
    <row r="14" spans="1:16" x14ac:dyDescent="0.2">
      <c r="A14" s="403" t="s">
        <v>177</v>
      </c>
      <c r="B14" s="266">
        <f t="shared" si="0"/>
        <v>0</v>
      </c>
      <c r="C14" s="237"/>
      <c r="D14" s="301"/>
      <c r="E14" s="201"/>
      <c r="F14" s="301"/>
      <c r="G14" s="301"/>
      <c r="H14" s="267"/>
      <c r="I14" s="301"/>
      <c r="J14" s="1804"/>
      <c r="K14" s="1798"/>
      <c r="L14" s="1798"/>
      <c r="M14" s="278"/>
      <c r="N14" s="280"/>
      <c r="O14" s="280"/>
      <c r="P14" s="280"/>
    </row>
    <row r="15" spans="1:16" x14ac:dyDescent="0.2">
      <c r="A15" s="403" t="s">
        <v>1902</v>
      </c>
      <c r="B15" s="266">
        <f t="shared" si="0"/>
        <v>0</v>
      </c>
      <c r="C15" s="237"/>
      <c r="D15" s="301"/>
      <c r="E15" s="201"/>
      <c r="F15" s="301"/>
      <c r="G15" s="301"/>
      <c r="H15" s="267"/>
      <c r="I15" s="301"/>
      <c r="J15" s="1804"/>
      <c r="K15" s="1798"/>
      <c r="L15" s="1798"/>
      <c r="M15" s="278"/>
      <c r="N15" s="280"/>
      <c r="O15" s="280"/>
      <c r="P15" s="280"/>
    </row>
    <row r="16" spans="1:16" ht="21" x14ac:dyDescent="0.2">
      <c r="A16" s="403" t="s">
        <v>1903</v>
      </c>
      <c r="B16" s="266">
        <f t="shared" si="0"/>
        <v>0</v>
      </c>
      <c r="C16" s="237"/>
      <c r="D16" s="301"/>
      <c r="E16" s="201"/>
      <c r="F16" s="301"/>
      <c r="G16" s="237"/>
      <c r="H16" s="267"/>
      <c r="I16" s="301"/>
      <c r="J16" s="1804"/>
      <c r="K16" s="1798"/>
      <c r="L16" s="1798"/>
      <c r="M16" s="278"/>
      <c r="N16" s="280"/>
      <c r="O16" s="280"/>
      <c r="P16" s="280"/>
    </row>
    <row r="17" spans="1:16" x14ac:dyDescent="0.2">
      <c r="A17" s="403" t="s">
        <v>1904</v>
      </c>
      <c r="B17" s="266">
        <f t="shared" si="0"/>
        <v>0</v>
      </c>
      <c r="C17" s="237"/>
      <c r="D17" s="301"/>
      <c r="E17" s="201"/>
      <c r="F17" s="301"/>
      <c r="G17" s="237"/>
      <c r="H17" s="267"/>
      <c r="I17" s="301"/>
      <c r="J17" s="1804"/>
      <c r="K17" s="1798"/>
      <c r="L17" s="1798"/>
      <c r="M17" s="278"/>
      <c r="N17" s="280"/>
      <c r="O17" s="280"/>
      <c r="P17" s="280"/>
    </row>
    <row r="18" spans="1:16" x14ac:dyDescent="0.2">
      <c r="A18" s="403" t="s">
        <v>1905</v>
      </c>
      <c r="B18" s="266">
        <f t="shared" si="0"/>
        <v>0</v>
      </c>
      <c r="C18" s="237"/>
      <c r="D18" s="301"/>
      <c r="E18" s="201"/>
      <c r="F18" s="301"/>
      <c r="G18" s="237"/>
      <c r="H18" s="267"/>
      <c r="I18" s="301"/>
      <c r="J18" s="1804"/>
      <c r="K18" s="1798"/>
      <c r="L18" s="1798"/>
      <c r="M18" s="278"/>
      <c r="N18" s="280"/>
      <c r="O18" s="280"/>
      <c r="P18" s="280"/>
    </row>
    <row r="19" spans="1:16" x14ac:dyDescent="0.2">
      <c r="A19" s="403" t="s">
        <v>1906</v>
      </c>
      <c r="B19" s="266">
        <f t="shared" si="0"/>
        <v>0</v>
      </c>
      <c r="C19" s="237"/>
      <c r="D19" s="301"/>
      <c r="E19" s="201"/>
      <c r="F19" s="301"/>
      <c r="G19" s="301"/>
      <c r="H19" s="267"/>
      <c r="I19" s="301"/>
      <c r="J19" s="1804"/>
      <c r="K19" s="1798"/>
      <c r="L19" s="1798"/>
      <c r="M19" s="278"/>
      <c r="N19" s="280"/>
      <c r="O19" s="280"/>
      <c r="P19" s="280"/>
    </row>
    <row r="20" spans="1:16" x14ac:dyDescent="0.2">
      <c r="A20" s="403" t="s">
        <v>1907</v>
      </c>
      <c r="B20" s="266">
        <f t="shared" si="0"/>
        <v>0</v>
      </c>
      <c r="C20" s="237"/>
      <c r="D20" s="301"/>
      <c r="E20" s="201"/>
      <c r="F20" s="301"/>
      <c r="G20" s="301"/>
      <c r="H20" s="267"/>
      <c r="I20" s="301"/>
      <c r="J20" s="1804"/>
      <c r="K20" s="1798"/>
      <c r="L20" s="1798"/>
      <c r="M20" s="278"/>
      <c r="N20" s="280"/>
      <c r="O20" s="280"/>
      <c r="P20" s="280"/>
    </row>
    <row r="21" spans="1:16" x14ac:dyDescent="0.2">
      <c r="A21" s="403" t="s">
        <v>1908</v>
      </c>
      <c r="B21" s="266">
        <f t="shared" si="0"/>
        <v>0</v>
      </c>
      <c r="C21" s="237"/>
      <c r="D21" s="301"/>
      <c r="E21" s="201"/>
      <c r="F21" s="301"/>
      <c r="G21" s="301"/>
      <c r="H21" s="267"/>
      <c r="I21" s="301"/>
      <c r="J21" s="1804"/>
      <c r="K21" s="1798"/>
      <c r="L21" s="1798"/>
      <c r="M21" s="278"/>
      <c r="N21" s="280"/>
      <c r="O21" s="280"/>
      <c r="P21" s="280"/>
    </row>
    <row r="22" spans="1:16" x14ac:dyDescent="0.2">
      <c r="A22" s="1805" t="s">
        <v>1909</v>
      </c>
      <c r="B22" s="1464">
        <f t="shared" si="0"/>
        <v>0</v>
      </c>
      <c r="C22" s="237"/>
      <c r="D22" s="301"/>
      <c r="E22" s="201"/>
      <c r="F22" s="301"/>
      <c r="G22" s="301"/>
      <c r="H22" s="267"/>
      <c r="I22" s="236"/>
      <c r="J22" s="1804"/>
      <c r="K22" s="1798"/>
      <c r="L22" s="1798"/>
      <c r="M22" s="278"/>
      <c r="N22" s="280"/>
      <c r="O22" s="280"/>
      <c r="P22" s="280"/>
    </row>
    <row r="23" spans="1:16" x14ac:dyDescent="0.2">
      <c r="A23" s="1806" t="s">
        <v>1910</v>
      </c>
      <c r="B23" s="1464">
        <f t="shared" si="0"/>
        <v>0</v>
      </c>
      <c r="C23" s="237"/>
      <c r="D23" s="301"/>
      <c r="E23" s="201"/>
      <c r="F23" s="301"/>
      <c r="G23" s="301"/>
      <c r="H23" s="267"/>
      <c r="I23" s="236"/>
      <c r="J23" s="1804"/>
      <c r="K23" s="1798"/>
      <c r="L23" s="1798"/>
      <c r="N23" s="280"/>
      <c r="O23" s="280"/>
      <c r="P23" s="280"/>
    </row>
    <row r="24" spans="1:16" ht="15" thickBot="1" x14ac:dyDescent="0.25">
      <c r="A24" s="1807" t="s">
        <v>1911</v>
      </c>
      <c r="B24" s="1808">
        <f t="shared" si="0"/>
        <v>0</v>
      </c>
      <c r="C24" s="1809"/>
      <c r="D24" s="1810"/>
      <c r="E24" s="1811"/>
      <c r="F24" s="1810"/>
      <c r="G24" s="1810"/>
      <c r="H24" s="1812"/>
      <c r="I24" s="1813"/>
      <c r="J24" s="1804"/>
      <c r="K24" s="1798"/>
      <c r="L24" s="1798"/>
      <c r="N24" s="280"/>
      <c r="O24" s="280"/>
      <c r="P24" s="280"/>
    </row>
    <row r="25" spans="1:16" ht="15" thickTop="1" x14ac:dyDescent="0.2">
      <c r="A25" s="494" t="s">
        <v>808</v>
      </c>
      <c r="B25" s="157">
        <f t="shared" si="0"/>
        <v>0</v>
      </c>
      <c r="C25" s="143"/>
      <c r="D25" s="299"/>
      <c r="E25" s="140"/>
      <c r="F25" s="142"/>
      <c r="G25" s="254"/>
      <c r="H25" s="239"/>
      <c r="I25" s="142"/>
      <c r="J25" s="1804"/>
      <c r="K25" s="1798"/>
      <c r="L25" s="1798"/>
      <c r="M25" s="278"/>
      <c r="N25" s="280"/>
      <c r="O25" s="280"/>
      <c r="P25" s="280"/>
    </row>
    <row r="26" spans="1:16" x14ac:dyDescent="0.2">
      <c r="A26" s="1079" t="s">
        <v>961</v>
      </c>
      <c r="B26" s="266">
        <f t="shared" si="0"/>
        <v>0</v>
      </c>
      <c r="C26" s="237"/>
      <c r="D26" s="301"/>
      <c r="E26" s="256"/>
      <c r="F26" s="235"/>
      <c r="G26" s="257"/>
      <c r="H26" s="207"/>
      <c r="I26" s="235"/>
      <c r="J26" s="1804"/>
      <c r="K26" s="1798"/>
      <c r="L26" s="1798"/>
      <c r="M26" s="278"/>
      <c r="N26" s="280"/>
      <c r="O26" s="280"/>
      <c r="P26" s="280"/>
    </row>
    <row r="27" spans="1:16" x14ac:dyDescent="0.2">
      <c r="A27" s="1079" t="s">
        <v>962</v>
      </c>
      <c r="B27" s="266">
        <f t="shared" si="0"/>
        <v>0</v>
      </c>
      <c r="C27" s="237"/>
      <c r="D27" s="301"/>
      <c r="E27" s="256"/>
      <c r="F27" s="235"/>
      <c r="G27" s="257"/>
      <c r="H27" s="207"/>
      <c r="I27" s="235"/>
      <c r="J27" s="1804"/>
      <c r="K27" s="1798"/>
      <c r="L27" s="1798"/>
      <c r="M27" s="280"/>
      <c r="N27" s="280"/>
      <c r="O27" s="280"/>
      <c r="P27" s="280"/>
    </row>
    <row r="28" spans="1:16" x14ac:dyDescent="0.2">
      <c r="A28" s="1079" t="s">
        <v>963</v>
      </c>
      <c r="B28" s="266">
        <f t="shared" si="0"/>
        <v>0</v>
      </c>
      <c r="C28" s="237"/>
      <c r="D28" s="301"/>
      <c r="E28" s="140"/>
      <c r="F28" s="142"/>
      <c r="G28" s="254"/>
      <c r="H28" s="239"/>
      <c r="I28" s="142"/>
      <c r="J28" s="1804"/>
      <c r="K28" s="1798"/>
      <c r="L28" s="1798"/>
      <c r="M28" s="280"/>
      <c r="N28" s="280"/>
      <c r="O28" s="280"/>
      <c r="P28" s="280"/>
    </row>
    <row r="29" spans="1:16" x14ac:dyDescent="0.2">
      <c r="A29" s="1101" t="s">
        <v>964</v>
      </c>
      <c r="B29" s="564">
        <f t="shared" si="0"/>
        <v>0</v>
      </c>
      <c r="C29" s="136"/>
      <c r="D29" s="247"/>
      <c r="E29" s="131"/>
      <c r="F29" s="134"/>
      <c r="G29" s="250"/>
      <c r="H29" s="133"/>
      <c r="I29" s="134"/>
      <c r="J29" s="1804"/>
      <c r="K29" s="1798"/>
      <c r="L29" s="1798"/>
      <c r="M29" s="280"/>
      <c r="N29" s="280"/>
      <c r="O29" s="280"/>
      <c r="P29" s="280"/>
    </row>
    <row r="30" spans="1:16" x14ac:dyDescent="0.2">
      <c r="A30" s="107" t="s">
        <v>965</v>
      </c>
      <c r="B30" s="280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78"/>
      <c r="N30" s="280"/>
      <c r="O30" s="280"/>
      <c r="P30" s="280"/>
    </row>
    <row r="31" spans="1:16" ht="14.25" customHeight="1" x14ac:dyDescent="0.2">
      <c r="A31" s="2767" t="s">
        <v>966</v>
      </c>
      <c r="B31" s="2768"/>
      <c r="C31" s="2745" t="s">
        <v>967</v>
      </c>
      <c r="D31" s="2746"/>
      <c r="E31" s="2747"/>
      <c r="F31" s="2745" t="s">
        <v>968</v>
      </c>
      <c r="G31" s="2746"/>
      <c r="H31" s="2746"/>
      <c r="I31" s="2746"/>
      <c r="J31" s="2746" t="s">
        <v>1410</v>
      </c>
      <c r="K31" s="2746"/>
      <c r="L31" s="2746"/>
      <c r="M31" s="1814"/>
      <c r="N31" s="280"/>
      <c r="O31" s="280"/>
      <c r="P31" s="280"/>
    </row>
    <row r="32" spans="1:16" ht="87.75" customHeight="1" x14ac:dyDescent="0.2">
      <c r="A32" s="2769"/>
      <c r="B32" s="2770"/>
      <c r="C32" s="468" t="s">
        <v>1916</v>
      </c>
      <c r="D32" s="110" t="s">
        <v>1917</v>
      </c>
      <c r="E32" s="1786" t="s">
        <v>1918</v>
      </c>
      <c r="F32" s="110" t="s">
        <v>1919</v>
      </c>
      <c r="G32" s="1815" t="s">
        <v>1920</v>
      </c>
      <c r="H32" s="1786" t="s">
        <v>1921</v>
      </c>
      <c r="I32" s="1816" t="s">
        <v>1922</v>
      </c>
      <c r="J32" s="115" t="s">
        <v>1923</v>
      </c>
      <c r="K32" s="115" t="s">
        <v>1924</v>
      </c>
      <c r="L32" s="339" t="s">
        <v>1925</v>
      </c>
      <c r="M32" s="198"/>
      <c r="N32" s="280"/>
      <c r="O32" s="280"/>
    </row>
    <row r="33" spans="1:79" x14ac:dyDescent="0.2">
      <c r="A33" s="3057" t="s">
        <v>969</v>
      </c>
      <c r="B33" s="3058"/>
      <c r="C33" s="193"/>
      <c r="D33" s="141"/>
      <c r="E33" s="141"/>
      <c r="F33" s="193"/>
      <c r="G33" s="141"/>
      <c r="H33" s="141"/>
      <c r="I33" s="166"/>
      <c r="J33" s="632">
        <f>SUM(K33+L33)</f>
        <v>0</v>
      </c>
      <c r="K33" s="125"/>
      <c r="L33" s="244"/>
      <c r="M33" s="474"/>
      <c r="N33" s="280"/>
      <c r="O33" s="280"/>
    </row>
    <row r="34" spans="1:79" x14ac:dyDescent="0.2">
      <c r="A34" s="3076" t="s">
        <v>950</v>
      </c>
      <c r="B34" s="3077"/>
      <c r="C34" s="201"/>
      <c r="D34" s="203"/>
      <c r="E34" s="203"/>
      <c r="F34" s="201"/>
      <c r="G34" s="203"/>
      <c r="H34" s="203"/>
      <c r="I34" s="236"/>
      <c r="J34" s="635">
        <f>SUM(K34+L34)</f>
        <v>0</v>
      </c>
      <c r="K34" s="237"/>
      <c r="L34" s="301"/>
      <c r="M34" s="474"/>
      <c r="N34" s="280"/>
      <c r="O34" s="280"/>
    </row>
    <row r="35" spans="1:79" x14ac:dyDescent="0.2">
      <c r="A35" s="3076" t="s">
        <v>970</v>
      </c>
      <c r="B35" s="3077"/>
      <c r="C35" s="201"/>
      <c r="D35" s="203"/>
      <c r="E35" s="203"/>
      <c r="F35" s="201"/>
      <c r="G35" s="203"/>
      <c r="H35" s="203"/>
      <c r="I35" s="236"/>
      <c r="J35" s="635">
        <f>SUM(K35+L35)</f>
        <v>0</v>
      </c>
      <c r="K35" s="237"/>
      <c r="L35" s="301"/>
      <c r="M35" s="474"/>
      <c r="N35" s="280"/>
      <c r="O35" s="280"/>
    </row>
    <row r="36" spans="1:79" x14ac:dyDescent="0.2">
      <c r="A36" s="3076" t="s">
        <v>971</v>
      </c>
      <c r="B36" s="3077"/>
      <c r="C36" s="201"/>
      <c r="D36" s="203"/>
      <c r="E36" s="203"/>
      <c r="F36" s="201"/>
      <c r="G36" s="203"/>
      <c r="H36" s="203"/>
      <c r="I36" s="236"/>
      <c r="J36" s="635">
        <f>SUM(K36+L36)</f>
        <v>0</v>
      </c>
      <c r="K36" s="237"/>
      <c r="L36" s="301"/>
      <c r="M36" s="474"/>
      <c r="N36" s="280"/>
      <c r="O36" s="280"/>
    </row>
    <row r="37" spans="1:79" x14ac:dyDescent="0.2">
      <c r="A37" s="3076" t="s">
        <v>972</v>
      </c>
      <c r="B37" s="3077"/>
      <c r="C37" s="201"/>
      <c r="D37" s="203"/>
      <c r="E37" s="203"/>
      <c r="F37" s="201"/>
      <c r="G37" s="203"/>
      <c r="H37" s="203"/>
      <c r="I37" s="236"/>
      <c r="J37" s="211"/>
      <c r="K37" s="211"/>
      <c r="L37" s="257"/>
      <c r="M37" s="474"/>
      <c r="N37" s="280"/>
      <c r="O37" s="280"/>
    </row>
    <row r="38" spans="1:79" x14ac:dyDescent="0.2">
      <c r="A38" s="3076" t="s">
        <v>973</v>
      </c>
      <c r="B38" s="3077"/>
      <c r="C38" s="201"/>
      <c r="D38" s="203"/>
      <c r="E38" s="203"/>
      <c r="F38" s="201"/>
      <c r="G38" s="203"/>
      <c r="H38" s="203"/>
      <c r="I38" s="236"/>
      <c r="J38" s="211"/>
      <c r="K38" s="211"/>
      <c r="L38" s="257"/>
      <c r="M38" s="474"/>
      <c r="N38" s="280"/>
      <c r="O38" s="280"/>
    </row>
    <row r="39" spans="1:79" x14ac:dyDescent="0.2">
      <c r="A39" s="3076" t="s">
        <v>974</v>
      </c>
      <c r="B39" s="3077"/>
      <c r="C39" s="201"/>
      <c r="D39" s="203"/>
      <c r="E39" s="203"/>
      <c r="F39" s="201"/>
      <c r="G39" s="203"/>
      <c r="H39" s="203"/>
      <c r="I39" s="236"/>
      <c r="J39" s="237"/>
      <c r="K39" s="211"/>
      <c r="L39" s="257"/>
      <c r="M39" s="474"/>
      <c r="N39" s="280"/>
      <c r="O39" s="280"/>
    </row>
    <row r="40" spans="1:79" x14ac:dyDescent="0.2">
      <c r="A40" s="3076" t="s">
        <v>975</v>
      </c>
      <c r="B40" s="3077"/>
      <c r="C40" s="201"/>
      <c r="D40" s="203"/>
      <c r="E40" s="203"/>
      <c r="F40" s="201"/>
      <c r="G40" s="203"/>
      <c r="H40" s="203"/>
      <c r="I40" s="236"/>
      <c r="J40" s="237"/>
      <c r="K40" s="211"/>
      <c r="L40" s="257"/>
      <c r="M40" s="474"/>
      <c r="N40" s="280"/>
      <c r="O40" s="280"/>
    </row>
    <row r="41" spans="1:79" x14ac:dyDescent="0.2">
      <c r="A41" s="3076" t="s">
        <v>976</v>
      </c>
      <c r="B41" s="3077"/>
      <c r="C41" s="201"/>
      <c r="D41" s="203"/>
      <c r="E41" s="203"/>
      <c r="F41" s="201"/>
      <c r="G41" s="203"/>
      <c r="H41" s="203"/>
      <c r="I41" s="236"/>
      <c r="J41" s="635">
        <f>SUM(K41+L41)</f>
        <v>0</v>
      </c>
      <c r="K41" s="237"/>
      <c r="L41" s="301"/>
      <c r="M41" s="474"/>
      <c r="N41" s="280"/>
      <c r="O41" s="280"/>
    </row>
    <row r="42" spans="1:79" x14ac:dyDescent="0.2">
      <c r="A42" s="3078" t="s">
        <v>977</v>
      </c>
      <c r="B42" s="3079"/>
      <c r="C42" s="269"/>
      <c r="D42" s="208"/>
      <c r="E42" s="208"/>
      <c r="F42" s="269"/>
      <c r="G42" s="208"/>
      <c r="H42" s="208"/>
      <c r="I42" s="270"/>
      <c r="J42" s="610"/>
      <c r="K42" s="610"/>
      <c r="L42" s="492"/>
      <c r="M42" s="474"/>
      <c r="N42" s="280"/>
      <c r="O42" s="280"/>
    </row>
    <row r="43" spans="1:79" x14ac:dyDescent="0.2">
      <c r="A43" s="3072" t="s">
        <v>978</v>
      </c>
      <c r="B43" s="3073"/>
      <c r="C43" s="269"/>
      <c r="D43" s="208"/>
      <c r="E43" s="208"/>
      <c r="F43" s="131"/>
      <c r="G43" s="206"/>
      <c r="H43" s="208"/>
      <c r="I43" s="270"/>
      <c r="J43" s="635">
        <f>SUM(K43+L43)</f>
        <v>0</v>
      </c>
      <c r="K43" s="154"/>
      <c r="L43" s="429"/>
      <c r="M43" s="474"/>
      <c r="N43" s="280"/>
      <c r="O43" s="280"/>
    </row>
    <row r="44" spans="1:79" x14ac:dyDescent="0.2">
      <c r="A44" s="3359" t="s">
        <v>979</v>
      </c>
      <c r="B44" s="3360"/>
      <c r="C44" s="272">
        <f t="shared" ref="C44:I44" si="2">SUM(C33:C43)</f>
        <v>0</v>
      </c>
      <c r="D44" s="1220">
        <f t="shared" si="2"/>
        <v>0</v>
      </c>
      <c r="E44" s="1220">
        <f t="shared" si="2"/>
        <v>0</v>
      </c>
      <c r="F44" s="272">
        <f t="shared" si="2"/>
        <v>0</v>
      </c>
      <c r="G44" s="1220">
        <f t="shared" si="2"/>
        <v>0</v>
      </c>
      <c r="H44" s="1220">
        <f t="shared" si="2"/>
        <v>0</v>
      </c>
      <c r="I44" s="306">
        <f t="shared" si="2"/>
        <v>0</v>
      </c>
      <c r="J44" s="1817">
        <f>SUM(J33+J34+J35+J36+J39+J40+J41+J43)</f>
        <v>0</v>
      </c>
      <c r="K44" s="1817">
        <f>SUM(K33+K34+K35+K36+K41+K43)</f>
        <v>0</v>
      </c>
      <c r="L44" s="1818">
        <f>SUM(L33+L34+L35+L36+L41+L43)</f>
        <v>0</v>
      </c>
      <c r="M44" s="474"/>
      <c r="N44" s="280"/>
      <c r="O44" s="280"/>
    </row>
    <row r="45" spans="1:79" x14ac:dyDescent="0.2">
      <c r="A45" s="3080" t="s">
        <v>1926</v>
      </c>
      <c r="B45" s="3081"/>
      <c r="C45" s="346"/>
      <c r="D45" s="815"/>
      <c r="E45" s="815"/>
      <c r="F45" s="346"/>
      <c r="G45" s="815"/>
      <c r="H45" s="815"/>
      <c r="I45" s="347"/>
      <c r="J45" s="1817">
        <f>SUM(K45+L45)</f>
        <v>0</v>
      </c>
      <c r="K45" s="476"/>
      <c r="L45" s="432"/>
      <c r="M45" s="474"/>
      <c r="N45" s="280"/>
      <c r="O45" s="280"/>
    </row>
    <row r="46" spans="1:79" x14ac:dyDescent="0.2">
      <c r="A46" s="801" t="s">
        <v>980</v>
      </c>
      <c r="B46" s="1819"/>
      <c r="C46" s="107"/>
      <c r="D46" s="846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</row>
    <row r="47" spans="1:79" ht="21" x14ac:dyDescent="0.2">
      <c r="A47" s="2745" t="s">
        <v>981</v>
      </c>
      <c r="B47" s="2747"/>
      <c r="C47" s="115" t="s">
        <v>47</v>
      </c>
      <c r="D47" s="339" t="s">
        <v>982</v>
      </c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</row>
    <row r="48" spans="1:79" x14ac:dyDescent="0.2">
      <c r="A48" s="3174" t="s">
        <v>983</v>
      </c>
      <c r="B48" s="3175"/>
      <c r="C48" s="154"/>
      <c r="D48" s="429"/>
      <c r="E48" s="1612"/>
      <c r="F48" s="280"/>
      <c r="G48" s="280"/>
      <c r="H48" s="280"/>
      <c r="I48" s="280"/>
      <c r="J48" s="280"/>
      <c r="K48" s="280"/>
      <c r="L48" s="280"/>
      <c r="M48" s="280"/>
      <c r="N48" s="280"/>
      <c r="O48" s="280"/>
      <c r="P48" s="280"/>
      <c r="CA48" s="290" t="str">
        <f>IF(D48&gt;C48,"Casos/Instituciones deben ser menor o iguales al total Reuniones A. Mayor","")</f>
        <v/>
      </c>
    </row>
    <row r="49" spans="1:16" x14ac:dyDescent="0.2">
      <c r="A49" s="2794" t="s">
        <v>984</v>
      </c>
      <c r="B49" s="2795"/>
      <c r="C49" s="136"/>
      <c r="D49" s="250"/>
      <c r="E49" s="190"/>
      <c r="F49" s="280"/>
      <c r="G49" s="280"/>
      <c r="H49" s="280"/>
      <c r="I49" s="280"/>
      <c r="J49" s="280"/>
      <c r="K49" s="280"/>
      <c r="L49" s="280"/>
      <c r="M49" s="280"/>
      <c r="N49" s="280"/>
      <c r="O49" s="280"/>
      <c r="P49" s="280"/>
    </row>
    <row r="195" spans="1:2" hidden="1" x14ac:dyDescent="0.2">
      <c r="A195" s="288">
        <f>SUM(B11,B25:B29,C44:L44,C48:C49)</f>
        <v>0</v>
      </c>
      <c r="B195" s="288">
        <f>SUM(CG6:CM50)</f>
        <v>0</v>
      </c>
    </row>
  </sheetData>
  <sheetProtection algorithmName="SHA-512" hashValue="o+drbj35+f6bTX1GuErVD4fBNbowFyoVBSzr/GFrLB1JRXqGMUhav+BTELpJPVQSF3FIquy8gWN8Mh0oDxReqw==" saltValue="8FaAuMF8ESSLvUmgZhdhWw==" spinCount="100000" sheet="1" objects="1" scenarios="1"/>
  <mergeCells count="26">
    <mergeCell ref="C31:E31"/>
    <mergeCell ref="A33:B33"/>
    <mergeCell ref="A34:B34"/>
    <mergeCell ref="F31:I31"/>
    <mergeCell ref="A6:P6"/>
    <mergeCell ref="A9:A10"/>
    <mergeCell ref="B9:D9"/>
    <mergeCell ref="E9:F9"/>
    <mergeCell ref="G9:G10"/>
    <mergeCell ref="H9:I9"/>
    <mergeCell ref="J31:L31"/>
    <mergeCell ref="A48:B48"/>
    <mergeCell ref="A49:B49"/>
    <mergeCell ref="A41:B41"/>
    <mergeCell ref="A42:B42"/>
    <mergeCell ref="A43:B43"/>
    <mergeCell ref="A44:B44"/>
    <mergeCell ref="A45:B45"/>
    <mergeCell ref="A47:B47"/>
    <mergeCell ref="A40:B40"/>
    <mergeCell ref="A31:B32"/>
    <mergeCell ref="A35:B35"/>
    <mergeCell ref="A36:B36"/>
    <mergeCell ref="A37:B37"/>
    <mergeCell ref="A38:B38"/>
    <mergeCell ref="A39:B39"/>
  </mergeCells>
  <dataValidations count="1">
    <dataValidation type="whole" allowBlank="1" showInputMessage="1" showErrorMessage="1" errorTitle="ERROR" error="Por favor ingrese números enteros" sqref="A1:XFD1048576">
      <formula1>0</formula1>
      <formula2>10000000</formula2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EN195"/>
  <sheetViews>
    <sheetView zoomScaleNormal="100" workbookViewId="0"/>
  </sheetViews>
  <sheetFormatPr baseColWidth="10" defaultRowHeight="14.25" x14ac:dyDescent="0.2"/>
  <cols>
    <col min="1" max="1" width="72.140625" style="288" customWidth="1"/>
    <col min="2" max="2" width="34.140625" style="288" customWidth="1"/>
    <col min="3" max="3" width="18.140625" style="288" customWidth="1"/>
    <col min="4" max="4" width="17.42578125" style="288" customWidth="1"/>
    <col min="5" max="5" width="18.28515625" style="288" customWidth="1"/>
    <col min="6" max="6" width="16.5703125" style="288" customWidth="1"/>
    <col min="7" max="7" width="17.85546875" style="288" customWidth="1"/>
    <col min="8" max="8" width="18.42578125" style="288" customWidth="1"/>
    <col min="9" max="9" width="14.85546875" style="288" customWidth="1"/>
    <col min="10" max="10" width="13.42578125" style="288" customWidth="1"/>
    <col min="11" max="11" width="14.28515625" style="288" customWidth="1"/>
    <col min="12" max="12" width="11.42578125" style="288"/>
    <col min="13" max="13" width="13" style="288" customWidth="1"/>
    <col min="14" max="75" width="11.42578125" style="288"/>
    <col min="76" max="77" width="11.42578125" style="290" customWidth="1"/>
    <col min="78" max="89" width="11.42578125" style="290" hidden="1" customWidth="1"/>
    <col min="90" max="90" width="18.28515625" style="290" hidden="1" customWidth="1"/>
    <col min="91" max="92" width="11.42578125" style="290" hidden="1" customWidth="1"/>
    <col min="93" max="106" width="11.42578125" style="290" customWidth="1"/>
    <col min="107" max="142" width="11.42578125" style="290"/>
    <col min="143" max="16384" width="11.42578125" style="288"/>
  </cols>
  <sheetData>
    <row r="1" spans="1:144" x14ac:dyDescent="0.2">
      <c r="A1" s="589" t="s">
        <v>1552</v>
      </c>
    </row>
    <row r="2" spans="1:144" x14ac:dyDescent="0.2">
      <c r="A2" s="589" t="str">
        <f>CONCATENATE("COMUNA: ",NOMBRE!B2," - ","( ",NOMBRE!C2,NOMBRE!D2,NOMBRE!E2,NOMBRE!F2,NOMBRE!G2," )")</f>
        <v>COMUNA:  - (  )</v>
      </c>
    </row>
    <row r="3" spans="1:144" x14ac:dyDescent="0.2">
      <c r="A3" s="589" t="str">
        <f>CONCATENATE("ESTABLECIMIENTO/ESTRATEGIA: ",NOMBRE!B3," - ","( ",NOMBRE!C3,NOMBRE!D3,NOMBRE!E3,NOMBRE!F3,NOMBRE!G3,NOMBRE!H3," )")</f>
        <v>ESTABLECIMIENTO/ESTRATEGIA:  - (  )</v>
      </c>
      <c r="BZ3" s="289"/>
      <c r="CA3" s="289"/>
      <c r="CB3" s="289"/>
      <c r="CC3" s="289"/>
      <c r="CD3" s="289"/>
      <c r="CE3" s="289"/>
      <c r="CF3" s="289"/>
      <c r="CG3" s="289"/>
      <c r="CH3" s="289"/>
      <c r="CI3" s="289"/>
      <c r="CJ3" s="289"/>
      <c r="CK3" s="289"/>
      <c r="CL3" s="289"/>
      <c r="CM3" s="289"/>
      <c r="CN3" s="289"/>
    </row>
    <row r="4" spans="1:144" x14ac:dyDescent="0.2">
      <c r="A4" s="589" t="str">
        <f>CONCATENATE("MES: ",NOMBRE!B6," - ","( ",NOMBRE!C6,NOMBRE!D6," )")</f>
        <v>MES:  - (  )</v>
      </c>
      <c r="BZ4" s="289"/>
      <c r="CA4" s="289"/>
      <c r="CB4" s="289"/>
      <c r="CC4" s="289"/>
      <c r="CD4" s="289"/>
      <c r="CE4" s="289"/>
      <c r="CF4" s="289"/>
      <c r="CG4" s="289"/>
      <c r="CH4" s="289"/>
      <c r="CI4" s="289"/>
      <c r="CJ4" s="289"/>
      <c r="CK4" s="289"/>
      <c r="CL4" s="289"/>
      <c r="CM4" s="289"/>
      <c r="CN4" s="289"/>
    </row>
    <row r="5" spans="1:144" x14ac:dyDescent="0.2">
      <c r="A5" s="589" t="str">
        <f>CONCATENATE("AÑO: ",NOMBRE!B7)</f>
        <v>AÑO: 2017</v>
      </c>
      <c r="BZ5" s="289"/>
      <c r="CA5" s="289"/>
      <c r="CB5" s="289"/>
      <c r="CC5" s="289"/>
      <c r="CD5" s="289"/>
      <c r="CE5" s="289"/>
      <c r="CF5" s="289"/>
      <c r="CG5" s="289"/>
      <c r="CH5" s="289"/>
      <c r="CI5" s="289"/>
      <c r="CJ5" s="289"/>
      <c r="CK5" s="289"/>
      <c r="CL5" s="289"/>
      <c r="CM5" s="289"/>
      <c r="CN5" s="289"/>
    </row>
    <row r="6" spans="1:144" ht="15" x14ac:dyDescent="0.2">
      <c r="F6" s="1820" t="s">
        <v>1441</v>
      </c>
      <c r="BZ6" s="289"/>
      <c r="CA6" s="289"/>
      <c r="CB6" s="289"/>
      <c r="CC6" s="289"/>
      <c r="CD6" s="289"/>
      <c r="CE6" s="289"/>
      <c r="CF6" s="289"/>
      <c r="CG6" s="289"/>
      <c r="CH6" s="289"/>
      <c r="CI6" s="289"/>
      <c r="CJ6" s="289"/>
      <c r="CK6" s="289"/>
      <c r="CL6" s="289"/>
      <c r="CM6" s="289"/>
      <c r="CN6" s="289"/>
    </row>
    <row r="7" spans="1:144" ht="15" customHeight="1" x14ac:dyDescent="0.2">
      <c r="A7" s="1821"/>
      <c r="B7" s="1821"/>
      <c r="C7" s="1821"/>
      <c r="D7" s="1821"/>
      <c r="E7" s="1821"/>
      <c r="F7" s="1821"/>
      <c r="G7" s="1821"/>
      <c r="H7" s="1821"/>
      <c r="I7" s="1821"/>
      <c r="J7" s="1821"/>
      <c r="K7" s="1822"/>
      <c r="L7" s="1823"/>
      <c r="BZ7" s="289"/>
      <c r="CA7" s="289"/>
      <c r="CB7" s="289"/>
      <c r="CC7" s="289"/>
      <c r="CD7" s="289"/>
      <c r="CE7" s="289"/>
      <c r="CF7" s="289"/>
      <c r="CG7" s="289"/>
      <c r="CH7" s="289"/>
      <c r="CI7" s="289"/>
      <c r="CJ7" s="289"/>
      <c r="CK7" s="289"/>
      <c r="CL7" s="289"/>
      <c r="CM7" s="289"/>
      <c r="CN7" s="289"/>
    </row>
    <row r="8" spans="1:144" x14ac:dyDescent="0.2">
      <c r="A8" s="1731" t="s">
        <v>105</v>
      </c>
      <c r="BZ8" s="289"/>
      <c r="CA8" s="289"/>
      <c r="CB8" s="289"/>
      <c r="CC8" s="289"/>
      <c r="CD8" s="289"/>
      <c r="CE8" s="289"/>
      <c r="CF8" s="289"/>
      <c r="CG8" s="289"/>
      <c r="CH8" s="289"/>
      <c r="CI8" s="289"/>
      <c r="CJ8" s="289"/>
      <c r="CK8" s="289"/>
      <c r="CL8" s="289"/>
      <c r="CM8" s="289"/>
      <c r="CN8" s="289"/>
    </row>
    <row r="9" spans="1:144" ht="14.25" customHeight="1" x14ac:dyDescent="0.2">
      <c r="A9" s="3372" t="s">
        <v>106</v>
      </c>
      <c r="B9" s="3373" t="s">
        <v>107</v>
      </c>
      <c r="C9" s="3374" t="s">
        <v>2171</v>
      </c>
      <c r="D9" s="3377" t="s">
        <v>2172</v>
      </c>
      <c r="E9" s="3377" t="s">
        <v>2338</v>
      </c>
      <c r="F9" s="3374" t="s">
        <v>2339</v>
      </c>
      <c r="G9" s="3361" t="s">
        <v>2173</v>
      </c>
      <c r="H9" s="3362"/>
      <c r="I9" s="3362"/>
      <c r="J9" s="3363"/>
      <c r="K9" s="3361" t="s">
        <v>2174</v>
      </c>
      <c r="L9" s="3362"/>
      <c r="M9" s="3362"/>
      <c r="N9" s="3362"/>
      <c r="O9" s="3363"/>
      <c r="P9" s="290"/>
      <c r="BX9" s="288"/>
      <c r="BY9" s="288"/>
      <c r="BZ9" s="289"/>
      <c r="CA9" s="289"/>
      <c r="CB9" s="289"/>
      <c r="CC9" s="289"/>
      <c r="CD9" s="289"/>
      <c r="CE9" s="289"/>
      <c r="CF9" s="289"/>
      <c r="CG9" s="289"/>
      <c r="CH9" s="289"/>
      <c r="CI9" s="289"/>
      <c r="CJ9" s="289"/>
      <c r="CK9" s="289"/>
      <c r="CL9" s="289"/>
      <c r="CM9" s="289"/>
      <c r="CN9" s="289"/>
      <c r="EM9" s="290"/>
      <c r="EN9" s="290"/>
    </row>
    <row r="10" spans="1:144" ht="21.75" customHeight="1" x14ac:dyDescent="0.2">
      <c r="A10" s="3372"/>
      <c r="B10" s="3373"/>
      <c r="C10" s="3373"/>
      <c r="D10" s="3378"/>
      <c r="E10" s="3378"/>
      <c r="F10" s="3373"/>
      <c r="G10" s="3364"/>
      <c r="H10" s="3365"/>
      <c r="I10" s="3365"/>
      <c r="J10" s="3366"/>
      <c r="K10" s="3364"/>
      <c r="L10" s="3365"/>
      <c r="M10" s="3365"/>
      <c r="N10" s="3365"/>
      <c r="O10" s="3366"/>
      <c r="P10" s="290"/>
      <c r="BX10" s="288"/>
      <c r="BY10" s="288"/>
      <c r="BZ10" s="289"/>
      <c r="CA10" s="289"/>
      <c r="CB10" s="289"/>
      <c r="CC10" s="289"/>
      <c r="CD10" s="289"/>
      <c r="CE10" s="289"/>
      <c r="CF10" s="289"/>
      <c r="CG10" s="289"/>
      <c r="CH10" s="289"/>
      <c r="CI10" s="289"/>
      <c r="CJ10" s="289"/>
      <c r="CK10" s="289"/>
      <c r="CL10" s="289"/>
      <c r="CM10" s="289"/>
      <c r="CN10" s="289"/>
      <c r="EM10" s="290"/>
      <c r="EN10" s="290"/>
    </row>
    <row r="11" spans="1:144" ht="31.5" customHeight="1" x14ac:dyDescent="0.2">
      <c r="A11" s="3372"/>
      <c r="B11" s="3373"/>
      <c r="C11" s="3373"/>
      <c r="D11" s="3379"/>
      <c r="E11" s="3379"/>
      <c r="F11" s="3373"/>
      <c r="G11" s="1824" t="s">
        <v>1928</v>
      </c>
      <c r="H11" s="1824" t="s">
        <v>1929</v>
      </c>
      <c r="I11" s="1824" t="s">
        <v>1930</v>
      </c>
      <c r="J11" s="1824" t="s">
        <v>1181</v>
      </c>
      <c r="K11" s="1824" t="s">
        <v>1928</v>
      </c>
      <c r="L11" s="1824" t="s">
        <v>1929</v>
      </c>
      <c r="M11" s="1824" t="s">
        <v>1930</v>
      </c>
      <c r="N11" s="1825" t="s">
        <v>1181</v>
      </c>
      <c r="O11" s="1824" t="s">
        <v>1931</v>
      </c>
      <c r="P11" s="290"/>
      <c r="BX11" s="288"/>
      <c r="BY11" s="288"/>
      <c r="BZ11" s="289"/>
      <c r="CA11" s="289"/>
      <c r="CB11" s="289"/>
      <c r="CC11" s="289"/>
      <c r="CD11" s="289"/>
      <c r="CE11" s="289"/>
      <c r="CF11" s="289"/>
      <c r="CG11" s="289"/>
      <c r="CH11" s="289"/>
      <c r="CI11" s="289"/>
      <c r="CJ11" s="289"/>
      <c r="CK11" s="289"/>
      <c r="CL11" s="289"/>
      <c r="CM11" s="289"/>
      <c r="CN11" s="289"/>
      <c r="EM11" s="290"/>
      <c r="EN11" s="290"/>
    </row>
    <row r="12" spans="1:144" x14ac:dyDescent="0.2">
      <c r="A12" s="1826" t="s">
        <v>109</v>
      </c>
      <c r="B12" s="92">
        <f t="shared" ref="B12:O12" si="0">SUM(B13:B16)</f>
        <v>0</v>
      </c>
      <c r="C12" s="92">
        <f t="shared" si="0"/>
        <v>0</v>
      </c>
      <c r="D12" s="92">
        <f t="shared" si="0"/>
        <v>0</v>
      </c>
      <c r="E12" s="97">
        <f t="shared" si="0"/>
        <v>0</v>
      </c>
      <c r="F12" s="97">
        <f t="shared" si="0"/>
        <v>0</v>
      </c>
      <c r="G12" s="97">
        <f t="shared" si="0"/>
        <v>0</v>
      </c>
      <c r="H12" s="97">
        <f t="shared" si="0"/>
        <v>0</v>
      </c>
      <c r="I12" s="97">
        <f t="shared" si="0"/>
        <v>0</v>
      </c>
      <c r="J12" s="97">
        <f t="shared" si="0"/>
        <v>0</v>
      </c>
      <c r="K12" s="97">
        <f t="shared" si="0"/>
        <v>0</v>
      </c>
      <c r="L12" s="97">
        <f t="shared" si="0"/>
        <v>0</v>
      </c>
      <c r="M12" s="97">
        <f t="shared" si="0"/>
        <v>0</v>
      </c>
      <c r="N12" s="97">
        <f t="shared" si="0"/>
        <v>0</v>
      </c>
      <c r="O12" s="97">
        <f t="shared" si="0"/>
        <v>0</v>
      </c>
      <c r="P12" s="290"/>
      <c r="BX12" s="288"/>
      <c r="BY12" s="288"/>
      <c r="BZ12" s="289"/>
      <c r="CA12" s="289"/>
      <c r="CB12" s="289"/>
      <c r="CC12" s="289"/>
      <c r="CD12" s="289"/>
      <c r="CE12" s="289"/>
      <c r="CF12" s="289"/>
      <c r="CG12" s="289"/>
      <c r="CH12" s="289"/>
      <c r="CI12" s="289"/>
      <c r="CJ12" s="289"/>
      <c r="CK12" s="289"/>
      <c r="CL12" s="289"/>
      <c r="CM12" s="289"/>
      <c r="CN12" s="289"/>
      <c r="EM12" s="290"/>
      <c r="EN12" s="290"/>
    </row>
    <row r="13" spans="1:144" x14ac:dyDescent="0.2">
      <c r="A13" s="1827" t="s">
        <v>110</v>
      </c>
      <c r="B13" s="75"/>
      <c r="C13" s="75"/>
      <c r="D13" s="75"/>
      <c r="E13" s="93"/>
      <c r="F13" s="93"/>
      <c r="G13" s="1974">
        <f>SUM(H13:J13)</f>
        <v>0</v>
      </c>
      <c r="H13" s="93"/>
      <c r="I13" s="93"/>
      <c r="J13" s="93"/>
      <c r="K13" s="1974">
        <f>SUM(L13:O13)</f>
        <v>0</v>
      </c>
      <c r="L13" s="93"/>
      <c r="M13" s="93"/>
      <c r="N13" s="1975"/>
      <c r="O13" s="1975"/>
      <c r="P13" s="290"/>
      <c r="BX13" s="288"/>
      <c r="BY13" s="288"/>
      <c r="BZ13" s="289"/>
      <c r="CA13" s="289"/>
      <c r="CB13" s="289"/>
      <c r="CC13" s="289"/>
      <c r="CD13" s="289"/>
      <c r="CE13" s="289"/>
      <c r="CF13" s="289"/>
      <c r="CG13" s="289"/>
      <c r="CH13" s="289"/>
      <c r="CI13" s="289"/>
      <c r="CJ13" s="289"/>
      <c r="CK13" s="289"/>
      <c r="CL13" s="289"/>
      <c r="CM13" s="289"/>
      <c r="CN13" s="289"/>
      <c r="EM13" s="290"/>
      <c r="EN13" s="290"/>
    </row>
    <row r="14" spans="1:144" x14ac:dyDescent="0.2">
      <c r="A14" s="1828" t="s">
        <v>111</v>
      </c>
      <c r="B14" s="76"/>
      <c r="C14" s="76"/>
      <c r="D14" s="76"/>
      <c r="E14" s="94"/>
      <c r="F14" s="94"/>
      <c r="G14" s="1976">
        <f>SUM(H14:J14)</f>
        <v>0</v>
      </c>
      <c r="H14" s="94"/>
      <c r="I14" s="94"/>
      <c r="J14" s="94"/>
      <c r="K14" s="1977">
        <f>SUM(L14:O14)</f>
        <v>0</v>
      </c>
      <c r="L14" s="94"/>
      <c r="M14" s="94"/>
      <c r="N14" s="1978"/>
      <c r="O14" s="1978"/>
      <c r="P14" s="290"/>
      <c r="BX14" s="288"/>
      <c r="BY14" s="288"/>
      <c r="BZ14" s="289"/>
      <c r="CA14" s="289"/>
      <c r="CB14" s="289"/>
      <c r="CC14" s="289"/>
      <c r="CD14" s="289"/>
      <c r="CE14" s="289"/>
      <c r="CF14" s="289"/>
      <c r="CG14" s="289"/>
      <c r="CH14" s="289"/>
      <c r="CI14" s="289"/>
      <c r="CJ14" s="289"/>
      <c r="CK14" s="289"/>
      <c r="CL14" s="289"/>
      <c r="CM14" s="289"/>
      <c r="CN14" s="289"/>
      <c r="EM14" s="290"/>
      <c r="EN14" s="290"/>
    </row>
    <row r="15" spans="1:144" x14ac:dyDescent="0.2">
      <c r="A15" s="1829" t="s">
        <v>112</v>
      </c>
      <c r="B15" s="76"/>
      <c r="C15" s="76"/>
      <c r="D15" s="76"/>
      <c r="E15" s="94"/>
      <c r="F15" s="94"/>
      <c r="G15" s="1977">
        <f>SUM(H15:J15)</f>
        <v>0</v>
      </c>
      <c r="H15" s="94"/>
      <c r="I15" s="94"/>
      <c r="J15" s="94"/>
      <c r="K15" s="1977">
        <f>SUM(L15:O15)</f>
        <v>0</v>
      </c>
      <c r="L15" s="94"/>
      <c r="M15" s="94"/>
      <c r="N15" s="1978"/>
      <c r="O15" s="1978"/>
      <c r="P15" s="290"/>
      <c r="BX15" s="288"/>
      <c r="BY15" s="288"/>
      <c r="BZ15" s="289"/>
      <c r="CA15" s="289"/>
      <c r="CB15" s="289"/>
      <c r="CC15" s="289"/>
      <c r="CD15" s="289"/>
      <c r="CE15" s="289"/>
      <c r="CF15" s="289"/>
      <c r="CG15" s="289"/>
      <c r="CH15" s="289"/>
      <c r="CI15" s="289"/>
      <c r="CJ15" s="289"/>
      <c r="CK15" s="289"/>
      <c r="CL15" s="289"/>
      <c r="CM15" s="289"/>
      <c r="CN15" s="289"/>
      <c r="EM15" s="290"/>
      <c r="EN15" s="290"/>
    </row>
    <row r="16" spans="1:144" x14ac:dyDescent="0.2">
      <c r="A16" s="1830" t="s">
        <v>113</v>
      </c>
      <c r="B16" s="77"/>
      <c r="C16" s="3719"/>
      <c r="D16" s="87"/>
      <c r="E16" s="96"/>
      <c r="F16" s="3718"/>
      <c r="G16" s="1979">
        <f>SUM(H16:J16)</f>
        <v>0</v>
      </c>
      <c r="H16" s="95"/>
      <c r="I16" s="95"/>
      <c r="J16" s="95"/>
      <c r="K16" s="1980">
        <f>SUM(L16:O16)</f>
        <v>0</v>
      </c>
      <c r="L16" s="95"/>
      <c r="M16" s="95"/>
      <c r="N16" s="1981"/>
      <c r="O16" s="1981"/>
      <c r="P16" s="290"/>
      <c r="BX16" s="288"/>
      <c r="BY16" s="288"/>
      <c r="BZ16" s="289"/>
      <c r="CA16" s="289"/>
      <c r="CB16" s="289"/>
      <c r="CC16" s="289"/>
      <c r="CD16" s="289"/>
      <c r="CE16" s="289"/>
      <c r="CF16" s="289"/>
      <c r="CG16" s="289"/>
      <c r="CH16" s="289"/>
      <c r="CI16" s="289"/>
      <c r="CJ16" s="289"/>
      <c r="CK16" s="289"/>
      <c r="CL16" s="289"/>
      <c r="CM16" s="289"/>
      <c r="CN16" s="289"/>
      <c r="EM16" s="290"/>
      <c r="EN16" s="290"/>
    </row>
    <row r="17" spans="1:92" x14ac:dyDescent="0.2">
      <c r="A17" s="1831" t="s">
        <v>114</v>
      </c>
      <c r="B17" s="1832"/>
      <c r="C17" s="1832"/>
      <c r="D17" s="1832"/>
      <c r="E17" s="1832"/>
      <c r="F17" s="1832"/>
      <c r="G17" s="1832"/>
      <c r="H17" s="1833"/>
      <c r="I17" s="1834"/>
      <c r="J17" s="1835"/>
      <c r="K17" s="1836"/>
      <c r="L17" s="1837"/>
      <c r="BZ17" s="289"/>
      <c r="CA17" s="289"/>
      <c r="CB17" s="289"/>
      <c r="CC17" s="289"/>
      <c r="CD17" s="289"/>
      <c r="CE17" s="289"/>
      <c r="CF17" s="289"/>
      <c r="CG17" s="289"/>
      <c r="CH17" s="289"/>
      <c r="CI17" s="289"/>
      <c r="CJ17" s="289"/>
      <c r="CK17" s="289"/>
      <c r="CL17" s="289"/>
      <c r="CM17" s="289"/>
      <c r="CN17" s="289"/>
    </row>
    <row r="18" spans="1:92" ht="31.5" x14ac:dyDescent="0.2">
      <c r="A18" s="1838" t="s">
        <v>115</v>
      </c>
      <c r="B18" s="1839" t="s">
        <v>47</v>
      </c>
      <c r="C18" s="1840" t="s">
        <v>2175</v>
      </c>
      <c r="D18" s="1841" t="s">
        <v>116</v>
      </c>
      <c r="E18" s="1841" t="s">
        <v>117</v>
      </c>
      <c r="F18" s="1841" t="s">
        <v>118</v>
      </c>
      <c r="G18" s="1842" t="s">
        <v>119</v>
      </c>
      <c r="H18" s="1843"/>
      <c r="I18" s="1844"/>
      <c r="J18" s="1844"/>
      <c r="K18" s="1845"/>
      <c r="L18" s="1846"/>
      <c r="BZ18" s="289"/>
      <c r="CA18" s="289"/>
      <c r="CB18" s="289"/>
      <c r="CC18" s="289"/>
      <c r="CD18" s="289"/>
      <c r="CE18" s="289"/>
      <c r="CF18" s="289"/>
      <c r="CG18" s="289"/>
      <c r="CH18" s="289"/>
      <c r="CI18" s="289"/>
      <c r="CJ18" s="289"/>
      <c r="CK18" s="289"/>
      <c r="CL18" s="289"/>
      <c r="CM18" s="289"/>
      <c r="CN18" s="289"/>
    </row>
    <row r="19" spans="1:92" x14ac:dyDescent="0.2">
      <c r="A19" s="1847" t="s">
        <v>120</v>
      </c>
      <c r="B19" s="1848">
        <f>SUM(C19:G19)</f>
        <v>0</v>
      </c>
      <c r="C19" s="1849"/>
      <c r="D19" s="1850"/>
      <c r="E19" s="1850"/>
      <c r="F19" s="1850"/>
      <c r="G19" s="1851"/>
      <c r="H19" s="1852"/>
      <c r="I19" s="1844"/>
      <c r="J19" s="1844"/>
      <c r="K19" s="1845"/>
      <c r="L19" s="1846"/>
      <c r="BZ19" s="289"/>
      <c r="CA19" s="289"/>
      <c r="CB19" s="289"/>
      <c r="CC19" s="289"/>
      <c r="CD19" s="289"/>
      <c r="CE19" s="289"/>
      <c r="CF19" s="289"/>
      <c r="CG19" s="289"/>
      <c r="CH19" s="289"/>
      <c r="CI19" s="289"/>
      <c r="CJ19" s="289"/>
      <c r="CK19" s="289"/>
      <c r="CL19" s="289"/>
      <c r="CM19" s="289"/>
      <c r="CN19" s="289"/>
    </row>
    <row r="20" spans="1:92" x14ac:dyDescent="0.2">
      <c r="A20" s="1853" t="s">
        <v>121</v>
      </c>
      <c r="B20" s="1854">
        <f>SUM(C20:G20)</f>
        <v>0</v>
      </c>
      <c r="C20" s="1855"/>
      <c r="D20" s="1856"/>
      <c r="E20" s="1856"/>
      <c r="F20" s="1856"/>
      <c r="G20" s="1857"/>
      <c r="H20" s="1852"/>
      <c r="I20" s="1844"/>
      <c r="J20" s="1844"/>
      <c r="K20" s="1845"/>
      <c r="L20" s="1846"/>
      <c r="BZ20" s="289"/>
      <c r="CA20" s="289"/>
      <c r="CB20" s="289"/>
      <c r="CC20" s="289"/>
      <c r="CD20" s="289"/>
      <c r="CE20" s="289"/>
      <c r="CF20" s="289"/>
      <c r="CG20" s="289"/>
      <c r="CH20" s="289"/>
      <c r="CI20" s="289"/>
      <c r="CJ20" s="289"/>
      <c r="CK20" s="289"/>
      <c r="CL20" s="289"/>
      <c r="CM20" s="289"/>
      <c r="CN20" s="289"/>
    </row>
    <row r="21" spans="1:92" x14ac:dyDescent="0.2">
      <c r="A21" s="1853" t="s">
        <v>122</v>
      </c>
      <c r="B21" s="1854">
        <f>SUM(C21:G21)</f>
        <v>0</v>
      </c>
      <c r="C21" s="1855"/>
      <c r="D21" s="1856"/>
      <c r="E21" s="1856"/>
      <c r="F21" s="1856"/>
      <c r="G21" s="1857"/>
      <c r="H21" s="1852"/>
      <c r="I21" s="1844"/>
      <c r="J21" s="1844"/>
      <c r="K21" s="1845"/>
      <c r="L21" s="1846"/>
      <c r="BZ21" s="289"/>
      <c r="CA21" s="289"/>
      <c r="CB21" s="289"/>
      <c r="CC21" s="289"/>
      <c r="CD21" s="289"/>
      <c r="CE21" s="289"/>
      <c r="CF21" s="289"/>
      <c r="CG21" s="289"/>
      <c r="CH21" s="289"/>
      <c r="CI21" s="289"/>
      <c r="CJ21" s="289"/>
      <c r="CK21" s="289"/>
      <c r="CL21" s="289"/>
      <c r="CM21" s="289"/>
      <c r="CN21" s="289"/>
    </row>
    <row r="22" spans="1:92" x14ac:dyDescent="0.2">
      <c r="A22" s="1853" t="s">
        <v>1927</v>
      </c>
      <c r="B22" s="1854">
        <f>SUM(C22:G22)</f>
        <v>0</v>
      </c>
      <c r="C22" s="1855"/>
      <c r="D22" s="1856"/>
      <c r="E22" s="1856"/>
      <c r="F22" s="1856"/>
      <c r="G22" s="1857"/>
      <c r="H22" s="1852"/>
      <c r="I22" s="1844"/>
      <c r="J22" s="1858"/>
      <c r="K22" s="1845"/>
      <c r="L22" s="1846"/>
      <c r="BZ22" s="289"/>
      <c r="CA22" s="289"/>
      <c r="CB22" s="289"/>
      <c r="CC22" s="289"/>
      <c r="CD22" s="289"/>
      <c r="CE22" s="289"/>
      <c r="CF22" s="289"/>
      <c r="CG22" s="289"/>
      <c r="CH22" s="289"/>
      <c r="CI22" s="289"/>
      <c r="CJ22" s="289"/>
      <c r="CK22" s="289"/>
      <c r="CL22" s="289"/>
      <c r="CM22" s="289"/>
      <c r="CN22" s="289"/>
    </row>
    <row r="23" spans="1:92" x14ac:dyDescent="0.2">
      <c r="A23" s="1859" t="s">
        <v>124</v>
      </c>
      <c r="B23" s="1860">
        <f>SUM(C23:G23)</f>
        <v>0</v>
      </c>
      <c r="C23" s="1861"/>
      <c r="D23" s="1862"/>
      <c r="E23" s="1862"/>
      <c r="F23" s="1862"/>
      <c r="G23" s="1863"/>
      <c r="H23" s="1852"/>
      <c r="I23" s="1844"/>
      <c r="J23" s="1844"/>
      <c r="K23" s="1845"/>
      <c r="L23" s="1846"/>
      <c r="BZ23" s="289"/>
      <c r="CA23" s="289"/>
      <c r="CB23" s="289"/>
      <c r="CC23" s="289"/>
      <c r="CD23" s="289"/>
      <c r="CE23" s="289"/>
      <c r="CF23" s="289"/>
      <c r="CG23" s="289"/>
      <c r="CH23" s="289"/>
      <c r="CI23" s="289"/>
      <c r="CJ23" s="289"/>
      <c r="CK23" s="289"/>
      <c r="CL23" s="289"/>
      <c r="CM23" s="289"/>
      <c r="CN23" s="289"/>
    </row>
    <row r="24" spans="1:92" x14ac:dyDescent="0.2">
      <c r="A24" s="1831" t="s">
        <v>125</v>
      </c>
      <c r="B24" s="1858"/>
      <c r="C24" s="1858"/>
      <c r="D24" s="1864"/>
      <c r="E24" s="1865"/>
      <c r="BZ24" s="289"/>
      <c r="CA24" s="289"/>
      <c r="CB24" s="289"/>
      <c r="CC24" s="289"/>
      <c r="CD24" s="289"/>
      <c r="CE24" s="289"/>
      <c r="CF24" s="289"/>
      <c r="CG24" s="289"/>
      <c r="CH24" s="289"/>
      <c r="CI24" s="289"/>
      <c r="CJ24" s="289"/>
      <c r="CK24" s="289"/>
      <c r="CL24" s="289"/>
      <c r="CM24" s="289"/>
      <c r="CN24" s="289"/>
    </row>
    <row r="25" spans="1:92" x14ac:dyDescent="0.2">
      <c r="A25" s="1831" t="s">
        <v>126</v>
      </c>
      <c r="B25" s="1835"/>
      <c r="C25" s="1865"/>
      <c r="D25" s="1865"/>
      <c r="E25" s="1865"/>
      <c r="F25" s="1865"/>
      <c r="G25" s="1865"/>
      <c r="H25" s="1865"/>
      <c r="I25" s="1858"/>
      <c r="J25" s="1858"/>
      <c r="K25" s="1864"/>
      <c r="L25" s="1865"/>
      <c r="BZ25" s="289"/>
      <c r="CA25" s="289"/>
      <c r="CB25" s="289"/>
      <c r="CC25" s="289"/>
      <c r="CD25" s="289"/>
      <c r="CE25" s="289"/>
      <c r="CF25" s="289"/>
      <c r="CG25" s="289"/>
      <c r="CH25" s="289"/>
      <c r="CI25" s="289"/>
      <c r="CJ25" s="289"/>
      <c r="CK25" s="289"/>
      <c r="CL25" s="289"/>
      <c r="CM25" s="289"/>
      <c r="CN25" s="289"/>
    </row>
    <row r="26" spans="1:92" x14ac:dyDescent="0.2">
      <c r="A26" s="1866" t="s">
        <v>115</v>
      </c>
      <c r="B26" s="1866" t="s">
        <v>47</v>
      </c>
      <c r="C26" s="1867"/>
      <c r="D26" s="1846"/>
      <c r="E26" s="1846"/>
      <c r="F26" s="1846"/>
      <c r="G26" s="1846"/>
      <c r="H26" s="1846"/>
      <c r="I26" s="1844"/>
      <c r="J26" s="1844"/>
      <c r="K26" s="1845"/>
      <c r="L26" s="1846"/>
      <c r="BZ26" s="289"/>
      <c r="CA26" s="289"/>
      <c r="CB26" s="289"/>
      <c r="CC26" s="289"/>
      <c r="CD26" s="289"/>
      <c r="CE26" s="289"/>
      <c r="CF26" s="289"/>
      <c r="CG26" s="289"/>
      <c r="CH26" s="289"/>
      <c r="CI26" s="289"/>
      <c r="CJ26" s="289"/>
      <c r="CK26" s="289"/>
      <c r="CL26" s="289"/>
      <c r="CM26" s="289"/>
      <c r="CN26" s="289"/>
    </row>
    <row r="27" spans="1:92" x14ac:dyDescent="0.2">
      <c r="A27" s="1868" t="s">
        <v>121</v>
      </c>
      <c r="B27" s="1869"/>
      <c r="C27" s="1852"/>
      <c r="D27" s="1846"/>
      <c r="E27" s="1846"/>
      <c r="F27" s="1846"/>
      <c r="G27" s="1846"/>
      <c r="H27" s="1846"/>
      <c r="I27" s="1846"/>
      <c r="J27" s="1846"/>
      <c r="K27" s="1845"/>
      <c r="L27" s="1846"/>
      <c r="BZ27" s="289"/>
      <c r="CA27" s="289"/>
      <c r="CB27" s="289"/>
      <c r="CC27" s="289"/>
      <c r="CD27" s="289"/>
      <c r="CE27" s="289"/>
      <c r="CF27" s="289"/>
      <c r="CG27" s="289"/>
      <c r="CH27" s="289"/>
      <c r="CI27" s="289"/>
      <c r="CJ27" s="289"/>
      <c r="CK27" s="289"/>
      <c r="CL27" s="289"/>
      <c r="CM27" s="289"/>
      <c r="CN27" s="289"/>
    </row>
    <row r="28" spans="1:92" x14ac:dyDescent="0.2">
      <c r="A28" s="1853" t="s">
        <v>122</v>
      </c>
      <c r="B28" s="1869"/>
      <c r="C28" s="1852"/>
      <c r="D28" s="1846"/>
      <c r="E28" s="1846"/>
      <c r="F28" s="1846"/>
      <c r="G28" s="1846"/>
      <c r="H28" s="1846"/>
      <c r="I28" s="1846"/>
      <c r="J28" s="1846"/>
      <c r="K28" s="1845"/>
      <c r="L28" s="1846"/>
      <c r="BZ28" s="289"/>
      <c r="CA28" s="289"/>
      <c r="CB28" s="289"/>
      <c r="CC28" s="289"/>
      <c r="CD28" s="289"/>
      <c r="CE28" s="289"/>
      <c r="CF28" s="289"/>
      <c r="CG28" s="289"/>
      <c r="CH28" s="289"/>
      <c r="CI28" s="289"/>
      <c r="CJ28" s="289"/>
      <c r="CK28" s="289"/>
      <c r="CL28" s="289"/>
      <c r="CM28" s="289"/>
      <c r="CN28" s="289"/>
    </row>
    <row r="29" spans="1:92" x14ac:dyDescent="0.2">
      <c r="A29" s="1868" t="s">
        <v>123</v>
      </c>
      <c r="B29" s="1869"/>
      <c r="C29" s="1852"/>
      <c r="D29" s="1846"/>
      <c r="E29" s="1846"/>
      <c r="F29" s="1846"/>
      <c r="G29" s="1846"/>
      <c r="H29" s="1846"/>
      <c r="I29" s="1846"/>
      <c r="J29" s="1846"/>
      <c r="K29" s="1845"/>
      <c r="L29" s="1846"/>
      <c r="BZ29" s="289"/>
      <c r="CA29" s="289"/>
      <c r="CB29" s="289"/>
      <c r="CC29" s="289"/>
      <c r="CD29" s="289"/>
      <c r="CE29" s="289"/>
      <c r="CF29" s="289"/>
      <c r="CG29" s="289"/>
      <c r="CH29" s="289"/>
      <c r="CI29" s="289"/>
      <c r="CJ29" s="289"/>
      <c r="CK29" s="289"/>
      <c r="CL29" s="289"/>
      <c r="CM29" s="289"/>
      <c r="CN29" s="289"/>
    </row>
    <row r="30" spans="1:92" x14ac:dyDescent="0.2">
      <c r="A30" s="1868" t="s">
        <v>124</v>
      </c>
      <c r="B30" s="1869"/>
      <c r="C30" s="1852"/>
      <c r="D30" s="1846"/>
      <c r="E30" s="1846"/>
      <c r="F30" s="1846"/>
      <c r="G30" s="1846"/>
      <c r="H30" s="1846"/>
      <c r="I30" s="1846"/>
      <c r="J30" s="1865"/>
      <c r="K30" s="1845"/>
      <c r="L30" s="1846"/>
      <c r="BZ30" s="289"/>
      <c r="CA30" s="289"/>
      <c r="CB30" s="289"/>
      <c r="CC30" s="289"/>
      <c r="CD30" s="289"/>
      <c r="CE30" s="289"/>
      <c r="CF30" s="289"/>
      <c r="CG30" s="289"/>
      <c r="CH30" s="289"/>
      <c r="CI30" s="289"/>
      <c r="CJ30" s="289"/>
      <c r="CK30" s="289"/>
      <c r="CL30" s="289"/>
      <c r="CM30" s="289"/>
      <c r="CN30" s="289"/>
    </row>
    <row r="31" spans="1:92" x14ac:dyDescent="0.2">
      <c r="A31" s="1870" t="s">
        <v>127</v>
      </c>
      <c r="B31" s="1869"/>
      <c r="C31" s="1852"/>
      <c r="D31" s="1846"/>
      <c r="E31" s="1846"/>
      <c r="F31" s="1846"/>
      <c r="G31" s="1846"/>
      <c r="H31" s="1846"/>
      <c r="I31" s="1846"/>
      <c r="J31" s="1846"/>
      <c r="K31" s="1845"/>
      <c r="L31" s="1846"/>
      <c r="M31" s="1871"/>
      <c r="BZ31" s="289"/>
      <c r="CA31" s="289"/>
      <c r="CB31" s="289"/>
      <c r="CC31" s="289"/>
      <c r="CD31" s="289"/>
      <c r="CE31" s="289"/>
      <c r="CF31" s="289"/>
      <c r="CG31" s="289"/>
      <c r="CH31" s="289"/>
      <c r="CI31" s="289"/>
      <c r="CJ31" s="289"/>
      <c r="CK31" s="289"/>
      <c r="CL31" s="289"/>
      <c r="CM31" s="289"/>
      <c r="CN31" s="289"/>
    </row>
    <row r="32" spans="1:92" x14ac:dyDescent="0.2">
      <c r="A32" s="1860" t="s">
        <v>128</v>
      </c>
      <c r="B32" s="1872"/>
      <c r="C32" s="1852"/>
      <c r="D32" s="1846"/>
      <c r="E32" s="1846"/>
      <c r="F32" s="1873"/>
      <c r="G32" s="1846"/>
      <c r="H32" s="1846"/>
      <c r="I32" s="1846"/>
      <c r="J32" s="1846"/>
      <c r="K32" s="1845"/>
      <c r="L32" s="1846"/>
      <c r="M32" s="1871"/>
      <c r="BZ32" s="289"/>
      <c r="CA32" s="289"/>
      <c r="CB32" s="289"/>
      <c r="CC32" s="289"/>
      <c r="CD32" s="289"/>
      <c r="CE32" s="289"/>
      <c r="CF32" s="289"/>
      <c r="CG32" s="289"/>
      <c r="CH32" s="289"/>
      <c r="CI32" s="289"/>
      <c r="CJ32" s="289"/>
      <c r="CK32" s="289"/>
      <c r="CL32" s="289"/>
      <c r="CM32" s="289"/>
      <c r="CN32" s="289"/>
    </row>
    <row r="33" spans="1:92" ht="23.25" customHeight="1" x14ac:dyDescent="0.2">
      <c r="A33" s="1831" t="s">
        <v>129</v>
      </c>
      <c r="B33" s="1874"/>
      <c r="C33" s="1875"/>
      <c r="D33" s="1876"/>
      <c r="E33" s="1876"/>
      <c r="F33" s="1877"/>
      <c r="G33" s="1846"/>
      <c r="H33" s="1846"/>
      <c r="I33" s="1846"/>
      <c r="J33" s="1846"/>
      <c r="K33" s="1845"/>
      <c r="L33" s="1846"/>
      <c r="M33" s="1871"/>
      <c r="BZ33" s="289"/>
      <c r="CA33" s="289"/>
      <c r="CB33" s="289"/>
      <c r="CC33" s="289"/>
      <c r="CD33" s="289"/>
      <c r="CE33" s="289"/>
      <c r="CF33" s="289"/>
      <c r="CG33" s="289"/>
      <c r="CH33" s="289"/>
      <c r="CI33" s="289"/>
      <c r="CJ33" s="289"/>
      <c r="CK33" s="289"/>
      <c r="CL33" s="289"/>
      <c r="CM33" s="289"/>
      <c r="CN33" s="289"/>
    </row>
    <row r="34" spans="1:92" ht="42" x14ac:dyDescent="0.2">
      <c r="A34" s="1866" t="s">
        <v>130</v>
      </c>
      <c r="B34" s="1866" t="s">
        <v>47</v>
      </c>
      <c r="C34" s="1878" t="s">
        <v>131</v>
      </c>
      <c r="D34" s="1879" t="s">
        <v>132</v>
      </c>
      <c r="E34" s="1879" t="s">
        <v>133</v>
      </c>
      <c r="F34" s="1880" t="s">
        <v>134</v>
      </c>
      <c r="G34" s="1881"/>
      <c r="H34" s="1846"/>
      <c r="I34" s="1846"/>
      <c r="J34" s="1846"/>
      <c r="K34" s="1845"/>
      <c r="L34" s="1846"/>
      <c r="M34" s="1871"/>
      <c r="BZ34" s="289"/>
      <c r="CA34" s="289"/>
      <c r="CB34" s="289"/>
      <c r="CC34" s="289"/>
      <c r="CD34" s="289"/>
      <c r="CE34" s="289"/>
      <c r="CF34" s="289"/>
      <c r="CG34" s="289"/>
      <c r="CH34" s="289"/>
      <c r="CI34" s="289"/>
      <c r="CJ34" s="289"/>
      <c r="CK34" s="289"/>
      <c r="CL34" s="289"/>
      <c r="CM34" s="289"/>
      <c r="CN34" s="289"/>
    </row>
    <row r="35" spans="1:92" x14ac:dyDescent="0.2">
      <c r="A35" s="1882" t="s">
        <v>135</v>
      </c>
      <c r="B35" s="1883">
        <f>SUM(C35:F35)</f>
        <v>0</v>
      </c>
      <c r="C35" s="1884"/>
      <c r="D35" s="1885"/>
      <c r="E35" s="1885"/>
      <c r="F35" s="1886"/>
      <c r="G35" s="1887"/>
      <c r="H35" s="1846"/>
      <c r="I35" s="1846"/>
      <c r="J35" s="1846"/>
      <c r="K35" s="1845"/>
      <c r="L35" s="1846"/>
      <c r="M35" s="1871"/>
      <c r="BZ35" s="289"/>
      <c r="CA35" s="289"/>
      <c r="CB35" s="289"/>
      <c r="CC35" s="289"/>
      <c r="CD35" s="289"/>
      <c r="CE35" s="289"/>
      <c r="CF35" s="289"/>
      <c r="CG35" s="289"/>
      <c r="CH35" s="289"/>
      <c r="CI35" s="289"/>
      <c r="CJ35" s="289"/>
      <c r="CK35" s="289"/>
      <c r="CL35" s="289"/>
      <c r="CM35" s="289"/>
      <c r="CN35" s="289"/>
    </row>
    <row r="36" spans="1:92" ht="24.75" customHeight="1" x14ac:dyDescent="0.2">
      <c r="A36" s="1831" t="s">
        <v>136</v>
      </c>
      <c r="D36" s="1888"/>
      <c r="E36" s="1888"/>
      <c r="F36" s="1888"/>
      <c r="G36" s="1888"/>
      <c r="H36" s="1888"/>
      <c r="I36" s="1888"/>
      <c r="J36" s="1888"/>
      <c r="BZ36" s="289"/>
      <c r="CA36" s="289"/>
      <c r="CB36" s="289"/>
      <c r="CC36" s="289"/>
      <c r="CD36" s="289"/>
      <c r="CE36" s="289"/>
      <c r="CF36" s="289"/>
      <c r="CG36" s="289"/>
      <c r="CH36" s="289"/>
      <c r="CI36" s="289"/>
      <c r="CJ36" s="289"/>
      <c r="CK36" s="289"/>
      <c r="CL36" s="289"/>
      <c r="CM36" s="289"/>
      <c r="CN36" s="289"/>
    </row>
    <row r="37" spans="1:92" x14ac:dyDescent="0.2">
      <c r="A37" s="1889" t="s">
        <v>137</v>
      </c>
      <c r="B37" s="1846"/>
      <c r="C37" s="1846"/>
      <c r="D37" s="1865"/>
      <c r="E37" s="1865"/>
      <c r="F37" s="1865"/>
      <c r="G37" s="1865"/>
      <c r="H37" s="1865"/>
      <c r="I37" s="1865"/>
      <c r="J37" s="1846"/>
      <c r="K37" s="1845"/>
      <c r="L37" s="1846"/>
      <c r="M37" s="1871"/>
      <c r="BZ37" s="289"/>
      <c r="CA37" s="289"/>
      <c r="CB37" s="289"/>
      <c r="CC37" s="289"/>
      <c r="CD37" s="289"/>
      <c r="CE37" s="289"/>
      <c r="CF37" s="289"/>
      <c r="CG37" s="289"/>
      <c r="CH37" s="289"/>
      <c r="CI37" s="289"/>
      <c r="CJ37" s="289"/>
      <c r="CK37" s="289"/>
      <c r="CL37" s="289"/>
      <c r="CM37" s="289"/>
      <c r="CN37" s="289"/>
    </row>
    <row r="38" spans="1:92" x14ac:dyDescent="0.2">
      <c r="A38" s="1838" t="s">
        <v>115</v>
      </c>
      <c r="B38" s="1839" t="s">
        <v>138</v>
      </c>
      <c r="C38" s="1839" t="s">
        <v>139</v>
      </c>
      <c r="D38" s="1890"/>
      <c r="E38" s="1846"/>
      <c r="F38" s="1846"/>
      <c r="G38" s="1846"/>
      <c r="H38" s="1846"/>
      <c r="I38" s="1846"/>
      <c r="J38" s="1846"/>
      <c r="K38" s="1845"/>
      <c r="L38" s="1846"/>
      <c r="M38" s="1871"/>
      <c r="BZ38" s="289"/>
      <c r="CA38" s="289"/>
      <c r="CB38" s="289"/>
      <c r="CC38" s="289"/>
      <c r="CD38" s="289"/>
      <c r="CE38" s="289"/>
      <c r="CF38" s="289"/>
      <c r="CG38" s="289"/>
      <c r="CH38" s="289"/>
      <c r="CI38" s="289"/>
      <c r="CJ38" s="289"/>
      <c r="CK38" s="289"/>
      <c r="CL38" s="289"/>
      <c r="CM38" s="289"/>
      <c r="CN38" s="289"/>
    </row>
    <row r="39" spans="1:92" x14ac:dyDescent="0.2">
      <c r="A39" s="1891" t="s">
        <v>1932</v>
      </c>
      <c r="B39" s="1892"/>
      <c r="C39" s="1892"/>
      <c r="D39" s="1893"/>
      <c r="E39" s="1846"/>
      <c r="F39" s="1846"/>
      <c r="G39" s="1846"/>
      <c r="H39" s="1846"/>
      <c r="I39" s="1865"/>
      <c r="J39" s="1846"/>
      <c r="K39" s="1845"/>
      <c r="L39" s="1846"/>
      <c r="M39" s="1871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</row>
    <row r="40" spans="1:92" x14ac:dyDescent="0.2">
      <c r="A40" s="1894" t="s">
        <v>140</v>
      </c>
      <c r="B40" s="1895"/>
      <c r="C40" s="1895"/>
      <c r="D40" s="1893" t="s">
        <v>263</v>
      </c>
      <c r="E40" s="1846"/>
      <c r="F40" s="1846"/>
      <c r="G40" s="1846"/>
      <c r="H40" s="1846"/>
      <c r="I40" s="1846"/>
      <c r="J40" s="1846"/>
      <c r="K40" s="1845"/>
      <c r="L40" s="1846"/>
      <c r="M40" s="1871"/>
      <c r="BZ40" s="289"/>
      <c r="CA40" s="289" t="str">
        <f>IF(B40&gt;B39,"El total de días camas con acompañamiento diurno NO debe ser MAYOR que el total de días camas ocupadas","")</f>
        <v/>
      </c>
      <c r="CB40" s="289" t="str">
        <f>IF(B40&gt;C39,"El total de días camas con acompañamiento diurno NO debe ser MAYOR que el total de días camas ocupadas","")</f>
        <v/>
      </c>
      <c r="CC40" s="289"/>
      <c r="CD40" s="289"/>
      <c r="CE40" s="289"/>
      <c r="CF40" s="289"/>
      <c r="CG40" s="289">
        <f>IF(B40&gt;B39,1,0)</f>
        <v>0</v>
      </c>
      <c r="CH40" s="289">
        <f>IF(C40&gt;C39,1,0)</f>
        <v>0</v>
      </c>
      <c r="CI40" s="289"/>
      <c r="CJ40" s="289"/>
      <c r="CK40" s="289"/>
      <c r="CL40" s="289"/>
      <c r="CM40" s="289"/>
      <c r="CN40" s="289"/>
    </row>
    <row r="41" spans="1:92" ht="21" x14ac:dyDescent="0.2">
      <c r="A41" s="1894" t="s">
        <v>1933</v>
      </c>
      <c r="B41" s="1895"/>
      <c r="C41" s="1895"/>
      <c r="D41" s="1893" t="s">
        <v>263</v>
      </c>
      <c r="E41" s="1846"/>
      <c r="F41" s="1846"/>
      <c r="G41" s="1846"/>
      <c r="H41" s="1846"/>
      <c r="I41" s="1846"/>
      <c r="J41" s="1846"/>
      <c r="K41" s="1845"/>
      <c r="L41" s="1846"/>
      <c r="M41" s="1871"/>
      <c r="BZ41" s="289"/>
      <c r="CA41" s="289" t="str">
        <f>IF(OR(B41&gt;B39,B41&gt;B40),"El nº de días camas con acompañamiento diurno de 6 horas NO debe ser MAYOR que el total de días camas ocupadas, ni el nº de días con acompañamiento diurno de 6 horas mayor que el nº de acompañamiento diurno","")</f>
        <v/>
      </c>
      <c r="CB41" s="289" t="str">
        <f>IF(OR(C41&gt;C39,C41&gt;C40),"El nº de días camas con acompañamiento diurno de 6 horas NO debe ser MAYOR que el total de días camas ocupadas, ni el nº de días con acompañamiento diurno de 6 horas mayor que el nº de acompañamiento diurno","")</f>
        <v/>
      </c>
      <c r="CC41" s="289"/>
      <c r="CD41" s="289"/>
      <c r="CE41" s="289"/>
      <c r="CF41" s="289"/>
      <c r="CG41" s="289">
        <f>IF(OR(B41&gt;B39,B41&gt;B40),1,0)</f>
        <v>0</v>
      </c>
      <c r="CH41" s="289">
        <f>IF(OR(C41&gt;C39,C41&gt;C40),1,0)</f>
        <v>0</v>
      </c>
      <c r="CI41" s="289"/>
      <c r="CJ41" s="289"/>
      <c r="CK41" s="289"/>
      <c r="CL41" s="289"/>
      <c r="CM41" s="289"/>
      <c r="CN41" s="289"/>
    </row>
    <row r="42" spans="1:92" x14ac:dyDescent="0.2">
      <c r="A42" s="1896" t="s">
        <v>141</v>
      </c>
      <c r="B42" s="1897"/>
      <c r="C42" s="1897"/>
      <c r="D42" s="1893" t="s">
        <v>263</v>
      </c>
      <c r="E42" s="1846"/>
      <c r="F42" s="1846"/>
      <c r="G42" s="1846"/>
      <c r="H42" s="1846"/>
      <c r="I42" s="1865"/>
      <c r="J42" s="1846"/>
      <c r="K42" s="1845"/>
      <c r="L42" s="1846"/>
      <c r="M42" s="1871"/>
      <c r="BZ42" s="289"/>
      <c r="CA42" s="289" t="str">
        <f>IF(B42&gt;B39,"El total de días camas con acompañamiento nocturno NO debe ser MAYOR que el total de días camas ocupadas","")</f>
        <v/>
      </c>
      <c r="CB42" s="289" t="str">
        <f>IF(C42&gt;C39,"El total de días camas con acompañamiento nocturno NO debe ser MAYOR que el total de días camas ocupadas","")</f>
        <v/>
      </c>
      <c r="CC42" s="289"/>
      <c r="CD42" s="289"/>
      <c r="CE42" s="289"/>
      <c r="CF42" s="289"/>
      <c r="CG42" s="289">
        <f>IF(B42&gt;B39,1,0)</f>
        <v>0</v>
      </c>
      <c r="CH42" s="289">
        <f>IF(C42&gt;C39,1,0)</f>
        <v>0</v>
      </c>
      <c r="CI42" s="289"/>
      <c r="CJ42" s="289"/>
      <c r="CK42" s="289"/>
      <c r="CL42" s="289"/>
      <c r="CM42" s="289"/>
      <c r="CN42" s="289"/>
    </row>
    <row r="43" spans="1:92" ht="20.25" customHeight="1" x14ac:dyDescent="0.2">
      <c r="A43" s="1771" t="s">
        <v>142</v>
      </c>
      <c r="B43" s="1865"/>
      <c r="C43" s="1865"/>
      <c r="D43" s="1864"/>
      <c r="E43" s="1846"/>
      <c r="F43" s="1846"/>
      <c r="G43" s="1846"/>
      <c r="H43" s="1846"/>
      <c r="I43" s="1846"/>
      <c r="J43" s="1865"/>
      <c r="K43" s="1845"/>
      <c r="L43" s="1846"/>
      <c r="M43" s="1871"/>
      <c r="BZ43" s="289"/>
      <c r="CA43" s="289"/>
      <c r="CB43" s="289"/>
      <c r="CC43" s="289"/>
      <c r="CD43" s="289"/>
      <c r="CE43" s="289"/>
      <c r="CF43" s="289"/>
      <c r="CG43" s="289"/>
      <c r="CH43" s="289"/>
      <c r="CI43" s="289"/>
      <c r="CJ43" s="289"/>
      <c r="CK43" s="289"/>
      <c r="CL43" s="289"/>
      <c r="CM43" s="289"/>
      <c r="CN43" s="289"/>
    </row>
    <row r="44" spans="1:92" x14ac:dyDescent="0.2">
      <c r="A44" s="1831" t="s">
        <v>143</v>
      </c>
      <c r="B44" s="1865"/>
      <c r="C44" s="1865"/>
      <c r="D44" s="1864"/>
      <c r="E44" s="1865"/>
      <c r="F44" s="1865"/>
      <c r="G44" s="1865"/>
      <c r="H44" s="1865"/>
      <c r="I44" s="1865"/>
      <c r="J44" s="1846"/>
      <c r="K44" s="1845"/>
      <c r="L44" s="1846"/>
      <c r="M44" s="1871"/>
      <c r="BZ44" s="289"/>
      <c r="CA44" s="289"/>
      <c r="CB44" s="289"/>
      <c r="CC44" s="289"/>
      <c r="CD44" s="289"/>
      <c r="CE44" s="289"/>
      <c r="CF44" s="289"/>
      <c r="CG44" s="289"/>
      <c r="CH44" s="289"/>
      <c r="CI44" s="289"/>
      <c r="CJ44" s="289"/>
      <c r="CK44" s="289"/>
      <c r="CL44" s="289"/>
      <c r="CM44" s="289"/>
      <c r="CN44" s="289"/>
    </row>
    <row r="45" spans="1:92" x14ac:dyDescent="0.2">
      <c r="A45" s="1839" t="s">
        <v>144</v>
      </c>
      <c r="B45" s="1839" t="s">
        <v>138</v>
      </c>
      <c r="C45" s="1898" t="s">
        <v>139</v>
      </c>
      <c r="D45" s="1899"/>
      <c r="E45" s="1900"/>
      <c r="F45" s="1900"/>
      <c r="G45" s="1900"/>
      <c r="H45" s="1900"/>
      <c r="I45" s="1901"/>
      <c r="J45" s="1900"/>
      <c r="K45" s="1902"/>
      <c r="L45" s="1900"/>
      <c r="M45" s="1871"/>
      <c r="BZ45" s="289"/>
      <c r="CA45" s="289"/>
      <c r="CB45" s="289"/>
      <c r="CC45" s="289"/>
      <c r="CD45" s="289"/>
      <c r="CE45" s="289"/>
      <c r="CF45" s="289"/>
      <c r="CG45" s="289"/>
      <c r="CH45" s="289"/>
      <c r="CI45" s="289"/>
      <c r="CJ45" s="289"/>
      <c r="CK45" s="289"/>
      <c r="CL45" s="289"/>
      <c r="CM45" s="289"/>
      <c r="CN45" s="289"/>
    </row>
    <row r="46" spans="1:92" x14ac:dyDescent="0.2">
      <c r="A46" s="1903" t="s">
        <v>145</v>
      </c>
      <c r="B46" s="1904"/>
      <c r="C46" s="1904"/>
      <c r="D46" s="1905"/>
      <c r="E46" s="1846"/>
      <c r="F46" s="1846"/>
      <c r="G46" s="1846"/>
      <c r="H46" s="1846"/>
      <c r="I46" s="1865"/>
      <c r="J46" s="1846"/>
      <c r="K46" s="1845"/>
      <c r="L46" s="1846"/>
      <c r="BZ46" s="289"/>
      <c r="CA46" s="289"/>
      <c r="CB46" s="289"/>
      <c r="CC46" s="289"/>
      <c r="CD46" s="289"/>
      <c r="CE46" s="289"/>
      <c r="CF46" s="289"/>
      <c r="CG46" s="289"/>
      <c r="CH46" s="289"/>
      <c r="CI46" s="289"/>
      <c r="CJ46" s="289"/>
      <c r="CK46" s="289"/>
      <c r="CL46" s="289"/>
      <c r="CM46" s="289"/>
      <c r="CN46" s="289"/>
    </row>
    <row r="47" spans="1:92" ht="21" x14ac:dyDescent="0.2">
      <c r="A47" s="1906" t="s">
        <v>146</v>
      </c>
      <c r="B47" s="1872"/>
      <c r="C47" s="1907"/>
      <c r="D47" s="1908" t="s">
        <v>263</v>
      </c>
      <c r="E47" s="1846"/>
      <c r="F47" s="1846"/>
      <c r="G47" s="1846"/>
      <c r="H47" s="1846"/>
      <c r="I47" s="1865"/>
      <c r="J47" s="1846"/>
      <c r="K47" s="1845"/>
      <c r="L47" s="1846"/>
      <c r="BZ47" s="289"/>
      <c r="CA47" s="289" t="str">
        <f>IF(B47&gt;B46,"El nº de egresados con orientación a familiares al alta NO debe ser MAYOR al total de egresos","")</f>
        <v/>
      </c>
      <c r="CB47" s="289" t="str">
        <f>IF(C47&gt;C46,"El nº de egresados con orientación a familiares al alta NO debe ser MAYOR al total de egresos","")</f>
        <v/>
      </c>
      <c r="CC47" s="289"/>
      <c r="CD47" s="289"/>
      <c r="CE47" s="289"/>
      <c r="CF47" s="289"/>
      <c r="CG47" s="289">
        <f>IF(B47&gt;B46,1,0)</f>
        <v>0</v>
      </c>
      <c r="CH47" s="289" t="str">
        <f>IF(C47&gt;C46,"El nº de egresados con orientación a familiares al alta NO debe ser MAYOR al total de egresos","")</f>
        <v/>
      </c>
      <c r="CI47" s="289"/>
      <c r="CJ47" s="289"/>
      <c r="CK47" s="289"/>
      <c r="CL47" s="289"/>
      <c r="CM47" s="289"/>
      <c r="CN47" s="289"/>
    </row>
    <row r="48" spans="1:92" x14ac:dyDescent="0.2">
      <c r="A48" s="3375" t="s">
        <v>147</v>
      </c>
      <c r="B48" s="3375"/>
      <c r="C48" s="3375"/>
      <c r="D48" s="3376"/>
      <c r="E48" s="3376"/>
      <c r="F48" s="1901"/>
      <c r="G48" s="1901"/>
      <c r="H48" s="1901"/>
      <c r="I48" s="1901"/>
      <c r="J48" s="1865"/>
      <c r="K48" s="1845"/>
      <c r="L48" s="1846"/>
      <c r="BZ48" s="289"/>
      <c r="CA48" s="289"/>
      <c r="CB48" s="289"/>
      <c r="CC48" s="289"/>
      <c r="CD48" s="289"/>
      <c r="CE48" s="289"/>
      <c r="CF48" s="289"/>
      <c r="CG48" s="289"/>
      <c r="CH48" s="289"/>
      <c r="CI48" s="289"/>
      <c r="CJ48" s="289"/>
      <c r="CK48" s="289"/>
      <c r="CL48" s="289"/>
      <c r="CM48" s="289"/>
      <c r="CN48" s="289"/>
    </row>
    <row r="49" spans="1:92" ht="21" x14ac:dyDescent="0.2">
      <c r="A49" s="1866" t="s">
        <v>144</v>
      </c>
      <c r="B49" s="1866" t="s">
        <v>148</v>
      </c>
      <c r="C49" s="1866" t="s">
        <v>47</v>
      </c>
      <c r="D49" s="1909" t="s">
        <v>149</v>
      </c>
      <c r="E49" s="1910" t="s">
        <v>150</v>
      </c>
      <c r="F49" s="1911" t="s">
        <v>151</v>
      </c>
      <c r="G49" s="1911" t="s">
        <v>152</v>
      </c>
      <c r="H49" s="1911" t="s">
        <v>153</v>
      </c>
      <c r="I49" s="1911" t="s">
        <v>154</v>
      </c>
      <c r="J49" s="1844"/>
      <c r="K49" s="1845"/>
      <c r="L49" s="1865"/>
      <c r="BZ49" s="289"/>
      <c r="CA49" s="289"/>
      <c r="CB49" s="289"/>
      <c r="CC49" s="289"/>
      <c r="CD49" s="289"/>
      <c r="CE49" s="289"/>
      <c r="CF49" s="289"/>
      <c r="CG49" s="289"/>
      <c r="CH49" s="289"/>
      <c r="CI49" s="289"/>
      <c r="CJ49" s="289"/>
      <c r="CK49" s="289"/>
      <c r="CL49" s="289"/>
      <c r="CM49" s="289"/>
      <c r="CN49" s="289"/>
    </row>
    <row r="50" spans="1:92" x14ac:dyDescent="0.2">
      <c r="A50" s="3367" t="s">
        <v>1934</v>
      </c>
      <c r="B50" s="3368"/>
      <c r="C50" s="1912">
        <f>SUM(D50:I50)</f>
        <v>0</v>
      </c>
      <c r="D50" s="1913"/>
      <c r="E50" s="1914"/>
      <c r="F50" s="1914"/>
      <c r="G50" s="1914"/>
      <c r="H50" s="1914"/>
      <c r="I50" s="1915"/>
      <c r="J50" s="1908"/>
      <c r="K50" s="1845"/>
      <c r="L50" s="1865"/>
      <c r="BZ50" s="289"/>
      <c r="CA50" s="289"/>
      <c r="CB50" s="289"/>
      <c r="CC50" s="289"/>
      <c r="CD50" s="289"/>
      <c r="CE50" s="289"/>
      <c r="CF50" s="289"/>
      <c r="CG50" s="289"/>
      <c r="CH50" s="289"/>
      <c r="CI50" s="289"/>
      <c r="CJ50" s="289"/>
      <c r="CK50" s="289"/>
      <c r="CL50" s="289"/>
      <c r="CM50" s="289"/>
      <c r="CN50" s="289"/>
    </row>
    <row r="51" spans="1:92" x14ac:dyDescent="0.2">
      <c r="A51" s="3369" t="s">
        <v>1935</v>
      </c>
      <c r="B51" s="1916" t="s">
        <v>155</v>
      </c>
      <c r="C51" s="1917">
        <f>SUM(D51:I51)</f>
        <v>0</v>
      </c>
      <c r="D51" s="1918"/>
      <c r="E51" s="1919"/>
      <c r="F51" s="1919"/>
      <c r="G51" s="1919"/>
      <c r="H51" s="1919"/>
      <c r="I51" s="1920"/>
      <c r="J51" s="1908" t="s">
        <v>1513</v>
      </c>
      <c r="K51" s="1845"/>
      <c r="L51" s="1865"/>
      <c r="BZ51" s="289"/>
      <c r="CA51" s="289" t="str">
        <f>IF(D51+D52&gt;D50,"La suma del Total egresados con apoyo psicosocial Hasta 28 días deben ser menor o igual al Total de Egresos de Hasta 28 días","")</f>
        <v/>
      </c>
      <c r="CB51" s="289" t="str">
        <f>IF(E51+E52&gt;E50,"La suma del Total egresados con apoyo psicosocial de 29 dias hasta menor de 1 año deben ser menor al Total de Egresos de de 29 dias hasta menor de 1 año","")</f>
        <v/>
      </c>
      <c r="CC51" s="289" t="str">
        <f>IF(F51+F52&gt;F50,"La suma del Total egresados con apoyo psicosocial de 1 a 4 años deben ser menor al Total de Egresos de 1 a 4 años","")</f>
        <v/>
      </c>
      <c r="CD51" s="289" t="str">
        <f>IF(G51+G52&gt;G50,"La suma del Total egresados con apoyo psicosocial de 9 años deben ser menor o igual al Total de Egresos de de 5 a 9 años","")</f>
        <v/>
      </c>
      <c r="CE51" s="289" t="str">
        <f>IF(H51+H52&gt;H50,"La suma del Total egresados con apoyo psicosocial de 10 a 14 años deben ser menor al Total de Egresos de 10 a 14 años ","")</f>
        <v/>
      </c>
      <c r="CF51" s="289" t="str">
        <f>IF(I51+I52&gt;I50,"La suma del Total egresados con apoyo psicosocial de 15 a 19 años deben ser menor al Total de Egresos de 15 a 19 años","")</f>
        <v/>
      </c>
      <c r="CG51" s="289">
        <f t="shared" ref="CG51:CL51" si="1">IF(D51+D52&gt;D50,1,0)</f>
        <v>0</v>
      </c>
      <c r="CH51" s="289">
        <f t="shared" si="1"/>
        <v>0</v>
      </c>
      <c r="CI51" s="289">
        <f t="shared" si="1"/>
        <v>0</v>
      </c>
      <c r="CJ51" s="289">
        <f t="shared" si="1"/>
        <v>0</v>
      </c>
      <c r="CK51" s="289">
        <f t="shared" si="1"/>
        <v>0</v>
      </c>
      <c r="CL51" s="289">
        <f t="shared" si="1"/>
        <v>0</v>
      </c>
      <c r="CM51" s="289"/>
      <c r="CN51" s="289"/>
    </row>
    <row r="52" spans="1:92" x14ac:dyDescent="0.2">
      <c r="A52" s="3369"/>
      <c r="B52" s="1921" t="s">
        <v>156</v>
      </c>
      <c r="C52" s="1922">
        <f>SUM(D52:I52)</f>
        <v>0</v>
      </c>
      <c r="D52" s="1923"/>
      <c r="E52" s="1924"/>
      <c r="F52" s="1924"/>
      <c r="G52" s="1924"/>
      <c r="H52" s="1924"/>
      <c r="I52" s="1925"/>
      <c r="J52" s="1908" t="s">
        <v>1513</v>
      </c>
      <c r="K52" s="1845"/>
      <c r="L52" s="1865"/>
      <c r="BZ52" s="289"/>
      <c r="CA52" s="289" t="str">
        <f>IF(D51&gt;D50,"El nº de egresados Hasta 28 días con apoyo psicosocial -Intervención NO debe ser MAYOR al total de egresos",IF(AND(D51&lt;&gt;0,D53=""), "No olvide registrar atenciones recibidas en grupo etareo Hasta 28 días",""))</f>
        <v/>
      </c>
      <c r="CB52" s="289" t="str">
        <f>IF(E51&gt;E50,"El nº de egresados de 29 dias hasta menor de 1 año con apoyo psicosocial -Intervención NO debe ser MAYOR al total de egresos",IF(AND(E51&lt;&gt;0,E53=""), "No olvide registrar atenciones recibidas en grupo de edad 29 dias hasta menor de 1 año",""))</f>
        <v/>
      </c>
      <c r="CC52" s="289" t="str">
        <f>IF(F51&gt;F50,"El nº de egresados de 1 a 4 años con apoyo psicosocial -Intervención NO debe ser MAYOR al total de egresos",IF(AND(F51&lt;&gt;0,F53=""), "No olvide registrar atenciones recibidas de 1 a 4 años",""))</f>
        <v/>
      </c>
      <c r="CD52" s="289" t="str">
        <f>IF(G51&gt;G50,"El nº de egresados de 5 a 9 años con apoyo psicosocial -Intervención NO debe ser MAYOR al total de egresos",IF(AND(G51&lt;&gt;0,G53=""), "No olvide registrar atenciones recibidas de 5 a 9 años",""))</f>
        <v/>
      </c>
      <c r="CE52" s="289" t="str">
        <f>IF(H51&gt;H50,"El nº de egresados de 10 a 14 años con apoyo psicosocial -Intervención NO debe ser MAYOR al total de egresos",IF(AND(H51&lt;&gt;0,H53=""), "No olvide registrar atenciones recibidas de 10 a 14 años",""))</f>
        <v/>
      </c>
      <c r="CF52" s="289" t="str">
        <f>IF(I51&gt;I50,"El nº de egresados de 15 a 19 años con apoyo psicosocial -Intervención NO debe ser MAYOR al total de egresos",IF(AND(I51&lt;&gt;0,I53=""), "No olvide registrar atenciones recibidas de 15 a 19 años",""))</f>
        <v/>
      </c>
      <c r="CG52" s="289">
        <f t="shared" ref="CG52:CL52" si="2">IF(D51&gt;D50,1,IF(AND(D51&lt;&gt;0,D53=""), 1,0))</f>
        <v>0</v>
      </c>
      <c r="CH52" s="289">
        <f t="shared" si="2"/>
        <v>0</v>
      </c>
      <c r="CI52" s="289">
        <f t="shared" si="2"/>
        <v>0</v>
      </c>
      <c r="CJ52" s="289">
        <f t="shared" si="2"/>
        <v>0</v>
      </c>
      <c r="CK52" s="289">
        <f t="shared" si="2"/>
        <v>0</v>
      </c>
      <c r="CL52" s="289">
        <f t="shared" si="2"/>
        <v>0</v>
      </c>
      <c r="CM52" s="289"/>
      <c r="CN52" s="289"/>
    </row>
    <row r="53" spans="1:92" x14ac:dyDescent="0.2">
      <c r="A53" s="3370" t="s">
        <v>157</v>
      </c>
      <c r="B53" s="1926" t="s">
        <v>155</v>
      </c>
      <c r="C53" s="1927">
        <f>SUM(D53:I53)</f>
        <v>0</v>
      </c>
      <c r="D53" s="1928"/>
      <c r="E53" s="1929"/>
      <c r="F53" s="1929"/>
      <c r="G53" s="1929"/>
      <c r="H53" s="1929"/>
      <c r="I53" s="1930"/>
      <c r="J53" s="1908" t="s">
        <v>1513</v>
      </c>
      <c r="K53" s="1864"/>
      <c r="L53" s="1865"/>
      <c r="BZ53" s="289"/>
      <c r="CA53" s="289" t="str">
        <f>IF(D51&gt;D50,"El nº de egresados Hasta 28 días  con apoyo psicosocial -Intervención NO debe ser MAYOR al total de egresos en el grupo etario Hasta 28 días",IF(AND(D52&lt;&gt;0,D54=""), "No olvide registrar atenciones recibidas en grupo etareo Hasta 28 días ",""))</f>
        <v/>
      </c>
      <c r="CB53" s="289" t="str">
        <f>IF(E51&gt;E50,"El nº de egresados de 29 dias hasta menor de 1 año con apoyo psicosocial -Intervención NO debe ser MAYOR al total de egresos",IF(AND(E52&lt;&gt;0,E54=""), "No olvide registrar atenciones recibidas en grupo etareo de 29 dias hasta menor de 1 año ",""))</f>
        <v/>
      </c>
      <c r="CC53" s="289" t="str">
        <f>IF(F51&gt;F50,"El nº de egresados de 1 a 4 añoscon apoyo psicosocial -Intervención NO debe ser MAYOR al total de egresos",IF(AND(F52&lt;&gt;0,F54=""), "No olvide registrar atenciones recibidas de 1 a 4 años",""))</f>
        <v/>
      </c>
      <c r="CD53" s="289" t="str">
        <f>IF(G51&gt;G50,"El nº de egresados de 5 a 9 años con apoyo psicosocial -Intervención NO debe ser MAYOR al total de egresos",IF(AND(G52&lt;&gt;0,G54=""), "No olvide registrar atenciones recibidas de 5 a 9 años",""))</f>
        <v/>
      </c>
      <c r="CE53" s="289" t="str">
        <f>IF(H51&gt;H50,"El nº de egresados de 10 a 14 años con apoyo psicosocial -Intervención NO debe ser MAYOR al total de egresos",IF(AND(H52&lt;&gt;0,H54=""), "No olvide registrar atenciones recibidas de 10 a 14 años",""))</f>
        <v/>
      </c>
      <c r="CF53" s="289" t="str">
        <f>IF(I51&gt;I50,"El nº de egresados de 15 a 19 años con apoyo psicosocial -Intervención NO debe ser MAYOR al total de egresos",IF(AND(I52&lt;&gt;0,I54=""), "No olvide registrar atenciones recibidas de 15 a 19 años",""))</f>
        <v/>
      </c>
      <c r="CG53" s="289">
        <f t="shared" ref="CG53:CL53" si="3">IF(D51&gt;D50,1,IF(AND(D52&lt;&gt;0,D54=""), 1,0))</f>
        <v>0</v>
      </c>
      <c r="CH53" s="289">
        <f t="shared" si="3"/>
        <v>0</v>
      </c>
      <c r="CI53" s="289">
        <f t="shared" si="3"/>
        <v>0</v>
      </c>
      <c r="CJ53" s="289">
        <f t="shared" si="3"/>
        <v>0</v>
      </c>
      <c r="CK53" s="289">
        <f t="shared" si="3"/>
        <v>0</v>
      </c>
      <c r="CL53" s="289">
        <f t="shared" si="3"/>
        <v>0</v>
      </c>
      <c r="CM53" s="289"/>
      <c r="CN53" s="289"/>
    </row>
    <row r="54" spans="1:92" x14ac:dyDescent="0.2">
      <c r="A54" s="3371"/>
      <c r="B54" s="1931" t="s">
        <v>156</v>
      </c>
      <c r="C54" s="1932">
        <f>SUM(D54:I54)</f>
        <v>0</v>
      </c>
      <c r="D54" s="1933"/>
      <c r="E54" s="1934"/>
      <c r="F54" s="1934"/>
      <c r="G54" s="1934"/>
      <c r="H54" s="1934"/>
      <c r="I54" s="1935"/>
      <c r="J54" s="1908"/>
      <c r="K54" s="1864"/>
      <c r="L54" s="1865"/>
      <c r="BZ54" s="289"/>
      <c r="CA54" s="289"/>
      <c r="CB54" s="289"/>
      <c r="CC54" s="289"/>
      <c r="CD54" s="289"/>
      <c r="CE54" s="289"/>
      <c r="CF54" s="289"/>
      <c r="CG54" s="289"/>
      <c r="CH54" s="289"/>
      <c r="CI54" s="289"/>
      <c r="CJ54" s="289"/>
      <c r="CK54" s="289"/>
      <c r="CL54" s="289"/>
      <c r="CM54" s="289"/>
      <c r="CN54" s="289"/>
    </row>
    <row r="55" spans="1:92" x14ac:dyDescent="0.2">
      <c r="A55" s="3380" t="s">
        <v>158</v>
      </c>
      <c r="B55" s="3380"/>
      <c r="C55" s="3380"/>
      <c r="D55" s="3380"/>
      <c r="E55" s="3380"/>
      <c r="F55" s="3380"/>
      <c r="G55" s="3380"/>
      <c r="H55" s="1936"/>
      <c r="I55" s="1936"/>
      <c r="J55" s="1865"/>
      <c r="K55" s="1845"/>
      <c r="L55" s="1846"/>
      <c r="M55" s="1871"/>
      <c r="BZ55" s="289"/>
      <c r="CA55" s="289"/>
      <c r="CB55" s="289"/>
      <c r="CC55" s="289"/>
      <c r="CD55" s="289"/>
      <c r="CE55" s="289"/>
      <c r="CF55" s="289"/>
      <c r="CG55" s="289"/>
      <c r="CH55" s="289"/>
      <c r="CI55" s="289"/>
      <c r="CJ55" s="289"/>
      <c r="CK55" s="289"/>
      <c r="CL55" s="289"/>
      <c r="CM55" s="289"/>
      <c r="CN55" s="289"/>
    </row>
    <row r="56" spans="1:92" x14ac:dyDescent="0.2">
      <c r="A56" s="3381" t="s">
        <v>159</v>
      </c>
      <c r="B56" s="3384" t="s">
        <v>2180</v>
      </c>
      <c r="C56" s="3381"/>
      <c r="D56" s="3384" t="s">
        <v>160</v>
      </c>
      <c r="E56" s="3381"/>
      <c r="F56" s="3386" t="s">
        <v>2177</v>
      </c>
      <c r="G56" s="3387"/>
      <c r="H56" s="3387"/>
      <c r="I56" s="3388"/>
      <c r="J56" s="1867"/>
      <c r="K56" s="1845"/>
      <c r="L56" s="1846"/>
      <c r="M56" s="1871"/>
      <c r="BZ56" s="289"/>
      <c r="CA56" s="289"/>
      <c r="CB56" s="289"/>
      <c r="CC56" s="289"/>
      <c r="CD56" s="289"/>
      <c r="CE56" s="289"/>
      <c r="CF56" s="289"/>
      <c r="CG56" s="289"/>
      <c r="CH56" s="289"/>
      <c r="CI56" s="289"/>
      <c r="CJ56" s="289"/>
      <c r="CK56" s="289"/>
      <c r="CL56" s="289"/>
      <c r="CM56" s="289"/>
      <c r="CN56" s="289"/>
    </row>
    <row r="57" spans="1:92" x14ac:dyDescent="0.2">
      <c r="A57" s="3382"/>
      <c r="B57" s="3385"/>
      <c r="C57" s="3383"/>
      <c r="D57" s="3385"/>
      <c r="E57" s="3383"/>
      <c r="F57" s="3386" t="s">
        <v>2178</v>
      </c>
      <c r="G57" s="3388"/>
      <c r="H57" s="3386" t="s">
        <v>2179</v>
      </c>
      <c r="I57" s="3388"/>
      <c r="J57" s="1937"/>
      <c r="K57" s="1845"/>
      <c r="L57" s="1846"/>
      <c r="M57" s="1871"/>
      <c r="BZ57" s="289"/>
      <c r="CA57" s="289"/>
      <c r="CB57" s="289"/>
      <c r="CC57" s="289"/>
      <c r="CD57" s="289"/>
      <c r="CE57" s="289"/>
      <c r="CF57" s="289"/>
      <c r="CG57" s="289"/>
      <c r="CH57" s="289"/>
      <c r="CI57" s="289"/>
      <c r="CJ57" s="289"/>
      <c r="CK57" s="289"/>
      <c r="CL57" s="289"/>
      <c r="CM57" s="289"/>
      <c r="CN57" s="289"/>
    </row>
    <row r="58" spans="1:92" ht="21" x14ac:dyDescent="0.2">
      <c r="A58" s="3383"/>
      <c r="B58" s="1938" t="s">
        <v>173</v>
      </c>
      <c r="C58" s="1938" t="s">
        <v>161</v>
      </c>
      <c r="D58" s="1938" t="s">
        <v>173</v>
      </c>
      <c r="E58" s="1866" t="s">
        <v>161</v>
      </c>
      <c r="F58" s="1938" t="s">
        <v>173</v>
      </c>
      <c r="G58" s="1938" t="s">
        <v>161</v>
      </c>
      <c r="H58" s="1938" t="s">
        <v>173</v>
      </c>
      <c r="I58" s="1866" t="s">
        <v>161</v>
      </c>
      <c r="J58" s="1937"/>
      <c r="K58" s="1845"/>
      <c r="L58" s="1846"/>
      <c r="M58" s="1871"/>
      <c r="BZ58" s="289"/>
      <c r="CA58" s="289"/>
      <c r="CB58" s="289"/>
      <c r="CC58" s="289"/>
      <c r="CD58" s="289"/>
      <c r="CE58" s="289"/>
      <c r="CF58" s="289"/>
      <c r="CG58" s="289"/>
      <c r="CH58" s="289"/>
      <c r="CI58" s="289"/>
      <c r="CJ58" s="289"/>
      <c r="CK58" s="289"/>
      <c r="CL58" s="289"/>
      <c r="CM58" s="289"/>
      <c r="CN58" s="289"/>
    </row>
    <row r="59" spans="1:92" x14ac:dyDescent="0.2">
      <c r="A59" s="1939" t="s">
        <v>162</v>
      </c>
      <c r="B59" s="1940"/>
      <c r="C59" s="1941"/>
      <c r="D59" s="1941"/>
      <c r="E59" s="1941"/>
      <c r="F59" s="1942"/>
      <c r="G59" s="1869"/>
      <c r="H59" s="1869"/>
      <c r="I59" s="1869"/>
      <c r="J59" s="1867"/>
      <c r="K59" s="1845"/>
      <c r="L59" s="1846"/>
      <c r="M59" s="1871"/>
      <c r="BZ59" s="289"/>
      <c r="CA59" s="289"/>
      <c r="CB59" s="289"/>
      <c r="CC59" s="289"/>
      <c r="CD59" s="289"/>
      <c r="CE59" s="289"/>
      <c r="CF59" s="289"/>
      <c r="CG59" s="289"/>
      <c r="CH59" s="289"/>
      <c r="CI59" s="289"/>
      <c r="CJ59" s="289"/>
      <c r="CK59" s="289"/>
      <c r="CL59" s="289"/>
      <c r="CM59" s="289"/>
      <c r="CN59" s="289"/>
    </row>
    <row r="60" spans="1:92" x14ac:dyDescent="0.2">
      <c r="A60" s="1943" t="s">
        <v>163</v>
      </c>
      <c r="B60" s="1944"/>
      <c r="C60" s="1945"/>
      <c r="D60" s="1945"/>
      <c r="E60" s="1945"/>
      <c r="F60" s="1946"/>
      <c r="G60" s="1947"/>
      <c r="H60" s="1947"/>
      <c r="I60" s="1947"/>
      <c r="J60" s="1867"/>
      <c r="K60" s="1845"/>
      <c r="L60" s="1846"/>
      <c r="M60" s="1871"/>
      <c r="BZ60" s="289"/>
      <c r="CA60" s="289"/>
      <c r="CB60" s="289"/>
      <c r="CC60" s="289"/>
      <c r="CD60" s="289"/>
      <c r="CE60" s="289"/>
      <c r="CF60" s="289"/>
      <c r="CG60" s="289"/>
      <c r="CH60" s="289"/>
      <c r="CI60" s="289"/>
      <c r="CJ60" s="289"/>
      <c r="CK60" s="289"/>
      <c r="CL60" s="289"/>
      <c r="CM60" s="289"/>
      <c r="CN60" s="289"/>
    </row>
    <row r="61" spans="1:92" x14ac:dyDescent="0.2">
      <c r="A61" s="1943" t="s">
        <v>2181</v>
      </c>
      <c r="B61" s="1944"/>
      <c r="C61" s="1945"/>
      <c r="D61" s="1945"/>
      <c r="E61" s="1945"/>
      <c r="F61" s="1946"/>
      <c r="G61" s="1947"/>
      <c r="H61" s="1947"/>
      <c r="I61" s="1947"/>
      <c r="J61" s="1867"/>
      <c r="K61" s="1845"/>
      <c r="L61" s="1846"/>
      <c r="M61" s="1871"/>
      <c r="BZ61" s="289"/>
      <c r="CA61" s="289"/>
      <c r="CB61" s="289"/>
      <c r="CC61" s="289"/>
      <c r="CD61" s="289"/>
      <c r="CE61" s="289"/>
      <c r="CF61" s="289"/>
      <c r="CG61" s="289"/>
      <c r="CH61" s="289"/>
      <c r="CI61" s="289"/>
      <c r="CJ61" s="289"/>
      <c r="CK61" s="289"/>
      <c r="CL61" s="289"/>
      <c r="CM61" s="289"/>
      <c r="CN61" s="289"/>
    </row>
    <row r="62" spans="1:92" x14ac:dyDescent="0.2">
      <c r="A62" s="1943" t="s">
        <v>164</v>
      </c>
      <c r="B62" s="1944"/>
      <c r="C62" s="1945"/>
      <c r="D62" s="1945"/>
      <c r="E62" s="1945"/>
      <c r="F62" s="1946"/>
      <c r="G62" s="1947"/>
      <c r="H62" s="1947"/>
      <c r="I62" s="1947"/>
      <c r="J62" s="1867"/>
      <c r="K62" s="1845"/>
      <c r="L62" s="1846"/>
      <c r="M62" s="1871"/>
      <c r="BZ62" s="289"/>
      <c r="CA62" s="289"/>
      <c r="CB62" s="289"/>
      <c r="CC62" s="289"/>
      <c r="CD62" s="289"/>
      <c r="CE62" s="289"/>
      <c r="CF62" s="289"/>
      <c r="CG62" s="289"/>
      <c r="CH62" s="289"/>
      <c r="CI62" s="289"/>
      <c r="CJ62" s="289"/>
      <c r="CK62" s="289"/>
      <c r="CL62" s="289"/>
      <c r="CM62" s="289"/>
      <c r="CN62" s="289"/>
    </row>
    <row r="63" spans="1:92" x14ac:dyDescent="0.2">
      <c r="A63" s="1943" t="s">
        <v>165</v>
      </c>
      <c r="B63" s="1944"/>
      <c r="C63" s="1945"/>
      <c r="D63" s="1945"/>
      <c r="E63" s="1945"/>
      <c r="F63" s="1946"/>
      <c r="G63" s="1947"/>
      <c r="H63" s="1947"/>
      <c r="I63" s="1947"/>
      <c r="J63" s="1867"/>
      <c r="K63" s="1845"/>
      <c r="L63" s="1846"/>
      <c r="M63" s="1871"/>
      <c r="BZ63" s="289"/>
      <c r="CA63" s="289"/>
      <c r="CB63" s="289"/>
      <c r="CC63" s="289"/>
      <c r="CD63" s="289"/>
      <c r="CE63" s="289"/>
      <c r="CF63" s="289"/>
      <c r="CG63" s="289"/>
      <c r="CH63" s="289"/>
      <c r="CI63" s="289"/>
      <c r="CJ63" s="289"/>
      <c r="CK63" s="289"/>
      <c r="CL63" s="289"/>
      <c r="CM63" s="289"/>
      <c r="CN63" s="289"/>
    </row>
    <row r="64" spans="1:92" x14ac:dyDescent="0.2">
      <c r="A64" s="1943" t="s">
        <v>166</v>
      </c>
      <c r="B64" s="1944"/>
      <c r="C64" s="1945"/>
      <c r="D64" s="1945"/>
      <c r="E64" s="1945"/>
      <c r="F64" s="1946"/>
      <c r="G64" s="1947"/>
      <c r="H64" s="1947"/>
      <c r="I64" s="1947"/>
      <c r="J64" s="1867"/>
      <c r="K64" s="1845"/>
      <c r="L64" s="1846"/>
      <c r="M64" s="1871"/>
      <c r="BZ64" s="289"/>
      <c r="CA64" s="289"/>
      <c r="CB64" s="289"/>
      <c r="CC64" s="289"/>
      <c r="CD64" s="289"/>
      <c r="CE64" s="289"/>
      <c r="CF64" s="289"/>
      <c r="CG64" s="289"/>
      <c r="CH64" s="289"/>
      <c r="CI64" s="289"/>
      <c r="CJ64" s="289"/>
      <c r="CK64" s="289"/>
      <c r="CL64" s="289"/>
      <c r="CM64" s="289"/>
      <c r="CN64" s="289"/>
    </row>
    <row r="65" spans="1:92" x14ac:dyDescent="0.2">
      <c r="A65" s="1943" t="s">
        <v>167</v>
      </c>
      <c r="B65" s="1944"/>
      <c r="C65" s="1945"/>
      <c r="D65" s="1945"/>
      <c r="E65" s="1945"/>
      <c r="F65" s="1946"/>
      <c r="G65" s="1947"/>
      <c r="H65" s="1947"/>
      <c r="I65" s="1947"/>
      <c r="J65" s="1867"/>
      <c r="K65" s="1845"/>
      <c r="L65" s="1846"/>
      <c r="M65" s="1871"/>
      <c r="BZ65" s="289"/>
      <c r="CA65" s="289"/>
      <c r="CB65" s="289"/>
      <c r="CC65" s="289"/>
      <c r="CD65" s="289"/>
      <c r="CE65" s="289"/>
      <c r="CF65" s="289"/>
      <c r="CG65" s="289"/>
      <c r="CH65" s="289"/>
      <c r="CI65" s="289"/>
      <c r="CJ65" s="289"/>
      <c r="CK65" s="289"/>
      <c r="CL65" s="289"/>
      <c r="CM65" s="289"/>
      <c r="CN65" s="289"/>
    </row>
    <row r="66" spans="1:92" x14ac:dyDescent="0.2">
      <c r="A66" s="1943" t="s">
        <v>168</v>
      </c>
      <c r="B66" s="1944"/>
      <c r="C66" s="1945"/>
      <c r="D66" s="1945"/>
      <c r="E66" s="1945"/>
      <c r="F66" s="1946"/>
      <c r="G66" s="1947"/>
      <c r="H66" s="1947"/>
      <c r="I66" s="1947"/>
      <c r="J66" s="1867"/>
      <c r="K66" s="1845"/>
      <c r="L66" s="1846"/>
      <c r="M66" s="1871"/>
      <c r="BZ66" s="289"/>
      <c r="CA66" s="289"/>
      <c r="CB66" s="289"/>
      <c r="CC66" s="289"/>
      <c r="CD66" s="289"/>
      <c r="CE66" s="289"/>
      <c r="CF66" s="289"/>
      <c r="CG66" s="289"/>
      <c r="CH66" s="289"/>
      <c r="CI66" s="289"/>
      <c r="CJ66" s="289"/>
      <c r="CK66" s="289"/>
      <c r="CL66" s="289"/>
      <c r="CM66" s="289"/>
      <c r="CN66" s="289"/>
    </row>
    <row r="67" spans="1:92" x14ac:dyDescent="0.2">
      <c r="A67" s="1943" t="s">
        <v>169</v>
      </c>
      <c r="B67" s="1944"/>
      <c r="C67" s="1945"/>
      <c r="D67" s="1945"/>
      <c r="E67" s="1945"/>
      <c r="F67" s="1946"/>
      <c r="G67" s="1947"/>
      <c r="H67" s="1947"/>
      <c r="I67" s="1947"/>
      <c r="J67" s="1867"/>
      <c r="K67" s="1845"/>
      <c r="L67" s="1846"/>
      <c r="M67" s="1871"/>
      <c r="BZ67" s="289"/>
      <c r="CA67" s="289"/>
      <c r="CB67" s="289"/>
      <c r="CC67" s="289"/>
      <c r="CD67" s="289"/>
      <c r="CE67" s="289"/>
      <c r="CF67" s="289"/>
      <c r="CG67" s="289"/>
      <c r="CH67" s="289"/>
      <c r="CI67" s="289"/>
      <c r="CJ67" s="289"/>
      <c r="CK67" s="289"/>
      <c r="CL67" s="289"/>
      <c r="CM67" s="289"/>
      <c r="CN67" s="289"/>
    </row>
    <row r="68" spans="1:92" x14ac:dyDescent="0.2">
      <c r="A68" s="1943" t="s">
        <v>170</v>
      </c>
      <c r="B68" s="1944"/>
      <c r="C68" s="1945"/>
      <c r="D68" s="1945"/>
      <c r="E68" s="1945"/>
      <c r="F68" s="1946"/>
      <c r="G68" s="1947"/>
      <c r="H68" s="1947"/>
      <c r="I68" s="1947"/>
      <c r="J68" s="1867"/>
      <c r="K68" s="1845"/>
      <c r="L68" s="1846"/>
      <c r="M68" s="1871"/>
      <c r="BZ68" s="289"/>
      <c r="CA68" s="289"/>
      <c r="CB68" s="289"/>
      <c r="CC68" s="289"/>
      <c r="CD68" s="289"/>
      <c r="CE68" s="289"/>
      <c r="CF68" s="289"/>
      <c r="CG68" s="289"/>
      <c r="CH68" s="289"/>
      <c r="CI68" s="289"/>
      <c r="CJ68" s="289"/>
      <c r="CK68" s="289"/>
      <c r="CL68" s="289"/>
      <c r="CM68" s="289"/>
      <c r="CN68" s="289"/>
    </row>
    <row r="69" spans="1:92" x14ac:dyDescent="0.2">
      <c r="A69" s="1943" t="s">
        <v>171</v>
      </c>
      <c r="B69" s="1944"/>
      <c r="C69" s="1945"/>
      <c r="D69" s="1945"/>
      <c r="E69" s="1945"/>
      <c r="F69" s="1946"/>
      <c r="G69" s="1947"/>
      <c r="H69" s="1947"/>
      <c r="I69" s="1947"/>
      <c r="J69" s="1867"/>
      <c r="K69" s="1845"/>
      <c r="L69" s="1846"/>
      <c r="M69" s="1871"/>
      <c r="BZ69" s="289"/>
      <c r="CA69" s="289"/>
      <c r="CB69" s="289"/>
      <c r="CC69" s="289"/>
      <c r="CD69" s="289"/>
      <c r="CE69" s="289"/>
      <c r="CF69" s="289"/>
      <c r="CG69" s="289"/>
      <c r="CH69" s="289"/>
      <c r="CI69" s="289"/>
      <c r="CJ69" s="289"/>
      <c r="CK69" s="289"/>
      <c r="CL69" s="289"/>
      <c r="CM69" s="289"/>
      <c r="CN69" s="289"/>
    </row>
    <row r="70" spans="1:92" x14ac:dyDescent="0.2">
      <c r="A70" s="1943" t="s">
        <v>172</v>
      </c>
      <c r="B70" s="1944"/>
      <c r="C70" s="1945"/>
      <c r="D70" s="1945"/>
      <c r="E70" s="1945"/>
      <c r="F70" s="1946"/>
      <c r="G70" s="1947"/>
      <c r="H70" s="1947"/>
      <c r="I70" s="1947"/>
      <c r="J70" s="1867"/>
      <c r="K70" s="1845"/>
      <c r="L70" s="1846"/>
      <c r="M70" s="1871"/>
      <c r="BZ70" s="289"/>
      <c r="CA70" s="289"/>
      <c r="CB70" s="289"/>
      <c r="CC70" s="289"/>
      <c r="CD70" s="289"/>
      <c r="CE70" s="289"/>
      <c r="CF70" s="289"/>
      <c r="CG70" s="289"/>
      <c r="CH70" s="289"/>
      <c r="CI70" s="289"/>
      <c r="CJ70" s="289"/>
      <c r="CK70" s="289"/>
      <c r="CL70" s="289"/>
      <c r="CM70" s="289"/>
      <c r="CN70" s="289"/>
    </row>
    <row r="71" spans="1:92" x14ac:dyDescent="0.2">
      <c r="A71" s="1882" t="s">
        <v>47</v>
      </c>
      <c r="B71" s="1948">
        <f t="shared" ref="B71:I71" si="4">SUM(B59:B70)</f>
        <v>0</v>
      </c>
      <c r="C71" s="1948">
        <f t="shared" si="4"/>
        <v>0</v>
      </c>
      <c r="D71" s="1948">
        <f t="shared" si="4"/>
        <v>0</v>
      </c>
      <c r="E71" s="1948">
        <f t="shared" si="4"/>
        <v>0</v>
      </c>
      <c r="F71" s="1949">
        <f t="shared" si="4"/>
        <v>0</v>
      </c>
      <c r="G71" s="1949">
        <f t="shared" si="4"/>
        <v>0</v>
      </c>
      <c r="H71" s="1949">
        <f t="shared" si="4"/>
        <v>0</v>
      </c>
      <c r="I71" s="1949">
        <f t="shared" si="4"/>
        <v>0</v>
      </c>
      <c r="J71" s="1867"/>
      <c r="K71" s="1845"/>
      <c r="L71" s="1846"/>
      <c r="M71" s="1871"/>
      <c r="BZ71" s="289"/>
      <c r="CA71" s="289"/>
      <c r="CB71" s="289"/>
      <c r="CC71" s="289"/>
      <c r="CD71" s="289"/>
      <c r="CE71" s="289"/>
      <c r="CF71" s="289"/>
      <c r="CG71" s="289"/>
      <c r="CH71" s="289"/>
      <c r="CI71" s="289"/>
      <c r="CJ71" s="289"/>
      <c r="CK71" s="289"/>
      <c r="CL71" s="289"/>
      <c r="CM71" s="289"/>
      <c r="CN71" s="289"/>
    </row>
    <row r="72" spans="1:92" x14ac:dyDescent="0.2">
      <c r="A72" s="3389" t="s">
        <v>174</v>
      </c>
      <c r="B72" s="3389"/>
      <c r="C72" s="3389"/>
      <c r="D72" s="3389"/>
      <c r="E72" s="3389"/>
      <c r="F72" s="3389"/>
      <c r="G72" s="3389"/>
      <c r="H72" s="1950"/>
      <c r="I72" s="1950"/>
      <c r="J72" s="1858"/>
      <c r="K72" s="1845"/>
      <c r="L72" s="1846"/>
      <c r="M72" s="1871"/>
      <c r="BZ72" s="289"/>
      <c r="CA72" s="289"/>
      <c r="CB72" s="289"/>
      <c r="CC72" s="289"/>
      <c r="CD72" s="289"/>
      <c r="CE72" s="289"/>
      <c r="CF72" s="289"/>
      <c r="CG72" s="289"/>
      <c r="CH72" s="289"/>
      <c r="CI72" s="289"/>
      <c r="CJ72" s="289"/>
      <c r="CK72" s="289"/>
      <c r="CL72" s="289"/>
      <c r="CM72" s="289"/>
      <c r="CN72" s="289"/>
    </row>
    <row r="73" spans="1:92" ht="14.25" customHeight="1" x14ac:dyDescent="0.2">
      <c r="A73" s="3390" t="s">
        <v>1936</v>
      </c>
      <c r="B73" s="3386" t="s">
        <v>1519</v>
      </c>
      <c r="C73" s="3387"/>
      <c r="D73" s="3387"/>
      <c r="E73" s="3387"/>
      <c r="F73" s="3387"/>
      <c r="G73" s="3388"/>
      <c r="H73" s="1951"/>
      <c r="I73" s="1858"/>
      <c r="J73" s="1845"/>
      <c r="K73" s="1846"/>
      <c r="L73" s="1871"/>
      <c r="BZ73" s="289"/>
      <c r="CA73" s="289"/>
      <c r="CB73" s="289"/>
      <c r="CC73" s="289"/>
      <c r="CD73" s="289"/>
      <c r="CE73" s="289"/>
      <c r="CF73" s="289"/>
      <c r="CG73" s="289"/>
      <c r="CH73" s="289"/>
      <c r="CI73" s="289"/>
      <c r="CJ73" s="289"/>
      <c r="CK73" s="289"/>
      <c r="CL73" s="289"/>
      <c r="CM73" s="289"/>
      <c r="CN73" s="289"/>
    </row>
    <row r="74" spans="1:92" x14ac:dyDescent="0.2">
      <c r="A74" s="3391"/>
      <c r="B74" s="1824" t="s">
        <v>108</v>
      </c>
      <c r="C74" s="1938" t="s">
        <v>173</v>
      </c>
      <c r="D74" s="1952" t="s">
        <v>161</v>
      </c>
      <c r="E74" s="1953" t="s">
        <v>1929</v>
      </c>
      <c r="F74" s="1954" t="s">
        <v>1930</v>
      </c>
      <c r="G74" s="1954" t="s">
        <v>1181</v>
      </c>
      <c r="H74" s="1951"/>
      <c r="I74" s="1865"/>
      <c r="J74" s="1858"/>
      <c r="K74" s="1845"/>
      <c r="L74" s="1846"/>
      <c r="M74" s="1871"/>
      <c r="BZ74" s="289"/>
      <c r="CA74" s="289"/>
      <c r="CB74" s="289"/>
      <c r="CC74" s="289"/>
      <c r="CD74" s="289"/>
      <c r="CE74" s="289"/>
      <c r="CF74" s="289"/>
      <c r="CG74" s="289"/>
      <c r="CH74" s="289"/>
      <c r="CI74" s="289"/>
      <c r="CJ74" s="289"/>
      <c r="CK74" s="289"/>
      <c r="CL74" s="289"/>
      <c r="CM74" s="289"/>
      <c r="CN74" s="289"/>
    </row>
    <row r="75" spans="1:92" x14ac:dyDescent="0.2">
      <c r="A75" s="1939" t="s">
        <v>175</v>
      </c>
      <c r="B75" s="1955">
        <f t="shared" ref="B75:B82" si="5">SUM(C75+D75)</f>
        <v>0</v>
      </c>
      <c r="C75" s="1956"/>
      <c r="D75" s="1957"/>
      <c r="E75" s="1958"/>
      <c r="F75" s="1959"/>
      <c r="G75" s="1959"/>
      <c r="H75" s="1951"/>
      <c r="I75" s="1865"/>
      <c r="J75" s="1858"/>
      <c r="K75" s="1845"/>
      <c r="L75" s="1846"/>
      <c r="M75" s="1871"/>
      <c r="BZ75" s="289"/>
      <c r="CA75" s="289"/>
      <c r="CB75" s="289"/>
      <c r="CC75" s="289"/>
      <c r="CD75" s="289"/>
      <c r="CE75" s="289"/>
      <c r="CF75" s="289"/>
      <c r="CG75" s="289"/>
      <c r="CH75" s="289"/>
      <c r="CI75" s="289"/>
      <c r="CJ75" s="289"/>
      <c r="CK75" s="289"/>
      <c r="CL75" s="289"/>
      <c r="CM75" s="289"/>
      <c r="CN75" s="289"/>
    </row>
    <row r="76" spans="1:92" x14ac:dyDescent="0.2">
      <c r="A76" s="1960" t="s">
        <v>176</v>
      </c>
      <c r="B76" s="1961">
        <f t="shared" si="5"/>
        <v>0</v>
      </c>
      <c r="C76" s="1962"/>
      <c r="D76" s="1963"/>
      <c r="E76" s="1964"/>
      <c r="F76" s="1857"/>
      <c r="G76" s="1857"/>
      <c r="H76" s="1951"/>
      <c r="I76" s="1865"/>
      <c r="J76" s="1858"/>
      <c r="K76" s="1845"/>
      <c r="L76" s="1846"/>
      <c r="M76" s="1871"/>
      <c r="BZ76" s="289"/>
      <c r="CA76" s="289"/>
      <c r="CB76" s="289"/>
      <c r="CC76" s="289"/>
      <c r="CD76" s="289"/>
      <c r="CE76" s="289"/>
      <c r="CF76" s="289"/>
      <c r="CG76" s="289"/>
      <c r="CH76" s="289"/>
      <c r="CI76" s="289"/>
      <c r="CJ76" s="289"/>
      <c r="CK76" s="289"/>
      <c r="CL76" s="289"/>
      <c r="CM76" s="289"/>
      <c r="CN76" s="289"/>
    </row>
    <row r="77" spans="1:92" x14ac:dyDescent="0.2">
      <c r="A77" s="1943" t="s">
        <v>1938</v>
      </c>
      <c r="B77" s="1961">
        <f t="shared" si="5"/>
        <v>0</v>
      </c>
      <c r="C77" s="1962"/>
      <c r="D77" s="1963"/>
      <c r="E77" s="1964"/>
      <c r="F77" s="1857"/>
      <c r="G77" s="1857"/>
      <c r="H77" s="1951"/>
      <c r="I77" s="1865"/>
      <c r="J77" s="1858"/>
      <c r="K77" s="1845"/>
      <c r="L77" s="1846"/>
      <c r="M77" s="1871"/>
      <c r="BZ77" s="289"/>
      <c r="CA77" s="289"/>
      <c r="CB77" s="289"/>
      <c r="CC77" s="289"/>
      <c r="CD77" s="289"/>
      <c r="CE77" s="289"/>
      <c r="CF77" s="289"/>
      <c r="CG77" s="289"/>
      <c r="CH77" s="289"/>
      <c r="CI77" s="289"/>
      <c r="CJ77" s="289"/>
      <c r="CK77" s="289"/>
      <c r="CL77" s="289"/>
      <c r="CM77" s="289"/>
      <c r="CN77" s="289"/>
    </row>
    <row r="78" spans="1:92" x14ac:dyDescent="0.2">
      <c r="A78" s="1943" t="s">
        <v>1937</v>
      </c>
      <c r="B78" s="1961">
        <f t="shared" si="5"/>
        <v>0</v>
      </c>
      <c r="C78" s="1962"/>
      <c r="D78" s="1963"/>
      <c r="E78" s="1964"/>
      <c r="F78" s="1857"/>
      <c r="G78" s="1857"/>
      <c r="H78" s="1951"/>
      <c r="I78" s="1865"/>
      <c r="J78" s="1858"/>
      <c r="K78" s="1845"/>
      <c r="L78" s="1846"/>
      <c r="M78" s="1871"/>
      <c r="BZ78" s="289"/>
      <c r="CA78" s="289"/>
      <c r="CB78" s="289"/>
      <c r="CC78" s="289"/>
      <c r="CD78" s="289"/>
      <c r="CE78" s="289"/>
      <c r="CF78" s="289"/>
      <c r="CG78" s="289"/>
      <c r="CH78" s="289"/>
      <c r="CI78" s="289"/>
      <c r="CJ78" s="289"/>
      <c r="CK78" s="289"/>
      <c r="CL78" s="289"/>
      <c r="CM78" s="289"/>
      <c r="CN78" s="289"/>
    </row>
    <row r="79" spans="1:92" x14ac:dyDescent="0.2">
      <c r="A79" s="1943" t="s">
        <v>177</v>
      </c>
      <c r="B79" s="1961">
        <f t="shared" si="5"/>
        <v>0</v>
      </c>
      <c r="C79" s="1962"/>
      <c r="D79" s="1963"/>
      <c r="E79" s="1964"/>
      <c r="F79" s="1857"/>
      <c r="G79" s="1857"/>
      <c r="H79" s="1951"/>
      <c r="I79" s="1865"/>
      <c r="J79" s="1858"/>
      <c r="K79" s="1845"/>
      <c r="L79" s="1846"/>
      <c r="M79" s="1871"/>
      <c r="BZ79" s="289"/>
      <c r="CA79" s="289"/>
      <c r="CB79" s="289"/>
      <c r="CC79" s="289"/>
      <c r="CD79" s="289"/>
      <c r="CE79" s="289"/>
      <c r="CF79" s="289"/>
      <c r="CG79" s="289"/>
      <c r="CH79" s="289"/>
      <c r="CI79" s="289"/>
      <c r="CJ79" s="289"/>
      <c r="CK79" s="289"/>
      <c r="CL79" s="289"/>
      <c r="CM79" s="289"/>
      <c r="CN79" s="289"/>
    </row>
    <row r="80" spans="1:92" x14ac:dyDescent="0.2">
      <c r="A80" s="1943" t="s">
        <v>178</v>
      </c>
      <c r="B80" s="1961">
        <f t="shared" si="5"/>
        <v>0</v>
      </c>
      <c r="C80" s="1962"/>
      <c r="D80" s="1963"/>
      <c r="E80" s="1964"/>
      <c r="F80" s="1857"/>
      <c r="G80" s="1857"/>
      <c r="H80" s="1951"/>
      <c r="I80" s="1865"/>
      <c r="J80" s="1858"/>
      <c r="K80" s="1845"/>
      <c r="L80" s="1846"/>
      <c r="M80" s="1871"/>
      <c r="BZ80" s="289"/>
      <c r="CA80" s="289"/>
      <c r="CB80" s="289"/>
      <c r="CC80" s="289"/>
      <c r="CD80" s="289"/>
      <c r="CE80" s="289"/>
      <c r="CF80" s="289"/>
      <c r="CG80" s="289"/>
      <c r="CH80" s="289"/>
      <c r="CI80" s="289"/>
      <c r="CJ80" s="289"/>
      <c r="CK80" s="289"/>
      <c r="CL80" s="289"/>
      <c r="CM80" s="289"/>
      <c r="CN80" s="289"/>
    </row>
    <row r="81" spans="1:92" x14ac:dyDescent="0.2">
      <c r="A81" s="1960" t="s">
        <v>179</v>
      </c>
      <c r="B81" s="1961">
        <f t="shared" si="5"/>
        <v>0</v>
      </c>
      <c r="C81" s="1962"/>
      <c r="D81" s="1963"/>
      <c r="E81" s="1964"/>
      <c r="F81" s="1857"/>
      <c r="G81" s="1857"/>
      <c r="H81" s="1951"/>
      <c r="I81" s="1865"/>
      <c r="J81" s="1858"/>
      <c r="K81" s="1845"/>
      <c r="L81" s="1846"/>
      <c r="M81" s="1871"/>
      <c r="BZ81" s="289"/>
      <c r="CA81" s="289"/>
      <c r="CB81" s="289"/>
      <c r="CC81" s="289"/>
      <c r="CD81" s="289"/>
      <c r="CE81" s="289"/>
      <c r="CF81" s="289"/>
      <c r="CG81" s="289"/>
      <c r="CH81" s="289"/>
      <c r="CI81" s="289"/>
      <c r="CJ81" s="289"/>
      <c r="CK81" s="289"/>
      <c r="CL81" s="289"/>
      <c r="CM81" s="289"/>
      <c r="CN81" s="289"/>
    </row>
    <row r="82" spans="1:92" x14ac:dyDescent="0.2">
      <c r="A82" s="1965" t="s">
        <v>443</v>
      </c>
      <c r="B82" s="1966">
        <f t="shared" si="5"/>
        <v>0</v>
      </c>
      <c r="C82" s="1962"/>
      <c r="D82" s="1963"/>
      <c r="E82" s="1964"/>
      <c r="F82" s="1967"/>
      <c r="G82" s="1967"/>
      <c r="H82" s="1951"/>
      <c r="I82" s="1865"/>
      <c r="J82" s="1858"/>
      <c r="K82" s="1845"/>
      <c r="L82" s="1846"/>
      <c r="M82" s="1871"/>
      <c r="BZ82" s="289"/>
      <c r="CA82" s="289"/>
      <c r="CB82" s="289"/>
      <c r="CC82" s="289"/>
      <c r="CD82" s="289"/>
      <c r="CE82" s="289"/>
      <c r="CF82" s="289"/>
      <c r="CG82" s="289"/>
      <c r="CH82" s="289"/>
      <c r="CI82" s="289"/>
      <c r="CJ82" s="289"/>
      <c r="CK82" s="289"/>
      <c r="CL82" s="289"/>
      <c r="CM82" s="289"/>
      <c r="CN82" s="289"/>
    </row>
    <row r="83" spans="1:92" x14ac:dyDescent="0.2">
      <c r="A83" s="1968" t="s">
        <v>47</v>
      </c>
      <c r="B83" s="1949">
        <f t="shared" ref="B83:G83" si="6">SUM(B75:B82)</f>
        <v>0</v>
      </c>
      <c r="C83" s="1969">
        <f t="shared" si="6"/>
        <v>0</v>
      </c>
      <c r="D83" s="1970">
        <f t="shared" si="6"/>
        <v>0</v>
      </c>
      <c r="E83" s="1971">
        <f t="shared" si="6"/>
        <v>0</v>
      </c>
      <c r="F83" s="1972">
        <f t="shared" si="6"/>
        <v>0</v>
      </c>
      <c r="G83" s="1972">
        <f t="shared" si="6"/>
        <v>0</v>
      </c>
      <c r="H83" s="1973"/>
      <c r="I83" s="1865"/>
      <c r="J83" s="1858"/>
      <c r="K83" s="1845"/>
      <c r="L83" s="1846"/>
      <c r="M83" s="1871"/>
      <c r="BZ83" s="289"/>
      <c r="CA83" s="289"/>
      <c r="CB83" s="289"/>
      <c r="CC83" s="289"/>
      <c r="CD83" s="289"/>
      <c r="CE83" s="289"/>
      <c r="CF83" s="289"/>
      <c r="CG83" s="289"/>
      <c r="CH83" s="289"/>
      <c r="CI83" s="289"/>
      <c r="CJ83" s="289"/>
      <c r="CK83" s="289"/>
      <c r="CL83" s="289"/>
      <c r="CM83" s="289"/>
      <c r="CN83" s="289"/>
    </row>
    <row r="84" spans="1:92" x14ac:dyDescent="0.2">
      <c r="D84" s="1871"/>
      <c r="BZ84" s="289"/>
      <c r="CA84" s="289"/>
      <c r="CB84" s="289"/>
      <c r="CC84" s="289"/>
      <c r="CD84" s="289"/>
      <c r="CE84" s="289"/>
      <c r="CF84" s="289"/>
      <c r="CG84" s="289"/>
      <c r="CH84" s="289"/>
      <c r="CI84" s="289"/>
      <c r="CJ84" s="289"/>
      <c r="CK84" s="289"/>
      <c r="CL84" s="289"/>
      <c r="CM84" s="289"/>
      <c r="CN84" s="289"/>
    </row>
    <row r="85" spans="1:92" x14ac:dyDescent="0.2">
      <c r="BZ85" s="289"/>
      <c r="CA85" s="289"/>
      <c r="CB85" s="289"/>
      <c r="CC85" s="289"/>
      <c r="CD85" s="289"/>
      <c r="CE85" s="289"/>
      <c r="CF85" s="289"/>
      <c r="CG85" s="289"/>
      <c r="CH85" s="289"/>
      <c r="CI85" s="289"/>
      <c r="CJ85" s="289"/>
      <c r="CK85" s="289"/>
      <c r="CL85" s="289"/>
      <c r="CM85" s="289"/>
      <c r="CN85" s="289"/>
    </row>
    <row r="86" spans="1:92" x14ac:dyDescent="0.2">
      <c r="BZ86" s="289"/>
      <c r="CA86" s="289"/>
      <c r="CB86" s="289"/>
      <c r="CC86" s="289"/>
      <c r="CD86" s="289"/>
      <c r="CE86" s="289"/>
      <c r="CF86" s="289"/>
      <c r="CG86" s="289"/>
      <c r="CH86" s="289"/>
      <c r="CI86" s="289"/>
      <c r="CJ86" s="289"/>
      <c r="CK86" s="289"/>
      <c r="CL86" s="289"/>
      <c r="CM86" s="289"/>
      <c r="CN86" s="289"/>
    </row>
    <row r="87" spans="1:92" x14ac:dyDescent="0.2">
      <c r="BZ87" s="289"/>
      <c r="CA87" s="289"/>
      <c r="CB87" s="289"/>
      <c r="CC87" s="289"/>
      <c r="CD87" s="289"/>
      <c r="CE87" s="289"/>
      <c r="CF87" s="289"/>
      <c r="CG87" s="289"/>
      <c r="CH87" s="289"/>
      <c r="CI87" s="289"/>
      <c r="CJ87" s="289"/>
      <c r="CK87" s="289"/>
      <c r="CL87" s="289"/>
      <c r="CM87" s="289"/>
      <c r="CN87" s="289"/>
    </row>
    <row r="88" spans="1:92" x14ac:dyDescent="0.2">
      <c r="BZ88" s="289"/>
      <c r="CA88" s="289"/>
      <c r="CB88" s="289"/>
      <c r="CC88" s="289"/>
      <c r="CD88" s="289"/>
      <c r="CE88" s="289"/>
      <c r="CF88" s="289"/>
      <c r="CG88" s="289"/>
      <c r="CH88" s="289"/>
      <c r="CI88" s="289"/>
      <c r="CJ88" s="289"/>
      <c r="CK88" s="289"/>
      <c r="CL88" s="289"/>
      <c r="CM88" s="289"/>
      <c r="CN88" s="289"/>
    </row>
    <row r="89" spans="1:92" x14ac:dyDescent="0.2">
      <c r="BZ89" s="289"/>
      <c r="CA89" s="289"/>
      <c r="CB89" s="289"/>
      <c r="CC89" s="289"/>
      <c r="CD89" s="289"/>
      <c r="CE89" s="289"/>
      <c r="CF89" s="289"/>
      <c r="CG89" s="289"/>
      <c r="CH89" s="289"/>
      <c r="CI89" s="289"/>
      <c r="CJ89" s="289"/>
      <c r="CK89" s="289"/>
      <c r="CL89" s="289"/>
      <c r="CM89" s="289"/>
      <c r="CN89" s="289"/>
    </row>
    <row r="90" spans="1:92" x14ac:dyDescent="0.2">
      <c r="BZ90" s="289"/>
      <c r="CA90" s="289"/>
      <c r="CB90" s="289"/>
      <c r="CC90" s="289"/>
      <c r="CD90" s="289"/>
      <c r="CE90" s="289"/>
      <c r="CF90" s="289"/>
      <c r="CG90" s="289"/>
      <c r="CH90" s="289"/>
      <c r="CI90" s="289"/>
      <c r="CJ90" s="289"/>
      <c r="CK90" s="289"/>
      <c r="CL90" s="289"/>
      <c r="CM90" s="289"/>
      <c r="CN90" s="289"/>
    </row>
    <row r="91" spans="1:92" x14ac:dyDescent="0.2">
      <c r="BZ91" s="289"/>
      <c r="CA91" s="289"/>
      <c r="CB91" s="289"/>
      <c r="CC91" s="289"/>
      <c r="CD91" s="289"/>
      <c r="CE91" s="289"/>
      <c r="CF91" s="289"/>
      <c r="CG91" s="289"/>
      <c r="CH91" s="289"/>
      <c r="CI91" s="289"/>
      <c r="CJ91" s="289"/>
      <c r="CK91" s="289"/>
      <c r="CL91" s="289"/>
      <c r="CM91" s="289"/>
      <c r="CN91" s="289"/>
    </row>
    <row r="92" spans="1:92" x14ac:dyDescent="0.2">
      <c r="BZ92" s="289"/>
      <c r="CA92" s="289"/>
      <c r="CB92" s="289"/>
      <c r="CC92" s="289"/>
      <c r="CD92" s="289"/>
      <c r="CE92" s="289"/>
      <c r="CF92" s="289"/>
      <c r="CG92" s="289"/>
      <c r="CH92" s="289"/>
      <c r="CI92" s="289"/>
      <c r="CJ92" s="289"/>
      <c r="CK92" s="289"/>
      <c r="CL92" s="289"/>
      <c r="CM92" s="289"/>
      <c r="CN92" s="289"/>
    </row>
    <row r="93" spans="1:92" x14ac:dyDescent="0.2">
      <c r="BZ93" s="289"/>
      <c r="CA93" s="289"/>
      <c r="CB93" s="289"/>
      <c r="CC93" s="289"/>
      <c r="CD93" s="289"/>
      <c r="CE93" s="289"/>
      <c r="CF93" s="289"/>
      <c r="CG93" s="289"/>
      <c r="CH93" s="289"/>
      <c r="CI93" s="289"/>
      <c r="CJ93" s="289"/>
      <c r="CK93" s="289"/>
      <c r="CL93" s="289"/>
      <c r="CM93" s="289"/>
      <c r="CN93" s="289"/>
    </row>
    <row r="94" spans="1:92" x14ac:dyDescent="0.2">
      <c r="BZ94" s="289"/>
      <c r="CA94" s="289"/>
      <c r="CB94" s="289"/>
      <c r="CC94" s="289"/>
      <c r="CD94" s="289"/>
      <c r="CE94" s="289"/>
      <c r="CF94" s="289"/>
      <c r="CG94" s="289"/>
      <c r="CH94" s="289"/>
      <c r="CI94" s="289"/>
      <c r="CJ94" s="289"/>
      <c r="CK94" s="289"/>
      <c r="CL94" s="289"/>
      <c r="CM94" s="289"/>
      <c r="CN94" s="289"/>
    </row>
    <row r="95" spans="1:92" x14ac:dyDescent="0.2">
      <c r="BZ95" s="289"/>
      <c r="CA95" s="289"/>
      <c r="CB95" s="289"/>
      <c r="CC95" s="289"/>
      <c r="CD95" s="289"/>
      <c r="CE95" s="289"/>
      <c r="CF95" s="289"/>
      <c r="CG95" s="289"/>
      <c r="CH95" s="289"/>
      <c r="CI95" s="289"/>
      <c r="CJ95" s="289"/>
      <c r="CK95" s="289"/>
      <c r="CL95" s="289"/>
      <c r="CM95" s="289"/>
      <c r="CN95" s="289"/>
    </row>
    <row r="96" spans="1:92" x14ac:dyDescent="0.2">
      <c r="BZ96" s="289"/>
      <c r="CA96" s="289"/>
      <c r="CB96" s="289"/>
      <c r="CC96" s="289"/>
      <c r="CD96" s="289"/>
      <c r="CE96" s="289"/>
      <c r="CF96" s="289"/>
      <c r="CG96" s="289"/>
      <c r="CH96" s="289"/>
      <c r="CI96" s="289"/>
      <c r="CJ96" s="289"/>
      <c r="CK96" s="289"/>
      <c r="CL96" s="289"/>
      <c r="CM96" s="289"/>
      <c r="CN96" s="289"/>
    </row>
    <row r="97" spans="78:92" x14ac:dyDescent="0.2">
      <c r="BZ97" s="289"/>
      <c r="CA97" s="289"/>
      <c r="CB97" s="289"/>
      <c r="CC97" s="289"/>
      <c r="CD97" s="289"/>
      <c r="CE97" s="289"/>
      <c r="CF97" s="289"/>
      <c r="CG97" s="289"/>
      <c r="CH97" s="289"/>
      <c r="CI97" s="289"/>
      <c r="CJ97" s="289"/>
      <c r="CK97" s="289"/>
      <c r="CL97" s="289"/>
      <c r="CM97" s="289"/>
      <c r="CN97" s="289"/>
    </row>
    <row r="98" spans="78:92" x14ac:dyDescent="0.2">
      <c r="BZ98" s="289"/>
      <c r="CA98" s="289"/>
      <c r="CB98" s="289"/>
      <c r="CC98" s="289"/>
      <c r="CD98" s="289"/>
      <c r="CE98" s="289"/>
      <c r="CF98" s="289"/>
      <c r="CG98" s="289"/>
      <c r="CH98" s="289"/>
      <c r="CI98" s="289"/>
      <c r="CJ98" s="289"/>
      <c r="CK98" s="289"/>
      <c r="CL98" s="289"/>
      <c r="CM98" s="289"/>
      <c r="CN98" s="289"/>
    </row>
    <row r="99" spans="78:92" x14ac:dyDescent="0.2">
      <c r="BZ99" s="289"/>
      <c r="CA99" s="289"/>
      <c r="CB99" s="289"/>
      <c r="CC99" s="289"/>
      <c r="CD99" s="289"/>
      <c r="CE99" s="289"/>
      <c r="CF99" s="289"/>
      <c r="CG99" s="289"/>
      <c r="CH99" s="289"/>
      <c r="CI99" s="289"/>
      <c r="CJ99" s="289"/>
      <c r="CK99" s="289"/>
      <c r="CL99" s="289"/>
      <c r="CM99" s="289"/>
      <c r="CN99" s="289"/>
    </row>
    <row r="195" spans="1:2" hidden="1" x14ac:dyDescent="0.2">
      <c r="A195" s="320">
        <f>SUM(B12:O12,B19:B23,B35,C50,B71:I71,B83:G83,B27:B32,B39:C42,B46:C47,C51:C54)</f>
        <v>0</v>
      </c>
      <c r="B195" s="320">
        <f>SUM(CG3:CN99)</f>
        <v>0</v>
      </c>
    </row>
  </sheetData>
  <sheetProtection algorithmName="SHA-512" hashValue="4W6kTHVxEpr/x0dpzejOKcBTvedGDadrpQr7sRvfi8vAnbX133qH25Y5j4WIG4k2gn+D2UwcQ26JhkehRrs0Hw==" saltValue="XZ0hOHTxhoaSMl9gDxWqqA==" spinCount="100000" sheet="1" objects="1" scenarios="1"/>
  <mergeCells count="22">
    <mergeCell ref="A55:G55"/>
    <mergeCell ref="A56:A58"/>
    <mergeCell ref="B56:C57"/>
    <mergeCell ref="D56:E57"/>
    <mergeCell ref="B73:G73"/>
    <mergeCell ref="F56:I56"/>
    <mergeCell ref="F57:G57"/>
    <mergeCell ref="H57:I57"/>
    <mergeCell ref="A72:G72"/>
    <mergeCell ref="A73:A74"/>
    <mergeCell ref="G9:J10"/>
    <mergeCell ref="K9:O10"/>
    <mergeCell ref="A50:B50"/>
    <mergeCell ref="A51:A52"/>
    <mergeCell ref="A53:A54"/>
    <mergeCell ref="A9:A11"/>
    <mergeCell ref="B9:B11"/>
    <mergeCell ref="C9:C11"/>
    <mergeCell ref="A48:E48"/>
    <mergeCell ref="F9:F11"/>
    <mergeCell ref="D9:D11"/>
    <mergeCell ref="E9:E11"/>
  </mergeCells>
  <dataValidations count="3">
    <dataValidation type="whole" allowBlank="1" showInputMessage="1" showErrorMessage="1" errorTitle="ERROR" error="Por Favor ingrese solo Números. " sqref="G17:O1048576 P1:XFD1048576 G1:O11 E12:F1048576 E1:F8 A1:B1048576 C1:D11 C17:D1048576">
      <formula1>0</formula1>
      <formula2>100000000</formula2>
    </dataValidation>
    <dataValidation type="decimal" allowBlank="1" showInputMessage="1" showErrorMessage="1" errorTitle="ERROR" error="Por Favor ingrese solo Números. " sqref="G12:O16 C12:D16">
      <formula1>0</formula1>
      <formula2>100000000</formula2>
    </dataValidation>
    <dataValidation allowBlank="1" showInputMessage="1" showErrorMessage="1" errorTitle="ERROR" error="Por Favor ingrese solo Números. " sqref="E9:F11"/>
  </dataValidation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DL195"/>
  <sheetViews>
    <sheetView zoomScaleNormal="100" workbookViewId="0"/>
  </sheetViews>
  <sheetFormatPr baseColWidth="10" defaultRowHeight="14.25" x14ac:dyDescent="0.2"/>
  <cols>
    <col min="1" max="1" width="36.85546875" style="288" customWidth="1"/>
    <col min="2" max="2" width="30.5703125" style="288" customWidth="1"/>
    <col min="3" max="3" width="18.42578125" style="288" customWidth="1"/>
    <col min="4" max="4" width="14" style="288" customWidth="1"/>
    <col min="5" max="5" width="15" style="288" customWidth="1"/>
    <col min="6" max="7" width="14" style="288" customWidth="1"/>
    <col min="8" max="18" width="11.42578125" style="288"/>
    <col min="19" max="19" width="13.140625" style="288" customWidth="1"/>
    <col min="20" max="37" width="11.42578125" style="288"/>
    <col min="38" max="38" width="12.7109375" style="288" customWidth="1"/>
    <col min="39" max="74" width="11.42578125" style="288"/>
    <col min="75" max="76" width="0" style="288" hidden="1" customWidth="1"/>
    <col min="77" max="104" width="33.28515625" style="290" hidden="1" customWidth="1"/>
    <col min="105" max="116" width="11.42578125" style="290"/>
    <col min="117" max="16384" width="11.42578125" style="288"/>
  </cols>
  <sheetData>
    <row r="1" spans="1:39" x14ac:dyDescent="0.2">
      <c r="A1" s="589" t="s">
        <v>1552</v>
      </c>
    </row>
    <row r="2" spans="1:39" x14ac:dyDescent="0.2">
      <c r="A2" s="589" t="str">
        <f>CONCATENATE("COMUNA: ",NOMBRE!B2," - ","( ",NOMBRE!C2,NOMBRE!D2,NOMBRE!E2,NOMBRE!F2,NOMBRE!G2," )")</f>
        <v>COMUNA:  - (  )</v>
      </c>
    </row>
    <row r="3" spans="1:39" x14ac:dyDescent="0.2">
      <c r="A3" s="589" t="str">
        <f>CONCATENATE("ESTABLECIMIENTO/ESTRATEGIA: ",NOMBRE!B3," - ","( ",NOMBRE!C3,NOMBRE!D3,NOMBRE!E3,NOMBRE!F3,NOMBRE!G3,NOMBRE!H3," )")</f>
        <v>ESTABLECIMIENTO/ESTRATEGIA:  - (  )</v>
      </c>
    </row>
    <row r="4" spans="1:39" x14ac:dyDescent="0.2">
      <c r="A4" s="589" t="str">
        <f>CONCATENATE("MES: ",NOMBRE!B6," - ","( ",NOMBRE!C6,NOMBRE!D6," )")</f>
        <v>MES:  - (  )</v>
      </c>
    </row>
    <row r="5" spans="1:39" x14ac:dyDescent="0.2">
      <c r="A5" s="589" t="str">
        <f>CONCATENATE("AÑO: ",NOMBRE!B7)</f>
        <v>AÑO: 2017</v>
      </c>
    </row>
    <row r="6" spans="1:39" ht="15" x14ac:dyDescent="0.2">
      <c r="A6" s="2744" t="s">
        <v>985</v>
      </c>
      <c r="B6" s="2744"/>
      <c r="C6" s="2744"/>
      <c r="D6" s="2744"/>
      <c r="E6" s="2744"/>
      <c r="F6" s="2744"/>
      <c r="G6" s="2744"/>
      <c r="H6" s="2744"/>
      <c r="I6" s="2744"/>
      <c r="J6" s="2744"/>
      <c r="K6" s="2744"/>
      <c r="L6" s="2744"/>
      <c r="M6" s="2744"/>
      <c r="N6" s="2744"/>
      <c r="O6" s="2744"/>
      <c r="P6" s="2744"/>
      <c r="Q6" s="2744"/>
      <c r="R6" s="2744"/>
      <c r="S6" s="2744"/>
      <c r="T6" s="2744"/>
      <c r="U6" s="2744"/>
      <c r="V6" s="2744"/>
    </row>
    <row r="7" spans="1:39" ht="15" x14ac:dyDescent="0.2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</row>
    <row r="8" spans="1:39" x14ac:dyDescent="0.2">
      <c r="A8" s="1982" t="s">
        <v>986</v>
      </c>
      <c r="B8" s="1983"/>
      <c r="C8" s="1983"/>
      <c r="D8" s="1983"/>
      <c r="E8" s="1983"/>
      <c r="F8" s="1983"/>
      <c r="G8" s="1983"/>
      <c r="H8" s="1983"/>
      <c r="I8" s="1983"/>
      <c r="J8" s="1983"/>
      <c r="K8" s="1983"/>
      <c r="L8" s="1984"/>
      <c r="M8" s="1983"/>
      <c r="N8" s="1983"/>
      <c r="O8" s="1983"/>
      <c r="P8" s="1983"/>
      <c r="Q8" s="1983"/>
      <c r="R8" s="1983"/>
      <c r="S8" s="1983"/>
      <c r="T8" s="1983"/>
      <c r="U8" s="1983"/>
      <c r="V8" s="1983"/>
      <c r="W8" s="751"/>
      <c r="X8" s="751"/>
      <c r="Y8" s="751"/>
      <c r="Z8" s="751"/>
      <c r="AA8" s="751"/>
      <c r="AB8" s="751"/>
      <c r="AC8" s="751"/>
      <c r="AD8" s="751"/>
      <c r="AE8" s="751"/>
      <c r="AF8" s="751"/>
      <c r="AG8" s="751"/>
      <c r="AH8" s="751"/>
      <c r="AI8" s="751"/>
      <c r="AJ8" s="751"/>
      <c r="AK8" s="751"/>
    </row>
    <row r="9" spans="1:39" ht="15" customHeight="1" x14ac:dyDescent="0.2">
      <c r="A9" s="3259" t="s">
        <v>987</v>
      </c>
      <c r="B9" s="3260"/>
      <c r="C9" s="3191" t="s">
        <v>47</v>
      </c>
      <c r="D9" s="3192"/>
      <c r="E9" s="3193"/>
      <c r="F9" s="3165" t="s">
        <v>5</v>
      </c>
      <c r="G9" s="3165"/>
      <c r="H9" s="3165"/>
      <c r="I9" s="3165"/>
      <c r="J9" s="3165"/>
      <c r="K9" s="3165"/>
      <c r="L9" s="3165"/>
      <c r="M9" s="3165"/>
      <c r="N9" s="3165"/>
      <c r="O9" s="3165"/>
      <c r="P9" s="3165"/>
      <c r="Q9" s="3165"/>
      <c r="R9" s="3165"/>
      <c r="S9" s="3165"/>
      <c r="T9" s="3165"/>
      <c r="U9" s="3165"/>
      <c r="V9" s="3165"/>
      <c r="W9" s="3165"/>
      <c r="X9" s="3165"/>
      <c r="Y9" s="3165"/>
      <c r="Z9" s="3165"/>
      <c r="AA9" s="3165"/>
      <c r="AB9" s="3165"/>
      <c r="AC9" s="3165"/>
      <c r="AD9" s="3165"/>
      <c r="AE9" s="3165"/>
      <c r="AF9" s="3165"/>
      <c r="AG9" s="3165"/>
      <c r="AH9" s="3165"/>
      <c r="AI9" s="3165"/>
      <c r="AJ9" s="3165"/>
      <c r="AK9" s="3507"/>
      <c r="AL9" s="2768" t="s">
        <v>1004</v>
      </c>
    </row>
    <row r="10" spans="1:39" ht="15" customHeight="1" x14ac:dyDescent="0.2">
      <c r="A10" s="3446"/>
      <c r="B10" s="3447"/>
      <c r="C10" s="3455"/>
      <c r="D10" s="3442"/>
      <c r="E10" s="3456"/>
      <c r="F10" s="3258" t="s">
        <v>988</v>
      </c>
      <c r="G10" s="3260"/>
      <c r="H10" s="3258" t="s">
        <v>989</v>
      </c>
      <c r="I10" s="3260"/>
      <c r="J10" s="3258" t="s">
        <v>990</v>
      </c>
      <c r="K10" s="3260"/>
      <c r="L10" s="3259" t="s">
        <v>991</v>
      </c>
      <c r="M10" s="3259"/>
      <c r="N10" s="2784" t="s">
        <v>992</v>
      </c>
      <c r="O10" s="2785"/>
      <c r="P10" s="2951" t="s">
        <v>993</v>
      </c>
      <c r="Q10" s="2951"/>
      <c r="R10" s="2784" t="s">
        <v>994</v>
      </c>
      <c r="S10" s="2785"/>
      <c r="T10" s="2951" t="s">
        <v>995</v>
      </c>
      <c r="U10" s="2951"/>
      <c r="V10" s="2784" t="s">
        <v>996</v>
      </c>
      <c r="W10" s="2785"/>
      <c r="X10" s="2951" t="s">
        <v>997</v>
      </c>
      <c r="Y10" s="2951"/>
      <c r="Z10" s="2784" t="s">
        <v>998</v>
      </c>
      <c r="AA10" s="2785"/>
      <c r="AB10" s="2951" t="s">
        <v>999</v>
      </c>
      <c r="AC10" s="2951"/>
      <c r="AD10" s="2784" t="s">
        <v>1000</v>
      </c>
      <c r="AE10" s="2785"/>
      <c r="AF10" s="2951" t="s">
        <v>1001</v>
      </c>
      <c r="AG10" s="2951"/>
      <c r="AH10" s="2784" t="s">
        <v>1002</v>
      </c>
      <c r="AI10" s="2785"/>
      <c r="AJ10" s="2951" t="s">
        <v>1003</v>
      </c>
      <c r="AK10" s="3512"/>
      <c r="AL10" s="2774"/>
    </row>
    <row r="11" spans="1:39" x14ac:dyDescent="0.2">
      <c r="A11" s="3446"/>
      <c r="B11" s="3447"/>
      <c r="C11" s="3194"/>
      <c r="D11" s="3195"/>
      <c r="E11" s="3196"/>
      <c r="F11" s="3261"/>
      <c r="G11" s="2935"/>
      <c r="H11" s="3261"/>
      <c r="I11" s="2935"/>
      <c r="J11" s="3261"/>
      <c r="K11" s="2935"/>
      <c r="L11" s="2934"/>
      <c r="M11" s="2934"/>
      <c r="N11" s="2788"/>
      <c r="O11" s="2789"/>
      <c r="P11" s="2822"/>
      <c r="Q11" s="2822"/>
      <c r="R11" s="2788"/>
      <c r="S11" s="2789"/>
      <c r="T11" s="2822"/>
      <c r="U11" s="2822"/>
      <c r="V11" s="2788"/>
      <c r="W11" s="2789"/>
      <c r="X11" s="2822"/>
      <c r="Y11" s="2822"/>
      <c r="Z11" s="2788"/>
      <c r="AA11" s="2789"/>
      <c r="AB11" s="2822"/>
      <c r="AC11" s="2822"/>
      <c r="AD11" s="2788"/>
      <c r="AE11" s="2789"/>
      <c r="AF11" s="2822"/>
      <c r="AG11" s="2822"/>
      <c r="AH11" s="2788"/>
      <c r="AI11" s="2789"/>
      <c r="AJ11" s="2822"/>
      <c r="AK11" s="3513"/>
      <c r="AL11" s="2774"/>
    </row>
    <row r="12" spans="1:39" x14ac:dyDescent="0.2">
      <c r="A12" s="2934"/>
      <c r="B12" s="2934"/>
      <c r="C12" s="1985" t="s">
        <v>231</v>
      </c>
      <c r="D12" s="1985" t="s">
        <v>27</v>
      </c>
      <c r="E12" s="1986" t="s">
        <v>28</v>
      </c>
      <c r="F12" s="1987" t="s">
        <v>27</v>
      </c>
      <c r="G12" s="1988" t="s">
        <v>28</v>
      </c>
      <c r="H12" s="1987" t="s">
        <v>27</v>
      </c>
      <c r="I12" s="1988" t="s">
        <v>28</v>
      </c>
      <c r="J12" s="1987" t="s">
        <v>27</v>
      </c>
      <c r="K12" s="1988" t="s">
        <v>28</v>
      </c>
      <c r="L12" s="1989" t="s">
        <v>27</v>
      </c>
      <c r="M12" s="1990" t="s">
        <v>28</v>
      </c>
      <c r="N12" s="1987" t="s">
        <v>27</v>
      </c>
      <c r="O12" s="1988" t="s">
        <v>28</v>
      </c>
      <c r="P12" s="1989" t="s">
        <v>27</v>
      </c>
      <c r="Q12" s="1990" t="s">
        <v>28</v>
      </c>
      <c r="R12" s="1987" t="s">
        <v>27</v>
      </c>
      <c r="S12" s="1988" t="s">
        <v>28</v>
      </c>
      <c r="T12" s="1989" t="s">
        <v>27</v>
      </c>
      <c r="U12" s="1990" t="s">
        <v>28</v>
      </c>
      <c r="V12" s="1987" t="s">
        <v>27</v>
      </c>
      <c r="W12" s="1988" t="s">
        <v>28</v>
      </c>
      <c r="X12" s="1989" t="s">
        <v>27</v>
      </c>
      <c r="Y12" s="1990" t="s">
        <v>28</v>
      </c>
      <c r="Z12" s="1987" t="s">
        <v>27</v>
      </c>
      <c r="AA12" s="1988" t="s">
        <v>28</v>
      </c>
      <c r="AB12" s="1989" t="s">
        <v>27</v>
      </c>
      <c r="AC12" s="1990" t="s">
        <v>28</v>
      </c>
      <c r="AD12" s="1987" t="s">
        <v>27</v>
      </c>
      <c r="AE12" s="1988" t="s">
        <v>28</v>
      </c>
      <c r="AF12" s="1989" t="s">
        <v>27</v>
      </c>
      <c r="AG12" s="1990" t="s">
        <v>28</v>
      </c>
      <c r="AH12" s="1987" t="s">
        <v>27</v>
      </c>
      <c r="AI12" s="1988" t="s">
        <v>28</v>
      </c>
      <c r="AJ12" s="1989" t="s">
        <v>27</v>
      </c>
      <c r="AK12" s="1991" t="s">
        <v>28</v>
      </c>
      <c r="AL12" s="2770"/>
    </row>
    <row r="13" spans="1:39" x14ac:dyDescent="0.2">
      <c r="A13" s="3508" t="s">
        <v>1005</v>
      </c>
      <c r="B13" s="3509"/>
      <c r="C13" s="1992">
        <f t="shared" ref="C13:C23" si="0">SUM(D13+E13)</f>
        <v>0</v>
      </c>
      <c r="D13" s="1992">
        <f t="shared" ref="D13:D23" si="1">SUM(F13+H13+J13+L13+N13+P13+R13+T13+V13+X13+Z13+AB13+AD13+AF13+AH13+AJ13)</f>
        <v>0</v>
      </c>
      <c r="E13" s="1992">
        <f t="shared" ref="E13:E23" si="2">SUM(G13+I13+K13+M13+O13+Q13+S13+U13+W13+Y13+AA13+AC13+AE13+AG13+AI13+AK13)</f>
        <v>0</v>
      </c>
      <c r="F13" s="1293"/>
      <c r="G13" s="1993"/>
      <c r="H13" s="1293"/>
      <c r="I13" s="1296"/>
      <c r="J13" s="1293"/>
      <c r="K13" s="1296"/>
      <c r="L13" s="1294"/>
      <c r="M13" s="1378"/>
      <c r="N13" s="1293"/>
      <c r="O13" s="1296"/>
      <c r="P13" s="1294"/>
      <c r="Q13" s="1378"/>
      <c r="R13" s="1293"/>
      <c r="S13" s="1296"/>
      <c r="T13" s="1294"/>
      <c r="U13" s="1378"/>
      <c r="V13" s="1293"/>
      <c r="W13" s="1296"/>
      <c r="X13" s="1294"/>
      <c r="Y13" s="1378"/>
      <c r="Z13" s="1293"/>
      <c r="AA13" s="1296"/>
      <c r="AB13" s="1294"/>
      <c r="AC13" s="1378"/>
      <c r="AD13" s="1293"/>
      <c r="AE13" s="1296"/>
      <c r="AF13" s="1294"/>
      <c r="AG13" s="1378"/>
      <c r="AH13" s="1293"/>
      <c r="AI13" s="1296"/>
      <c r="AJ13" s="1379"/>
      <c r="AK13" s="1994"/>
      <c r="AL13" s="1993"/>
      <c r="AM13" s="290"/>
    </row>
    <row r="14" spans="1:39" x14ac:dyDescent="0.2">
      <c r="A14" s="3439" t="s">
        <v>1006</v>
      </c>
      <c r="B14" s="3498"/>
      <c r="C14" s="1995">
        <f t="shared" si="0"/>
        <v>0</v>
      </c>
      <c r="D14" s="1995">
        <f t="shared" si="1"/>
        <v>0</v>
      </c>
      <c r="E14" s="1995">
        <f t="shared" si="2"/>
        <v>0</v>
      </c>
      <c r="F14" s="1365"/>
      <c r="G14" s="1175"/>
      <c r="H14" s="1365"/>
      <c r="I14" s="1366"/>
      <c r="J14" s="1365"/>
      <c r="K14" s="1366"/>
      <c r="L14" s="1367"/>
      <c r="M14" s="1368"/>
      <c r="N14" s="1365"/>
      <c r="O14" s="1366"/>
      <c r="P14" s="1367"/>
      <c r="Q14" s="1368"/>
      <c r="R14" s="1365"/>
      <c r="S14" s="1366"/>
      <c r="T14" s="1367"/>
      <c r="U14" s="1368"/>
      <c r="V14" s="1365"/>
      <c r="W14" s="1366"/>
      <c r="X14" s="1367"/>
      <c r="Y14" s="1368"/>
      <c r="Z14" s="1365"/>
      <c r="AA14" s="1366"/>
      <c r="AB14" s="1367"/>
      <c r="AC14" s="1368"/>
      <c r="AD14" s="1365"/>
      <c r="AE14" s="1366"/>
      <c r="AF14" s="1367"/>
      <c r="AG14" s="1368"/>
      <c r="AH14" s="1365"/>
      <c r="AI14" s="1366"/>
      <c r="AJ14" s="1996"/>
      <c r="AK14" s="1997"/>
      <c r="AL14" s="1175"/>
      <c r="AM14" s="290"/>
    </row>
    <row r="15" spans="1:39" x14ac:dyDescent="0.2">
      <c r="A15" s="3439" t="s">
        <v>1007</v>
      </c>
      <c r="B15" s="3498"/>
      <c r="C15" s="1995">
        <f t="shared" si="0"/>
        <v>0</v>
      </c>
      <c r="D15" s="1995">
        <f t="shared" si="1"/>
        <v>0</v>
      </c>
      <c r="E15" s="1995">
        <f t="shared" si="2"/>
        <v>0</v>
      </c>
      <c r="F15" s="1365"/>
      <c r="G15" s="1175"/>
      <c r="H15" s="1365"/>
      <c r="I15" s="1366"/>
      <c r="J15" s="1365"/>
      <c r="K15" s="1366"/>
      <c r="L15" s="1367"/>
      <c r="M15" s="1368"/>
      <c r="N15" s="1365"/>
      <c r="O15" s="1366"/>
      <c r="P15" s="1367"/>
      <c r="Q15" s="1368"/>
      <c r="R15" s="1365"/>
      <c r="S15" s="1366"/>
      <c r="T15" s="1367"/>
      <c r="U15" s="1368"/>
      <c r="V15" s="1365"/>
      <c r="W15" s="1366"/>
      <c r="X15" s="1367"/>
      <c r="Y15" s="1368"/>
      <c r="Z15" s="1365"/>
      <c r="AA15" s="1366"/>
      <c r="AB15" s="1367"/>
      <c r="AC15" s="1368"/>
      <c r="AD15" s="1365"/>
      <c r="AE15" s="1366"/>
      <c r="AF15" s="1367"/>
      <c r="AG15" s="1368"/>
      <c r="AH15" s="1365"/>
      <c r="AI15" s="1366"/>
      <c r="AJ15" s="1996"/>
      <c r="AK15" s="1997"/>
      <c r="AL15" s="1175"/>
      <c r="AM15" s="290"/>
    </row>
    <row r="16" spans="1:39" x14ac:dyDescent="0.2">
      <c r="A16" s="3439" t="s">
        <v>1008</v>
      </c>
      <c r="B16" s="3498"/>
      <c r="C16" s="1995">
        <f t="shared" si="0"/>
        <v>0</v>
      </c>
      <c r="D16" s="1995">
        <f t="shared" si="1"/>
        <v>0</v>
      </c>
      <c r="E16" s="1995">
        <f t="shared" si="2"/>
        <v>0</v>
      </c>
      <c r="F16" s="1365"/>
      <c r="G16" s="1175"/>
      <c r="H16" s="1365"/>
      <c r="I16" s="1366"/>
      <c r="J16" s="1365"/>
      <c r="K16" s="1366"/>
      <c r="L16" s="1367"/>
      <c r="M16" s="1368"/>
      <c r="N16" s="1365"/>
      <c r="O16" s="1366"/>
      <c r="P16" s="1367"/>
      <c r="Q16" s="1368"/>
      <c r="R16" s="1365"/>
      <c r="S16" s="1366"/>
      <c r="T16" s="1367"/>
      <c r="U16" s="1368"/>
      <c r="V16" s="1365"/>
      <c r="W16" s="1366"/>
      <c r="X16" s="1367"/>
      <c r="Y16" s="1368"/>
      <c r="Z16" s="1365"/>
      <c r="AA16" s="1366"/>
      <c r="AB16" s="1367"/>
      <c r="AC16" s="1368"/>
      <c r="AD16" s="1365"/>
      <c r="AE16" s="1366"/>
      <c r="AF16" s="1367"/>
      <c r="AG16" s="1368"/>
      <c r="AH16" s="1365"/>
      <c r="AI16" s="1366"/>
      <c r="AJ16" s="1996"/>
      <c r="AK16" s="1997"/>
      <c r="AL16" s="1175"/>
      <c r="AM16" s="290"/>
    </row>
    <row r="17" spans="1:39" x14ac:dyDescent="0.2">
      <c r="A17" s="3409" t="s">
        <v>1009</v>
      </c>
      <c r="B17" s="3410"/>
      <c r="C17" s="1998">
        <f t="shared" si="0"/>
        <v>0</v>
      </c>
      <c r="D17" s="1998">
        <f t="shared" si="1"/>
        <v>0</v>
      </c>
      <c r="E17" s="1995">
        <f t="shared" si="2"/>
        <v>0</v>
      </c>
      <c r="F17" s="1365"/>
      <c r="G17" s="1175"/>
      <c r="H17" s="1365"/>
      <c r="I17" s="1366"/>
      <c r="J17" s="1365"/>
      <c r="K17" s="1366"/>
      <c r="L17" s="1367"/>
      <c r="M17" s="1368"/>
      <c r="N17" s="1365"/>
      <c r="O17" s="1366"/>
      <c r="P17" s="1367"/>
      <c r="Q17" s="1368"/>
      <c r="R17" s="1365"/>
      <c r="S17" s="1366"/>
      <c r="T17" s="1367"/>
      <c r="U17" s="1368"/>
      <c r="V17" s="1365"/>
      <c r="W17" s="1366"/>
      <c r="X17" s="1367"/>
      <c r="Y17" s="1368"/>
      <c r="Z17" s="1365"/>
      <c r="AA17" s="1366"/>
      <c r="AB17" s="1367"/>
      <c r="AC17" s="1368"/>
      <c r="AD17" s="1365"/>
      <c r="AE17" s="1366"/>
      <c r="AF17" s="1367"/>
      <c r="AG17" s="1368"/>
      <c r="AH17" s="1365"/>
      <c r="AI17" s="1366"/>
      <c r="AJ17" s="1996"/>
      <c r="AK17" s="1997"/>
      <c r="AL17" s="1175"/>
      <c r="AM17" s="290"/>
    </row>
    <row r="18" spans="1:39" x14ac:dyDescent="0.2">
      <c r="A18" s="3499" t="s">
        <v>1010</v>
      </c>
      <c r="B18" s="3500"/>
      <c r="C18" s="1995">
        <f t="shared" si="0"/>
        <v>0</v>
      </c>
      <c r="D18" s="1995">
        <f t="shared" si="1"/>
        <v>0</v>
      </c>
      <c r="E18" s="1995">
        <f t="shared" si="2"/>
        <v>0</v>
      </c>
      <c r="F18" s="1365"/>
      <c r="G18" s="1175"/>
      <c r="H18" s="1365"/>
      <c r="I18" s="1366"/>
      <c r="J18" s="1365"/>
      <c r="K18" s="1366"/>
      <c r="L18" s="1367"/>
      <c r="M18" s="1368"/>
      <c r="N18" s="1365"/>
      <c r="O18" s="1366"/>
      <c r="P18" s="1367"/>
      <c r="Q18" s="1368"/>
      <c r="R18" s="1365"/>
      <c r="S18" s="1366"/>
      <c r="T18" s="1367"/>
      <c r="U18" s="1368"/>
      <c r="V18" s="1365"/>
      <c r="W18" s="1366"/>
      <c r="X18" s="1367"/>
      <c r="Y18" s="1368"/>
      <c r="Z18" s="1365"/>
      <c r="AA18" s="1366"/>
      <c r="AB18" s="1367"/>
      <c r="AC18" s="1368"/>
      <c r="AD18" s="1365"/>
      <c r="AE18" s="1366"/>
      <c r="AF18" s="1367"/>
      <c r="AG18" s="1368"/>
      <c r="AH18" s="1365"/>
      <c r="AI18" s="1366"/>
      <c r="AJ18" s="1996"/>
      <c r="AK18" s="1997"/>
      <c r="AL18" s="1175"/>
      <c r="AM18" s="290"/>
    </row>
    <row r="19" spans="1:39" ht="17.25" customHeight="1" x14ac:dyDescent="0.2">
      <c r="A19" s="3501" t="s">
        <v>1939</v>
      </c>
      <c r="B19" s="3502"/>
      <c r="C19" s="1998">
        <f t="shared" si="0"/>
        <v>0</v>
      </c>
      <c r="D19" s="1998">
        <f t="shared" si="1"/>
        <v>0</v>
      </c>
      <c r="E19" s="1995">
        <f t="shared" si="2"/>
        <v>0</v>
      </c>
      <c r="F19" s="1365"/>
      <c r="G19" s="1175"/>
      <c r="H19" s="1365"/>
      <c r="I19" s="1366"/>
      <c r="J19" s="1999"/>
      <c r="K19" s="2000"/>
      <c r="L19" s="2001"/>
      <c r="M19" s="2002"/>
      <c r="N19" s="1999"/>
      <c r="O19" s="2000"/>
      <c r="P19" s="2001"/>
      <c r="Q19" s="2002"/>
      <c r="R19" s="1999"/>
      <c r="S19" s="2000"/>
      <c r="T19" s="2001"/>
      <c r="U19" s="2002"/>
      <c r="V19" s="1999"/>
      <c r="W19" s="2000"/>
      <c r="X19" s="2001"/>
      <c r="Y19" s="2002"/>
      <c r="Z19" s="1999"/>
      <c r="AA19" s="2000"/>
      <c r="AB19" s="2001"/>
      <c r="AC19" s="2002"/>
      <c r="AD19" s="1999"/>
      <c r="AE19" s="2000"/>
      <c r="AF19" s="2001"/>
      <c r="AG19" s="2002"/>
      <c r="AH19" s="1999"/>
      <c r="AI19" s="2000"/>
      <c r="AJ19" s="2003"/>
      <c r="AK19" s="2004"/>
      <c r="AL19" s="1175"/>
      <c r="AM19" s="290"/>
    </row>
    <row r="20" spans="1:39" x14ac:dyDescent="0.2">
      <c r="A20" s="3499" t="s">
        <v>1011</v>
      </c>
      <c r="B20" s="3500"/>
      <c r="C20" s="1995">
        <f t="shared" si="0"/>
        <v>0</v>
      </c>
      <c r="D20" s="1995">
        <f t="shared" si="1"/>
        <v>0</v>
      </c>
      <c r="E20" s="1995">
        <f t="shared" si="2"/>
        <v>0</v>
      </c>
      <c r="F20" s="1999"/>
      <c r="G20" s="2005"/>
      <c r="H20" s="1365"/>
      <c r="I20" s="1366"/>
      <c r="J20" s="1365"/>
      <c r="K20" s="1366"/>
      <c r="L20" s="1367"/>
      <c r="M20" s="1368"/>
      <c r="N20" s="1365"/>
      <c r="O20" s="1366"/>
      <c r="P20" s="1367"/>
      <c r="Q20" s="1368"/>
      <c r="R20" s="1365"/>
      <c r="S20" s="1366"/>
      <c r="T20" s="1367"/>
      <c r="U20" s="1368"/>
      <c r="V20" s="1365"/>
      <c r="W20" s="1366"/>
      <c r="X20" s="1367"/>
      <c r="Y20" s="1368"/>
      <c r="Z20" s="1365"/>
      <c r="AA20" s="1366"/>
      <c r="AB20" s="1367"/>
      <c r="AC20" s="1368"/>
      <c r="AD20" s="1365"/>
      <c r="AE20" s="1366"/>
      <c r="AF20" s="1367"/>
      <c r="AG20" s="1368"/>
      <c r="AH20" s="1365"/>
      <c r="AI20" s="1366"/>
      <c r="AJ20" s="1996"/>
      <c r="AK20" s="1997"/>
      <c r="AL20" s="1175"/>
      <c r="AM20" s="290"/>
    </row>
    <row r="21" spans="1:39" ht="15.75" customHeight="1" x14ac:dyDescent="0.2">
      <c r="A21" s="3510" t="s">
        <v>1012</v>
      </c>
      <c r="B21" s="3511"/>
      <c r="C21" s="1998">
        <f t="shared" si="0"/>
        <v>0</v>
      </c>
      <c r="D21" s="1998">
        <f t="shared" si="1"/>
        <v>0</v>
      </c>
      <c r="E21" s="1995">
        <f t="shared" si="2"/>
        <v>0</v>
      </c>
      <c r="F21" s="1999"/>
      <c r="G21" s="2005"/>
      <c r="H21" s="1999"/>
      <c r="I21" s="2000"/>
      <c r="J21" s="1999"/>
      <c r="K21" s="2000"/>
      <c r="L21" s="2001"/>
      <c r="M21" s="2002"/>
      <c r="N21" s="1999"/>
      <c r="O21" s="2000"/>
      <c r="P21" s="2001"/>
      <c r="Q21" s="2002"/>
      <c r="R21" s="1999"/>
      <c r="S21" s="2000"/>
      <c r="T21" s="1367"/>
      <c r="U21" s="1368"/>
      <c r="V21" s="1365"/>
      <c r="W21" s="1366"/>
      <c r="X21" s="1367"/>
      <c r="Y21" s="1368"/>
      <c r="Z21" s="1365"/>
      <c r="AA21" s="1366"/>
      <c r="AB21" s="1367"/>
      <c r="AC21" s="1368"/>
      <c r="AD21" s="1365"/>
      <c r="AE21" s="1366"/>
      <c r="AF21" s="1367"/>
      <c r="AG21" s="1368"/>
      <c r="AH21" s="1365"/>
      <c r="AI21" s="1366"/>
      <c r="AJ21" s="1996"/>
      <c r="AK21" s="1997"/>
      <c r="AL21" s="1175"/>
      <c r="AM21" s="290"/>
    </row>
    <row r="22" spans="1:39" x14ac:dyDescent="0.2">
      <c r="A22" s="3499" t="s">
        <v>1013</v>
      </c>
      <c r="B22" s="3500"/>
      <c r="C22" s="1995">
        <f t="shared" si="0"/>
        <v>0</v>
      </c>
      <c r="D22" s="1995">
        <f t="shared" si="1"/>
        <v>0</v>
      </c>
      <c r="E22" s="1995">
        <f t="shared" si="2"/>
        <v>0</v>
      </c>
      <c r="F22" s="1365"/>
      <c r="G22" s="1175"/>
      <c r="H22" s="1365"/>
      <c r="I22" s="1366"/>
      <c r="J22" s="1365"/>
      <c r="K22" s="1366"/>
      <c r="L22" s="1367"/>
      <c r="M22" s="1368"/>
      <c r="N22" s="1365"/>
      <c r="O22" s="1366"/>
      <c r="P22" s="1367"/>
      <c r="Q22" s="1368"/>
      <c r="R22" s="1365"/>
      <c r="S22" s="1366"/>
      <c r="T22" s="1367"/>
      <c r="U22" s="1368"/>
      <c r="V22" s="1365"/>
      <c r="W22" s="1366"/>
      <c r="X22" s="1367"/>
      <c r="Y22" s="1368"/>
      <c r="Z22" s="1365"/>
      <c r="AA22" s="1366"/>
      <c r="AB22" s="1367"/>
      <c r="AC22" s="1368"/>
      <c r="AD22" s="1365"/>
      <c r="AE22" s="1366"/>
      <c r="AF22" s="1367"/>
      <c r="AG22" s="1368"/>
      <c r="AH22" s="1365"/>
      <c r="AI22" s="1366"/>
      <c r="AJ22" s="1996"/>
      <c r="AK22" s="1997"/>
      <c r="AL22" s="1175"/>
      <c r="AM22" s="290"/>
    </row>
    <row r="23" spans="1:39" x14ac:dyDescent="0.2">
      <c r="A23" s="3472" t="s">
        <v>1014</v>
      </c>
      <c r="B23" s="3473"/>
      <c r="C23" s="2006">
        <f t="shared" si="0"/>
        <v>0</v>
      </c>
      <c r="D23" s="2006">
        <f t="shared" si="1"/>
        <v>0</v>
      </c>
      <c r="E23" s="2007">
        <f t="shared" si="2"/>
        <v>0</v>
      </c>
      <c r="F23" s="1199"/>
      <c r="G23" s="1183"/>
      <c r="H23" s="1199"/>
      <c r="I23" s="1200"/>
      <c r="J23" s="1199"/>
      <c r="K23" s="1200"/>
      <c r="L23" s="1369"/>
      <c r="M23" s="1370"/>
      <c r="N23" s="1199"/>
      <c r="O23" s="1200"/>
      <c r="P23" s="1369"/>
      <c r="Q23" s="1370"/>
      <c r="R23" s="1199"/>
      <c r="S23" s="1200"/>
      <c r="T23" s="1369"/>
      <c r="U23" s="1370"/>
      <c r="V23" s="1199"/>
      <c r="W23" s="1200"/>
      <c r="X23" s="1369"/>
      <c r="Y23" s="1370"/>
      <c r="Z23" s="1199"/>
      <c r="AA23" s="1200"/>
      <c r="AB23" s="1369"/>
      <c r="AC23" s="1370"/>
      <c r="AD23" s="1199"/>
      <c r="AE23" s="1200"/>
      <c r="AF23" s="1369"/>
      <c r="AG23" s="1370"/>
      <c r="AH23" s="1199"/>
      <c r="AI23" s="1200"/>
      <c r="AJ23" s="2008"/>
      <c r="AK23" s="2009"/>
      <c r="AL23" s="1175"/>
      <c r="AM23" s="290"/>
    </row>
    <row r="24" spans="1:39" x14ac:dyDescent="0.2">
      <c r="A24" s="2944" t="s">
        <v>47</v>
      </c>
      <c r="B24" s="3261"/>
      <c r="C24" s="2010">
        <f t="shared" ref="C24:AL24" si="3">SUM(C13:C23)</f>
        <v>0</v>
      </c>
      <c r="D24" s="2010">
        <f t="shared" si="3"/>
        <v>0</v>
      </c>
      <c r="E24" s="2010">
        <f t="shared" si="3"/>
        <v>0</v>
      </c>
      <c r="F24" s="1562">
        <f t="shared" si="3"/>
        <v>0</v>
      </c>
      <c r="G24" s="345">
        <f t="shared" si="3"/>
        <v>0</v>
      </c>
      <c r="H24" s="1562">
        <f t="shared" si="3"/>
        <v>0</v>
      </c>
      <c r="I24" s="2011">
        <f t="shared" si="3"/>
        <v>0</v>
      </c>
      <c r="J24" s="1562">
        <f t="shared" si="3"/>
        <v>0</v>
      </c>
      <c r="K24" s="2011">
        <f t="shared" si="3"/>
        <v>0</v>
      </c>
      <c r="L24" s="2012">
        <f t="shared" si="3"/>
        <v>0</v>
      </c>
      <c r="M24" s="1566">
        <f t="shared" si="3"/>
        <v>0</v>
      </c>
      <c r="N24" s="1562">
        <f t="shared" si="3"/>
        <v>0</v>
      </c>
      <c r="O24" s="2011">
        <f t="shared" si="3"/>
        <v>0</v>
      </c>
      <c r="P24" s="2012">
        <f t="shared" si="3"/>
        <v>0</v>
      </c>
      <c r="Q24" s="1566">
        <f t="shared" si="3"/>
        <v>0</v>
      </c>
      <c r="R24" s="1562">
        <f t="shared" si="3"/>
        <v>0</v>
      </c>
      <c r="S24" s="2011">
        <f t="shared" si="3"/>
        <v>0</v>
      </c>
      <c r="T24" s="2012">
        <f t="shared" si="3"/>
        <v>0</v>
      </c>
      <c r="U24" s="1566">
        <f t="shared" si="3"/>
        <v>0</v>
      </c>
      <c r="V24" s="1562">
        <f t="shared" si="3"/>
        <v>0</v>
      </c>
      <c r="W24" s="2011">
        <f t="shared" si="3"/>
        <v>0</v>
      </c>
      <c r="X24" s="2012">
        <f t="shared" si="3"/>
        <v>0</v>
      </c>
      <c r="Y24" s="1566">
        <f t="shared" si="3"/>
        <v>0</v>
      </c>
      <c r="Z24" s="1562">
        <f t="shared" si="3"/>
        <v>0</v>
      </c>
      <c r="AA24" s="2011">
        <f t="shared" si="3"/>
        <v>0</v>
      </c>
      <c r="AB24" s="2012">
        <f t="shared" si="3"/>
        <v>0</v>
      </c>
      <c r="AC24" s="1566">
        <f t="shared" si="3"/>
        <v>0</v>
      </c>
      <c r="AD24" s="1562">
        <f t="shared" si="3"/>
        <v>0</v>
      </c>
      <c r="AE24" s="2011">
        <f t="shared" si="3"/>
        <v>0</v>
      </c>
      <c r="AF24" s="2012">
        <f t="shared" si="3"/>
        <v>0</v>
      </c>
      <c r="AG24" s="1566">
        <f t="shared" si="3"/>
        <v>0</v>
      </c>
      <c r="AH24" s="1562">
        <f t="shared" si="3"/>
        <v>0</v>
      </c>
      <c r="AI24" s="2011">
        <f t="shared" si="3"/>
        <v>0</v>
      </c>
      <c r="AJ24" s="2012">
        <f t="shared" si="3"/>
        <v>0</v>
      </c>
      <c r="AK24" s="2013">
        <f t="shared" si="3"/>
        <v>0</v>
      </c>
      <c r="AL24" s="345">
        <f t="shared" si="3"/>
        <v>0</v>
      </c>
      <c r="AM24" s="290"/>
    </row>
    <row r="25" spans="1:39" x14ac:dyDescent="0.2">
      <c r="A25" s="2014" t="s">
        <v>1015</v>
      </c>
      <c r="B25" s="280"/>
      <c r="C25" s="2015"/>
      <c r="D25" s="2015"/>
      <c r="E25" s="280"/>
      <c r="F25" s="623"/>
      <c r="G25" s="623"/>
      <c r="H25" s="623"/>
      <c r="I25" s="623"/>
      <c r="J25" s="623"/>
      <c r="K25" s="623"/>
      <c r="L25" s="624"/>
      <c r="M25" s="623"/>
      <c r="N25" s="623"/>
      <c r="O25" s="623"/>
      <c r="P25" s="624"/>
      <c r="Q25" s="623"/>
      <c r="R25" s="623"/>
      <c r="S25" s="623"/>
      <c r="T25" s="623"/>
      <c r="U25" s="623"/>
      <c r="V25" s="623"/>
      <c r="W25" s="1473"/>
      <c r="X25" s="1473"/>
      <c r="Y25" s="1473"/>
      <c r="Z25" s="1473"/>
      <c r="AA25" s="1473"/>
      <c r="AB25" s="1473"/>
      <c r="AC25" s="1473"/>
      <c r="AD25" s="1473"/>
      <c r="AE25" s="1473"/>
      <c r="AF25" s="1473"/>
      <c r="AG25" s="1473"/>
      <c r="AH25" s="1473"/>
      <c r="AI25" s="1473"/>
      <c r="AJ25" s="1473"/>
      <c r="AK25" s="1473"/>
      <c r="AL25" s="1473"/>
    </row>
    <row r="26" spans="1:39" ht="15" customHeight="1" x14ac:dyDescent="0.2">
      <c r="A26" s="3259" t="s">
        <v>987</v>
      </c>
      <c r="B26" s="3260"/>
      <c r="C26" s="3191" t="s">
        <v>47</v>
      </c>
      <c r="D26" s="3192"/>
      <c r="E26" s="3193"/>
      <c r="F26" s="3067" t="s">
        <v>5</v>
      </c>
      <c r="G26" s="3068"/>
      <c r="H26" s="3068"/>
      <c r="I26" s="3068"/>
      <c r="J26" s="3068"/>
      <c r="K26" s="3068"/>
      <c r="L26" s="3068"/>
      <c r="M26" s="3068"/>
      <c r="N26" s="3068"/>
      <c r="O26" s="3068"/>
      <c r="P26" s="3068"/>
      <c r="Q26" s="3068"/>
      <c r="R26" s="3068"/>
      <c r="S26" s="3068"/>
      <c r="T26" s="3068"/>
      <c r="U26" s="3068"/>
      <c r="V26" s="3068"/>
      <c r="W26" s="3068"/>
      <c r="X26" s="3068"/>
      <c r="Y26" s="3068"/>
      <c r="Z26" s="3068"/>
      <c r="AA26" s="3068"/>
      <c r="AB26" s="3068"/>
      <c r="AC26" s="3068"/>
      <c r="AD26" s="3068"/>
      <c r="AE26" s="3068"/>
      <c r="AF26" s="3068"/>
      <c r="AG26" s="3068"/>
      <c r="AH26" s="3068"/>
      <c r="AI26" s="3068"/>
      <c r="AJ26" s="3068"/>
      <c r="AK26" s="3514"/>
      <c r="AL26" s="2768" t="s">
        <v>1004</v>
      </c>
    </row>
    <row r="27" spans="1:39" ht="15" customHeight="1" x14ac:dyDescent="0.2">
      <c r="A27" s="3446"/>
      <c r="B27" s="3447"/>
      <c r="C27" s="3455"/>
      <c r="D27" s="3442"/>
      <c r="E27" s="3456"/>
      <c r="F27" s="3258" t="s">
        <v>988</v>
      </c>
      <c r="G27" s="3260"/>
      <c r="H27" s="3258" t="s">
        <v>989</v>
      </c>
      <c r="I27" s="3260"/>
      <c r="J27" s="3258" t="s">
        <v>990</v>
      </c>
      <c r="K27" s="3260"/>
      <c r="L27" s="3258" t="s">
        <v>991</v>
      </c>
      <c r="M27" s="3260"/>
      <c r="N27" s="2784" t="s">
        <v>992</v>
      </c>
      <c r="O27" s="2785"/>
      <c r="P27" s="2784" t="s">
        <v>993</v>
      </c>
      <c r="Q27" s="2785"/>
      <c r="R27" s="2784" t="s">
        <v>994</v>
      </c>
      <c r="S27" s="2785"/>
      <c r="T27" s="2784" t="s">
        <v>995</v>
      </c>
      <c r="U27" s="2785"/>
      <c r="V27" s="2784" t="s">
        <v>996</v>
      </c>
      <c r="W27" s="2785"/>
      <c r="X27" s="2784" t="s">
        <v>997</v>
      </c>
      <c r="Y27" s="2785"/>
      <c r="Z27" s="2784" t="s">
        <v>998</v>
      </c>
      <c r="AA27" s="2785"/>
      <c r="AB27" s="2784" t="s">
        <v>999</v>
      </c>
      <c r="AC27" s="2785"/>
      <c r="AD27" s="2784" t="s">
        <v>1000</v>
      </c>
      <c r="AE27" s="2785"/>
      <c r="AF27" s="2784" t="s">
        <v>1001</v>
      </c>
      <c r="AG27" s="2785"/>
      <c r="AH27" s="2784" t="s">
        <v>1002</v>
      </c>
      <c r="AI27" s="2785"/>
      <c r="AJ27" s="2784" t="s">
        <v>1003</v>
      </c>
      <c r="AK27" s="3512"/>
      <c r="AL27" s="2774"/>
    </row>
    <row r="28" spans="1:39" x14ac:dyDescent="0.2">
      <c r="A28" s="3446"/>
      <c r="B28" s="3447"/>
      <c r="C28" s="3194"/>
      <c r="D28" s="3195"/>
      <c r="E28" s="3196"/>
      <c r="F28" s="3261"/>
      <c r="G28" s="2935"/>
      <c r="H28" s="3261"/>
      <c r="I28" s="2935"/>
      <c r="J28" s="3261"/>
      <c r="K28" s="2935"/>
      <c r="L28" s="3261"/>
      <c r="M28" s="2935"/>
      <c r="N28" s="2788"/>
      <c r="O28" s="2789"/>
      <c r="P28" s="2788"/>
      <c r="Q28" s="2789"/>
      <c r="R28" s="2788"/>
      <c r="S28" s="2789"/>
      <c r="T28" s="2788"/>
      <c r="U28" s="2789"/>
      <c r="V28" s="2788"/>
      <c r="W28" s="2789"/>
      <c r="X28" s="2788"/>
      <c r="Y28" s="2789"/>
      <c r="Z28" s="2788"/>
      <c r="AA28" s="2789"/>
      <c r="AB28" s="2788"/>
      <c r="AC28" s="2789"/>
      <c r="AD28" s="2788"/>
      <c r="AE28" s="2789"/>
      <c r="AF28" s="2788"/>
      <c r="AG28" s="2789"/>
      <c r="AH28" s="2788"/>
      <c r="AI28" s="2789"/>
      <c r="AJ28" s="2788"/>
      <c r="AK28" s="3513"/>
      <c r="AL28" s="2774"/>
    </row>
    <row r="29" spans="1:39" x14ac:dyDescent="0.2">
      <c r="A29" s="2934"/>
      <c r="B29" s="2935"/>
      <c r="C29" s="2016" t="s">
        <v>231</v>
      </c>
      <c r="D29" s="297" t="s">
        <v>27</v>
      </c>
      <c r="E29" s="297" t="s">
        <v>28</v>
      </c>
      <c r="F29" s="2017" t="s">
        <v>27</v>
      </c>
      <c r="G29" s="2016" t="s">
        <v>28</v>
      </c>
      <c r="H29" s="2017" t="s">
        <v>27</v>
      </c>
      <c r="I29" s="2016" t="s">
        <v>28</v>
      </c>
      <c r="J29" s="2017" t="s">
        <v>27</v>
      </c>
      <c r="K29" s="2016" t="s">
        <v>28</v>
      </c>
      <c r="L29" s="2017" t="s">
        <v>27</v>
      </c>
      <c r="M29" s="2016" t="s">
        <v>28</v>
      </c>
      <c r="N29" s="2017" t="s">
        <v>27</v>
      </c>
      <c r="O29" s="2016" t="s">
        <v>28</v>
      </c>
      <c r="P29" s="2017" t="s">
        <v>27</v>
      </c>
      <c r="Q29" s="2016" t="s">
        <v>28</v>
      </c>
      <c r="R29" s="2017" t="s">
        <v>27</v>
      </c>
      <c r="S29" s="2016" t="s">
        <v>28</v>
      </c>
      <c r="T29" s="2017" t="s">
        <v>27</v>
      </c>
      <c r="U29" s="2016" t="s">
        <v>28</v>
      </c>
      <c r="V29" s="2017" t="s">
        <v>27</v>
      </c>
      <c r="W29" s="2016" t="s">
        <v>28</v>
      </c>
      <c r="X29" s="2017" t="s">
        <v>27</v>
      </c>
      <c r="Y29" s="2016" t="s">
        <v>28</v>
      </c>
      <c r="Z29" s="2017" t="s">
        <v>27</v>
      </c>
      <c r="AA29" s="2016" t="s">
        <v>28</v>
      </c>
      <c r="AB29" s="2017" t="s">
        <v>27</v>
      </c>
      <c r="AC29" s="2016" t="s">
        <v>28</v>
      </c>
      <c r="AD29" s="2017" t="s">
        <v>27</v>
      </c>
      <c r="AE29" s="2016" t="s">
        <v>28</v>
      </c>
      <c r="AF29" s="2017" t="s">
        <v>27</v>
      </c>
      <c r="AG29" s="2016" t="s">
        <v>28</v>
      </c>
      <c r="AH29" s="2017" t="s">
        <v>27</v>
      </c>
      <c r="AI29" s="2016" t="s">
        <v>28</v>
      </c>
      <c r="AJ29" s="2017" t="s">
        <v>27</v>
      </c>
      <c r="AK29" s="2018" t="s">
        <v>28</v>
      </c>
      <c r="AL29" s="2770"/>
    </row>
    <row r="30" spans="1:39" x14ac:dyDescent="0.2">
      <c r="A30" s="3503" t="s">
        <v>1940</v>
      </c>
      <c r="B30" s="2019" t="s">
        <v>1016</v>
      </c>
      <c r="C30" s="951">
        <f t="shared" ref="C30:C42" si="4">SUM(D30+E30)</f>
        <v>0</v>
      </c>
      <c r="D30" s="951">
        <f t="shared" ref="D30:E32" si="5">SUM(F30+H30)</f>
        <v>0</v>
      </c>
      <c r="E30" s="2020">
        <f t="shared" si="5"/>
        <v>0</v>
      </c>
      <c r="F30" s="707"/>
      <c r="G30" s="708"/>
      <c r="H30" s="707"/>
      <c r="I30" s="709"/>
      <c r="J30" s="2021"/>
      <c r="K30" s="2022"/>
      <c r="L30" s="2021"/>
      <c r="M30" s="2022"/>
      <c r="N30" s="2021"/>
      <c r="O30" s="2022"/>
      <c r="P30" s="2021"/>
      <c r="Q30" s="2022"/>
      <c r="R30" s="2021"/>
      <c r="S30" s="2022"/>
      <c r="T30" s="2021"/>
      <c r="U30" s="2022"/>
      <c r="V30" s="2021"/>
      <c r="W30" s="2022"/>
      <c r="X30" s="2021"/>
      <c r="Y30" s="2022"/>
      <c r="Z30" s="2021"/>
      <c r="AA30" s="2022"/>
      <c r="AB30" s="2021"/>
      <c r="AC30" s="2022"/>
      <c r="AD30" s="2021"/>
      <c r="AE30" s="2022"/>
      <c r="AF30" s="2021"/>
      <c r="AG30" s="2022"/>
      <c r="AH30" s="2023"/>
      <c r="AI30" s="2022"/>
      <c r="AJ30" s="2024"/>
      <c r="AK30" s="2025"/>
      <c r="AL30" s="1993"/>
      <c r="AM30" s="290"/>
    </row>
    <row r="31" spans="1:39" x14ac:dyDescent="0.2">
      <c r="A31" s="3006"/>
      <c r="B31" s="2026" t="s">
        <v>1017</v>
      </c>
      <c r="C31" s="951">
        <f t="shared" si="4"/>
        <v>0</v>
      </c>
      <c r="D31" s="951">
        <f t="shared" si="5"/>
        <v>0</v>
      </c>
      <c r="E31" s="2020">
        <f t="shared" si="5"/>
        <v>0</v>
      </c>
      <c r="F31" s="707"/>
      <c r="G31" s="708"/>
      <c r="H31" s="707"/>
      <c r="I31" s="709"/>
      <c r="J31" s="2021"/>
      <c r="K31" s="2022"/>
      <c r="L31" s="2021"/>
      <c r="M31" s="2022"/>
      <c r="N31" s="2021"/>
      <c r="O31" s="2022"/>
      <c r="P31" s="2021"/>
      <c r="Q31" s="2022"/>
      <c r="R31" s="2021"/>
      <c r="S31" s="2022"/>
      <c r="T31" s="2021"/>
      <c r="U31" s="2022"/>
      <c r="V31" s="2021"/>
      <c r="W31" s="2022"/>
      <c r="X31" s="2021"/>
      <c r="Y31" s="2022"/>
      <c r="Z31" s="2021"/>
      <c r="AA31" s="2022"/>
      <c r="AB31" s="2021"/>
      <c r="AC31" s="2022"/>
      <c r="AD31" s="2021"/>
      <c r="AE31" s="2022"/>
      <c r="AF31" s="2021"/>
      <c r="AG31" s="2022"/>
      <c r="AH31" s="1999"/>
      <c r="AI31" s="2022"/>
      <c r="AJ31" s="2024"/>
      <c r="AK31" s="2027"/>
      <c r="AL31" s="1175"/>
      <c r="AM31" s="290"/>
    </row>
    <row r="32" spans="1:39" x14ac:dyDescent="0.2">
      <c r="A32" s="3006"/>
      <c r="B32" s="2028" t="s">
        <v>1018</v>
      </c>
      <c r="C32" s="2029">
        <f t="shared" si="4"/>
        <v>0</v>
      </c>
      <c r="D32" s="2029">
        <f t="shared" si="5"/>
        <v>0</v>
      </c>
      <c r="E32" s="2030">
        <f t="shared" si="5"/>
        <v>0</v>
      </c>
      <c r="F32" s="2031"/>
      <c r="G32" s="2032"/>
      <c r="H32" s="2031"/>
      <c r="I32" s="2033"/>
      <c r="J32" s="2034"/>
      <c r="K32" s="2035"/>
      <c r="L32" s="2034"/>
      <c r="M32" s="2035"/>
      <c r="N32" s="2034"/>
      <c r="O32" s="2035"/>
      <c r="P32" s="2034"/>
      <c r="Q32" s="2035"/>
      <c r="R32" s="2034"/>
      <c r="S32" s="2035"/>
      <c r="T32" s="2034"/>
      <c r="U32" s="2035"/>
      <c r="V32" s="2034"/>
      <c r="W32" s="2035"/>
      <c r="X32" s="2034"/>
      <c r="Y32" s="2035"/>
      <c r="Z32" s="2034"/>
      <c r="AA32" s="2035"/>
      <c r="AB32" s="2034"/>
      <c r="AC32" s="2035"/>
      <c r="AD32" s="2034"/>
      <c r="AE32" s="2035"/>
      <c r="AF32" s="2034"/>
      <c r="AG32" s="2035"/>
      <c r="AH32" s="2034"/>
      <c r="AI32" s="2035"/>
      <c r="AJ32" s="2036"/>
      <c r="AK32" s="2037"/>
      <c r="AL32" s="712"/>
      <c r="AM32" s="290"/>
    </row>
    <row r="33" spans="1:39" x14ac:dyDescent="0.2">
      <c r="A33" s="3061" t="s">
        <v>1019</v>
      </c>
      <c r="B33" s="2019" t="s">
        <v>1016</v>
      </c>
      <c r="C33" s="908">
        <f t="shared" si="4"/>
        <v>0</v>
      </c>
      <c r="D33" s="908">
        <f t="shared" ref="D33:E35" si="6">SUM(H33+J33+L33+N33+P33+R33+T33+V33+X33+Z33+AB33+AD33+AF33+AH33+AJ33)</f>
        <v>0</v>
      </c>
      <c r="E33" s="2038">
        <f t="shared" si="6"/>
        <v>0</v>
      </c>
      <c r="F33" s="2039"/>
      <c r="G33" s="2040"/>
      <c r="H33" s="1293"/>
      <c r="I33" s="1296"/>
      <c r="J33" s="1293"/>
      <c r="K33" s="1993"/>
      <c r="L33" s="1293"/>
      <c r="M33" s="1993"/>
      <c r="N33" s="1293"/>
      <c r="O33" s="1296"/>
      <c r="P33" s="1293"/>
      <c r="Q33" s="1993"/>
      <c r="R33" s="1293"/>
      <c r="S33" s="1993"/>
      <c r="T33" s="1293"/>
      <c r="U33" s="1993"/>
      <c r="V33" s="1293"/>
      <c r="W33" s="1296"/>
      <c r="X33" s="1293"/>
      <c r="Y33" s="1993"/>
      <c r="Z33" s="1293"/>
      <c r="AA33" s="1993"/>
      <c r="AB33" s="1293"/>
      <c r="AC33" s="1296"/>
      <c r="AD33" s="1293"/>
      <c r="AE33" s="1993"/>
      <c r="AF33" s="1293"/>
      <c r="AG33" s="1993"/>
      <c r="AH33" s="1293"/>
      <c r="AI33" s="1296"/>
      <c r="AJ33" s="1295"/>
      <c r="AK33" s="1994"/>
      <c r="AL33" s="1993"/>
      <c r="AM33" s="290"/>
    </row>
    <row r="34" spans="1:39" x14ac:dyDescent="0.2">
      <c r="A34" s="3504"/>
      <c r="B34" s="2026" t="s">
        <v>1017</v>
      </c>
      <c r="C34" s="951">
        <f t="shared" si="4"/>
        <v>0</v>
      </c>
      <c r="D34" s="951">
        <f t="shared" si="6"/>
        <v>0</v>
      </c>
      <c r="E34" s="2020">
        <f t="shared" si="6"/>
        <v>0</v>
      </c>
      <c r="F34" s="2041"/>
      <c r="G34" s="2042"/>
      <c r="H34" s="1365"/>
      <c r="I34" s="709"/>
      <c r="J34" s="707"/>
      <c r="K34" s="708"/>
      <c r="L34" s="707"/>
      <c r="M34" s="708"/>
      <c r="N34" s="707"/>
      <c r="O34" s="709"/>
      <c r="P34" s="707"/>
      <c r="Q34" s="708"/>
      <c r="R34" s="707"/>
      <c r="S34" s="708"/>
      <c r="T34" s="707"/>
      <c r="U34" s="708"/>
      <c r="V34" s="707"/>
      <c r="W34" s="709"/>
      <c r="X34" s="707"/>
      <c r="Y34" s="708"/>
      <c r="Z34" s="707"/>
      <c r="AA34" s="708"/>
      <c r="AB34" s="707"/>
      <c r="AC34" s="709"/>
      <c r="AD34" s="707"/>
      <c r="AE34" s="708"/>
      <c r="AF34" s="707"/>
      <c r="AG34" s="708"/>
      <c r="AH34" s="707"/>
      <c r="AI34" s="709"/>
      <c r="AJ34" s="2043"/>
      <c r="AK34" s="2044"/>
      <c r="AL34" s="1175"/>
      <c r="AM34" s="290"/>
    </row>
    <row r="35" spans="1:39" x14ac:dyDescent="0.2">
      <c r="A35" s="3062"/>
      <c r="B35" s="2045" t="s">
        <v>1018</v>
      </c>
      <c r="C35" s="2029">
        <f t="shared" si="4"/>
        <v>0</v>
      </c>
      <c r="D35" s="2029">
        <f t="shared" si="6"/>
        <v>0</v>
      </c>
      <c r="E35" s="2020">
        <f t="shared" si="6"/>
        <v>0</v>
      </c>
      <c r="F35" s="2041"/>
      <c r="G35" s="2046"/>
      <c r="H35" s="1199"/>
      <c r="I35" s="1200"/>
      <c r="J35" s="1199"/>
      <c r="K35" s="1200"/>
      <c r="L35" s="1199"/>
      <c r="M35" s="1200"/>
      <c r="N35" s="1199"/>
      <c r="O35" s="1200"/>
      <c r="P35" s="1199"/>
      <c r="Q35" s="1200"/>
      <c r="R35" s="1199"/>
      <c r="S35" s="1200"/>
      <c r="T35" s="1199"/>
      <c r="U35" s="1200"/>
      <c r="V35" s="1199"/>
      <c r="W35" s="1200"/>
      <c r="X35" s="1199"/>
      <c r="Y35" s="1200"/>
      <c r="Z35" s="1199"/>
      <c r="AA35" s="1200"/>
      <c r="AB35" s="1199"/>
      <c r="AC35" s="1200"/>
      <c r="AD35" s="1199"/>
      <c r="AE35" s="1200"/>
      <c r="AF35" s="1199"/>
      <c r="AG35" s="1200"/>
      <c r="AH35" s="1199"/>
      <c r="AI35" s="1200"/>
      <c r="AJ35" s="1201"/>
      <c r="AK35" s="2009"/>
      <c r="AL35" s="1183"/>
      <c r="AM35" s="290"/>
    </row>
    <row r="36" spans="1:39" x14ac:dyDescent="0.2">
      <c r="A36" s="3505" t="s">
        <v>1020</v>
      </c>
      <c r="B36" s="2019" t="s">
        <v>1021</v>
      </c>
      <c r="C36" s="908">
        <f t="shared" si="4"/>
        <v>0</v>
      </c>
      <c r="D36" s="908">
        <f>SUM(T36+V36+X36+Z36+AB36+AD36+AF36+AH36+AJ36)</f>
        <v>0</v>
      </c>
      <c r="E36" s="2038">
        <f>SUM(U36+W36+Y36+AA36+AC36+AE36+AG36+AI36+AK36)</f>
        <v>0</v>
      </c>
      <c r="F36" s="1234"/>
      <c r="G36" s="2047"/>
      <c r="H36" s="1234"/>
      <c r="I36" s="2047"/>
      <c r="J36" s="1234"/>
      <c r="K36" s="2047"/>
      <c r="L36" s="1234"/>
      <c r="M36" s="2047"/>
      <c r="N36" s="1234"/>
      <c r="O36" s="2047"/>
      <c r="P36" s="1234"/>
      <c r="Q36" s="2047"/>
      <c r="R36" s="1234"/>
      <c r="S36" s="2047"/>
      <c r="T36" s="1293"/>
      <c r="U36" s="1296"/>
      <c r="V36" s="1293"/>
      <c r="W36" s="1296"/>
      <c r="X36" s="1293"/>
      <c r="Y36" s="1296"/>
      <c r="Z36" s="1293"/>
      <c r="AA36" s="1296"/>
      <c r="AB36" s="1293"/>
      <c r="AC36" s="1296"/>
      <c r="AD36" s="1293"/>
      <c r="AE36" s="1296"/>
      <c r="AF36" s="1293"/>
      <c r="AG36" s="1296"/>
      <c r="AH36" s="1293"/>
      <c r="AI36" s="1296"/>
      <c r="AJ36" s="1295"/>
      <c r="AK36" s="1994"/>
      <c r="AL36" s="1993"/>
      <c r="AM36" s="290"/>
    </row>
    <row r="37" spans="1:39" x14ac:dyDescent="0.2">
      <c r="A37" s="3506"/>
      <c r="B37" s="2045" t="s">
        <v>1022</v>
      </c>
      <c r="C37" s="2006">
        <f t="shared" si="4"/>
        <v>0</v>
      </c>
      <c r="D37" s="2006">
        <f t="shared" ref="D37:E42" si="7">SUM(F37+H37+J37+L37+N37+P37+R37+T37+V37+X37+Z37+AB37+AD37+AF37+AH37+AJ37)</f>
        <v>0</v>
      </c>
      <c r="E37" s="2048">
        <f t="shared" si="7"/>
        <v>0</v>
      </c>
      <c r="F37" s="2049"/>
      <c r="G37" s="2050"/>
      <c r="H37" s="2049"/>
      <c r="I37" s="2050"/>
      <c r="J37" s="2049"/>
      <c r="K37" s="2050"/>
      <c r="L37" s="2049"/>
      <c r="M37" s="2050"/>
      <c r="N37" s="2049"/>
      <c r="O37" s="2050"/>
      <c r="P37" s="2049"/>
      <c r="Q37" s="2050"/>
      <c r="R37" s="2049"/>
      <c r="S37" s="2050"/>
      <c r="T37" s="1199"/>
      <c r="U37" s="1200"/>
      <c r="V37" s="1199"/>
      <c r="W37" s="1200"/>
      <c r="X37" s="1199"/>
      <c r="Y37" s="1200"/>
      <c r="Z37" s="1199"/>
      <c r="AA37" s="1200"/>
      <c r="AB37" s="1199"/>
      <c r="AC37" s="1200"/>
      <c r="AD37" s="1199"/>
      <c r="AE37" s="1200"/>
      <c r="AF37" s="1199"/>
      <c r="AG37" s="1200"/>
      <c r="AH37" s="1199"/>
      <c r="AI37" s="1200"/>
      <c r="AJ37" s="1201"/>
      <c r="AK37" s="2009"/>
      <c r="AL37" s="1183"/>
      <c r="AM37" s="290"/>
    </row>
    <row r="38" spans="1:39" x14ac:dyDescent="0.2">
      <c r="A38" s="3452" t="s">
        <v>1023</v>
      </c>
      <c r="B38" s="3471"/>
      <c r="C38" s="2051">
        <f t="shared" si="4"/>
        <v>0</v>
      </c>
      <c r="D38" s="2051">
        <f t="shared" si="7"/>
        <v>0</v>
      </c>
      <c r="E38" s="2020">
        <f t="shared" si="7"/>
        <v>0</v>
      </c>
      <c r="F38" s="707"/>
      <c r="G38" s="708"/>
      <c r="H38" s="707"/>
      <c r="I38" s="709"/>
      <c r="J38" s="707"/>
      <c r="K38" s="709"/>
      <c r="L38" s="707"/>
      <c r="M38" s="709"/>
      <c r="N38" s="707"/>
      <c r="O38" s="709"/>
      <c r="P38" s="707"/>
      <c r="Q38" s="709"/>
      <c r="R38" s="707"/>
      <c r="S38" s="709"/>
      <c r="T38" s="707"/>
      <c r="U38" s="709"/>
      <c r="V38" s="707"/>
      <c r="W38" s="709"/>
      <c r="X38" s="707"/>
      <c r="Y38" s="709"/>
      <c r="Z38" s="707"/>
      <c r="AA38" s="709"/>
      <c r="AB38" s="707"/>
      <c r="AC38" s="709"/>
      <c r="AD38" s="707"/>
      <c r="AE38" s="709"/>
      <c r="AF38" s="707"/>
      <c r="AG38" s="709"/>
      <c r="AH38" s="707"/>
      <c r="AI38" s="709"/>
      <c r="AJ38" s="2043"/>
      <c r="AK38" s="2044"/>
      <c r="AL38" s="708"/>
      <c r="AM38" s="290"/>
    </row>
    <row r="39" spans="1:39" x14ac:dyDescent="0.2">
      <c r="A39" s="3439" t="s">
        <v>1024</v>
      </c>
      <c r="B39" s="3440"/>
      <c r="C39" s="2052">
        <f t="shared" si="4"/>
        <v>0</v>
      </c>
      <c r="D39" s="2052">
        <f t="shared" si="7"/>
        <v>0</v>
      </c>
      <c r="E39" s="2053">
        <f t="shared" si="7"/>
        <v>0</v>
      </c>
      <c r="F39" s="1365"/>
      <c r="G39" s="1175"/>
      <c r="H39" s="1365"/>
      <c r="I39" s="1366"/>
      <c r="J39" s="1365"/>
      <c r="K39" s="1366"/>
      <c r="L39" s="1365"/>
      <c r="M39" s="1366"/>
      <c r="N39" s="1365"/>
      <c r="O39" s="1366"/>
      <c r="P39" s="1365"/>
      <c r="Q39" s="1366"/>
      <c r="R39" s="1365"/>
      <c r="S39" s="1366"/>
      <c r="T39" s="1365"/>
      <c r="U39" s="1366"/>
      <c r="V39" s="1365"/>
      <c r="W39" s="1366"/>
      <c r="X39" s="1365"/>
      <c r="Y39" s="1366"/>
      <c r="Z39" s="1365"/>
      <c r="AA39" s="1366"/>
      <c r="AB39" s="1365"/>
      <c r="AC39" s="1366"/>
      <c r="AD39" s="1365"/>
      <c r="AE39" s="1366"/>
      <c r="AF39" s="1365"/>
      <c r="AG39" s="1366"/>
      <c r="AH39" s="1365"/>
      <c r="AI39" s="1366"/>
      <c r="AJ39" s="2054"/>
      <c r="AK39" s="1997"/>
      <c r="AL39" s="1175"/>
      <c r="AM39" s="290"/>
    </row>
    <row r="40" spans="1:39" x14ac:dyDescent="0.2">
      <c r="A40" s="3409" t="s">
        <v>1025</v>
      </c>
      <c r="B40" s="3411"/>
      <c r="C40" s="2055">
        <f t="shared" si="4"/>
        <v>0</v>
      </c>
      <c r="D40" s="2055">
        <f t="shared" si="7"/>
        <v>0</v>
      </c>
      <c r="E40" s="2053">
        <f t="shared" si="7"/>
        <v>0</v>
      </c>
      <c r="F40" s="1365"/>
      <c r="G40" s="1175"/>
      <c r="H40" s="1365"/>
      <c r="I40" s="1366"/>
      <c r="J40" s="1365"/>
      <c r="K40" s="1366"/>
      <c r="L40" s="1365"/>
      <c r="M40" s="1366"/>
      <c r="N40" s="1365"/>
      <c r="O40" s="1366"/>
      <c r="P40" s="1365"/>
      <c r="Q40" s="1366"/>
      <c r="R40" s="1365"/>
      <c r="S40" s="1366"/>
      <c r="T40" s="1365"/>
      <c r="U40" s="1366"/>
      <c r="V40" s="1365"/>
      <c r="W40" s="1366"/>
      <c r="X40" s="1365"/>
      <c r="Y40" s="1366"/>
      <c r="Z40" s="1365"/>
      <c r="AA40" s="1366"/>
      <c r="AB40" s="1365"/>
      <c r="AC40" s="1366"/>
      <c r="AD40" s="1365"/>
      <c r="AE40" s="1366"/>
      <c r="AF40" s="1365"/>
      <c r="AG40" s="1366"/>
      <c r="AH40" s="1365"/>
      <c r="AI40" s="1366"/>
      <c r="AJ40" s="2054"/>
      <c r="AK40" s="1997"/>
      <c r="AL40" s="1175"/>
      <c r="AM40" s="290"/>
    </row>
    <row r="41" spans="1:39" x14ac:dyDescent="0.2">
      <c r="A41" s="3486" t="s">
        <v>1026</v>
      </c>
      <c r="B41" s="3487"/>
      <c r="C41" s="2056">
        <f t="shared" si="4"/>
        <v>0</v>
      </c>
      <c r="D41" s="2056">
        <f t="shared" si="7"/>
        <v>0</v>
      </c>
      <c r="E41" s="2053">
        <f t="shared" si="7"/>
        <v>0</v>
      </c>
      <c r="F41" s="1365"/>
      <c r="G41" s="1175"/>
      <c r="H41" s="1365"/>
      <c r="I41" s="1366"/>
      <c r="J41" s="1365"/>
      <c r="K41" s="1366"/>
      <c r="L41" s="1365"/>
      <c r="M41" s="1366"/>
      <c r="N41" s="1365"/>
      <c r="O41" s="1366"/>
      <c r="P41" s="1365"/>
      <c r="Q41" s="1366"/>
      <c r="R41" s="1365"/>
      <c r="S41" s="1366"/>
      <c r="T41" s="1365"/>
      <c r="U41" s="1366"/>
      <c r="V41" s="1365"/>
      <c r="W41" s="1366"/>
      <c r="X41" s="1365"/>
      <c r="Y41" s="1366"/>
      <c r="Z41" s="1365"/>
      <c r="AA41" s="1366"/>
      <c r="AB41" s="1365"/>
      <c r="AC41" s="1366"/>
      <c r="AD41" s="1365"/>
      <c r="AE41" s="1366"/>
      <c r="AF41" s="1365"/>
      <c r="AG41" s="1366"/>
      <c r="AH41" s="1365"/>
      <c r="AI41" s="1366"/>
      <c r="AJ41" s="2054"/>
      <c r="AK41" s="1997"/>
      <c r="AL41" s="1175"/>
      <c r="AM41" s="290"/>
    </row>
    <row r="42" spans="1:39" x14ac:dyDescent="0.2">
      <c r="A42" s="3488" t="s">
        <v>1027</v>
      </c>
      <c r="B42" s="3489"/>
      <c r="C42" s="2007">
        <f t="shared" si="4"/>
        <v>0</v>
      </c>
      <c r="D42" s="2057">
        <f t="shared" si="7"/>
        <v>0</v>
      </c>
      <c r="E42" s="2053">
        <f t="shared" si="7"/>
        <v>0</v>
      </c>
      <c r="F42" s="1199"/>
      <c r="G42" s="1183"/>
      <c r="H42" s="1199"/>
      <c r="I42" s="1200"/>
      <c r="J42" s="1199"/>
      <c r="K42" s="1200"/>
      <c r="L42" s="1199"/>
      <c r="M42" s="1200"/>
      <c r="N42" s="1199"/>
      <c r="O42" s="1200"/>
      <c r="P42" s="1199"/>
      <c r="Q42" s="1200"/>
      <c r="R42" s="1199"/>
      <c r="S42" s="1200"/>
      <c r="T42" s="1199"/>
      <c r="U42" s="1200"/>
      <c r="V42" s="1199"/>
      <c r="W42" s="1200"/>
      <c r="X42" s="1199"/>
      <c r="Y42" s="1200"/>
      <c r="Z42" s="1199"/>
      <c r="AA42" s="1200"/>
      <c r="AB42" s="1199"/>
      <c r="AC42" s="1200"/>
      <c r="AD42" s="1199"/>
      <c r="AE42" s="1200"/>
      <c r="AF42" s="1199"/>
      <c r="AG42" s="1200"/>
      <c r="AH42" s="1199"/>
      <c r="AI42" s="1200"/>
      <c r="AJ42" s="1201"/>
      <c r="AK42" s="2009"/>
      <c r="AL42" s="1183"/>
      <c r="AM42" s="290"/>
    </row>
    <row r="43" spans="1:39" x14ac:dyDescent="0.2">
      <c r="A43" s="3443" t="s">
        <v>47</v>
      </c>
      <c r="B43" s="3443"/>
      <c r="C43" s="2058">
        <f t="shared" ref="C43:AL43" si="8">SUM(C30:C42)</f>
        <v>0</v>
      </c>
      <c r="D43" s="2058">
        <f t="shared" si="8"/>
        <v>0</v>
      </c>
      <c r="E43" s="2059">
        <f t="shared" si="8"/>
        <v>0</v>
      </c>
      <c r="F43" s="1562">
        <f t="shared" si="8"/>
        <v>0</v>
      </c>
      <c r="G43" s="345">
        <f t="shared" si="8"/>
        <v>0</v>
      </c>
      <c r="H43" s="1562">
        <f t="shared" si="8"/>
        <v>0</v>
      </c>
      <c r="I43" s="345">
        <f t="shared" si="8"/>
        <v>0</v>
      </c>
      <c r="J43" s="1562">
        <f t="shared" si="8"/>
        <v>0</v>
      </c>
      <c r="K43" s="345">
        <f t="shared" si="8"/>
        <v>0</v>
      </c>
      <c r="L43" s="917">
        <f t="shared" si="8"/>
        <v>0</v>
      </c>
      <c r="M43" s="2011">
        <f t="shared" si="8"/>
        <v>0</v>
      </c>
      <c r="N43" s="917">
        <f t="shared" si="8"/>
        <v>0</v>
      </c>
      <c r="O43" s="2011">
        <f t="shared" si="8"/>
        <v>0</v>
      </c>
      <c r="P43" s="1564">
        <f t="shared" si="8"/>
        <v>0</v>
      </c>
      <c r="Q43" s="2011">
        <f t="shared" si="8"/>
        <v>0</v>
      </c>
      <c r="R43" s="917">
        <f t="shared" si="8"/>
        <v>0</v>
      </c>
      <c r="S43" s="2011">
        <f t="shared" si="8"/>
        <v>0</v>
      </c>
      <c r="T43" s="1562">
        <f t="shared" si="8"/>
        <v>0</v>
      </c>
      <c r="U43" s="344">
        <f t="shared" si="8"/>
        <v>0</v>
      </c>
      <c r="V43" s="1562">
        <f t="shared" si="8"/>
        <v>0</v>
      </c>
      <c r="W43" s="344">
        <f t="shared" si="8"/>
        <v>0</v>
      </c>
      <c r="X43" s="1562">
        <f t="shared" si="8"/>
        <v>0</v>
      </c>
      <c r="Y43" s="344">
        <f t="shared" si="8"/>
        <v>0</v>
      </c>
      <c r="Z43" s="917">
        <f t="shared" si="8"/>
        <v>0</v>
      </c>
      <c r="AA43" s="2011">
        <f t="shared" si="8"/>
        <v>0</v>
      </c>
      <c r="AB43" s="917">
        <f t="shared" si="8"/>
        <v>0</v>
      </c>
      <c r="AC43" s="2011">
        <f t="shared" si="8"/>
        <v>0</v>
      </c>
      <c r="AD43" s="1564">
        <f t="shared" si="8"/>
        <v>0</v>
      </c>
      <c r="AE43" s="2011">
        <f t="shared" si="8"/>
        <v>0</v>
      </c>
      <c r="AF43" s="917">
        <f t="shared" si="8"/>
        <v>0</v>
      </c>
      <c r="AG43" s="2011">
        <f t="shared" si="8"/>
        <v>0</v>
      </c>
      <c r="AH43" s="917">
        <f t="shared" si="8"/>
        <v>0</v>
      </c>
      <c r="AI43" s="2011">
        <f t="shared" si="8"/>
        <v>0</v>
      </c>
      <c r="AJ43" s="917">
        <f t="shared" si="8"/>
        <v>0</v>
      </c>
      <c r="AK43" s="2013">
        <f t="shared" si="8"/>
        <v>0</v>
      </c>
      <c r="AL43" s="1564">
        <f t="shared" si="8"/>
        <v>0</v>
      </c>
      <c r="AM43" s="305"/>
    </row>
    <row r="44" spans="1:39" x14ac:dyDescent="0.2">
      <c r="A44" s="2060" t="s">
        <v>1028</v>
      </c>
      <c r="B44" s="2061"/>
      <c r="C44" s="2061"/>
      <c r="D44" s="2061"/>
      <c r="E44" s="1473"/>
      <c r="F44" s="1473"/>
      <c r="G44" s="1473"/>
      <c r="H44" s="1473"/>
      <c r="I44" s="1473"/>
      <c r="J44" s="1473"/>
      <c r="K44" s="1473"/>
      <c r="L44" s="1473"/>
      <c r="M44" s="1473"/>
      <c r="N44" s="1473"/>
      <c r="O44" s="1473"/>
      <c r="P44" s="1473"/>
      <c r="Q44" s="1473"/>
      <c r="R44" s="1473"/>
      <c r="S44" s="1473"/>
      <c r="T44" s="1473"/>
      <c r="U44" s="1473"/>
      <c r="V44" s="1473"/>
      <c r="W44" s="1473"/>
      <c r="X44" s="1473"/>
      <c r="Y44" s="1473"/>
      <c r="Z44" s="1473"/>
      <c r="AA44" s="1473"/>
      <c r="AB44" s="1473"/>
      <c r="AC44" s="1473"/>
      <c r="AD44" s="1473"/>
      <c r="AE44" s="1473"/>
      <c r="AF44" s="1473"/>
      <c r="AG44" s="1473"/>
      <c r="AH44" s="1473"/>
      <c r="AI44" s="1473"/>
      <c r="AJ44" s="1473"/>
      <c r="AK44" s="1473"/>
      <c r="AL44" s="1473"/>
      <c r="AM44" s="751"/>
    </row>
    <row r="45" spans="1:39" ht="12.75" customHeight="1" x14ac:dyDescent="0.2">
      <c r="A45" s="3474" t="s">
        <v>1029</v>
      </c>
      <c r="B45" s="3475"/>
      <c r="C45" s="3480" t="s">
        <v>47</v>
      </c>
      <c r="D45" s="3481"/>
      <c r="E45" s="3481"/>
      <c r="F45" s="3523" t="s">
        <v>5</v>
      </c>
      <c r="G45" s="3524"/>
      <c r="H45" s="3524"/>
      <c r="I45" s="3524"/>
      <c r="J45" s="3524"/>
      <c r="K45" s="3524"/>
      <c r="L45" s="3524"/>
      <c r="M45" s="3524"/>
      <c r="N45" s="3524"/>
      <c r="O45" s="3524"/>
      <c r="P45" s="3524"/>
      <c r="Q45" s="3524"/>
      <c r="R45" s="3524"/>
      <c r="S45" s="3524"/>
      <c r="T45" s="3524"/>
      <c r="U45" s="3524"/>
      <c r="V45" s="3524"/>
      <c r="W45" s="3524"/>
      <c r="X45" s="3524"/>
      <c r="Y45" s="3524"/>
      <c r="Z45" s="3524"/>
      <c r="AA45" s="3524"/>
      <c r="AB45" s="3524"/>
      <c r="AC45" s="3524"/>
      <c r="AD45" s="3524"/>
      <c r="AE45" s="3524"/>
      <c r="AF45" s="3524"/>
      <c r="AG45" s="3524"/>
      <c r="AH45" s="3524"/>
      <c r="AI45" s="3524"/>
      <c r="AJ45" s="3524"/>
      <c r="AK45" s="3525"/>
      <c r="AL45" s="3515" t="s">
        <v>452</v>
      </c>
      <c r="AM45" s="3516"/>
    </row>
    <row r="46" spans="1:39" ht="11.25" customHeight="1" x14ac:dyDescent="0.2">
      <c r="A46" s="3476"/>
      <c r="B46" s="3477"/>
      <c r="C46" s="3482"/>
      <c r="D46" s="3483"/>
      <c r="E46" s="3483"/>
      <c r="F46" s="3258" t="s">
        <v>988</v>
      </c>
      <c r="G46" s="3260"/>
      <c r="H46" s="3258" t="s">
        <v>989</v>
      </c>
      <c r="I46" s="3260"/>
      <c r="J46" s="3258" t="s">
        <v>990</v>
      </c>
      <c r="K46" s="3260"/>
      <c r="L46" s="3258" t="s">
        <v>991</v>
      </c>
      <c r="M46" s="3260"/>
      <c r="N46" s="2784" t="s">
        <v>992</v>
      </c>
      <c r="O46" s="2785"/>
      <c r="P46" s="2784" t="s">
        <v>993</v>
      </c>
      <c r="Q46" s="2785"/>
      <c r="R46" s="2784" t="s">
        <v>994</v>
      </c>
      <c r="S46" s="2785"/>
      <c r="T46" s="2784" t="s">
        <v>995</v>
      </c>
      <c r="U46" s="2785"/>
      <c r="V46" s="2784" t="s">
        <v>996</v>
      </c>
      <c r="W46" s="2785"/>
      <c r="X46" s="2784" t="s">
        <v>997</v>
      </c>
      <c r="Y46" s="2785"/>
      <c r="Z46" s="2784" t="s">
        <v>998</v>
      </c>
      <c r="AA46" s="2785"/>
      <c r="AB46" s="2784" t="s">
        <v>999</v>
      </c>
      <c r="AC46" s="2785"/>
      <c r="AD46" s="2784" t="s">
        <v>1000</v>
      </c>
      <c r="AE46" s="2785"/>
      <c r="AF46" s="2784" t="s">
        <v>1001</v>
      </c>
      <c r="AG46" s="2785"/>
      <c r="AH46" s="2784" t="s">
        <v>1002</v>
      </c>
      <c r="AI46" s="2785"/>
      <c r="AJ46" s="2784" t="s">
        <v>1003</v>
      </c>
      <c r="AK46" s="3512"/>
      <c r="AL46" s="3517"/>
      <c r="AM46" s="3518"/>
    </row>
    <row r="47" spans="1:39" ht="12" customHeight="1" x14ac:dyDescent="0.2">
      <c r="A47" s="3476"/>
      <c r="B47" s="3477"/>
      <c r="C47" s="3484"/>
      <c r="D47" s="3485"/>
      <c r="E47" s="3485"/>
      <c r="F47" s="3261"/>
      <c r="G47" s="2935"/>
      <c r="H47" s="3261"/>
      <c r="I47" s="2935"/>
      <c r="J47" s="3261"/>
      <c r="K47" s="2935"/>
      <c r="L47" s="3261"/>
      <c r="M47" s="2935"/>
      <c r="N47" s="2788"/>
      <c r="O47" s="2789"/>
      <c r="P47" s="2788"/>
      <c r="Q47" s="2789"/>
      <c r="R47" s="2788"/>
      <c r="S47" s="2789"/>
      <c r="T47" s="2788"/>
      <c r="U47" s="2789"/>
      <c r="V47" s="2788"/>
      <c r="W47" s="2789"/>
      <c r="X47" s="2788"/>
      <c r="Y47" s="2789"/>
      <c r="Z47" s="2788"/>
      <c r="AA47" s="2789"/>
      <c r="AB47" s="2788"/>
      <c r="AC47" s="2789"/>
      <c r="AD47" s="2788"/>
      <c r="AE47" s="2789"/>
      <c r="AF47" s="2788"/>
      <c r="AG47" s="2789"/>
      <c r="AH47" s="2788"/>
      <c r="AI47" s="2789"/>
      <c r="AJ47" s="2788"/>
      <c r="AK47" s="3513"/>
      <c r="AL47" s="3519" t="s">
        <v>1030</v>
      </c>
      <c r="AM47" s="3521" t="s">
        <v>1031</v>
      </c>
    </row>
    <row r="48" spans="1:39" x14ac:dyDescent="0.2">
      <c r="A48" s="3478"/>
      <c r="B48" s="3479"/>
      <c r="C48" s="2062" t="s">
        <v>231</v>
      </c>
      <c r="D48" s="2063" t="s">
        <v>27</v>
      </c>
      <c r="E48" s="2064" t="s">
        <v>28</v>
      </c>
      <c r="F48" s="2065" t="s">
        <v>27</v>
      </c>
      <c r="G48" s="1988" t="s">
        <v>28</v>
      </c>
      <c r="H48" s="2065" t="s">
        <v>27</v>
      </c>
      <c r="I48" s="1988" t="s">
        <v>28</v>
      </c>
      <c r="J48" s="2065" t="s">
        <v>27</v>
      </c>
      <c r="K48" s="2016" t="s">
        <v>28</v>
      </c>
      <c r="L48" s="2065" t="s">
        <v>27</v>
      </c>
      <c r="M48" s="1988" t="s">
        <v>28</v>
      </c>
      <c r="N48" s="2065" t="s">
        <v>27</v>
      </c>
      <c r="O48" s="1988" t="s">
        <v>28</v>
      </c>
      <c r="P48" s="2065" t="s">
        <v>27</v>
      </c>
      <c r="Q48" s="1988" t="s">
        <v>28</v>
      </c>
      <c r="R48" s="2065" t="s">
        <v>27</v>
      </c>
      <c r="S48" s="1988" t="s">
        <v>28</v>
      </c>
      <c r="T48" s="2065" t="s">
        <v>27</v>
      </c>
      <c r="U48" s="1988" t="s">
        <v>28</v>
      </c>
      <c r="V48" s="2065" t="s">
        <v>27</v>
      </c>
      <c r="W48" s="1988" t="s">
        <v>28</v>
      </c>
      <c r="X48" s="2065" t="s">
        <v>27</v>
      </c>
      <c r="Y48" s="1988" t="s">
        <v>28</v>
      </c>
      <c r="Z48" s="2065" t="s">
        <v>27</v>
      </c>
      <c r="AA48" s="1988" t="s">
        <v>28</v>
      </c>
      <c r="AB48" s="2065" t="s">
        <v>27</v>
      </c>
      <c r="AC48" s="1988" t="s">
        <v>28</v>
      </c>
      <c r="AD48" s="2065" t="s">
        <v>27</v>
      </c>
      <c r="AE48" s="1988" t="s">
        <v>28</v>
      </c>
      <c r="AF48" s="2065" t="s">
        <v>27</v>
      </c>
      <c r="AG48" s="1988" t="s">
        <v>28</v>
      </c>
      <c r="AH48" s="2065" t="s">
        <v>27</v>
      </c>
      <c r="AI48" s="1988" t="s">
        <v>28</v>
      </c>
      <c r="AJ48" s="2065" t="s">
        <v>27</v>
      </c>
      <c r="AK48" s="2018" t="s">
        <v>28</v>
      </c>
      <c r="AL48" s="3520"/>
      <c r="AM48" s="3522"/>
    </row>
    <row r="49" spans="1:86" ht="17.25" customHeight="1" x14ac:dyDescent="0.2">
      <c r="A49" s="3494" t="s">
        <v>1032</v>
      </c>
      <c r="B49" s="3495"/>
      <c r="C49" s="2066">
        <f t="shared" ref="C49:C56" si="9">SUM(D49+E49)</f>
        <v>0</v>
      </c>
      <c r="D49" s="2066">
        <f>SUM(F49+H49)</f>
        <v>0</v>
      </c>
      <c r="E49" s="2067">
        <f>SUM(G49+I49)</f>
        <v>0</v>
      </c>
      <c r="F49" s="2068"/>
      <c r="G49" s="2068"/>
      <c r="H49" s="2068"/>
      <c r="I49" s="2068"/>
      <c r="J49" s="2069"/>
      <c r="K49" s="2070"/>
      <c r="L49" s="2069"/>
      <c r="M49" s="2069"/>
      <c r="N49" s="2069"/>
      <c r="O49" s="2069"/>
      <c r="P49" s="2069"/>
      <c r="Q49" s="2069"/>
      <c r="R49" s="2069"/>
      <c r="S49" s="2069"/>
      <c r="T49" s="2069"/>
      <c r="U49" s="2069"/>
      <c r="V49" s="2069"/>
      <c r="W49" s="2069"/>
      <c r="X49" s="2069"/>
      <c r="Y49" s="2069"/>
      <c r="Z49" s="2069"/>
      <c r="AA49" s="2069"/>
      <c r="AB49" s="2069"/>
      <c r="AC49" s="2069"/>
      <c r="AD49" s="2069"/>
      <c r="AE49" s="2069"/>
      <c r="AF49" s="2069"/>
      <c r="AG49" s="2069"/>
      <c r="AH49" s="2069"/>
      <c r="AI49" s="2069"/>
      <c r="AJ49" s="2071"/>
      <c r="AK49" s="2072"/>
      <c r="AL49" s="2073"/>
      <c r="AM49" s="2074"/>
      <c r="AN49" s="1612"/>
      <c r="CG49" s="290">
        <v>0</v>
      </c>
    </row>
    <row r="50" spans="1:86" x14ac:dyDescent="0.2">
      <c r="A50" s="3496" t="s">
        <v>1019</v>
      </c>
      <c r="B50" s="3497"/>
      <c r="C50" s="2075">
        <f t="shared" si="9"/>
        <v>0</v>
      </c>
      <c r="D50" s="2075">
        <f>SUM(H50+J50+L50+N50+P50+R50+T50+V50+X50+Z50+AB50+AD50+AF50+AH50+AJ50)</f>
        <v>0</v>
      </c>
      <c r="E50" s="2076">
        <f>SUM(I50+K50+M50+O50+Q50+S50+U50+W50+Y50+AA50+AC50+AE50+AG50+AI50+AK50)</f>
        <v>0</v>
      </c>
      <c r="F50" s="2041"/>
      <c r="G50" s="2077"/>
      <c r="H50" s="2078"/>
      <c r="I50" s="2078"/>
      <c r="J50" s="2079"/>
      <c r="K50" s="2079"/>
      <c r="L50" s="2079"/>
      <c r="M50" s="2079"/>
      <c r="N50" s="2079"/>
      <c r="O50" s="2079"/>
      <c r="P50" s="2079"/>
      <c r="Q50" s="2079"/>
      <c r="R50" s="2079"/>
      <c r="S50" s="2079"/>
      <c r="T50" s="2080"/>
      <c r="U50" s="2080"/>
      <c r="V50" s="2080"/>
      <c r="W50" s="2080"/>
      <c r="X50" s="2080"/>
      <c r="Y50" s="2080"/>
      <c r="Z50" s="2080"/>
      <c r="AA50" s="2080"/>
      <c r="AB50" s="2080"/>
      <c r="AC50" s="2080"/>
      <c r="AD50" s="2080"/>
      <c r="AE50" s="2080"/>
      <c r="AF50" s="2080"/>
      <c r="AG50" s="2080"/>
      <c r="AH50" s="2080"/>
      <c r="AI50" s="2080"/>
      <c r="AJ50" s="2081"/>
      <c r="AK50" s="2082"/>
      <c r="AL50" s="2083"/>
      <c r="AM50" s="2084"/>
      <c r="AN50" s="1612"/>
      <c r="CG50" s="290">
        <v>0</v>
      </c>
    </row>
    <row r="51" spans="1:86" ht="15.75" customHeight="1" x14ac:dyDescent="0.2">
      <c r="A51" s="3496" t="s">
        <v>1020</v>
      </c>
      <c r="B51" s="3497"/>
      <c r="C51" s="2085">
        <f t="shared" si="9"/>
        <v>0</v>
      </c>
      <c r="D51" s="2085">
        <f>SUM(T51+V51+X51+Z51+AB51+AD51+AF51+AH51+AJ51)</f>
        <v>0</v>
      </c>
      <c r="E51" s="2086">
        <f>SUM(U51+W51+Y51+AA51+AC51+AE51+AG51+AI51+AK51)</f>
        <v>0</v>
      </c>
      <c r="F51" s="2087"/>
      <c r="G51" s="2087"/>
      <c r="H51" s="2087"/>
      <c r="I51" s="2087"/>
      <c r="J51" s="2087"/>
      <c r="K51" s="2087"/>
      <c r="L51" s="2087"/>
      <c r="M51" s="2087"/>
      <c r="N51" s="2087"/>
      <c r="O51" s="2087"/>
      <c r="P51" s="2087"/>
      <c r="Q51" s="2070"/>
      <c r="R51" s="2070"/>
      <c r="S51" s="2070"/>
      <c r="T51" s="2088"/>
      <c r="U51" s="2088"/>
      <c r="V51" s="2088"/>
      <c r="W51" s="2088"/>
      <c r="X51" s="2088"/>
      <c r="Y51" s="2088"/>
      <c r="Z51" s="2088"/>
      <c r="AA51" s="2088"/>
      <c r="AB51" s="2088"/>
      <c r="AC51" s="2088"/>
      <c r="AD51" s="2088"/>
      <c r="AE51" s="2088"/>
      <c r="AF51" s="2088"/>
      <c r="AG51" s="2088"/>
      <c r="AH51" s="2088"/>
      <c r="AI51" s="2088"/>
      <c r="AJ51" s="2089"/>
      <c r="AK51" s="2090"/>
      <c r="AL51" s="2083"/>
      <c r="AM51" s="2084"/>
      <c r="AN51" s="1612"/>
      <c r="CG51" s="290">
        <v>0</v>
      </c>
    </row>
    <row r="52" spans="1:86" x14ac:dyDescent="0.2">
      <c r="A52" s="3452" t="s">
        <v>1023</v>
      </c>
      <c r="B52" s="3471"/>
      <c r="C52" s="2091">
        <f t="shared" si="9"/>
        <v>0</v>
      </c>
      <c r="D52" s="2091">
        <f t="shared" ref="D52:E56" si="10">SUM(F52+H52+J52+L52+N52+P52+R52+T52+V52+X52+Z52+AB52+AD52+AF52+AH52+AJ52)</f>
        <v>0</v>
      </c>
      <c r="E52" s="436">
        <f t="shared" si="10"/>
        <v>0</v>
      </c>
      <c r="F52" s="1172"/>
      <c r="G52" s="1172"/>
      <c r="H52" s="1172"/>
      <c r="I52" s="1172"/>
      <c r="J52" s="1172"/>
      <c r="K52" s="1172"/>
      <c r="L52" s="1172"/>
      <c r="M52" s="1172"/>
      <c r="N52" s="1172"/>
      <c r="O52" s="1172"/>
      <c r="P52" s="1172"/>
      <c r="Q52" s="1172"/>
      <c r="R52" s="1172"/>
      <c r="S52" s="1172"/>
      <c r="T52" s="1172"/>
      <c r="U52" s="1172"/>
      <c r="V52" s="1172"/>
      <c r="W52" s="1172"/>
      <c r="X52" s="1172"/>
      <c r="Y52" s="1172"/>
      <c r="Z52" s="1172"/>
      <c r="AA52" s="1172"/>
      <c r="AB52" s="1172"/>
      <c r="AC52" s="1172"/>
      <c r="AD52" s="1172"/>
      <c r="AE52" s="1172"/>
      <c r="AF52" s="1172"/>
      <c r="AG52" s="1172"/>
      <c r="AH52" s="1172"/>
      <c r="AI52" s="1172"/>
      <c r="AJ52" s="2043"/>
      <c r="AK52" s="2092"/>
      <c r="AL52" s="2083"/>
      <c r="AM52" s="2084"/>
      <c r="AN52" s="1612"/>
      <c r="CG52" s="290">
        <v>0</v>
      </c>
    </row>
    <row r="53" spans="1:86" x14ac:dyDescent="0.2">
      <c r="A53" s="3490" t="s">
        <v>1024</v>
      </c>
      <c r="B53" s="3491"/>
      <c r="C53" s="2093">
        <f t="shared" si="9"/>
        <v>0</v>
      </c>
      <c r="D53" s="2093">
        <f t="shared" si="10"/>
        <v>0</v>
      </c>
      <c r="E53" s="2086">
        <f t="shared" si="10"/>
        <v>0</v>
      </c>
      <c r="F53" s="2080"/>
      <c r="G53" s="2080"/>
      <c r="H53" s="2080"/>
      <c r="I53" s="2080"/>
      <c r="J53" s="2080"/>
      <c r="K53" s="2080"/>
      <c r="L53" s="2080"/>
      <c r="M53" s="2088"/>
      <c r="N53" s="2088"/>
      <c r="O53" s="2088"/>
      <c r="P53" s="2088"/>
      <c r="Q53" s="2088"/>
      <c r="R53" s="2088"/>
      <c r="S53" s="2088"/>
      <c r="T53" s="2088"/>
      <c r="U53" s="2088"/>
      <c r="V53" s="2088"/>
      <c r="W53" s="2088"/>
      <c r="X53" s="2088"/>
      <c r="Y53" s="2088"/>
      <c r="Z53" s="2088"/>
      <c r="AA53" s="2088"/>
      <c r="AB53" s="2088"/>
      <c r="AC53" s="2088"/>
      <c r="AD53" s="2088"/>
      <c r="AE53" s="2088"/>
      <c r="AF53" s="2088"/>
      <c r="AG53" s="2088"/>
      <c r="AH53" s="2088"/>
      <c r="AI53" s="2088"/>
      <c r="AJ53" s="2089"/>
      <c r="AK53" s="2090"/>
      <c r="AL53" s="2083"/>
      <c r="AM53" s="2084"/>
      <c r="AN53" s="1612"/>
      <c r="CG53" s="290">
        <v>0</v>
      </c>
    </row>
    <row r="54" spans="1:86" x14ac:dyDescent="0.2">
      <c r="A54" s="3492" t="s">
        <v>1941</v>
      </c>
      <c r="B54" s="3492"/>
      <c r="C54" s="2093">
        <f t="shared" si="9"/>
        <v>0</v>
      </c>
      <c r="D54" s="2093">
        <f t="shared" si="10"/>
        <v>0</v>
      </c>
      <c r="E54" s="2076">
        <f t="shared" si="10"/>
        <v>0</v>
      </c>
      <c r="F54" s="2080"/>
      <c r="G54" s="2080"/>
      <c r="H54" s="2080"/>
      <c r="I54" s="2080"/>
      <c r="J54" s="2080"/>
      <c r="K54" s="2080"/>
      <c r="L54" s="2080"/>
      <c r="M54" s="2080"/>
      <c r="N54" s="2080"/>
      <c r="O54" s="2080"/>
      <c r="P54" s="2080"/>
      <c r="Q54" s="2080"/>
      <c r="R54" s="2080"/>
      <c r="S54" s="2080"/>
      <c r="T54" s="2080"/>
      <c r="U54" s="2080"/>
      <c r="V54" s="2080"/>
      <c r="W54" s="2080"/>
      <c r="X54" s="2080"/>
      <c r="Y54" s="2080"/>
      <c r="Z54" s="2080"/>
      <c r="AA54" s="2080"/>
      <c r="AB54" s="2080"/>
      <c r="AC54" s="2080"/>
      <c r="AD54" s="2080"/>
      <c r="AE54" s="2080"/>
      <c r="AF54" s="2080"/>
      <c r="AG54" s="2080"/>
      <c r="AH54" s="2080"/>
      <c r="AI54" s="2080"/>
      <c r="AJ54" s="2081"/>
      <c r="AK54" s="2082"/>
      <c r="AL54" s="2094"/>
      <c r="AM54" s="2095"/>
      <c r="AN54" s="1612"/>
      <c r="AO54" s="100"/>
      <c r="CG54" s="290">
        <v>0</v>
      </c>
    </row>
    <row r="55" spans="1:86" x14ac:dyDescent="0.2">
      <c r="A55" s="3486" t="s">
        <v>1026</v>
      </c>
      <c r="B55" s="3487"/>
      <c r="C55" s="2096">
        <f t="shared" si="9"/>
        <v>0</v>
      </c>
      <c r="D55" s="2096">
        <f t="shared" si="10"/>
        <v>0</v>
      </c>
      <c r="E55" s="2076">
        <f t="shared" si="10"/>
        <v>0</v>
      </c>
      <c r="F55" s="2080"/>
      <c r="G55" s="2080"/>
      <c r="H55" s="2080"/>
      <c r="I55" s="2080"/>
      <c r="J55" s="2080"/>
      <c r="K55" s="2080"/>
      <c r="L55" s="2080"/>
      <c r="M55" s="2080"/>
      <c r="N55" s="2080"/>
      <c r="O55" s="2080"/>
      <c r="P55" s="2080"/>
      <c r="Q55" s="2080"/>
      <c r="R55" s="2080"/>
      <c r="S55" s="2080"/>
      <c r="T55" s="2080"/>
      <c r="U55" s="2080"/>
      <c r="V55" s="2080"/>
      <c r="W55" s="2080"/>
      <c r="X55" s="2080"/>
      <c r="Y55" s="2080"/>
      <c r="Z55" s="2080"/>
      <c r="AA55" s="2080"/>
      <c r="AB55" s="2080"/>
      <c r="AC55" s="2080"/>
      <c r="AD55" s="2080"/>
      <c r="AE55" s="2080"/>
      <c r="AF55" s="2080"/>
      <c r="AG55" s="2080"/>
      <c r="AH55" s="2080"/>
      <c r="AI55" s="2080"/>
      <c r="AJ55" s="2081"/>
      <c r="AK55" s="2082"/>
      <c r="AL55" s="2094"/>
      <c r="AM55" s="2095"/>
      <c r="AN55" s="1612"/>
      <c r="AO55" s="100"/>
      <c r="CG55" s="290">
        <v>0</v>
      </c>
    </row>
    <row r="56" spans="1:86" x14ac:dyDescent="0.2">
      <c r="A56" s="3493" t="s">
        <v>1027</v>
      </c>
      <c r="B56" s="3493"/>
      <c r="C56" s="2097">
        <f t="shared" si="9"/>
        <v>0</v>
      </c>
      <c r="D56" s="2097">
        <f t="shared" si="10"/>
        <v>0</v>
      </c>
      <c r="E56" s="2098">
        <f t="shared" si="10"/>
        <v>0</v>
      </c>
      <c r="F56" s="2099"/>
      <c r="G56" s="2099"/>
      <c r="H56" s="2099"/>
      <c r="I56" s="2099"/>
      <c r="J56" s="2099"/>
      <c r="K56" s="2099"/>
      <c r="L56" s="2099"/>
      <c r="M56" s="2099"/>
      <c r="N56" s="2099"/>
      <c r="O56" s="2099"/>
      <c r="P56" s="2099"/>
      <c r="Q56" s="2099"/>
      <c r="R56" s="2099"/>
      <c r="S56" s="2099"/>
      <c r="T56" s="2099"/>
      <c r="U56" s="2099"/>
      <c r="V56" s="2099"/>
      <c r="W56" s="2099"/>
      <c r="X56" s="2099"/>
      <c r="Y56" s="2099"/>
      <c r="Z56" s="2099"/>
      <c r="AA56" s="2099"/>
      <c r="AB56" s="2099"/>
      <c r="AC56" s="2099"/>
      <c r="AD56" s="2099"/>
      <c r="AE56" s="2099"/>
      <c r="AF56" s="2099"/>
      <c r="AG56" s="2099"/>
      <c r="AH56" s="2099"/>
      <c r="AI56" s="2099"/>
      <c r="AJ56" s="2100"/>
      <c r="AK56" s="2101"/>
      <c r="AL56" s="2102"/>
      <c r="AM56" s="2103"/>
      <c r="AN56" s="1612"/>
      <c r="CG56" s="290">
        <v>0</v>
      </c>
    </row>
    <row r="57" spans="1:86" x14ac:dyDescent="0.2">
      <c r="A57" s="2014" t="s">
        <v>1033</v>
      </c>
      <c r="B57" s="1819"/>
      <c r="C57" s="2104"/>
      <c r="D57" s="2104"/>
      <c r="E57" s="2104"/>
      <c r="F57" s="439"/>
      <c r="G57" s="439"/>
      <c r="H57" s="439"/>
      <c r="I57" s="439"/>
      <c r="J57" s="439"/>
      <c r="K57" s="439"/>
      <c r="L57" s="803"/>
      <c r="M57" s="803"/>
      <c r="N57" s="803"/>
      <c r="O57" s="803"/>
      <c r="P57" s="803"/>
      <c r="Q57" s="278"/>
      <c r="R57" s="278"/>
      <c r="S57" s="278"/>
      <c r="T57" s="280"/>
      <c r="U57" s="280"/>
      <c r="V57" s="280"/>
    </row>
    <row r="58" spans="1:86" ht="15" customHeight="1" x14ac:dyDescent="0.2">
      <c r="A58" s="3259" t="s">
        <v>3</v>
      </c>
      <c r="B58" s="3259"/>
      <c r="C58" s="3258" t="s">
        <v>47</v>
      </c>
      <c r="D58" s="3259"/>
      <c r="E58" s="3259"/>
      <c r="F58" s="3067" t="s">
        <v>5</v>
      </c>
      <c r="G58" s="3068"/>
      <c r="H58" s="3068"/>
      <c r="I58" s="3068"/>
      <c r="J58" s="3068"/>
      <c r="K58" s="3068"/>
      <c r="L58" s="3068"/>
      <c r="M58" s="3068"/>
      <c r="N58" s="3068"/>
      <c r="O58" s="3068"/>
      <c r="P58" s="3068"/>
      <c r="Q58" s="3068"/>
      <c r="R58" s="3068"/>
      <c r="S58" s="3068"/>
      <c r="T58" s="3068"/>
      <c r="U58" s="3068"/>
      <c r="V58" s="3068"/>
      <c r="W58" s="3068"/>
      <c r="X58" s="3068"/>
      <c r="Y58" s="3068"/>
      <c r="Z58" s="3068"/>
      <c r="AA58" s="3068"/>
      <c r="AB58" s="3068"/>
      <c r="AC58" s="3068"/>
      <c r="AD58" s="3068"/>
      <c r="AE58" s="3068"/>
      <c r="AF58" s="3068"/>
      <c r="AG58" s="3068"/>
      <c r="AH58" s="3068"/>
      <c r="AI58" s="3068"/>
      <c r="AJ58" s="3068"/>
      <c r="AK58" s="3069"/>
      <c r="AL58" s="2775" t="s">
        <v>772</v>
      </c>
      <c r="AM58" s="2105"/>
    </row>
    <row r="59" spans="1:86" ht="15" customHeight="1" x14ac:dyDescent="0.2">
      <c r="A59" s="3446"/>
      <c r="B59" s="3446"/>
      <c r="C59" s="3470"/>
      <c r="D59" s="3446"/>
      <c r="E59" s="3447"/>
      <c r="F59" s="3258" t="s">
        <v>988</v>
      </c>
      <c r="G59" s="3260"/>
      <c r="H59" s="3259" t="s">
        <v>989</v>
      </c>
      <c r="I59" s="3259"/>
      <c r="J59" s="3258" t="s">
        <v>990</v>
      </c>
      <c r="K59" s="3260"/>
      <c r="L59" s="3259" t="s">
        <v>991</v>
      </c>
      <c r="M59" s="3259"/>
      <c r="N59" s="2784" t="s">
        <v>992</v>
      </c>
      <c r="O59" s="2785"/>
      <c r="P59" s="2784" t="s">
        <v>993</v>
      </c>
      <c r="Q59" s="2785"/>
      <c r="R59" s="2951" t="s">
        <v>994</v>
      </c>
      <c r="S59" s="2951"/>
      <c r="T59" s="2784" t="s">
        <v>995</v>
      </c>
      <c r="U59" s="2785"/>
      <c r="V59" s="2951" t="s">
        <v>996</v>
      </c>
      <c r="W59" s="2951"/>
      <c r="X59" s="2784" t="s">
        <v>997</v>
      </c>
      <c r="Y59" s="2785"/>
      <c r="Z59" s="2951" t="s">
        <v>998</v>
      </c>
      <c r="AA59" s="2951"/>
      <c r="AB59" s="2784" t="s">
        <v>999</v>
      </c>
      <c r="AC59" s="2785"/>
      <c r="AD59" s="2951" t="s">
        <v>1000</v>
      </c>
      <c r="AE59" s="2951"/>
      <c r="AF59" s="2784" t="s">
        <v>1001</v>
      </c>
      <c r="AG59" s="2785"/>
      <c r="AH59" s="2951" t="s">
        <v>1002</v>
      </c>
      <c r="AI59" s="2951"/>
      <c r="AJ59" s="2784" t="s">
        <v>1003</v>
      </c>
      <c r="AK59" s="2785"/>
      <c r="AL59" s="2775"/>
      <c r="AM59" s="2105"/>
    </row>
    <row r="60" spans="1:86" x14ac:dyDescent="0.2">
      <c r="A60" s="3446"/>
      <c r="B60" s="3446"/>
      <c r="C60" s="3261"/>
      <c r="D60" s="2934"/>
      <c r="E60" s="2935"/>
      <c r="F60" s="3261"/>
      <c r="G60" s="2935"/>
      <c r="H60" s="2934"/>
      <c r="I60" s="2934"/>
      <c r="J60" s="3261"/>
      <c r="K60" s="2935"/>
      <c r="L60" s="2934"/>
      <c r="M60" s="2934"/>
      <c r="N60" s="2788"/>
      <c r="O60" s="2789"/>
      <c r="P60" s="2788"/>
      <c r="Q60" s="2789"/>
      <c r="R60" s="2822"/>
      <c r="S60" s="2822"/>
      <c r="T60" s="2788"/>
      <c r="U60" s="2789"/>
      <c r="V60" s="2822"/>
      <c r="W60" s="2822"/>
      <c r="X60" s="2788"/>
      <c r="Y60" s="2789"/>
      <c r="Z60" s="2822"/>
      <c r="AA60" s="2822"/>
      <c r="AB60" s="2788"/>
      <c r="AC60" s="2789"/>
      <c r="AD60" s="2822"/>
      <c r="AE60" s="2822"/>
      <c r="AF60" s="2788"/>
      <c r="AG60" s="2789"/>
      <c r="AH60" s="2822"/>
      <c r="AI60" s="2822"/>
      <c r="AJ60" s="2788"/>
      <c r="AK60" s="2789"/>
      <c r="AL60" s="2775"/>
      <c r="AM60" s="2105"/>
    </row>
    <row r="61" spans="1:86" x14ac:dyDescent="0.2">
      <c r="A61" s="2934"/>
      <c r="B61" s="2934"/>
      <c r="C61" s="297" t="s">
        <v>231</v>
      </c>
      <c r="D61" s="297" t="s">
        <v>27</v>
      </c>
      <c r="E61" s="297" t="s">
        <v>28</v>
      </c>
      <c r="F61" s="2106" t="s">
        <v>27</v>
      </c>
      <c r="G61" s="2016" t="s">
        <v>28</v>
      </c>
      <c r="H61" s="2107" t="s">
        <v>27</v>
      </c>
      <c r="I61" s="2108" t="s">
        <v>28</v>
      </c>
      <c r="J61" s="2106" t="s">
        <v>27</v>
      </c>
      <c r="K61" s="2016" t="s">
        <v>28</v>
      </c>
      <c r="L61" s="2107" t="s">
        <v>27</v>
      </c>
      <c r="M61" s="2108" t="s">
        <v>28</v>
      </c>
      <c r="N61" s="2106" t="s">
        <v>27</v>
      </c>
      <c r="O61" s="2016" t="s">
        <v>28</v>
      </c>
      <c r="P61" s="2106" t="s">
        <v>27</v>
      </c>
      <c r="Q61" s="2016" t="s">
        <v>28</v>
      </c>
      <c r="R61" s="2107" t="s">
        <v>27</v>
      </c>
      <c r="S61" s="2108" t="s">
        <v>28</v>
      </c>
      <c r="T61" s="2106" t="s">
        <v>27</v>
      </c>
      <c r="U61" s="2016" t="s">
        <v>28</v>
      </c>
      <c r="V61" s="2107" t="s">
        <v>27</v>
      </c>
      <c r="W61" s="2108" t="s">
        <v>28</v>
      </c>
      <c r="X61" s="2106" t="s">
        <v>27</v>
      </c>
      <c r="Y61" s="2016" t="s">
        <v>28</v>
      </c>
      <c r="Z61" s="2107" t="s">
        <v>27</v>
      </c>
      <c r="AA61" s="2108" t="s">
        <v>28</v>
      </c>
      <c r="AB61" s="2106" t="s">
        <v>27</v>
      </c>
      <c r="AC61" s="2016" t="s">
        <v>28</v>
      </c>
      <c r="AD61" s="2107" t="s">
        <v>27</v>
      </c>
      <c r="AE61" s="2108" t="s">
        <v>28</v>
      </c>
      <c r="AF61" s="2106" t="s">
        <v>27</v>
      </c>
      <c r="AG61" s="2016" t="s">
        <v>28</v>
      </c>
      <c r="AH61" s="2107" t="s">
        <v>27</v>
      </c>
      <c r="AI61" s="2108" t="s">
        <v>28</v>
      </c>
      <c r="AJ61" s="2106" t="s">
        <v>27</v>
      </c>
      <c r="AK61" s="2016" t="s">
        <v>28</v>
      </c>
      <c r="AL61" s="2775"/>
      <c r="AM61" s="2105"/>
    </row>
    <row r="62" spans="1:86" x14ac:dyDescent="0.2">
      <c r="A62" s="3454" t="s">
        <v>33</v>
      </c>
      <c r="B62" s="3454"/>
      <c r="C62" s="2109">
        <f>SUM(D62+E62)</f>
        <v>0</v>
      </c>
      <c r="D62" s="2109">
        <f>SUM(F62+H62+J62+L62+N62+P62+R62+T62+V62+X62+Z62+AB62+AD62+AF62+AH62+AJ62)</f>
        <v>0</v>
      </c>
      <c r="E62" s="344">
        <f>SUM(G62+I62+K62+M62+O62+Q62+S62+U62+W62+Y62+AA62+AC62+AE62+AG62+AI62+AK62)</f>
        <v>0</v>
      </c>
      <c r="F62" s="346"/>
      <c r="G62" s="432"/>
      <c r="H62" s="348"/>
      <c r="I62" s="442"/>
      <c r="J62" s="346"/>
      <c r="K62" s="347"/>
      <c r="L62" s="348"/>
      <c r="M62" s="442"/>
      <c r="N62" s="346"/>
      <c r="O62" s="347"/>
      <c r="P62" s="346"/>
      <c r="Q62" s="347"/>
      <c r="R62" s="348"/>
      <c r="S62" s="442"/>
      <c r="T62" s="346"/>
      <c r="U62" s="347"/>
      <c r="V62" s="348"/>
      <c r="W62" s="442"/>
      <c r="X62" s="346"/>
      <c r="Y62" s="347"/>
      <c r="Z62" s="348"/>
      <c r="AA62" s="442"/>
      <c r="AB62" s="346"/>
      <c r="AC62" s="347"/>
      <c r="AD62" s="348"/>
      <c r="AE62" s="442"/>
      <c r="AF62" s="346"/>
      <c r="AG62" s="347"/>
      <c r="AH62" s="348"/>
      <c r="AI62" s="442"/>
      <c r="AJ62" s="346"/>
      <c r="AK62" s="347"/>
      <c r="AL62" s="476"/>
      <c r="AM62" s="2110" t="s">
        <v>263</v>
      </c>
      <c r="CG62" s="290">
        <v>0</v>
      </c>
      <c r="CH62" s="290">
        <v>0</v>
      </c>
    </row>
    <row r="63" spans="1:86" x14ac:dyDescent="0.2">
      <c r="A63" s="2014" t="s">
        <v>1034</v>
      </c>
      <c r="B63" s="1819"/>
      <c r="C63" s="2104"/>
      <c r="D63" s="2104"/>
      <c r="E63" s="2104"/>
      <c r="F63" s="439"/>
      <c r="G63" s="439"/>
      <c r="H63" s="439"/>
      <c r="I63" s="439"/>
      <c r="J63" s="439"/>
      <c r="K63" s="439"/>
      <c r="L63" s="803"/>
      <c r="M63" s="1288"/>
      <c r="N63" s="854"/>
      <c r="O63" s="854"/>
      <c r="P63" s="854"/>
      <c r="Q63" s="591"/>
      <c r="R63" s="280"/>
      <c r="S63" s="280"/>
      <c r="T63" s="280"/>
      <c r="U63" s="846"/>
      <c r="V63" s="846"/>
      <c r="AM63" s="2105"/>
    </row>
    <row r="64" spans="1:86" ht="15" customHeight="1" x14ac:dyDescent="0.2">
      <c r="A64" s="3259" t="s">
        <v>3</v>
      </c>
      <c r="B64" s="3260"/>
      <c r="C64" s="3258" t="s">
        <v>47</v>
      </c>
      <c r="D64" s="3259"/>
      <c r="E64" s="3260"/>
      <c r="F64" s="3067" t="s">
        <v>5</v>
      </c>
      <c r="G64" s="3068"/>
      <c r="H64" s="3068"/>
      <c r="I64" s="3068"/>
      <c r="J64" s="3068"/>
      <c r="K64" s="3068"/>
      <c r="L64" s="3068"/>
      <c r="M64" s="3068"/>
      <c r="N64" s="3068"/>
      <c r="O64" s="3068"/>
      <c r="P64" s="3068"/>
      <c r="Q64" s="3068"/>
      <c r="R64" s="3068"/>
      <c r="S64" s="3068"/>
      <c r="T64" s="3068"/>
      <c r="U64" s="3068"/>
      <c r="V64" s="3068"/>
      <c r="W64" s="3068"/>
      <c r="X64" s="3068"/>
      <c r="Y64" s="3068"/>
      <c r="Z64" s="3068"/>
      <c r="AA64" s="3068"/>
      <c r="AB64" s="3068"/>
      <c r="AC64" s="3068"/>
      <c r="AD64" s="3068"/>
      <c r="AE64" s="3068"/>
      <c r="AF64" s="3068"/>
      <c r="AG64" s="3068"/>
      <c r="AH64" s="3068"/>
      <c r="AI64" s="3068"/>
      <c r="AJ64" s="3068"/>
      <c r="AK64" s="3069"/>
      <c r="AL64" s="2732" t="s">
        <v>772</v>
      </c>
      <c r="AM64" s="2105"/>
    </row>
    <row r="65" spans="1:86" ht="14.25" customHeight="1" x14ac:dyDescent="0.2">
      <c r="A65" s="3446"/>
      <c r="B65" s="3447"/>
      <c r="C65" s="3470"/>
      <c r="D65" s="3446"/>
      <c r="E65" s="3447"/>
      <c r="F65" s="2925" t="s">
        <v>988</v>
      </c>
      <c r="G65" s="2927"/>
      <c r="H65" s="2926" t="s">
        <v>989</v>
      </c>
      <c r="I65" s="2926"/>
      <c r="J65" s="2925" t="s">
        <v>990</v>
      </c>
      <c r="K65" s="2927"/>
      <c r="L65" s="2926" t="s">
        <v>991</v>
      </c>
      <c r="M65" s="2926"/>
      <c r="N65" s="2735" t="s">
        <v>992</v>
      </c>
      <c r="O65" s="2737"/>
      <c r="P65" s="2736" t="s">
        <v>993</v>
      </c>
      <c r="Q65" s="2736"/>
      <c r="R65" s="2735" t="s">
        <v>994</v>
      </c>
      <c r="S65" s="2737"/>
      <c r="T65" s="2736" t="s">
        <v>995</v>
      </c>
      <c r="U65" s="2736"/>
      <c r="V65" s="2735" t="s">
        <v>996</v>
      </c>
      <c r="W65" s="2737"/>
      <c r="X65" s="2736" t="s">
        <v>997</v>
      </c>
      <c r="Y65" s="2736"/>
      <c r="Z65" s="2735" t="s">
        <v>998</v>
      </c>
      <c r="AA65" s="2737"/>
      <c r="AB65" s="2736" t="s">
        <v>999</v>
      </c>
      <c r="AC65" s="2736"/>
      <c r="AD65" s="2735" t="s">
        <v>1000</v>
      </c>
      <c r="AE65" s="2737"/>
      <c r="AF65" s="2736" t="s">
        <v>1001</v>
      </c>
      <c r="AG65" s="2736"/>
      <c r="AH65" s="2735" t="s">
        <v>1002</v>
      </c>
      <c r="AI65" s="2737"/>
      <c r="AJ65" s="2735" t="s">
        <v>1003</v>
      </c>
      <c r="AK65" s="2737"/>
      <c r="AL65" s="2734"/>
      <c r="AM65" s="2105"/>
    </row>
    <row r="66" spans="1:86" x14ac:dyDescent="0.2">
      <c r="A66" s="2934"/>
      <c r="B66" s="2935"/>
      <c r="C66" s="297" t="s">
        <v>231</v>
      </c>
      <c r="D66" s="297" t="s">
        <v>27</v>
      </c>
      <c r="E66" s="297" t="s">
        <v>28</v>
      </c>
      <c r="F66" s="1987" t="s">
        <v>27</v>
      </c>
      <c r="G66" s="1988" t="s">
        <v>28</v>
      </c>
      <c r="H66" s="1989" t="s">
        <v>27</v>
      </c>
      <c r="I66" s="1990" t="s">
        <v>28</v>
      </c>
      <c r="J66" s="1987" t="s">
        <v>27</v>
      </c>
      <c r="K66" s="1988" t="s">
        <v>28</v>
      </c>
      <c r="L66" s="1989" t="s">
        <v>27</v>
      </c>
      <c r="M66" s="1990" t="s">
        <v>28</v>
      </c>
      <c r="N66" s="1987" t="s">
        <v>27</v>
      </c>
      <c r="O66" s="1988" t="s">
        <v>28</v>
      </c>
      <c r="P66" s="1989" t="s">
        <v>27</v>
      </c>
      <c r="Q66" s="1990" t="s">
        <v>28</v>
      </c>
      <c r="R66" s="1987" t="s">
        <v>27</v>
      </c>
      <c r="S66" s="1988" t="s">
        <v>28</v>
      </c>
      <c r="T66" s="1989" t="s">
        <v>27</v>
      </c>
      <c r="U66" s="1990" t="s">
        <v>28</v>
      </c>
      <c r="V66" s="1987" t="s">
        <v>27</v>
      </c>
      <c r="W66" s="1988" t="s">
        <v>28</v>
      </c>
      <c r="X66" s="1989" t="s">
        <v>27</v>
      </c>
      <c r="Y66" s="1990" t="s">
        <v>28</v>
      </c>
      <c r="Z66" s="1987" t="s">
        <v>27</v>
      </c>
      <c r="AA66" s="1988" t="s">
        <v>28</v>
      </c>
      <c r="AB66" s="1989" t="s">
        <v>27</v>
      </c>
      <c r="AC66" s="1990" t="s">
        <v>28</v>
      </c>
      <c r="AD66" s="1987" t="s">
        <v>27</v>
      </c>
      <c r="AE66" s="1988" t="s">
        <v>28</v>
      </c>
      <c r="AF66" s="1989" t="s">
        <v>27</v>
      </c>
      <c r="AG66" s="1990" t="s">
        <v>28</v>
      </c>
      <c r="AH66" s="1987" t="s">
        <v>27</v>
      </c>
      <c r="AI66" s="1988" t="s">
        <v>28</v>
      </c>
      <c r="AJ66" s="1987" t="s">
        <v>27</v>
      </c>
      <c r="AK66" s="1988" t="s">
        <v>28</v>
      </c>
      <c r="AL66" s="2733"/>
      <c r="AM66" s="2105"/>
    </row>
    <row r="67" spans="1:86" x14ac:dyDescent="0.2">
      <c r="A67" s="3459" t="s">
        <v>33</v>
      </c>
      <c r="B67" s="3459"/>
      <c r="C67" s="2111">
        <f>SUM(D67+E67)</f>
        <v>0</v>
      </c>
      <c r="D67" s="2111">
        <f t="shared" ref="D67:E69" si="11">SUM(F67+H67+J67+L67+N67+P67+R67+T67+V67+X67+Z67+AB67+AD67+AF67+AH67+AJ67)</f>
        <v>0</v>
      </c>
      <c r="E67" s="2111">
        <f t="shared" si="11"/>
        <v>0</v>
      </c>
      <c r="F67" s="193"/>
      <c r="G67" s="244"/>
      <c r="H67" s="264"/>
      <c r="I67" s="532"/>
      <c r="J67" s="193"/>
      <c r="K67" s="166"/>
      <c r="L67" s="264"/>
      <c r="M67" s="532"/>
      <c r="N67" s="193"/>
      <c r="O67" s="166"/>
      <c r="P67" s="264"/>
      <c r="Q67" s="532"/>
      <c r="R67" s="193"/>
      <c r="S67" s="166"/>
      <c r="T67" s="264"/>
      <c r="U67" s="532"/>
      <c r="V67" s="193"/>
      <c r="W67" s="166"/>
      <c r="X67" s="264"/>
      <c r="Y67" s="532"/>
      <c r="Z67" s="193"/>
      <c r="AA67" s="166"/>
      <c r="AB67" s="264"/>
      <c r="AC67" s="532"/>
      <c r="AD67" s="193"/>
      <c r="AE67" s="166"/>
      <c r="AF67" s="264"/>
      <c r="AG67" s="532"/>
      <c r="AH67" s="193"/>
      <c r="AI67" s="166"/>
      <c r="AJ67" s="401"/>
      <c r="AK67" s="166"/>
      <c r="AL67" s="155"/>
      <c r="AM67" s="2110" t="s">
        <v>263</v>
      </c>
      <c r="CG67" s="290">
        <v>0</v>
      </c>
      <c r="CH67" s="290">
        <v>0</v>
      </c>
    </row>
    <row r="68" spans="1:86" x14ac:dyDescent="0.2">
      <c r="A68" s="3460" t="s">
        <v>639</v>
      </c>
      <c r="B68" s="3461"/>
      <c r="C68" s="2112">
        <f>SUM(D68+E68)</f>
        <v>0</v>
      </c>
      <c r="D68" s="2112">
        <f t="shared" si="11"/>
        <v>0</v>
      </c>
      <c r="E68" s="2112">
        <f t="shared" si="11"/>
        <v>0</v>
      </c>
      <c r="F68" s="201"/>
      <c r="G68" s="301"/>
      <c r="H68" s="267"/>
      <c r="I68" s="447"/>
      <c r="J68" s="201"/>
      <c r="K68" s="236"/>
      <c r="L68" s="267"/>
      <c r="M68" s="447"/>
      <c r="N68" s="201"/>
      <c r="O68" s="236"/>
      <c r="P68" s="267"/>
      <c r="Q68" s="447"/>
      <c r="R68" s="201"/>
      <c r="S68" s="236"/>
      <c r="T68" s="267"/>
      <c r="U68" s="447"/>
      <c r="V68" s="201"/>
      <c r="W68" s="236"/>
      <c r="X68" s="267"/>
      <c r="Y68" s="447"/>
      <c r="Z68" s="201"/>
      <c r="AA68" s="236"/>
      <c r="AB68" s="267"/>
      <c r="AC68" s="447"/>
      <c r="AD68" s="201"/>
      <c r="AE68" s="236"/>
      <c r="AF68" s="267"/>
      <c r="AG68" s="447"/>
      <c r="AH68" s="201"/>
      <c r="AI68" s="236"/>
      <c r="AJ68" s="395"/>
      <c r="AK68" s="236"/>
      <c r="AL68" s="237"/>
      <c r="AM68" s="2110" t="s">
        <v>263</v>
      </c>
      <c r="CG68" s="290">
        <v>0</v>
      </c>
      <c r="CH68" s="290">
        <v>0</v>
      </c>
    </row>
    <row r="69" spans="1:86" x14ac:dyDescent="0.2">
      <c r="A69" s="3462" t="s">
        <v>643</v>
      </c>
      <c r="B69" s="3462"/>
      <c r="C69" s="2113">
        <f>SUM(D69+E69)</f>
        <v>0</v>
      </c>
      <c r="D69" s="2113">
        <f t="shared" si="11"/>
        <v>0</v>
      </c>
      <c r="E69" s="2113">
        <f t="shared" si="11"/>
        <v>0</v>
      </c>
      <c r="F69" s="269"/>
      <c r="G69" s="429"/>
      <c r="H69" s="206"/>
      <c r="I69" s="209"/>
      <c r="J69" s="269"/>
      <c r="K69" s="270"/>
      <c r="L69" s="206"/>
      <c r="M69" s="209"/>
      <c r="N69" s="269"/>
      <c r="O69" s="270"/>
      <c r="P69" s="206"/>
      <c r="Q69" s="209"/>
      <c r="R69" s="269"/>
      <c r="S69" s="270"/>
      <c r="T69" s="206"/>
      <c r="U69" s="209"/>
      <c r="V69" s="269"/>
      <c r="W69" s="270"/>
      <c r="X69" s="206"/>
      <c r="Y69" s="209"/>
      <c r="Z69" s="269"/>
      <c r="AA69" s="270"/>
      <c r="AB69" s="206"/>
      <c r="AC69" s="209"/>
      <c r="AD69" s="269"/>
      <c r="AE69" s="270"/>
      <c r="AF69" s="206"/>
      <c r="AG69" s="209"/>
      <c r="AH69" s="269"/>
      <c r="AI69" s="270"/>
      <c r="AJ69" s="407"/>
      <c r="AK69" s="270"/>
      <c r="AL69" s="859"/>
      <c r="AM69" s="2110" t="s">
        <v>263</v>
      </c>
      <c r="CG69" s="290">
        <v>0</v>
      </c>
      <c r="CH69" s="290">
        <v>0</v>
      </c>
    </row>
    <row r="70" spans="1:86" x14ac:dyDescent="0.2">
      <c r="A70" s="3463" t="s">
        <v>47</v>
      </c>
      <c r="B70" s="3463"/>
      <c r="C70" s="2109">
        <f t="shared" ref="C70:AL70" si="12">SUM(C67:C69)</f>
        <v>0</v>
      </c>
      <c r="D70" s="2109">
        <f t="shared" si="12"/>
        <v>0</v>
      </c>
      <c r="E70" s="2109">
        <f t="shared" si="12"/>
        <v>0</v>
      </c>
      <c r="F70" s="272">
        <f t="shared" si="12"/>
        <v>0</v>
      </c>
      <c r="G70" s="273">
        <f t="shared" si="12"/>
        <v>0</v>
      </c>
      <c r="H70" s="275">
        <f t="shared" si="12"/>
        <v>0</v>
      </c>
      <c r="I70" s="1280">
        <f t="shared" si="12"/>
        <v>0</v>
      </c>
      <c r="J70" s="272">
        <f t="shared" si="12"/>
        <v>0</v>
      </c>
      <c r="K70" s="306">
        <f t="shared" si="12"/>
        <v>0</v>
      </c>
      <c r="L70" s="275">
        <f t="shared" si="12"/>
        <v>0</v>
      </c>
      <c r="M70" s="1280">
        <f t="shared" si="12"/>
        <v>0</v>
      </c>
      <c r="N70" s="272">
        <f t="shared" si="12"/>
        <v>0</v>
      </c>
      <c r="O70" s="306">
        <f t="shared" si="12"/>
        <v>0</v>
      </c>
      <c r="P70" s="275">
        <f t="shared" si="12"/>
        <v>0</v>
      </c>
      <c r="Q70" s="1280">
        <f t="shared" si="12"/>
        <v>0</v>
      </c>
      <c r="R70" s="272">
        <f t="shared" si="12"/>
        <v>0</v>
      </c>
      <c r="S70" s="306">
        <f t="shared" si="12"/>
        <v>0</v>
      </c>
      <c r="T70" s="275">
        <f t="shared" si="12"/>
        <v>0</v>
      </c>
      <c r="U70" s="1280">
        <f t="shared" si="12"/>
        <v>0</v>
      </c>
      <c r="V70" s="272">
        <f t="shared" si="12"/>
        <v>0</v>
      </c>
      <c r="W70" s="306">
        <f t="shared" si="12"/>
        <v>0</v>
      </c>
      <c r="X70" s="275">
        <f t="shared" si="12"/>
        <v>0</v>
      </c>
      <c r="Y70" s="1280">
        <f t="shared" si="12"/>
        <v>0</v>
      </c>
      <c r="Z70" s="272">
        <f t="shared" si="12"/>
        <v>0</v>
      </c>
      <c r="AA70" s="306">
        <f t="shared" si="12"/>
        <v>0</v>
      </c>
      <c r="AB70" s="275">
        <f t="shared" si="12"/>
        <v>0</v>
      </c>
      <c r="AC70" s="1280">
        <f t="shared" si="12"/>
        <v>0</v>
      </c>
      <c r="AD70" s="272">
        <f t="shared" si="12"/>
        <v>0</v>
      </c>
      <c r="AE70" s="306">
        <f t="shared" si="12"/>
        <v>0</v>
      </c>
      <c r="AF70" s="275">
        <f t="shared" si="12"/>
        <v>0</v>
      </c>
      <c r="AG70" s="1280">
        <f t="shared" si="12"/>
        <v>0</v>
      </c>
      <c r="AH70" s="272">
        <f t="shared" si="12"/>
        <v>0</v>
      </c>
      <c r="AI70" s="306">
        <f t="shared" si="12"/>
        <v>0</v>
      </c>
      <c r="AJ70" s="271">
        <f t="shared" si="12"/>
        <v>0</v>
      </c>
      <c r="AK70" s="306">
        <f t="shared" si="12"/>
        <v>0</v>
      </c>
      <c r="AL70" s="274">
        <f t="shared" si="12"/>
        <v>0</v>
      </c>
      <c r="AM70" s="2110"/>
    </row>
    <row r="71" spans="1:86" x14ac:dyDescent="0.2">
      <c r="A71" s="2014" t="s">
        <v>1035</v>
      </c>
      <c r="B71" s="1819"/>
      <c r="C71" s="2104"/>
      <c r="D71" s="2104"/>
      <c r="E71" s="2104"/>
      <c r="F71" s="439"/>
      <c r="G71" s="439"/>
      <c r="H71" s="439"/>
      <c r="I71" s="439"/>
      <c r="J71" s="439"/>
      <c r="K71" s="439"/>
      <c r="L71" s="803"/>
      <c r="M71" s="1288"/>
      <c r="N71" s="1777"/>
      <c r="O71" s="1777"/>
      <c r="P71" s="1777"/>
      <c r="Q71" s="280"/>
      <c r="R71" s="280"/>
      <c r="S71" s="280"/>
      <c r="T71" s="280"/>
      <c r="U71" s="846"/>
      <c r="V71" s="846"/>
      <c r="AM71" s="2105"/>
    </row>
    <row r="72" spans="1:86" ht="15" customHeight="1" x14ac:dyDescent="0.2">
      <c r="A72" s="3259" t="s">
        <v>3</v>
      </c>
      <c r="B72" s="3260"/>
      <c r="C72" s="3258" t="s">
        <v>47</v>
      </c>
      <c r="D72" s="3259"/>
      <c r="E72" s="3260"/>
      <c r="F72" s="3067" t="s">
        <v>5</v>
      </c>
      <c r="G72" s="3068"/>
      <c r="H72" s="3068"/>
      <c r="I72" s="3068"/>
      <c r="J72" s="3068"/>
      <c r="K72" s="3068"/>
      <c r="L72" s="3068"/>
      <c r="M72" s="3068"/>
      <c r="N72" s="3068"/>
      <c r="O72" s="3068"/>
      <c r="P72" s="3068"/>
      <c r="Q72" s="3068"/>
      <c r="R72" s="3068"/>
      <c r="S72" s="3068"/>
      <c r="T72" s="3068"/>
      <c r="U72" s="3068"/>
      <c r="V72" s="3068"/>
      <c r="W72" s="3068"/>
      <c r="X72" s="3068"/>
      <c r="Y72" s="3068"/>
      <c r="Z72" s="3068"/>
      <c r="AA72" s="3068"/>
      <c r="AB72" s="3068"/>
      <c r="AC72" s="3068"/>
      <c r="AD72" s="3068"/>
      <c r="AE72" s="3068"/>
      <c r="AF72" s="3068"/>
      <c r="AG72" s="3068"/>
      <c r="AH72" s="3068"/>
      <c r="AI72" s="3068"/>
      <c r="AJ72" s="3068"/>
      <c r="AK72" s="3069"/>
      <c r="AL72" s="2732" t="s">
        <v>772</v>
      </c>
      <c r="AM72" s="2105"/>
    </row>
    <row r="73" spans="1:86" ht="14.25" customHeight="1" x14ac:dyDescent="0.2">
      <c r="A73" s="3446"/>
      <c r="B73" s="3447"/>
      <c r="C73" s="3261"/>
      <c r="D73" s="2934"/>
      <c r="E73" s="2935"/>
      <c r="F73" s="3258" t="s">
        <v>988</v>
      </c>
      <c r="G73" s="3260"/>
      <c r="H73" s="3259" t="s">
        <v>989</v>
      </c>
      <c r="I73" s="3259"/>
      <c r="J73" s="3258" t="s">
        <v>990</v>
      </c>
      <c r="K73" s="3260"/>
      <c r="L73" s="3258" t="s">
        <v>991</v>
      </c>
      <c r="M73" s="3260"/>
      <c r="N73" s="2951" t="s">
        <v>992</v>
      </c>
      <c r="O73" s="2951"/>
      <c r="P73" s="2784" t="s">
        <v>993</v>
      </c>
      <c r="Q73" s="2785"/>
      <c r="R73" s="2951" t="s">
        <v>994</v>
      </c>
      <c r="S73" s="2951"/>
      <c r="T73" s="2784" t="s">
        <v>995</v>
      </c>
      <c r="U73" s="2785"/>
      <c r="V73" s="2951" t="s">
        <v>996</v>
      </c>
      <c r="W73" s="2951"/>
      <c r="X73" s="2784" t="s">
        <v>997</v>
      </c>
      <c r="Y73" s="2785"/>
      <c r="Z73" s="2951" t="s">
        <v>998</v>
      </c>
      <c r="AA73" s="2951"/>
      <c r="AB73" s="2784" t="s">
        <v>999</v>
      </c>
      <c r="AC73" s="2785"/>
      <c r="AD73" s="2951" t="s">
        <v>1000</v>
      </c>
      <c r="AE73" s="2951"/>
      <c r="AF73" s="2784" t="s">
        <v>1001</v>
      </c>
      <c r="AG73" s="2785"/>
      <c r="AH73" s="2951" t="s">
        <v>1002</v>
      </c>
      <c r="AI73" s="2951"/>
      <c r="AJ73" s="2784" t="s">
        <v>1003</v>
      </c>
      <c r="AK73" s="2785"/>
      <c r="AL73" s="2734"/>
      <c r="AM73" s="2105"/>
    </row>
    <row r="74" spans="1:86" x14ac:dyDescent="0.2">
      <c r="A74" s="2934"/>
      <c r="B74" s="2935"/>
      <c r="C74" s="297" t="s">
        <v>231</v>
      </c>
      <c r="D74" s="297" t="s">
        <v>27</v>
      </c>
      <c r="E74" s="297" t="s">
        <v>28</v>
      </c>
      <c r="F74" s="805" t="s">
        <v>27</v>
      </c>
      <c r="G74" s="185" t="s">
        <v>28</v>
      </c>
      <c r="H74" s="281" t="s">
        <v>27</v>
      </c>
      <c r="I74" s="754" t="s">
        <v>28</v>
      </c>
      <c r="J74" s="805" t="s">
        <v>27</v>
      </c>
      <c r="K74" s="185" t="s">
        <v>28</v>
      </c>
      <c r="L74" s="805" t="s">
        <v>27</v>
      </c>
      <c r="M74" s="185" t="s">
        <v>28</v>
      </c>
      <c r="N74" s="281" t="s">
        <v>27</v>
      </c>
      <c r="O74" s="754" t="s">
        <v>28</v>
      </c>
      <c r="P74" s="805" t="s">
        <v>27</v>
      </c>
      <c r="Q74" s="185" t="s">
        <v>28</v>
      </c>
      <c r="R74" s="281" t="s">
        <v>27</v>
      </c>
      <c r="S74" s="754" t="s">
        <v>28</v>
      </c>
      <c r="T74" s="805" t="s">
        <v>27</v>
      </c>
      <c r="U74" s="185" t="s">
        <v>28</v>
      </c>
      <c r="V74" s="281" t="s">
        <v>27</v>
      </c>
      <c r="W74" s="754" t="s">
        <v>28</v>
      </c>
      <c r="X74" s="805" t="s">
        <v>27</v>
      </c>
      <c r="Y74" s="185" t="s">
        <v>28</v>
      </c>
      <c r="Z74" s="281" t="s">
        <v>27</v>
      </c>
      <c r="AA74" s="754" t="s">
        <v>28</v>
      </c>
      <c r="AB74" s="805" t="s">
        <v>27</v>
      </c>
      <c r="AC74" s="185" t="s">
        <v>28</v>
      </c>
      <c r="AD74" s="281" t="s">
        <v>27</v>
      </c>
      <c r="AE74" s="754" t="s">
        <v>28</v>
      </c>
      <c r="AF74" s="805" t="s">
        <v>27</v>
      </c>
      <c r="AG74" s="185" t="s">
        <v>28</v>
      </c>
      <c r="AH74" s="281" t="s">
        <v>27</v>
      </c>
      <c r="AI74" s="754" t="s">
        <v>28</v>
      </c>
      <c r="AJ74" s="805" t="s">
        <v>27</v>
      </c>
      <c r="AK74" s="185" t="s">
        <v>28</v>
      </c>
      <c r="AL74" s="2733"/>
      <c r="AM74" s="2105"/>
    </row>
    <row r="75" spans="1:86" x14ac:dyDescent="0.2">
      <c r="A75" s="3464" t="s">
        <v>639</v>
      </c>
      <c r="B75" s="3465"/>
      <c r="C75" s="2114">
        <f>SUM(D75+E75)</f>
        <v>0</v>
      </c>
      <c r="D75" s="2114">
        <f>SUM(F75+H75+J75+L75+N75+P75+R75+T75+V75+X75+Z75+AB75+AD75+AF75+AH75+AJ75)</f>
        <v>0</v>
      </c>
      <c r="E75" s="436">
        <f>SUM(G75+I75+K75+M75+O75+Q75+S75+U75+W75+Y75+AA75+AC75+AE75+AG75+AI75+AK75)</f>
        <v>0</v>
      </c>
      <c r="F75" s="252"/>
      <c r="G75" s="299"/>
      <c r="H75" s="167"/>
      <c r="I75" s="445"/>
      <c r="J75" s="252"/>
      <c r="K75" s="253"/>
      <c r="L75" s="252"/>
      <c r="M75" s="253"/>
      <c r="N75" s="167"/>
      <c r="O75" s="445"/>
      <c r="P75" s="252"/>
      <c r="Q75" s="253"/>
      <c r="R75" s="167"/>
      <c r="S75" s="445"/>
      <c r="T75" s="252"/>
      <c r="U75" s="253"/>
      <c r="V75" s="167"/>
      <c r="W75" s="445"/>
      <c r="X75" s="252"/>
      <c r="Y75" s="253"/>
      <c r="Z75" s="167"/>
      <c r="AA75" s="445"/>
      <c r="AB75" s="252"/>
      <c r="AC75" s="253"/>
      <c r="AD75" s="167"/>
      <c r="AE75" s="445"/>
      <c r="AF75" s="252"/>
      <c r="AG75" s="253"/>
      <c r="AH75" s="167"/>
      <c r="AI75" s="445"/>
      <c r="AJ75" s="392"/>
      <c r="AK75" s="253"/>
      <c r="AL75" s="143"/>
      <c r="AM75" s="2110" t="s">
        <v>263</v>
      </c>
      <c r="CG75" s="290">
        <v>0</v>
      </c>
      <c r="CH75" s="290">
        <v>0</v>
      </c>
    </row>
    <row r="76" spans="1:86" x14ac:dyDescent="0.2">
      <c r="A76" s="3462" t="s">
        <v>643</v>
      </c>
      <c r="B76" s="3462"/>
      <c r="C76" s="640">
        <f>SUM(D76+E76)</f>
        <v>0</v>
      </c>
      <c r="D76" s="640">
        <f>SUM(F76+H76+J76+L76+N76+P76+R76+T76+V76+X76+Z76+AB76+AD76+AF76+AH76+AJ76)</f>
        <v>0</v>
      </c>
      <c r="E76" s="1256">
        <f>SUM(G76+I76+K76+M76+O76+Q76+S76+U76+W76+Y76+AA76+AC76+AE76+AG76+AI76+AK76)</f>
        <v>0</v>
      </c>
      <c r="F76" s="269"/>
      <c r="G76" s="429"/>
      <c r="H76" s="206"/>
      <c r="I76" s="209"/>
      <c r="J76" s="269"/>
      <c r="K76" s="270"/>
      <c r="L76" s="269"/>
      <c r="M76" s="270"/>
      <c r="N76" s="206"/>
      <c r="O76" s="209"/>
      <c r="P76" s="269"/>
      <c r="Q76" s="270"/>
      <c r="R76" s="206"/>
      <c r="S76" s="209"/>
      <c r="T76" s="269"/>
      <c r="U76" s="270"/>
      <c r="V76" s="206"/>
      <c r="W76" s="209"/>
      <c r="X76" s="269"/>
      <c r="Y76" s="270"/>
      <c r="Z76" s="206"/>
      <c r="AA76" s="209"/>
      <c r="AB76" s="269"/>
      <c r="AC76" s="270"/>
      <c r="AD76" s="206"/>
      <c r="AE76" s="209"/>
      <c r="AF76" s="242"/>
      <c r="AG76" s="169"/>
      <c r="AH76" s="206"/>
      <c r="AI76" s="209"/>
      <c r="AJ76" s="407"/>
      <c r="AK76" s="270"/>
      <c r="AL76" s="859"/>
      <c r="AM76" s="2110" t="s">
        <v>263</v>
      </c>
      <c r="CG76" s="290">
        <v>0</v>
      </c>
      <c r="CH76" s="290">
        <v>0</v>
      </c>
    </row>
    <row r="77" spans="1:86" x14ac:dyDescent="0.2">
      <c r="A77" s="3463" t="s">
        <v>47</v>
      </c>
      <c r="B77" s="3463"/>
      <c r="C77" s="2115">
        <f t="shared" ref="C77:AL77" si="13">SUM(C75:C76)</f>
        <v>0</v>
      </c>
      <c r="D77" s="2115">
        <f t="shared" si="13"/>
        <v>0</v>
      </c>
      <c r="E77" s="344">
        <f t="shared" si="13"/>
        <v>0</v>
      </c>
      <c r="F77" s="272">
        <f t="shared" si="13"/>
        <v>0</v>
      </c>
      <c r="G77" s="273">
        <f t="shared" si="13"/>
        <v>0</v>
      </c>
      <c r="H77" s="275">
        <f t="shared" si="13"/>
        <v>0</v>
      </c>
      <c r="I77" s="1280">
        <f t="shared" si="13"/>
        <v>0</v>
      </c>
      <c r="J77" s="272">
        <f t="shared" si="13"/>
        <v>0</v>
      </c>
      <c r="K77" s="306">
        <f t="shared" si="13"/>
        <v>0</v>
      </c>
      <c r="L77" s="272">
        <f t="shared" si="13"/>
        <v>0</v>
      </c>
      <c r="M77" s="306">
        <f t="shared" si="13"/>
        <v>0</v>
      </c>
      <c r="N77" s="275">
        <f t="shared" si="13"/>
        <v>0</v>
      </c>
      <c r="O77" s="1280">
        <f t="shared" si="13"/>
        <v>0</v>
      </c>
      <c r="P77" s="272">
        <f t="shared" si="13"/>
        <v>0</v>
      </c>
      <c r="Q77" s="306">
        <f t="shared" si="13"/>
        <v>0</v>
      </c>
      <c r="R77" s="275">
        <f t="shared" si="13"/>
        <v>0</v>
      </c>
      <c r="S77" s="1280">
        <f t="shared" si="13"/>
        <v>0</v>
      </c>
      <c r="T77" s="272">
        <f t="shared" si="13"/>
        <v>0</v>
      </c>
      <c r="U77" s="306">
        <f t="shared" si="13"/>
        <v>0</v>
      </c>
      <c r="V77" s="275">
        <f t="shared" si="13"/>
        <v>0</v>
      </c>
      <c r="W77" s="1280">
        <f t="shared" si="13"/>
        <v>0</v>
      </c>
      <c r="X77" s="272">
        <f t="shared" si="13"/>
        <v>0</v>
      </c>
      <c r="Y77" s="306">
        <f t="shared" si="13"/>
        <v>0</v>
      </c>
      <c r="Z77" s="275">
        <f t="shared" si="13"/>
        <v>0</v>
      </c>
      <c r="AA77" s="1280">
        <f t="shared" si="13"/>
        <v>0</v>
      </c>
      <c r="AB77" s="272">
        <f t="shared" si="13"/>
        <v>0</v>
      </c>
      <c r="AC77" s="306">
        <f t="shared" si="13"/>
        <v>0</v>
      </c>
      <c r="AD77" s="275">
        <f t="shared" si="13"/>
        <v>0</v>
      </c>
      <c r="AE77" s="1220">
        <f t="shared" si="13"/>
        <v>0</v>
      </c>
      <c r="AF77" s="1220">
        <f t="shared" si="13"/>
        <v>0</v>
      </c>
      <c r="AG77" s="1220">
        <f t="shared" si="13"/>
        <v>0</v>
      </c>
      <c r="AH77" s="1220">
        <f t="shared" si="13"/>
        <v>0</v>
      </c>
      <c r="AI77" s="1280">
        <f t="shared" si="13"/>
        <v>0</v>
      </c>
      <c r="AJ77" s="271">
        <f t="shared" si="13"/>
        <v>0</v>
      </c>
      <c r="AK77" s="306">
        <f t="shared" si="13"/>
        <v>0</v>
      </c>
      <c r="AL77" s="274">
        <f t="shared" si="13"/>
        <v>0</v>
      </c>
      <c r="AM77" s="2110"/>
    </row>
    <row r="78" spans="1:86" x14ac:dyDescent="0.2">
      <c r="A78" s="2014" t="s">
        <v>1036</v>
      </c>
      <c r="B78" s="1819"/>
      <c r="C78" s="2104"/>
      <c r="D78" s="2104"/>
      <c r="E78" s="2104"/>
      <c r="F78" s="329"/>
      <c r="G78" s="439"/>
      <c r="H78" s="439"/>
      <c r="I78" s="439"/>
      <c r="J78" s="439"/>
      <c r="K78" s="439"/>
      <c r="L78" s="803"/>
      <c r="M78" s="1288"/>
      <c r="N78" s="846"/>
      <c r="O78" s="846"/>
      <c r="P78" s="846"/>
      <c r="Q78" s="280"/>
      <c r="R78" s="280"/>
      <c r="S78" s="280"/>
      <c r="T78" s="280"/>
      <c r="U78" s="280"/>
      <c r="V78" s="280"/>
    </row>
    <row r="79" spans="1:86" ht="15" customHeight="1" x14ac:dyDescent="0.2">
      <c r="A79" s="3259" t="s">
        <v>987</v>
      </c>
      <c r="B79" s="3260"/>
      <c r="C79" s="3258" t="s">
        <v>47</v>
      </c>
      <c r="D79" s="3259"/>
      <c r="E79" s="3260"/>
      <c r="F79" s="3164" t="s">
        <v>5</v>
      </c>
      <c r="G79" s="3165"/>
      <c r="H79" s="3165"/>
      <c r="I79" s="3165"/>
      <c r="J79" s="3165"/>
      <c r="K79" s="3165"/>
      <c r="L79" s="3165"/>
      <c r="M79" s="3165"/>
      <c r="N79" s="3165"/>
      <c r="O79" s="3165"/>
      <c r="P79" s="3165"/>
      <c r="Q79" s="3165"/>
      <c r="R79" s="3165"/>
      <c r="S79" s="3165"/>
      <c r="T79" s="3165"/>
      <c r="U79" s="3165"/>
      <c r="V79" s="3165"/>
      <c r="W79" s="3165"/>
      <c r="X79" s="3165"/>
      <c r="Y79" s="3165"/>
      <c r="Z79" s="3165"/>
      <c r="AA79" s="3165"/>
      <c r="AB79" s="3165"/>
      <c r="AC79" s="3165"/>
      <c r="AD79" s="3165"/>
      <c r="AE79" s="3165"/>
      <c r="AF79" s="3165"/>
      <c r="AG79" s="3165"/>
      <c r="AH79" s="3165"/>
      <c r="AI79" s="3165"/>
      <c r="AJ79" s="3165"/>
      <c r="AK79" s="3166"/>
    </row>
    <row r="80" spans="1:86" ht="15" customHeight="1" x14ac:dyDescent="0.2">
      <c r="A80" s="3446"/>
      <c r="B80" s="3447"/>
      <c r="C80" s="3261"/>
      <c r="D80" s="2934"/>
      <c r="E80" s="2935"/>
      <c r="F80" s="2925" t="s">
        <v>988</v>
      </c>
      <c r="G80" s="2927"/>
      <c r="H80" s="2926" t="s">
        <v>989</v>
      </c>
      <c r="I80" s="2926"/>
      <c r="J80" s="2925" t="s">
        <v>990</v>
      </c>
      <c r="K80" s="2927"/>
      <c r="L80" s="2926" t="s">
        <v>991</v>
      </c>
      <c r="M80" s="2926"/>
      <c r="N80" s="2735" t="s">
        <v>992</v>
      </c>
      <c r="O80" s="2737"/>
      <c r="P80" s="2951" t="s">
        <v>993</v>
      </c>
      <c r="Q80" s="2951"/>
      <c r="R80" s="2784" t="s">
        <v>994</v>
      </c>
      <c r="S80" s="2785"/>
      <c r="T80" s="2784" t="s">
        <v>995</v>
      </c>
      <c r="U80" s="2785"/>
      <c r="V80" s="2951" t="s">
        <v>996</v>
      </c>
      <c r="W80" s="2951"/>
      <c r="X80" s="2784" t="s">
        <v>997</v>
      </c>
      <c r="Y80" s="2785"/>
      <c r="Z80" s="2951" t="s">
        <v>998</v>
      </c>
      <c r="AA80" s="2951"/>
      <c r="AB80" s="2784" t="s">
        <v>999</v>
      </c>
      <c r="AC80" s="2785"/>
      <c r="AD80" s="2951" t="s">
        <v>1000</v>
      </c>
      <c r="AE80" s="2951"/>
      <c r="AF80" s="2784" t="s">
        <v>1001</v>
      </c>
      <c r="AG80" s="2785"/>
      <c r="AH80" s="2951" t="s">
        <v>1002</v>
      </c>
      <c r="AI80" s="2951"/>
      <c r="AJ80" s="2784" t="s">
        <v>1003</v>
      </c>
      <c r="AK80" s="2785"/>
      <c r="AL80" s="280"/>
      <c r="AM80" s="280"/>
      <c r="AN80" s="280"/>
    </row>
    <row r="81" spans="1:40" x14ac:dyDescent="0.2">
      <c r="A81" s="2934"/>
      <c r="B81" s="2935"/>
      <c r="C81" s="2116" t="s">
        <v>231</v>
      </c>
      <c r="D81" s="2116" t="s">
        <v>27</v>
      </c>
      <c r="E81" s="2117" t="s">
        <v>28</v>
      </c>
      <c r="F81" s="2106" t="s">
        <v>27</v>
      </c>
      <c r="G81" s="2016" t="s">
        <v>28</v>
      </c>
      <c r="H81" s="2107" t="s">
        <v>27</v>
      </c>
      <c r="I81" s="2108" t="s">
        <v>28</v>
      </c>
      <c r="J81" s="2106" t="s">
        <v>27</v>
      </c>
      <c r="K81" s="2016" t="s">
        <v>28</v>
      </c>
      <c r="L81" s="2107" t="s">
        <v>27</v>
      </c>
      <c r="M81" s="2108" t="s">
        <v>28</v>
      </c>
      <c r="N81" s="2106" t="s">
        <v>27</v>
      </c>
      <c r="O81" s="2016" t="s">
        <v>28</v>
      </c>
      <c r="P81" s="2107" t="s">
        <v>27</v>
      </c>
      <c r="Q81" s="2108" t="s">
        <v>28</v>
      </c>
      <c r="R81" s="2106" t="s">
        <v>27</v>
      </c>
      <c r="S81" s="2016" t="s">
        <v>28</v>
      </c>
      <c r="T81" s="2106" t="s">
        <v>27</v>
      </c>
      <c r="U81" s="2016" t="s">
        <v>28</v>
      </c>
      <c r="V81" s="2107" t="s">
        <v>27</v>
      </c>
      <c r="W81" s="2108" t="s">
        <v>28</v>
      </c>
      <c r="X81" s="2106" t="s">
        <v>27</v>
      </c>
      <c r="Y81" s="2016" t="s">
        <v>28</v>
      </c>
      <c r="Z81" s="2107" t="s">
        <v>27</v>
      </c>
      <c r="AA81" s="2108" t="s">
        <v>28</v>
      </c>
      <c r="AB81" s="2106" t="s">
        <v>27</v>
      </c>
      <c r="AC81" s="2016" t="s">
        <v>28</v>
      </c>
      <c r="AD81" s="2107" t="s">
        <v>27</v>
      </c>
      <c r="AE81" s="2108" t="s">
        <v>28</v>
      </c>
      <c r="AF81" s="2106" t="s">
        <v>27</v>
      </c>
      <c r="AG81" s="2016" t="s">
        <v>28</v>
      </c>
      <c r="AH81" s="2107" t="s">
        <v>27</v>
      </c>
      <c r="AI81" s="2108" t="s">
        <v>28</v>
      </c>
      <c r="AJ81" s="2106" t="s">
        <v>27</v>
      </c>
      <c r="AK81" s="2016" t="s">
        <v>28</v>
      </c>
      <c r="AL81" s="280"/>
      <c r="AM81" s="280"/>
      <c r="AN81" s="280"/>
    </row>
    <row r="82" spans="1:40" x14ac:dyDescent="0.2">
      <c r="A82" s="3450" t="s">
        <v>1037</v>
      </c>
      <c r="B82" s="3466"/>
      <c r="C82" s="2114">
        <f t="shared" ref="C82:C87" si="14">SUM(D82+E82)</f>
        <v>0</v>
      </c>
      <c r="D82" s="2114">
        <f>SUM(F82+H82)</f>
        <v>0</v>
      </c>
      <c r="E82" s="515">
        <f>SUM(G82+I82)</f>
        <v>0</v>
      </c>
      <c r="F82" s="193"/>
      <c r="G82" s="244"/>
      <c r="H82" s="264"/>
      <c r="I82" s="532"/>
      <c r="J82" s="2039"/>
      <c r="K82" s="2118"/>
      <c r="L82" s="2119"/>
      <c r="M82" s="2120"/>
      <c r="N82" s="2039"/>
      <c r="O82" s="2118"/>
      <c r="P82" s="2119"/>
      <c r="Q82" s="2120"/>
      <c r="R82" s="2039"/>
      <c r="S82" s="2118"/>
      <c r="T82" s="2039"/>
      <c r="U82" s="2118"/>
      <c r="V82" s="2119"/>
      <c r="W82" s="2120"/>
      <c r="X82" s="2039"/>
      <c r="Y82" s="2118"/>
      <c r="Z82" s="2119"/>
      <c r="AA82" s="2120"/>
      <c r="AB82" s="2039"/>
      <c r="AC82" s="2118"/>
      <c r="AD82" s="2119"/>
      <c r="AE82" s="2120"/>
      <c r="AF82" s="2039"/>
      <c r="AG82" s="2118"/>
      <c r="AH82" s="2119"/>
      <c r="AI82" s="2120"/>
      <c r="AJ82" s="2071"/>
      <c r="AK82" s="2118"/>
      <c r="AL82" s="190"/>
      <c r="AM82" s="280"/>
      <c r="AN82" s="280"/>
    </row>
    <row r="83" spans="1:40" x14ac:dyDescent="0.2">
      <c r="A83" s="3439" t="s">
        <v>1023</v>
      </c>
      <c r="B83" s="3440"/>
      <c r="C83" s="2121">
        <f t="shared" si="14"/>
        <v>0</v>
      </c>
      <c r="D83" s="2121">
        <f>SUM(F83+H83+J83+L83+N83+P83+R83+T83+V83+X83+Z83+AB83+AD83+AF83+AH83+AJ83)</f>
        <v>0</v>
      </c>
      <c r="E83" s="2121">
        <f>SUM(G83+I83+K83+M83+O83+Q83+S83+U83+W83+Y83+AA83+AC83+AE83+AG83+AI83+AK83)</f>
        <v>0</v>
      </c>
      <c r="F83" s="201"/>
      <c r="G83" s="301"/>
      <c r="H83" s="267"/>
      <c r="I83" s="447"/>
      <c r="J83" s="201"/>
      <c r="K83" s="236"/>
      <c r="L83" s="267"/>
      <c r="M83" s="447"/>
      <c r="N83" s="201"/>
      <c r="O83" s="236"/>
      <c r="P83" s="267"/>
      <c r="Q83" s="447"/>
      <c r="R83" s="201"/>
      <c r="S83" s="236"/>
      <c r="T83" s="201"/>
      <c r="U83" s="236"/>
      <c r="V83" s="267"/>
      <c r="W83" s="447"/>
      <c r="X83" s="201"/>
      <c r="Y83" s="236"/>
      <c r="Z83" s="267"/>
      <c r="AA83" s="447"/>
      <c r="AB83" s="201"/>
      <c r="AC83" s="236"/>
      <c r="AD83" s="267"/>
      <c r="AE83" s="447"/>
      <c r="AF83" s="201"/>
      <c r="AG83" s="236"/>
      <c r="AH83" s="267"/>
      <c r="AI83" s="447"/>
      <c r="AJ83" s="395"/>
      <c r="AK83" s="236"/>
      <c r="AL83" s="190"/>
      <c r="AM83" s="280"/>
      <c r="AN83" s="280"/>
    </row>
    <row r="84" spans="1:40" x14ac:dyDescent="0.2">
      <c r="A84" s="3439" t="s">
        <v>1024</v>
      </c>
      <c r="B84" s="3440"/>
      <c r="C84" s="2121">
        <f t="shared" si="14"/>
        <v>0</v>
      </c>
      <c r="D84" s="2121">
        <f>SUM(F84+H84+J84+L84+N84+P84+R84+T84+V84+X84+Z84+AB84+AD84+AF84+AH84+AJ84)</f>
        <v>0</v>
      </c>
      <c r="E84" s="2121">
        <f>SUM(G84+I84+K84+M84+O84+Q84+S84+U84+W84+Y84+AA84+AC84+AE84+AG84+AI84+AK84)</f>
        <v>0</v>
      </c>
      <c r="F84" s="201"/>
      <c r="G84" s="301"/>
      <c r="H84" s="267"/>
      <c r="I84" s="447"/>
      <c r="J84" s="201"/>
      <c r="K84" s="236"/>
      <c r="L84" s="267"/>
      <c r="M84" s="447"/>
      <c r="N84" s="201"/>
      <c r="O84" s="236"/>
      <c r="P84" s="267"/>
      <c r="Q84" s="447"/>
      <c r="R84" s="201"/>
      <c r="S84" s="236"/>
      <c r="T84" s="201"/>
      <c r="U84" s="236"/>
      <c r="V84" s="267"/>
      <c r="W84" s="447"/>
      <c r="X84" s="201"/>
      <c r="Y84" s="236"/>
      <c r="Z84" s="267"/>
      <c r="AA84" s="447"/>
      <c r="AB84" s="201"/>
      <c r="AC84" s="236"/>
      <c r="AD84" s="267"/>
      <c r="AE84" s="447"/>
      <c r="AF84" s="201"/>
      <c r="AG84" s="236"/>
      <c r="AH84" s="267"/>
      <c r="AI84" s="447"/>
      <c r="AJ84" s="395"/>
      <c r="AK84" s="236"/>
      <c r="AL84" s="190"/>
      <c r="AM84" s="280"/>
      <c r="AN84" s="280"/>
    </row>
    <row r="85" spans="1:40" x14ac:dyDescent="0.2">
      <c r="A85" s="3439" t="s">
        <v>347</v>
      </c>
      <c r="B85" s="3440"/>
      <c r="C85" s="2121">
        <f t="shared" si="14"/>
        <v>0</v>
      </c>
      <c r="D85" s="2121">
        <f>SUM(H85+J85+L85+N85+P85+R85+T85+V85+X85+Z85+AB85+AD85+AF85+AH85+AJ85)</f>
        <v>0</v>
      </c>
      <c r="E85" s="2121">
        <f>SUM(I85+K85+M85+O85+Q85+S85+U85+W85+Y85+AA85+AC85+AE85+AG85+AI85+AK85)</f>
        <v>0</v>
      </c>
      <c r="F85" s="2041"/>
      <c r="G85" s="2042"/>
      <c r="H85" s="267"/>
      <c r="I85" s="447"/>
      <c r="J85" s="201"/>
      <c r="K85" s="236"/>
      <c r="L85" s="267"/>
      <c r="M85" s="447"/>
      <c r="N85" s="201"/>
      <c r="O85" s="236"/>
      <c r="P85" s="267"/>
      <c r="Q85" s="447"/>
      <c r="R85" s="201"/>
      <c r="S85" s="236"/>
      <c r="T85" s="201"/>
      <c r="U85" s="236"/>
      <c r="V85" s="267"/>
      <c r="W85" s="447"/>
      <c r="X85" s="201"/>
      <c r="Y85" s="236"/>
      <c r="Z85" s="267"/>
      <c r="AA85" s="447"/>
      <c r="AB85" s="201"/>
      <c r="AC85" s="236"/>
      <c r="AD85" s="267"/>
      <c r="AE85" s="447"/>
      <c r="AF85" s="201"/>
      <c r="AG85" s="236"/>
      <c r="AH85" s="267"/>
      <c r="AI85" s="447"/>
      <c r="AJ85" s="395"/>
      <c r="AK85" s="236"/>
      <c r="AL85" s="190"/>
      <c r="AM85" s="280"/>
      <c r="AN85" s="280"/>
    </row>
    <row r="86" spans="1:40" x14ac:dyDescent="0.2">
      <c r="A86" s="3439" t="s">
        <v>348</v>
      </c>
      <c r="B86" s="3440">
        <v>0</v>
      </c>
      <c r="C86" s="2121">
        <f t="shared" si="14"/>
        <v>0</v>
      </c>
      <c r="D86" s="2121">
        <f>SUM(T86+V86+X86+Z86+AB86+AD86+AF86+AH86+AJ86)</f>
        <v>0</v>
      </c>
      <c r="E86" s="2121">
        <f>SUM(U86+W86+Y86+AA86+AC86+AE86+AG86+AI86+AK86)</f>
        <v>0</v>
      </c>
      <c r="F86" s="2041"/>
      <c r="G86" s="2042"/>
      <c r="H86" s="2122"/>
      <c r="I86" s="2123"/>
      <c r="J86" s="2041"/>
      <c r="K86" s="2124"/>
      <c r="L86" s="2122"/>
      <c r="M86" s="2123"/>
      <c r="N86" s="2041"/>
      <c r="O86" s="2124"/>
      <c r="P86" s="2122"/>
      <c r="Q86" s="2123"/>
      <c r="R86" s="2041"/>
      <c r="S86" s="2124"/>
      <c r="T86" s="201"/>
      <c r="U86" s="236"/>
      <c r="V86" s="267"/>
      <c r="W86" s="447"/>
      <c r="X86" s="201"/>
      <c r="Y86" s="236"/>
      <c r="Z86" s="267"/>
      <c r="AA86" s="447"/>
      <c r="AB86" s="201"/>
      <c r="AC86" s="236"/>
      <c r="AD86" s="267"/>
      <c r="AE86" s="447"/>
      <c r="AF86" s="201"/>
      <c r="AG86" s="236"/>
      <c r="AH86" s="267"/>
      <c r="AI86" s="447"/>
      <c r="AJ86" s="395"/>
      <c r="AK86" s="236"/>
      <c r="AL86" s="190"/>
      <c r="AM86" s="280"/>
      <c r="AN86" s="280"/>
    </row>
    <row r="87" spans="1:40" x14ac:dyDescent="0.2">
      <c r="A87" s="3457" t="s">
        <v>1027</v>
      </c>
      <c r="B87" s="3458"/>
      <c r="C87" s="2125">
        <f t="shared" si="14"/>
        <v>0</v>
      </c>
      <c r="D87" s="2125">
        <f>SUM(F87+H87+J87+L87+N87+P87+R87+T87+V87+X87+Z87+AB87+AD87+AF87+AH87+AJ87)</f>
        <v>0</v>
      </c>
      <c r="E87" s="2121">
        <f>SUM(G87+I87+K87+M87+O87+Q87+S87+U87+W87+Y87+AA87+AC87+AE87+AG87+AI87+AK87)</f>
        <v>0</v>
      </c>
      <c r="F87" s="242"/>
      <c r="G87" s="247"/>
      <c r="H87" s="170"/>
      <c r="I87" s="536"/>
      <c r="J87" s="242"/>
      <c r="K87" s="169"/>
      <c r="L87" s="170"/>
      <c r="M87" s="536"/>
      <c r="N87" s="242"/>
      <c r="O87" s="169"/>
      <c r="P87" s="170"/>
      <c r="Q87" s="536"/>
      <c r="R87" s="242"/>
      <c r="S87" s="169"/>
      <c r="T87" s="242"/>
      <c r="U87" s="169"/>
      <c r="V87" s="170"/>
      <c r="W87" s="536"/>
      <c r="X87" s="242"/>
      <c r="Y87" s="169"/>
      <c r="Z87" s="170"/>
      <c r="AA87" s="536"/>
      <c r="AB87" s="242"/>
      <c r="AC87" s="169"/>
      <c r="AD87" s="170"/>
      <c r="AE87" s="536"/>
      <c r="AF87" s="242"/>
      <c r="AG87" s="169"/>
      <c r="AH87" s="170"/>
      <c r="AI87" s="536"/>
      <c r="AJ87" s="400"/>
      <c r="AK87" s="169"/>
      <c r="AL87" s="190"/>
      <c r="AM87" s="280"/>
      <c r="AN87" s="280"/>
    </row>
    <row r="88" spans="1:40" x14ac:dyDescent="0.2">
      <c r="A88" s="3448" t="s">
        <v>47</v>
      </c>
      <c r="B88" s="3449"/>
      <c r="C88" s="2126">
        <f t="shared" ref="C88:AK88" si="15">SUM(C82:C87)</f>
        <v>0</v>
      </c>
      <c r="D88" s="2126">
        <f t="shared" si="15"/>
        <v>0</v>
      </c>
      <c r="E88" s="344">
        <f t="shared" si="15"/>
        <v>0</v>
      </c>
      <c r="F88" s="272">
        <f t="shared" si="15"/>
        <v>0</v>
      </c>
      <c r="G88" s="273">
        <f t="shared" si="15"/>
        <v>0</v>
      </c>
      <c r="H88" s="275">
        <f t="shared" si="15"/>
        <v>0</v>
      </c>
      <c r="I88" s="1280">
        <f t="shared" si="15"/>
        <v>0</v>
      </c>
      <c r="J88" s="272">
        <f t="shared" si="15"/>
        <v>0</v>
      </c>
      <c r="K88" s="306">
        <f t="shared" si="15"/>
        <v>0</v>
      </c>
      <c r="L88" s="275">
        <f t="shared" si="15"/>
        <v>0</v>
      </c>
      <c r="M88" s="1280">
        <f t="shared" si="15"/>
        <v>0</v>
      </c>
      <c r="N88" s="272">
        <f t="shared" si="15"/>
        <v>0</v>
      </c>
      <c r="O88" s="306">
        <f t="shared" si="15"/>
        <v>0</v>
      </c>
      <c r="P88" s="275">
        <f t="shared" si="15"/>
        <v>0</v>
      </c>
      <c r="Q88" s="1280">
        <f t="shared" si="15"/>
        <v>0</v>
      </c>
      <c r="R88" s="272">
        <f t="shared" si="15"/>
        <v>0</v>
      </c>
      <c r="S88" s="306">
        <f t="shared" si="15"/>
        <v>0</v>
      </c>
      <c r="T88" s="272">
        <f t="shared" si="15"/>
        <v>0</v>
      </c>
      <c r="U88" s="306">
        <f t="shared" si="15"/>
        <v>0</v>
      </c>
      <c r="V88" s="275">
        <f t="shared" si="15"/>
        <v>0</v>
      </c>
      <c r="W88" s="1280">
        <f t="shared" si="15"/>
        <v>0</v>
      </c>
      <c r="X88" s="272">
        <f t="shared" si="15"/>
        <v>0</v>
      </c>
      <c r="Y88" s="306">
        <f t="shared" si="15"/>
        <v>0</v>
      </c>
      <c r="Z88" s="275">
        <f t="shared" si="15"/>
        <v>0</v>
      </c>
      <c r="AA88" s="1280">
        <f t="shared" si="15"/>
        <v>0</v>
      </c>
      <c r="AB88" s="272">
        <f t="shared" si="15"/>
        <v>0</v>
      </c>
      <c r="AC88" s="306">
        <f t="shared" si="15"/>
        <v>0</v>
      </c>
      <c r="AD88" s="275">
        <f t="shared" si="15"/>
        <v>0</v>
      </c>
      <c r="AE88" s="1280">
        <f t="shared" si="15"/>
        <v>0</v>
      </c>
      <c r="AF88" s="272">
        <f t="shared" si="15"/>
        <v>0</v>
      </c>
      <c r="AG88" s="306">
        <f t="shared" si="15"/>
        <v>0</v>
      </c>
      <c r="AH88" s="275">
        <f t="shared" si="15"/>
        <v>0</v>
      </c>
      <c r="AI88" s="1280">
        <f t="shared" si="15"/>
        <v>0</v>
      </c>
      <c r="AJ88" s="271">
        <f t="shared" si="15"/>
        <v>0</v>
      </c>
      <c r="AK88" s="306">
        <f t="shared" si="15"/>
        <v>0</v>
      </c>
      <c r="AL88" s="190"/>
      <c r="AM88" s="280"/>
      <c r="AN88" s="280"/>
    </row>
    <row r="89" spans="1:40" x14ac:dyDescent="0.2">
      <c r="A89" s="1392" t="s">
        <v>1038</v>
      </c>
      <c r="B89" s="2127"/>
      <c r="C89" s="591"/>
      <c r="D89" s="591"/>
      <c r="E89" s="591"/>
      <c r="F89" s="591"/>
      <c r="G89" s="591"/>
      <c r="H89" s="591"/>
      <c r="I89" s="591"/>
      <c r="J89" s="591"/>
      <c r="K89" s="591"/>
      <c r="L89" s="591"/>
      <c r="M89" s="1074"/>
      <c r="N89" s="292"/>
      <c r="O89" s="292"/>
      <c r="P89" s="292"/>
      <c r="Q89" s="292"/>
      <c r="R89" s="292"/>
      <c r="S89" s="292"/>
      <c r="T89" s="292"/>
      <c r="U89" s="292"/>
      <c r="V89" s="292"/>
    </row>
    <row r="90" spans="1:40" x14ac:dyDescent="0.2">
      <c r="A90" s="3443" t="s">
        <v>3</v>
      </c>
      <c r="B90" s="3443"/>
      <c r="C90" s="3443" t="s">
        <v>47</v>
      </c>
      <c r="D90" s="2732" t="s">
        <v>1039</v>
      </c>
      <c r="E90" s="2732" t="s">
        <v>1040</v>
      </c>
      <c r="F90" s="3254"/>
      <c r="G90" s="3254"/>
      <c r="H90" s="3254"/>
      <c r="I90" s="3254"/>
      <c r="J90" s="1208"/>
      <c r="K90" s="3254"/>
      <c r="L90" s="3254"/>
      <c r="M90" s="3254"/>
      <c r="N90" s="3254"/>
      <c r="O90" s="3254"/>
      <c r="P90" s="278"/>
      <c r="Q90" s="280"/>
      <c r="R90" s="280"/>
      <c r="S90" s="280"/>
      <c r="T90" s="280"/>
      <c r="U90" s="280"/>
      <c r="V90" s="280"/>
    </row>
    <row r="91" spans="1:40" x14ac:dyDescent="0.2">
      <c r="A91" s="3443"/>
      <c r="B91" s="3443"/>
      <c r="C91" s="3443"/>
      <c r="D91" s="2733"/>
      <c r="E91" s="2733"/>
      <c r="F91" s="3442"/>
      <c r="G91" s="3442"/>
      <c r="H91" s="3442"/>
      <c r="I91" s="3442"/>
      <c r="J91" s="847"/>
      <c r="K91" s="3442"/>
      <c r="L91" s="3442"/>
      <c r="M91" s="3442"/>
      <c r="N91" s="847"/>
      <c r="O91" s="847"/>
      <c r="P91" s="278"/>
      <c r="Q91" s="280"/>
      <c r="R91" s="280"/>
      <c r="S91" s="280"/>
      <c r="T91" s="280"/>
      <c r="U91" s="280"/>
      <c r="V91" s="280"/>
    </row>
    <row r="92" spans="1:40" x14ac:dyDescent="0.2">
      <c r="A92" s="3409" t="s">
        <v>33</v>
      </c>
      <c r="B92" s="3411"/>
      <c r="C92" s="2053">
        <f>SUM(D92+E92)</f>
        <v>0</v>
      </c>
      <c r="D92" s="707"/>
      <c r="E92" s="1366"/>
      <c r="F92" s="433"/>
      <c r="G92" s="591"/>
      <c r="H92" s="591"/>
      <c r="I92" s="591"/>
      <c r="J92" s="591"/>
      <c r="K92" s="591"/>
      <c r="L92" s="591"/>
      <c r="M92" s="591"/>
      <c r="N92" s="433"/>
      <c r="O92" s="433"/>
      <c r="P92" s="278"/>
      <c r="Q92" s="280"/>
      <c r="R92" s="280"/>
      <c r="S92" s="280"/>
      <c r="T92" s="280"/>
      <c r="U92" s="280"/>
      <c r="V92" s="280"/>
    </row>
    <row r="93" spans="1:40" x14ac:dyDescent="0.2">
      <c r="A93" s="3444" t="s">
        <v>643</v>
      </c>
      <c r="B93" s="3445"/>
      <c r="C93" s="1995">
        <f>SUM(D93+E93)</f>
        <v>0</v>
      </c>
      <c r="D93" s="1365"/>
      <c r="E93" s="1366"/>
      <c r="F93" s="433"/>
      <c r="G93" s="591"/>
      <c r="H93" s="591"/>
      <c r="I93" s="591"/>
      <c r="J93" s="591"/>
      <c r="K93" s="433"/>
      <c r="L93" s="433"/>
      <c r="M93" s="433"/>
      <c r="N93" s="433"/>
      <c r="O93" s="433"/>
      <c r="P93" s="278"/>
      <c r="Q93" s="280"/>
      <c r="R93" s="280"/>
      <c r="S93" s="280"/>
      <c r="T93" s="280"/>
      <c r="U93" s="280"/>
      <c r="V93" s="280"/>
    </row>
    <row r="94" spans="1:40" x14ac:dyDescent="0.2">
      <c r="A94" s="3439" t="s">
        <v>639</v>
      </c>
      <c r="B94" s="3440"/>
      <c r="C94" s="1995">
        <f>SUM(D94+E94)</f>
        <v>0</v>
      </c>
      <c r="D94" s="1365"/>
      <c r="E94" s="1366"/>
      <c r="F94" s="433"/>
      <c r="G94" s="433"/>
      <c r="H94" s="433"/>
      <c r="I94" s="433"/>
      <c r="J94" s="433"/>
      <c r="K94" s="433"/>
      <c r="L94" s="433"/>
      <c r="M94" s="433"/>
      <c r="N94" s="433"/>
      <c r="O94" s="433"/>
      <c r="P94" s="278"/>
      <c r="Q94" s="280"/>
      <c r="R94" s="280"/>
      <c r="S94" s="280"/>
      <c r="T94" s="280"/>
      <c r="U94" s="280"/>
      <c r="V94" s="280"/>
    </row>
    <row r="95" spans="1:40" x14ac:dyDescent="0.2">
      <c r="A95" s="3448" t="s">
        <v>47</v>
      </c>
      <c r="B95" s="3449"/>
      <c r="C95" s="2059">
        <f>SUM(C92:C94)</f>
        <v>0</v>
      </c>
      <c r="D95" s="1562">
        <f>SUM(D92:D94)</f>
        <v>0</v>
      </c>
      <c r="E95" s="2011">
        <f>SUM(E92:E94)</f>
        <v>0</v>
      </c>
      <c r="F95" s="433"/>
      <c r="G95" s="591"/>
      <c r="H95" s="591"/>
      <c r="I95" s="591"/>
      <c r="J95" s="591"/>
      <c r="K95" s="591"/>
      <c r="L95" s="591"/>
      <c r="M95" s="591"/>
      <c r="N95" s="591"/>
      <c r="O95" s="591"/>
      <c r="P95" s="591"/>
      <c r="Q95" s="591"/>
      <c r="R95" s="280"/>
      <c r="S95" s="280"/>
      <c r="T95" s="280"/>
      <c r="U95" s="280"/>
      <c r="V95" s="280"/>
    </row>
    <row r="96" spans="1:40" x14ac:dyDescent="0.2">
      <c r="A96" s="2128" t="s">
        <v>1041</v>
      </c>
      <c r="B96" s="318"/>
      <c r="C96" s="280"/>
      <c r="D96" s="280"/>
      <c r="E96" s="280"/>
      <c r="F96" s="280"/>
      <c r="G96" s="280"/>
      <c r="H96" s="280"/>
      <c r="I96" s="280"/>
      <c r="J96" s="280"/>
      <c r="K96" s="280"/>
      <c r="L96" s="280"/>
      <c r="M96" s="280"/>
      <c r="N96" s="280"/>
      <c r="O96" s="280"/>
      <c r="P96" s="280"/>
      <c r="Q96" s="280"/>
      <c r="R96" s="280"/>
      <c r="S96" s="280"/>
      <c r="T96" s="280"/>
      <c r="U96" s="280"/>
      <c r="V96" s="280"/>
    </row>
    <row r="97" spans="1:85" ht="15" customHeight="1" x14ac:dyDescent="0.2">
      <c r="A97" s="3259" t="s">
        <v>1042</v>
      </c>
      <c r="B97" s="3260"/>
      <c r="C97" s="3191" t="s">
        <v>47</v>
      </c>
      <c r="D97" s="3192"/>
      <c r="E97" s="3193"/>
      <c r="F97" s="3067" t="s">
        <v>5</v>
      </c>
      <c r="G97" s="3068"/>
      <c r="H97" s="3068"/>
      <c r="I97" s="3068"/>
      <c r="J97" s="3068"/>
      <c r="K97" s="3068"/>
      <c r="L97" s="3068"/>
      <c r="M97" s="3068"/>
      <c r="N97" s="3068"/>
      <c r="O97" s="3068"/>
      <c r="P97" s="3068"/>
      <c r="Q97" s="3068"/>
      <c r="R97" s="3068"/>
      <c r="S97" s="3068"/>
      <c r="T97" s="3068"/>
      <c r="U97" s="3068"/>
      <c r="V97" s="3068"/>
      <c r="W97" s="3068"/>
      <c r="X97" s="3068"/>
      <c r="Y97" s="3068"/>
      <c r="Z97" s="3068"/>
      <c r="AA97" s="3068"/>
      <c r="AB97" s="3068"/>
      <c r="AC97" s="3068"/>
      <c r="AD97" s="3068"/>
      <c r="AE97" s="3068"/>
      <c r="AF97" s="3068"/>
      <c r="AG97" s="3068"/>
      <c r="AH97" s="3068"/>
      <c r="AI97" s="3068"/>
      <c r="AJ97" s="3068"/>
      <c r="AK97" s="3069"/>
      <c r="AL97" s="2922" t="s">
        <v>33</v>
      </c>
    </row>
    <row r="98" spans="1:85" ht="14.25" customHeight="1" x14ac:dyDescent="0.2">
      <c r="A98" s="3446"/>
      <c r="B98" s="3447"/>
      <c r="C98" s="3194"/>
      <c r="D98" s="3195"/>
      <c r="E98" s="3196"/>
      <c r="F98" s="2925" t="s">
        <v>988</v>
      </c>
      <c r="G98" s="2927"/>
      <c r="H98" s="2925" t="s">
        <v>989</v>
      </c>
      <c r="I98" s="2927"/>
      <c r="J98" s="2925" t="s">
        <v>990</v>
      </c>
      <c r="K98" s="2927"/>
      <c r="L98" s="2926" t="s">
        <v>991</v>
      </c>
      <c r="M98" s="2926"/>
      <c r="N98" s="2735" t="s">
        <v>992</v>
      </c>
      <c r="O98" s="2737"/>
      <c r="P98" s="2736" t="s">
        <v>993</v>
      </c>
      <c r="Q98" s="2736"/>
      <c r="R98" s="2735" t="s">
        <v>994</v>
      </c>
      <c r="S98" s="2737"/>
      <c r="T98" s="2736" t="s">
        <v>995</v>
      </c>
      <c r="U98" s="2736"/>
      <c r="V98" s="2735" t="s">
        <v>996</v>
      </c>
      <c r="W98" s="2737"/>
      <c r="X98" s="2736" t="s">
        <v>997</v>
      </c>
      <c r="Y98" s="2736"/>
      <c r="Z98" s="2735" t="s">
        <v>998</v>
      </c>
      <c r="AA98" s="2737"/>
      <c r="AB98" s="2736" t="s">
        <v>999</v>
      </c>
      <c r="AC98" s="2736"/>
      <c r="AD98" s="2735" t="s">
        <v>1000</v>
      </c>
      <c r="AE98" s="2737"/>
      <c r="AF98" s="2736" t="s">
        <v>1001</v>
      </c>
      <c r="AG98" s="2736"/>
      <c r="AH98" s="2735" t="s">
        <v>1002</v>
      </c>
      <c r="AI98" s="2737"/>
      <c r="AJ98" s="2736" t="s">
        <v>1003</v>
      </c>
      <c r="AK98" s="2737"/>
      <c r="AL98" s="2923"/>
    </row>
    <row r="99" spans="1:85" x14ac:dyDescent="0.2">
      <c r="A99" s="2934"/>
      <c r="B99" s="2935"/>
      <c r="C99" s="2016" t="s">
        <v>231</v>
      </c>
      <c r="D99" s="297" t="s">
        <v>27</v>
      </c>
      <c r="E99" s="297" t="s">
        <v>28</v>
      </c>
      <c r="F99" s="2106" t="s">
        <v>27</v>
      </c>
      <c r="G99" s="2016" t="s">
        <v>28</v>
      </c>
      <c r="H99" s="2106" t="s">
        <v>27</v>
      </c>
      <c r="I99" s="2016" t="s">
        <v>28</v>
      </c>
      <c r="J99" s="2106" t="s">
        <v>27</v>
      </c>
      <c r="K99" s="2016" t="s">
        <v>28</v>
      </c>
      <c r="L99" s="2107" t="s">
        <v>27</v>
      </c>
      <c r="M99" s="2108" t="s">
        <v>28</v>
      </c>
      <c r="N99" s="2106" t="s">
        <v>27</v>
      </c>
      <c r="O99" s="2016" t="s">
        <v>28</v>
      </c>
      <c r="P99" s="2107" t="s">
        <v>27</v>
      </c>
      <c r="Q99" s="2108" t="s">
        <v>28</v>
      </c>
      <c r="R99" s="2106" t="s">
        <v>27</v>
      </c>
      <c r="S99" s="2016" t="s">
        <v>28</v>
      </c>
      <c r="T99" s="2107" t="s">
        <v>27</v>
      </c>
      <c r="U99" s="2108" t="s">
        <v>28</v>
      </c>
      <c r="V99" s="2106" t="s">
        <v>27</v>
      </c>
      <c r="W99" s="2016" t="s">
        <v>28</v>
      </c>
      <c r="X99" s="2107" t="s">
        <v>27</v>
      </c>
      <c r="Y99" s="2108" t="s">
        <v>28</v>
      </c>
      <c r="Z99" s="2106" t="s">
        <v>27</v>
      </c>
      <c r="AA99" s="2016" t="s">
        <v>28</v>
      </c>
      <c r="AB99" s="2107" t="s">
        <v>27</v>
      </c>
      <c r="AC99" s="2108" t="s">
        <v>28</v>
      </c>
      <c r="AD99" s="2106" t="s">
        <v>27</v>
      </c>
      <c r="AE99" s="2016" t="s">
        <v>28</v>
      </c>
      <c r="AF99" s="2107" t="s">
        <v>27</v>
      </c>
      <c r="AG99" s="2108" t="s">
        <v>28</v>
      </c>
      <c r="AH99" s="2106" t="s">
        <v>27</v>
      </c>
      <c r="AI99" s="2016" t="s">
        <v>28</v>
      </c>
      <c r="AJ99" s="2107" t="s">
        <v>27</v>
      </c>
      <c r="AK99" s="2107" t="s">
        <v>28</v>
      </c>
      <c r="AL99" s="2924"/>
    </row>
    <row r="100" spans="1:85" x14ac:dyDescent="0.2">
      <c r="A100" s="3450" t="s">
        <v>1043</v>
      </c>
      <c r="B100" s="3451"/>
      <c r="C100" s="2129">
        <f t="shared" ref="C100:C107" si="16">SUM(D100+E100)</f>
        <v>0</v>
      </c>
      <c r="D100" s="2129">
        <f t="shared" ref="D100:E106" si="17">SUM(J100+L100+N100+P100+R100+T100+V100+X100+Z100+AB100+AD100+AF100+AH100+AJ100)</f>
        <v>0</v>
      </c>
      <c r="E100" s="513">
        <f t="shared" si="17"/>
        <v>0</v>
      </c>
      <c r="F100" s="1234"/>
      <c r="G100" s="2130"/>
      <c r="H100" s="1234"/>
      <c r="I100" s="2130"/>
      <c r="J100" s="1293"/>
      <c r="K100" s="1296"/>
      <c r="L100" s="1294"/>
      <c r="M100" s="1378"/>
      <c r="N100" s="1293"/>
      <c r="O100" s="1296"/>
      <c r="P100" s="1294"/>
      <c r="Q100" s="1378"/>
      <c r="R100" s="1293"/>
      <c r="S100" s="1296"/>
      <c r="T100" s="1294"/>
      <c r="U100" s="1378"/>
      <c r="V100" s="1293"/>
      <c r="W100" s="1296"/>
      <c r="X100" s="1294"/>
      <c r="Y100" s="1378"/>
      <c r="Z100" s="1293"/>
      <c r="AA100" s="1296"/>
      <c r="AB100" s="1294"/>
      <c r="AC100" s="1378"/>
      <c r="AD100" s="1293"/>
      <c r="AE100" s="1296"/>
      <c r="AF100" s="1294"/>
      <c r="AG100" s="1378"/>
      <c r="AH100" s="1293"/>
      <c r="AI100" s="1296"/>
      <c r="AJ100" s="1379"/>
      <c r="AK100" s="1296"/>
      <c r="AL100" s="1297"/>
      <c r="AM100" s="2131"/>
      <c r="CG100" s="290">
        <v>0</v>
      </c>
    </row>
    <row r="101" spans="1:85" x14ac:dyDescent="0.2">
      <c r="A101" s="3452" t="s">
        <v>1044</v>
      </c>
      <c r="B101" s="3453"/>
      <c r="C101" s="2114">
        <f t="shared" si="16"/>
        <v>0</v>
      </c>
      <c r="D101" s="2114">
        <f t="shared" si="17"/>
        <v>0</v>
      </c>
      <c r="E101" s="436">
        <f t="shared" si="17"/>
        <v>0</v>
      </c>
      <c r="F101" s="2021"/>
      <c r="G101" s="1424"/>
      <c r="H101" s="2021"/>
      <c r="I101" s="1424"/>
      <c r="J101" s="707"/>
      <c r="K101" s="709"/>
      <c r="L101" s="1363"/>
      <c r="M101" s="1364"/>
      <c r="N101" s="707"/>
      <c r="O101" s="709"/>
      <c r="P101" s="1363"/>
      <c r="Q101" s="1364"/>
      <c r="R101" s="707"/>
      <c r="S101" s="709"/>
      <c r="T101" s="1363"/>
      <c r="U101" s="1364"/>
      <c r="V101" s="707"/>
      <c r="W101" s="709"/>
      <c r="X101" s="1363"/>
      <c r="Y101" s="1364"/>
      <c r="Z101" s="707"/>
      <c r="AA101" s="709"/>
      <c r="AB101" s="1363"/>
      <c r="AC101" s="1364"/>
      <c r="AD101" s="707"/>
      <c r="AE101" s="709"/>
      <c r="AF101" s="1363"/>
      <c r="AG101" s="1364"/>
      <c r="AH101" s="707"/>
      <c r="AI101" s="709"/>
      <c r="AJ101" s="2132"/>
      <c r="AK101" s="709"/>
      <c r="AL101" s="1172"/>
      <c r="AM101" s="2131"/>
      <c r="CG101" s="290">
        <v>0</v>
      </c>
    </row>
    <row r="102" spans="1:85" x14ac:dyDescent="0.2">
      <c r="A102" s="3439" t="s">
        <v>1045</v>
      </c>
      <c r="B102" s="3440"/>
      <c r="C102" s="2121">
        <f t="shared" si="16"/>
        <v>0</v>
      </c>
      <c r="D102" s="2121">
        <f t="shared" si="17"/>
        <v>0</v>
      </c>
      <c r="E102" s="515">
        <f t="shared" si="17"/>
        <v>0</v>
      </c>
      <c r="F102" s="2021"/>
      <c r="G102" s="1424"/>
      <c r="H102" s="2021"/>
      <c r="I102" s="1424"/>
      <c r="J102" s="707"/>
      <c r="K102" s="709"/>
      <c r="L102" s="1363"/>
      <c r="M102" s="1364"/>
      <c r="N102" s="707"/>
      <c r="O102" s="709"/>
      <c r="P102" s="1363"/>
      <c r="Q102" s="1364"/>
      <c r="R102" s="707"/>
      <c r="S102" s="709"/>
      <c r="T102" s="1363"/>
      <c r="U102" s="1364"/>
      <c r="V102" s="707"/>
      <c r="W102" s="709"/>
      <c r="X102" s="1363"/>
      <c r="Y102" s="1364"/>
      <c r="Z102" s="707"/>
      <c r="AA102" s="709"/>
      <c r="AB102" s="1363"/>
      <c r="AC102" s="1364"/>
      <c r="AD102" s="707"/>
      <c r="AE102" s="709"/>
      <c r="AF102" s="1363"/>
      <c r="AG102" s="1364"/>
      <c r="AH102" s="707"/>
      <c r="AI102" s="709"/>
      <c r="AJ102" s="2132"/>
      <c r="AK102" s="709"/>
      <c r="AL102" s="1172"/>
      <c r="AM102" s="2131"/>
      <c r="CG102" s="290">
        <v>0</v>
      </c>
    </row>
    <row r="103" spans="1:85" x14ac:dyDescent="0.2">
      <c r="A103" s="3439" t="s">
        <v>1046</v>
      </c>
      <c r="B103" s="3440"/>
      <c r="C103" s="2121">
        <f t="shared" si="16"/>
        <v>0</v>
      </c>
      <c r="D103" s="2121">
        <f t="shared" si="17"/>
        <v>0</v>
      </c>
      <c r="E103" s="515">
        <f t="shared" si="17"/>
        <v>0</v>
      </c>
      <c r="F103" s="2021"/>
      <c r="G103" s="1424"/>
      <c r="H103" s="2021"/>
      <c r="I103" s="1424"/>
      <c r="J103" s="707"/>
      <c r="K103" s="709"/>
      <c r="L103" s="1363"/>
      <c r="M103" s="1364"/>
      <c r="N103" s="707"/>
      <c r="O103" s="709"/>
      <c r="P103" s="1363"/>
      <c r="Q103" s="1364"/>
      <c r="R103" s="707"/>
      <c r="S103" s="709"/>
      <c r="T103" s="1363"/>
      <c r="U103" s="1364"/>
      <c r="V103" s="707"/>
      <c r="W103" s="709"/>
      <c r="X103" s="1363"/>
      <c r="Y103" s="1364"/>
      <c r="Z103" s="707"/>
      <c r="AA103" s="709"/>
      <c r="AB103" s="1363"/>
      <c r="AC103" s="1364"/>
      <c r="AD103" s="707"/>
      <c r="AE103" s="709"/>
      <c r="AF103" s="1363"/>
      <c r="AG103" s="1364"/>
      <c r="AH103" s="707"/>
      <c r="AI103" s="709"/>
      <c r="AJ103" s="2132"/>
      <c r="AK103" s="709"/>
      <c r="AL103" s="1172"/>
      <c r="AM103" s="2131"/>
      <c r="CG103" s="290">
        <v>0</v>
      </c>
    </row>
    <row r="104" spans="1:85" x14ac:dyDescent="0.2">
      <c r="A104" s="3439" t="s">
        <v>1047</v>
      </c>
      <c r="B104" s="3440"/>
      <c r="C104" s="2121">
        <f t="shared" si="16"/>
        <v>0</v>
      </c>
      <c r="D104" s="2121">
        <f t="shared" si="17"/>
        <v>0</v>
      </c>
      <c r="E104" s="515">
        <f t="shared" si="17"/>
        <v>0</v>
      </c>
      <c r="F104" s="1999"/>
      <c r="G104" s="2005"/>
      <c r="H104" s="1999"/>
      <c r="I104" s="2005"/>
      <c r="J104" s="1365"/>
      <c r="K104" s="1366"/>
      <c r="L104" s="1367"/>
      <c r="M104" s="1368"/>
      <c r="N104" s="1365"/>
      <c r="O104" s="1366"/>
      <c r="P104" s="1367"/>
      <c r="Q104" s="1368"/>
      <c r="R104" s="1365"/>
      <c r="S104" s="1366"/>
      <c r="T104" s="1367"/>
      <c r="U104" s="1368"/>
      <c r="V104" s="1365"/>
      <c r="W104" s="1366"/>
      <c r="X104" s="1367"/>
      <c r="Y104" s="1368"/>
      <c r="Z104" s="1365"/>
      <c r="AA104" s="1366"/>
      <c r="AB104" s="1367"/>
      <c r="AC104" s="1368"/>
      <c r="AD104" s="1365"/>
      <c r="AE104" s="1366"/>
      <c r="AF104" s="1367"/>
      <c r="AG104" s="1368"/>
      <c r="AH104" s="1365"/>
      <c r="AI104" s="1366"/>
      <c r="AJ104" s="1996"/>
      <c r="AK104" s="1366"/>
      <c r="AL104" s="1176"/>
      <c r="AM104" s="2131"/>
      <c r="CG104" s="290">
        <v>0</v>
      </c>
    </row>
    <row r="105" spans="1:85" x14ac:dyDescent="0.2">
      <c r="A105" s="3439" t="s">
        <v>1048</v>
      </c>
      <c r="B105" s="3440"/>
      <c r="C105" s="2121">
        <f t="shared" si="16"/>
        <v>0</v>
      </c>
      <c r="D105" s="2121">
        <f t="shared" si="17"/>
        <v>0</v>
      </c>
      <c r="E105" s="515">
        <f t="shared" si="17"/>
        <v>0</v>
      </c>
      <c r="F105" s="1999"/>
      <c r="G105" s="2005"/>
      <c r="H105" s="1999"/>
      <c r="I105" s="2005"/>
      <c r="J105" s="1365"/>
      <c r="K105" s="1366"/>
      <c r="L105" s="1367"/>
      <c r="M105" s="1368"/>
      <c r="N105" s="1365"/>
      <c r="O105" s="1366"/>
      <c r="P105" s="1367"/>
      <c r="Q105" s="1368"/>
      <c r="R105" s="1365"/>
      <c r="S105" s="1366"/>
      <c r="T105" s="1367"/>
      <c r="U105" s="1368"/>
      <c r="V105" s="1365"/>
      <c r="W105" s="1366"/>
      <c r="X105" s="1367"/>
      <c r="Y105" s="1368"/>
      <c r="Z105" s="1365"/>
      <c r="AA105" s="1366"/>
      <c r="AB105" s="1367"/>
      <c r="AC105" s="1368"/>
      <c r="AD105" s="1365"/>
      <c r="AE105" s="1366"/>
      <c r="AF105" s="1367"/>
      <c r="AG105" s="1368"/>
      <c r="AH105" s="1365"/>
      <c r="AI105" s="1366"/>
      <c r="AJ105" s="1996"/>
      <c r="AK105" s="1366"/>
      <c r="AL105" s="1176"/>
      <c r="AM105" s="2131"/>
      <c r="CG105" s="290">
        <v>0</v>
      </c>
    </row>
    <row r="106" spans="1:85" x14ac:dyDescent="0.2">
      <c r="A106" s="3439" t="s">
        <v>1049</v>
      </c>
      <c r="B106" s="3440"/>
      <c r="C106" s="2121">
        <f t="shared" si="16"/>
        <v>0</v>
      </c>
      <c r="D106" s="2121">
        <f t="shared" si="17"/>
        <v>0</v>
      </c>
      <c r="E106" s="515">
        <f t="shared" si="17"/>
        <v>0</v>
      </c>
      <c r="F106" s="1999"/>
      <c r="G106" s="2005"/>
      <c r="H106" s="1999"/>
      <c r="I106" s="2005"/>
      <c r="J106" s="1365"/>
      <c r="K106" s="1366"/>
      <c r="L106" s="1367"/>
      <c r="M106" s="1368"/>
      <c r="N106" s="1365"/>
      <c r="O106" s="1366"/>
      <c r="P106" s="1367"/>
      <c r="Q106" s="1368"/>
      <c r="R106" s="1365"/>
      <c r="S106" s="1366"/>
      <c r="T106" s="1367"/>
      <c r="U106" s="1368"/>
      <c r="V106" s="1365"/>
      <c r="W106" s="1366"/>
      <c r="X106" s="1367"/>
      <c r="Y106" s="1368"/>
      <c r="Z106" s="1365"/>
      <c r="AA106" s="1366"/>
      <c r="AB106" s="1367"/>
      <c r="AC106" s="1368"/>
      <c r="AD106" s="1365"/>
      <c r="AE106" s="1366"/>
      <c r="AF106" s="1367"/>
      <c r="AG106" s="1368"/>
      <c r="AH106" s="1365"/>
      <c r="AI106" s="1366"/>
      <c r="AJ106" s="1996"/>
      <c r="AK106" s="1366"/>
      <c r="AL106" s="1176"/>
      <c r="AM106" s="2131"/>
      <c r="CG106" s="290">
        <v>0</v>
      </c>
    </row>
    <row r="107" spans="1:85" x14ac:dyDescent="0.2">
      <c r="A107" s="3167" t="s">
        <v>1050</v>
      </c>
      <c r="B107" s="3168"/>
      <c r="C107" s="1684">
        <f t="shared" si="16"/>
        <v>0</v>
      </c>
      <c r="D107" s="1684">
        <f>SUM(F107+H107+J107+L107+N107+P107+R107+T107+V107+X107+Z107+AB107+AD107+AF107+AH107+AJ107)</f>
        <v>0</v>
      </c>
      <c r="E107" s="516">
        <f>SUM(G107+I107+K107+M107+O107+Q107+S107+U107+W107+Y107+AA107+AC107+AE107+AG107+AI107+AK107)</f>
        <v>0</v>
      </c>
      <c r="F107" s="1199"/>
      <c r="G107" s="1183"/>
      <c r="H107" s="1199"/>
      <c r="I107" s="1183"/>
      <c r="J107" s="1199"/>
      <c r="K107" s="1200"/>
      <c r="L107" s="1369"/>
      <c r="M107" s="1370"/>
      <c r="N107" s="1199"/>
      <c r="O107" s="1200"/>
      <c r="P107" s="1369"/>
      <c r="Q107" s="1370"/>
      <c r="R107" s="1199"/>
      <c r="S107" s="1200"/>
      <c r="T107" s="1369"/>
      <c r="U107" s="1370"/>
      <c r="V107" s="1199"/>
      <c r="W107" s="1200"/>
      <c r="X107" s="1369"/>
      <c r="Y107" s="1370"/>
      <c r="Z107" s="1199"/>
      <c r="AA107" s="1200"/>
      <c r="AB107" s="1369"/>
      <c r="AC107" s="1370"/>
      <c r="AD107" s="1199"/>
      <c r="AE107" s="1200"/>
      <c r="AF107" s="1369"/>
      <c r="AG107" s="1370"/>
      <c r="AH107" s="1199"/>
      <c r="AI107" s="1200"/>
      <c r="AJ107" s="2008"/>
      <c r="AK107" s="1200"/>
      <c r="AL107" s="1184"/>
      <c r="AM107" s="2131"/>
      <c r="CG107" s="290">
        <v>0</v>
      </c>
    </row>
    <row r="108" spans="1:85" x14ac:dyDescent="0.2">
      <c r="A108" s="2014" t="s">
        <v>1051</v>
      </c>
      <c r="B108" s="318"/>
      <c r="C108" s="280"/>
      <c r="D108" s="280"/>
      <c r="E108" s="280"/>
      <c r="F108" s="280"/>
      <c r="G108" s="280"/>
      <c r="H108" s="280"/>
      <c r="I108" s="280"/>
      <c r="J108" s="280"/>
      <c r="K108" s="280"/>
      <c r="L108" s="280"/>
      <c r="M108" s="280"/>
      <c r="N108" s="280"/>
      <c r="O108" s="280"/>
      <c r="P108" s="280"/>
      <c r="Q108" s="280"/>
      <c r="R108" s="280"/>
      <c r="S108" s="280"/>
      <c r="T108" s="280"/>
      <c r="U108" s="280"/>
      <c r="V108" s="280"/>
    </row>
    <row r="109" spans="1:85" ht="21" x14ac:dyDescent="0.2">
      <c r="A109" s="2925" t="s">
        <v>1052</v>
      </c>
      <c r="B109" s="2927"/>
      <c r="C109" s="2017" t="s">
        <v>47</v>
      </c>
      <c r="D109" s="383" t="s">
        <v>1039</v>
      </c>
      <c r="E109" s="115" t="s">
        <v>1040</v>
      </c>
      <c r="F109" s="1208"/>
      <c r="G109" s="280"/>
      <c r="H109" s="280"/>
      <c r="I109" s="280"/>
      <c r="J109" s="280"/>
      <c r="K109" s="280"/>
      <c r="L109" s="280"/>
    </row>
    <row r="110" spans="1:85" x14ac:dyDescent="0.2">
      <c r="A110" s="3434" t="s">
        <v>1053</v>
      </c>
      <c r="B110" s="3441"/>
      <c r="C110" s="2038">
        <f>SUM(D110+E110)</f>
        <v>0</v>
      </c>
      <c r="D110" s="707"/>
      <c r="E110" s="1172"/>
      <c r="F110" s="2133" t="s">
        <v>364</v>
      </c>
      <c r="G110" s="280"/>
      <c r="H110" s="280"/>
      <c r="I110" s="280"/>
      <c r="J110" s="280"/>
      <c r="K110" s="280"/>
      <c r="L110" s="280"/>
    </row>
    <row r="111" spans="1:85" x14ac:dyDescent="0.2">
      <c r="A111" s="3409" t="s">
        <v>1054</v>
      </c>
      <c r="B111" s="3411"/>
      <c r="C111" s="2053">
        <f>SUM(D111+E111)</f>
        <v>0</v>
      </c>
      <c r="D111" s="707"/>
      <c r="E111" s="1172"/>
      <c r="F111" s="2133" t="s">
        <v>364</v>
      </c>
      <c r="G111" s="280"/>
      <c r="H111" s="280"/>
      <c r="I111" s="280"/>
      <c r="J111" s="280"/>
      <c r="K111" s="280"/>
      <c r="L111" s="280"/>
    </row>
    <row r="112" spans="1:85" x14ac:dyDescent="0.2">
      <c r="A112" s="3215" t="s">
        <v>1055</v>
      </c>
      <c r="B112" s="3217"/>
      <c r="C112" s="2048">
        <f>SUM(D112+E112)</f>
        <v>0</v>
      </c>
      <c r="D112" s="703"/>
      <c r="E112" s="2134"/>
      <c r="F112" s="2133" t="s">
        <v>364</v>
      </c>
      <c r="G112" s="280"/>
      <c r="H112" s="280"/>
      <c r="I112" s="280"/>
      <c r="J112" s="280"/>
      <c r="K112" s="280"/>
      <c r="L112" s="280"/>
    </row>
    <row r="113" spans="1:38" x14ac:dyDescent="0.2">
      <c r="A113" s="2014" t="s">
        <v>1056</v>
      </c>
      <c r="B113" s="318"/>
      <c r="C113" s="280"/>
      <c r="D113" s="280"/>
      <c r="E113" s="280"/>
      <c r="F113" s="280"/>
    </row>
    <row r="114" spans="1:38" ht="21" x14ac:dyDescent="0.2">
      <c r="A114" s="2925" t="s">
        <v>1057</v>
      </c>
      <c r="B114" s="2926"/>
      <c r="C114" s="297" t="s">
        <v>47</v>
      </c>
      <c r="D114" s="383" t="s">
        <v>1039</v>
      </c>
      <c r="E114" s="115" t="s">
        <v>1040</v>
      </c>
      <c r="F114" s="1208"/>
      <c r="G114" s="280"/>
      <c r="H114" s="280"/>
      <c r="I114" s="280"/>
      <c r="J114" s="280"/>
      <c r="K114" s="280"/>
      <c r="L114" s="280"/>
      <c r="M114" s="280"/>
      <c r="N114" s="280"/>
      <c r="O114" s="280"/>
      <c r="P114" s="280"/>
    </row>
    <row r="115" spans="1:38" x14ac:dyDescent="0.2">
      <c r="A115" s="3434" t="s">
        <v>1053</v>
      </c>
      <c r="B115" s="3435"/>
      <c r="C115" s="2020">
        <f>SUM(D115+E115)</f>
        <v>0</v>
      </c>
      <c r="D115" s="1297"/>
      <c r="E115" s="1297"/>
      <c r="F115" s="2133" t="s">
        <v>364</v>
      </c>
      <c r="G115" s="280"/>
      <c r="H115" s="280"/>
      <c r="I115" s="280"/>
      <c r="J115" s="280"/>
      <c r="K115" s="280"/>
      <c r="L115" s="280"/>
      <c r="M115" s="280"/>
      <c r="N115" s="280"/>
      <c r="O115" s="280"/>
      <c r="P115" s="280"/>
    </row>
    <row r="116" spans="1:38" x14ac:dyDescent="0.2">
      <c r="A116" s="3409" t="s">
        <v>1058</v>
      </c>
      <c r="B116" s="3410"/>
      <c r="C116" s="2053">
        <f>SUM(D116+E116)</f>
        <v>0</v>
      </c>
      <c r="D116" s="1176"/>
      <c r="E116" s="1176"/>
      <c r="F116" s="2133" t="s">
        <v>364</v>
      </c>
      <c r="G116" s="280"/>
      <c r="H116" s="280"/>
      <c r="I116" s="280"/>
      <c r="J116" s="280"/>
      <c r="K116" s="280"/>
      <c r="L116" s="280"/>
      <c r="M116" s="280"/>
      <c r="N116" s="280"/>
      <c r="O116" s="280"/>
      <c r="P116" s="280"/>
    </row>
    <row r="117" spans="1:38" x14ac:dyDescent="0.2">
      <c r="A117" s="3409" t="s">
        <v>1059</v>
      </c>
      <c r="B117" s="3436"/>
      <c r="C117" s="2053">
        <f>SUM(D117+E117)</f>
        <v>0</v>
      </c>
      <c r="D117" s="1449"/>
      <c r="E117" s="1449"/>
      <c r="F117" s="2133"/>
      <c r="G117" s="280"/>
      <c r="H117" s="280"/>
      <c r="I117" s="280"/>
      <c r="J117" s="280"/>
      <c r="K117" s="280"/>
      <c r="L117" s="280"/>
      <c r="M117" s="280"/>
      <c r="N117" s="280"/>
      <c r="O117" s="280"/>
      <c r="P117" s="280"/>
    </row>
    <row r="118" spans="1:38" x14ac:dyDescent="0.2">
      <c r="A118" s="3437" t="s">
        <v>1055</v>
      </c>
      <c r="B118" s="3438"/>
      <c r="C118" s="2053">
        <f>SUM(D118+E118)</f>
        <v>0</v>
      </c>
      <c r="D118" s="1449"/>
      <c r="E118" s="1449"/>
      <c r="F118" s="2133" t="s">
        <v>364</v>
      </c>
      <c r="G118" s="280"/>
      <c r="H118" s="280"/>
      <c r="I118" s="280"/>
      <c r="J118" s="280"/>
      <c r="K118" s="280"/>
      <c r="L118" s="280"/>
      <c r="M118" s="280"/>
      <c r="N118" s="280"/>
      <c r="O118" s="280"/>
      <c r="P118" s="280"/>
    </row>
    <row r="119" spans="1:38" x14ac:dyDescent="0.2">
      <c r="A119" s="3430" t="s">
        <v>1060</v>
      </c>
      <c r="B119" s="3431"/>
      <c r="C119" s="2135">
        <f>SUM(D119+E119)</f>
        <v>0</v>
      </c>
      <c r="D119" s="1184"/>
      <c r="E119" s="1183"/>
      <c r="F119" s="2133" t="s">
        <v>364</v>
      </c>
      <c r="G119" s="280"/>
      <c r="H119" s="280"/>
      <c r="I119" s="280"/>
      <c r="J119" s="280"/>
      <c r="K119" s="280"/>
      <c r="L119" s="280"/>
      <c r="M119" s="280"/>
      <c r="N119" s="280"/>
      <c r="O119" s="280"/>
      <c r="P119" s="280"/>
      <c r="Q119" s="280"/>
      <c r="R119" s="280"/>
      <c r="S119" s="280"/>
      <c r="T119" s="280"/>
      <c r="U119" s="280"/>
      <c r="V119" s="280"/>
    </row>
    <row r="120" spans="1:38" x14ac:dyDescent="0.2">
      <c r="A120" s="2136" t="s">
        <v>1061</v>
      </c>
      <c r="B120" s="2137"/>
      <c r="C120" s="2137"/>
      <c r="D120" s="2137"/>
      <c r="E120" s="2137"/>
      <c r="F120" s="2138"/>
      <c r="G120" s="2138"/>
      <c r="H120" s="2137"/>
      <c r="I120" s="2137"/>
      <c r="J120" s="2137"/>
      <c r="K120" s="2137"/>
      <c r="L120" s="2137"/>
      <c r="M120" s="2137"/>
      <c r="N120" s="2137"/>
      <c r="O120" s="2137"/>
      <c r="P120" s="2137"/>
      <c r="Q120" s="2137"/>
      <c r="R120" s="2137"/>
      <c r="S120" s="2137"/>
      <c r="T120" s="2137"/>
    </row>
    <row r="121" spans="1:38" ht="15" customHeight="1" x14ac:dyDescent="0.2">
      <c r="A121" s="3191" t="s">
        <v>987</v>
      </c>
      <c r="B121" s="3193"/>
      <c r="C121" s="3192" t="s">
        <v>47</v>
      </c>
      <c r="D121" s="3192"/>
      <c r="E121" s="3193"/>
      <c r="F121" s="3467" t="s">
        <v>5</v>
      </c>
      <c r="G121" s="3468"/>
      <c r="H121" s="3468"/>
      <c r="I121" s="3468"/>
      <c r="J121" s="3468"/>
      <c r="K121" s="3468"/>
      <c r="L121" s="3468"/>
      <c r="M121" s="3468"/>
      <c r="N121" s="3468"/>
      <c r="O121" s="3468"/>
      <c r="P121" s="3468"/>
      <c r="Q121" s="3468"/>
      <c r="R121" s="3468"/>
      <c r="S121" s="3468"/>
      <c r="T121" s="3468"/>
      <c r="U121" s="3468"/>
      <c r="V121" s="3468"/>
      <c r="W121" s="3468"/>
      <c r="X121" s="3468"/>
      <c r="Y121" s="3468"/>
      <c r="Z121" s="3468"/>
      <c r="AA121" s="3468"/>
      <c r="AB121" s="3468"/>
      <c r="AC121" s="3468"/>
      <c r="AD121" s="3468"/>
      <c r="AE121" s="3468"/>
      <c r="AF121" s="3468"/>
      <c r="AG121" s="3468"/>
      <c r="AH121" s="3468"/>
      <c r="AI121" s="3468"/>
      <c r="AJ121" s="3468"/>
      <c r="AK121" s="3469"/>
    </row>
    <row r="122" spans="1:38" ht="14.25" customHeight="1" x14ac:dyDescent="0.2">
      <c r="A122" s="3455"/>
      <c r="B122" s="3456"/>
      <c r="C122" s="3195"/>
      <c r="D122" s="3195"/>
      <c r="E122" s="3196"/>
      <c r="F122" s="2925" t="s">
        <v>988</v>
      </c>
      <c r="G122" s="2927"/>
      <c r="H122" s="2925" t="s">
        <v>989</v>
      </c>
      <c r="I122" s="2927"/>
      <c r="J122" s="2926" t="s">
        <v>990</v>
      </c>
      <c r="K122" s="2926"/>
      <c r="L122" s="2925" t="s">
        <v>991</v>
      </c>
      <c r="M122" s="2927"/>
      <c r="N122" s="2951" t="s">
        <v>992</v>
      </c>
      <c r="O122" s="2951"/>
      <c r="P122" s="2784" t="s">
        <v>993</v>
      </c>
      <c r="Q122" s="2785"/>
      <c r="R122" s="2951" t="s">
        <v>994</v>
      </c>
      <c r="S122" s="2951"/>
      <c r="T122" s="2784" t="s">
        <v>995</v>
      </c>
      <c r="U122" s="2785"/>
      <c r="V122" s="2951" t="s">
        <v>996</v>
      </c>
      <c r="W122" s="2951"/>
      <c r="X122" s="2784" t="s">
        <v>997</v>
      </c>
      <c r="Y122" s="2785"/>
      <c r="Z122" s="2951" t="s">
        <v>998</v>
      </c>
      <c r="AA122" s="2951"/>
      <c r="AB122" s="2784" t="s">
        <v>999</v>
      </c>
      <c r="AC122" s="2785"/>
      <c r="AD122" s="2951" t="s">
        <v>1000</v>
      </c>
      <c r="AE122" s="2951"/>
      <c r="AF122" s="2784" t="s">
        <v>1001</v>
      </c>
      <c r="AG122" s="2785"/>
      <c r="AH122" s="2951" t="s">
        <v>1002</v>
      </c>
      <c r="AI122" s="2951"/>
      <c r="AJ122" s="2745" t="s">
        <v>1003</v>
      </c>
      <c r="AK122" s="2747"/>
      <c r="AL122" s="2137"/>
    </row>
    <row r="123" spans="1:38" x14ac:dyDescent="0.2">
      <c r="A123" s="3194"/>
      <c r="B123" s="3196"/>
      <c r="C123" s="593" t="s">
        <v>231</v>
      </c>
      <c r="D123" s="594" t="s">
        <v>27</v>
      </c>
      <c r="E123" s="594" t="s">
        <v>28</v>
      </c>
      <c r="F123" s="2106" t="s">
        <v>27</v>
      </c>
      <c r="G123" s="2016" t="s">
        <v>28</v>
      </c>
      <c r="H123" s="2106" t="s">
        <v>27</v>
      </c>
      <c r="I123" s="2016" t="s">
        <v>28</v>
      </c>
      <c r="J123" s="2107" t="s">
        <v>27</v>
      </c>
      <c r="K123" s="2108" t="s">
        <v>28</v>
      </c>
      <c r="L123" s="2106" t="s">
        <v>27</v>
      </c>
      <c r="M123" s="2016" t="s">
        <v>28</v>
      </c>
      <c r="N123" s="2107" t="s">
        <v>27</v>
      </c>
      <c r="O123" s="2108" t="s">
        <v>28</v>
      </c>
      <c r="P123" s="2106" t="s">
        <v>27</v>
      </c>
      <c r="Q123" s="2016" t="s">
        <v>28</v>
      </c>
      <c r="R123" s="2107" t="s">
        <v>27</v>
      </c>
      <c r="S123" s="2108" t="s">
        <v>28</v>
      </c>
      <c r="T123" s="2106" t="s">
        <v>27</v>
      </c>
      <c r="U123" s="2016" t="s">
        <v>28</v>
      </c>
      <c r="V123" s="2107" t="s">
        <v>27</v>
      </c>
      <c r="W123" s="2108" t="s">
        <v>28</v>
      </c>
      <c r="X123" s="2106" t="s">
        <v>27</v>
      </c>
      <c r="Y123" s="2016" t="s">
        <v>28</v>
      </c>
      <c r="Z123" s="2107" t="s">
        <v>27</v>
      </c>
      <c r="AA123" s="2108" t="s">
        <v>28</v>
      </c>
      <c r="AB123" s="2106" t="s">
        <v>27</v>
      </c>
      <c r="AC123" s="2016" t="s">
        <v>28</v>
      </c>
      <c r="AD123" s="2107" t="s">
        <v>27</v>
      </c>
      <c r="AE123" s="2108" t="s">
        <v>28</v>
      </c>
      <c r="AF123" s="2106" t="s">
        <v>27</v>
      </c>
      <c r="AG123" s="2016" t="s">
        <v>28</v>
      </c>
      <c r="AH123" s="2107" t="s">
        <v>27</v>
      </c>
      <c r="AI123" s="2108" t="s">
        <v>28</v>
      </c>
      <c r="AJ123" s="2106" t="s">
        <v>27</v>
      </c>
      <c r="AK123" s="2016" t="s">
        <v>28</v>
      </c>
      <c r="AL123" s="2139"/>
    </row>
    <row r="124" spans="1:38" x14ac:dyDescent="0.2">
      <c r="A124" s="3432" t="s">
        <v>1062</v>
      </c>
      <c r="B124" s="3433"/>
      <c r="C124" s="1572">
        <f t="shared" ref="C124:C129" si="18">SUM(D124+E124)</f>
        <v>0</v>
      </c>
      <c r="D124" s="1572">
        <f>SUM(F124+H124+J124+L124+N124+P124+R124+T124+V124+X124+Z124+AB124+AD124+AF124+AH124+AJ124)</f>
        <v>0</v>
      </c>
      <c r="E124" s="1578">
        <f>SUM(G124+I124+K124+M124+O124+Q124+S124+U124+W124+Y124+AA124+AC124+AE124+AG124+AI124+AK124)</f>
        <v>0</v>
      </c>
      <c r="F124" s="1293"/>
      <c r="G124" s="1993"/>
      <c r="H124" s="1293"/>
      <c r="I124" s="1296"/>
      <c r="J124" s="1294"/>
      <c r="K124" s="1378"/>
      <c r="L124" s="1293"/>
      <c r="M124" s="1296"/>
      <c r="N124" s="1294"/>
      <c r="O124" s="1378"/>
      <c r="P124" s="1293"/>
      <c r="Q124" s="1296"/>
      <c r="R124" s="1294"/>
      <c r="S124" s="1378"/>
      <c r="T124" s="1293"/>
      <c r="U124" s="1296"/>
      <c r="V124" s="1294"/>
      <c r="W124" s="1378"/>
      <c r="X124" s="1293"/>
      <c r="Y124" s="1296"/>
      <c r="Z124" s="1294"/>
      <c r="AA124" s="1378"/>
      <c r="AB124" s="1293"/>
      <c r="AC124" s="1296"/>
      <c r="AD124" s="1294"/>
      <c r="AE124" s="1378"/>
      <c r="AF124" s="1295"/>
      <c r="AG124" s="1296"/>
      <c r="AH124" s="1294"/>
      <c r="AI124" s="1378"/>
      <c r="AJ124" s="1295"/>
      <c r="AK124" s="1296"/>
      <c r="AL124" s="190"/>
    </row>
    <row r="125" spans="1:38" x14ac:dyDescent="0.2">
      <c r="A125" s="3421" t="s">
        <v>1063</v>
      </c>
      <c r="B125" s="3422"/>
      <c r="C125" s="606">
        <f t="shared" si="18"/>
        <v>0</v>
      </c>
      <c r="D125" s="606">
        <f>SUM(F125+H125)</f>
        <v>0</v>
      </c>
      <c r="E125" s="1578">
        <f>SUM(G125+I125)</f>
        <v>0</v>
      </c>
      <c r="F125" s="1365"/>
      <c r="G125" s="1175"/>
      <c r="H125" s="1365"/>
      <c r="I125" s="1366"/>
      <c r="J125" s="2001"/>
      <c r="K125" s="2002"/>
      <c r="L125" s="1999"/>
      <c r="M125" s="2000"/>
      <c r="N125" s="2001"/>
      <c r="O125" s="2002"/>
      <c r="P125" s="1999"/>
      <c r="Q125" s="2000"/>
      <c r="R125" s="2001"/>
      <c r="S125" s="2002"/>
      <c r="T125" s="1999"/>
      <c r="U125" s="2000"/>
      <c r="V125" s="2001"/>
      <c r="W125" s="2002"/>
      <c r="X125" s="1999"/>
      <c r="Y125" s="2000"/>
      <c r="Z125" s="2001"/>
      <c r="AA125" s="2002"/>
      <c r="AB125" s="1999"/>
      <c r="AC125" s="2000"/>
      <c r="AD125" s="2001"/>
      <c r="AE125" s="2002"/>
      <c r="AF125" s="2140"/>
      <c r="AG125" s="2000"/>
      <c r="AH125" s="2001"/>
      <c r="AI125" s="2002"/>
      <c r="AJ125" s="2140"/>
      <c r="AK125" s="2000"/>
      <c r="AL125" s="190"/>
    </row>
    <row r="126" spans="1:38" x14ac:dyDescent="0.2">
      <c r="A126" s="3421" t="s">
        <v>1064</v>
      </c>
      <c r="B126" s="3422"/>
      <c r="C126" s="606">
        <f t="shared" si="18"/>
        <v>0</v>
      </c>
      <c r="D126" s="606">
        <f>SUM(H126+J126+L126+N126+P126+R126+T126+V126+X126+Z126+AB126+AD126+AF126+AH126+AJ126)</f>
        <v>0</v>
      </c>
      <c r="E126" s="1578">
        <f>SUM(I126+K126+M126+O126+Q126+S126+U126+W126+Y126+AA126+AC126+AE126+AG126+AI126+AK126)</f>
        <v>0</v>
      </c>
      <c r="F126" s="2041"/>
      <c r="G126" s="2042"/>
      <c r="H126" s="1365"/>
      <c r="I126" s="1366"/>
      <c r="J126" s="1367"/>
      <c r="K126" s="1368"/>
      <c r="L126" s="1365"/>
      <c r="M126" s="1366"/>
      <c r="N126" s="1367"/>
      <c r="O126" s="1368"/>
      <c r="P126" s="1365"/>
      <c r="Q126" s="1366"/>
      <c r="R126" s="1367"/>
      <c r="S126" s="1368"/>
      <c r="T126" s="1365"/>
      <c r="U126" s="1366"/>
      <c r="V126" s="1367"/>
      <c r="W126" s="1368"/>
      <c r="X126" s="1365"/>
      <c r="Y126" s="1366"/>
      <c r="Z126" s="1367"/>
      <c r="AA126" s="1368"/>
      <c r="AB126" s="1365"/>
      <c r="AC126" s="1366"/>
      <c r="AD126" s="1367"/>
      <c r="AE126" s="1368"/>
      <c r="AF126" s="2054"/>
      <c r="AG126" s="1366"/>
      <c r="AH126" s="1367"/>
      <c r="AI126" s="1368"/>
      <c r="AJ126" s="2054"/>
      <c r="AK126" s="1366"/>
      <c r="AL126" s="190"/>
    </row>
    <row r="127" spans="1:38" x14ac:dyDescent="0.2">
      <c r="A127" s="3421" t="s">
        <v>346</v>
      </c>
      <c r="B127" s="3422"/>
      <c r="C127" s="606">
        <f t="shared" si="18"/>
        <v>0</v>
      </c>
      <c r="D127" s="606">
        <f>SUM(F127+H127+J127+L127+N127+P127+R127+T127+V127+X127+Z127+AB127+AD127+AF127+AH127+AJ127)</f>
        <v>0</v>
      </c>
      <c r="E127" s="1578">
        <f>SUM(G127+I127+K127+M127+O127+Q127+S127+U127+W127+Y127+AA127+AC127+AE127+AG127+AI127+AK127)</f>
        <v>0</v>
      </c>
      <c r="F127" s="1365"/>
      <c r="G127" s="1175"/>
      <c r="H127" s="1365"/>
      <c r="I127" s="1366"/>
      <c r="J127" s="1367"/>
      <c r="K127" s="1368"/>
      <c r="L127" s="1365"/>
      <c r="M127" s="1366"/>
      <c r="N127" s="1367"/>
      <c r="O127" s="1368"/>
      <c r="P127" s="1365"/>
      <c r="Q127" s="1366"/>
      <c r="R127" s="1367"/>
      <c r="S127" s="1368"/>
      <c r="T127" s="1365"/>
      <c r="U127" s="1366"/>
      <c r="V127" s="1367"/>
      <c r="W127" s="1368"/>
      <c r="X127" s="1365"/>
      <c r="Y127" s="1366"/>
      <c r="Z127" s="1367"/>
      <c r="AA127" s="1368"/>
      <c r="AB127" s="1365"/>
      <c r="AC127" s="1366"/>
      <c r="AD127" s="1367"/>
      <c r="AE127" s="1368"/>
      <c r="AF127" s="2054"/>
      <c r="AG127" s="1366"/>
      <c r="AH127" s="1367"/>
      <c r="AI127" s="1368"/>
      <c r="AJ127" s="2054"/>
      <c r="AK127" s="1366"/>
      <c r="AL127" s="190"/>
    </row>
    <row r="128" spans="1:38" x14ac:dyDescent="0.2">
      <c r="A128" s="3421" t="s">
        <v>1065</v>
      </c>
      <c r="B128" s="3422"/>
      <c r="C128" s="606">
        <f t="shared" si="18"/>
        <v>0</v>
      </c>
      <c r="D128" s="606">
        <f>SUM(T128+V128+X128+Z128+AB128+AD128+AF128+AH128+AJ128)</f>
        <v>0</v>
      </c>
      <c r="E128" s="1578">
        <f>SUM(U128+W128+Y128+AA128+AC128+AE128+AG128+AI128+AK128)</f>
        <v>0</v>
      </c>
      <c r="F128" s="1999"/>
      <c r="G128" s="2005"/>
      <c r="H128" s="1999"/>
      <c r="I128" s="2000"/>
      <c r="J128" s="2001"/>
      <c r="K128" s="2002"/>
      <c r="L128" s="1999"/>
      <c r="M128" s="2000"/>
      <c r="N128" s="2001"/>
      <c r="O128" s="2002"/>
      <c r="P128" s="1999"/>
      <c r="Q128" s="2000"/>
      <c r="R128" s="2001"/>
      <c r="S128" s="2002"/>
      <c r="T128" s="1365"/>
      <c r="U128" s="1366"/>
      <c r="V128" s="1367"/>
      <c r="W128" s="1368"/>
      <c r="X128" s="1365"/>
      <c r="Y128" s="1366"/>
      <c r="Z128" s="1367"/>
      <c r="AA128" s="1368"/>
      <c r="AB128" s="1365"/>
      <c r="AC128" s="1366"/>
      <c r="AD128" s="1367"/>
      <c r="AE128" s="1368"/>
      <c r="AF128" s="2054"/>
      <c r="AG128" s="1366"/>
      <c r="AH128" s="1367"/>
      <c r="AI128" s="1368"/>
      <c r="AJ128" s="2054"/>
      <c r="AK128" s="1366"/>
      <c r="AL128" s="190"/>
    </row>
    <row r="129" spans="1:85" x14ac:dyDescent="0.2">
      <c r="A129" s="3421" t="s">
        <v>349</v>
      </c>
      <c r="B129" s="3422"/>
      <c r="C129" s="606">
        <f t="shared" si="18"/>
        <v>0</v>
      </c>
      <c r="D129" s="606">
        <f>SUM(F129+H129+J129+L129+N129+P129+R129+T129+V129+X129+Z129+AB129+AD129+AF129+AH129+AJ129)</f>
        <v>0</v>
      </c>
      <c r="E129" s="1578">
        <f>SUM(G129+I129+K129+M129+O129+Q129+S129+U129+W129+Y129+AA129+AC129+AE129+AG129+AI129+AK129)</f>
        <v>0</v>
      </c>
      <c r="F129" s="1199"/>
      <c r="G129" s="1183"/>
      <c r="H129" s="1199"/>
      <c r="I129" s="1200"/>
      <c r="J129" s="1369"/>
      <c r="K129" s="1370"/>
      <c r="L129" s="1199"/>
      <c r="M129" s="1200"/>
      <c r="N129" s="1369"/>
      <c r="O129" s="1370"/>
      <c r="P129" s="1199"/>
      <c r="Q129" s="1200"/>
      <c r="R129" s="1369"/>
      <c r="S129" s="1370"/>
      <c r="T129" s="1199"/>
      <c r="U129" s="1200"/>
      <c r="V129" s="1369"/>
      <c r="W129" s="1370"/>
      <c r="X129" s="1199"/>
      <c r="Y129" s="1200"/>
      <c r="Z129" s="1369"/>
      <c r="AA129" s="1370"/>
      <c r="AB129" s="1199"/>
      <c r="AC129" s="1200"/>
      <c r="AD129" s="1369"/>
      <c r="AE129" s="1370"/>
      <c r="AF129" s="1201"/>
      <c r="AG129" s="1200"/>
      <c r="AH129" s="1369"/>
      <c r="AI129" s="1370"/>
      <c r="AJ129" s="1201"/>
      <c r="AK129" s="1200"/>
      <c r="AL129" s="190"/>
    </row>
    <row r="130" spans="1:85" x14ac:dyDescent="0.2">
      <c r="A130" s="3067" t="s">
        <v>47</v>
      </c>
      <c r="B130" s="3069"/>
      <c r="C130" s="2141">
        <f t="shared" ref="C130:AK130" si="19">SUM(C124:C129)</f>
        <v>0</v>
      </c>
      <c r="D130" s="2141">
        <f t="shared" si="19"/>
        <v>0</v>
      </c>
      <c r="E130" s="1574">
        <f t="shared" si="19"/>
        <v>0</v>
      </c>
      <c r="F130" s="2142">
        <f t="shared" si="19"/>
        <v>0</v>
      </c>
      <c r="G130" s="1574">
        <f t="shared" si="19"/>
        <v>0</v>
      </c>
      <c r="H130" s="2142">
        <f t="shared" si="19"/>
        <v>0</v>
      </c>
      <c r="I130" s="2141">
        <f t="shared" si="19"/>
        <v>0</v>
      </c>
      <c r="J130" s="2143">
        <f t="shared" si="19"/>
        <v>0</v>
      </c>
      <c r="K130" s="2144">
        <f t="shared" si="19"/>
        <v>0</v>
      </c>
      <c r="L130" s="2142">
        <f t="shared" si="19"/>
        <v>0</v>
      </c>
      <c r="M130" s="2145">
        <f t="shared" si="19"/>
        <v>0</v>
      </c>
      <c r="N130" s="2143">
        <f t="shared" si="19"/>
        <v>0</v>
      </c>
      <c r="O130" s="2146">
        <f t="shared" si="19"/>
        <v>0</v>
      </c>
      <c r="P130" s="2146">
        <f t="shared" si="19"/>
        <v>0</v>
      </c>
      <c r="Q130" s="2146">
        <f t="shared" si="19"/>
        <v>0</v>
      </c>
      <c r="R130" s="2146">
        <f t="shared" si="19"/>
        <v>0</v>
      </c>
      <c r="S130" s="2144">
        <f t="shared" si="19"/>
        <v>0</v>
      </c>
      <c r="T130" s="2142">
        <f t="shared" si="19"/>
        <v>0</v>
      </c>
      <c r="U130" s="2145">
        <f t="shared" si="19"/>
        <v>0</v>
      </c>
      <c r="V130" s="2143">
        <f t="shared" si="19"/>
        <v>0</v>
      </c>
      <c r="W130" s="2144">
        <f t="shared" si="19"/>
        <v>0</v>
      </c>
      <c r="X130" s="2142">
        <f t="shared" si="19"/>
        <v>0</v>
      </c>
      <c r="Y130" s="2145">
        <f t="shared" si="19"/>
        <v>0</v>
      </c>
      <c r="Z130" s="2143">
        <f t="shared" si="19"/>
        <v>0</v>
      </c>
      <c r="AA130" s="2144">
        <f t="shared" si="19"/>
        <v>0</v>
      </c>
      <c r="AB130" s="2142">
        <f t="shared" si="19"/>
        <v>0</v>
      </c>
      <c r="AC130" s="2145">
        <f t="shared" si="19"/>
        <v>0</v>
      </c>
      <c r="AD130" s="2143">
        <f t="shared" si="19"/>
        <v>0</v>
      </c>
      <c r="AE130" s="2144">
        <f t="shared" si="19"/>
        <v>0</v>
      </c>
      <c r="AF130" s="2142">
        <f t="shared" si="19"/>
        <v>0</v>
      </c>
      <c r="AG130" s="2145">
        <f t="shared" si="19"/>
        <v>0</v>
      </c>
      <c r="AH130" s="2143">
        <f t="shared" si="19"/>
        <v>0</v>
      </c>
      <c r="AI130" s="2144">
        <f t="shared" si="19"/>
        <v>0</v>
      </c>
      <c r="AJ130" s="2147">
        <f t="shared" si="19"/>
        <v>0</v>
      </c>
      <c r="AK130" s="2145">
        <f t="shared" si="19"/>
        <v>0</v>
      </c>
      <c r="AL130" s="190"/>
    </row>
    <row r="131" spans="1:85" x14ac:dyDescent="0.2">
      <c r="A131" s="1252" t="s">
        <v>1066</v>
      </c>
      <c r="B131" s="1286"/>
      <c r="C131" s="1286"/>
      <c r="D131" s="1286"/>
      <c r="E131" s="1624"/>
      <c r="F131" s="1624"/>
      <c r="G131" s="1624"/>
      <c r="H131" s="1624"/>
      <c r="I131" s="1624"/>
      <c r="J131" s="1624"/>
      <c r="K131" s="1624"/>
      <c r="L131" s="799"/>
      <c r="M131" s="799"/>
      <c r="N131" s="799"/>
      <c r="O131" s="822"/>
      <c r="P131" s="591"/>
      <c r="Q131" s="278"/>
      <c r="R131" s="292"/>
      <c r="S131" s="292"/>
      <c r="T131" s="292"/>
      <c r="U131" s="292"/>
      <c r="V131" s="292"/>
    </row>
    <row r="132" spans="1:85" x14ac:dyDescent="0.2">
      <c r="A132" s="2148" t="s">
        <v>1504</v>
      </c>
      <c r="B132" s="219"/>
      <c r="C132" s="219"/>
      <c r="D132" s="219"/>
      <c r="E132" s="219"/>
      <c r="F132" s="219"/>
      <c r="G132" s="1624"/>
      <c r="H132" s="1624"/>
      <c r="I132" s="1624"/>
      <c r="J132" s="1624"/>
      <c r="K132" s="1624"/>
      <c r="L132" s="799"/>
      <c r="M132" s="799"/>
      <c r="N132" s="799"/>
      <c r="O132" s="822"/>
    </row>
    <row r="133" spans="1:85" ht="21" x14ac:dyDescent="0.2">
      <c r="A133" s="2748" t="s">
        <v>1067</v>
      </c>
      <c r="B133" s="3423"/>
      <c r="C133" s="2749"/>
      <c r="D133" s="467" t="s">
        <v>47</v>
      </c>
      <c r="E133" s="115" t="s">
        <v>1039</v>
      </c>
      <c r="F133" s="115" t="s">
        <v>1040</v>
      </c>
      <c r="G133" s="847"/>
      <c r="H133" s="1208"/>
      <c r="I133" s="847"/>
      <c r="J133" s="847"/>
      <c r="K133" s="1208"/>
      <c r="L133" s="1208"/>
      <c r="M133" s="292"/>
      <c r="N133" s="292"/>
      <c r="O133" s="292"/>
    </row>
    <row r="134" spans="1:85" x14ac:dyDescent="0.2">
      <c r="A134" s="3424" t="s">
        <v>1068</v>
      </c>
      <c r="B134" s="3425"/>
      <c r="C134" s="3426"/>
      <c r="D134" s="2149">
        <f t="shared" ref="D134:D139" si="20">SUM(E134+F134)</f>
        <v>0</v>
      </c>
      <c r="E134" s="859"/>
      <c r="F134" s="859"/>
      <c r="G134" s="2150"/>
      <c r="H134" s="847"/>
      <c r="I134" s="847"/>
      <c r="J134" s="847"/>
      <c r="K134" s="2151"/>
      <c r="L134" s="2151"/>
      <c r="M134" s="292"/>
      <c r="N134" s="292"/>
      <c r="O134" s="292"/>
    </row>
    <row r="135" spans="1:85" x14ac:dyDescent="0.2">
      <c r="A135" s="3409" t="s">
        <v>1289</v>
      </c>
      <c r="B135" s="3410"/>
      <c r="C135" s="3411"/>
      <c r="D135" s="1245">
        <f t="shared" si="20"/>
        <v>0</v>
      </c>
      <c r="E135" s="154"/>
      <c r="F135" s="154"/>
      <c r="G135" s="190"/>
      <c r="H135" s="280"/>
      <c r="I135" s="847"/>
      <c r="J135" s="847"/>
      <c r="K135" s="2151"/>
      <c r="L135" s="2151"/>
      <c r="M135" s="292"/>
      <c r="N135" s="292"/>
      <c r="O135" s="292"/>
    </row>
    <row r="136" spans="1:85" x14ac:dyDescent="0.2">
      <c r="A136" s="3427" t="s">
        <v>1069</v>
      </c>
      <c r="B136" s="3428"/>
      <c r="C136" s="3429"/>
      <c r="D136" s="1245">
        <f t="shared" si="20"/>
        <v>0</v>
      </c>
      <c r="E136" s="154"/>
      <c r="F136" s="154"/>
      <c r="G136" s="2150"/>
      <c r="H136" s="847"/>
      <c r="I136" s="847"/>
      <c r="J136" s="847"/>
      <c r="K136" s="2151"/>
      <c r="L136" s="2151"/>
      <c r="M136" s="292"/>
      <c r="N136" s="292"/>
      <c r="O136" s="292"/>
    </row>
    <row r="137" spans="1:85" x14ac:dyDescent="0.2">
      <c r="A137" s="3409" t="s">
        <v>1070</v>
      </c>
      <c r="B137" s="3410"/>
      <c r="C137" s="3411"/>
      <c r="D137" s="1245">
        <f t="shared" si="20"/>
        <v>0</v>
      </c>
      <c r="E137" s="154"/>
      <c r="F137" s="154"/>
      <c r="G137" s="2150"/>
      <c r="H137" s="847"/>
      <c r="I137" s="847"/>
      <c r="J137" s="847"/>
      <c r="K137" s="2151"/>
      <c r="L137" s="2151"/>
      <c r="M137" s="292"/>
      <c r="N137" s="292"/>
      <c r="O137" s="292"/>
    </row>
    <row r="138" spans="1:85" x14ac:dyDescent="0.2">
      <c r="A138" s="3412" t="s">
        <v>1071</v>
      </c>
      <c r="B138" s="3413"/>
      <c r="C138" s="3414"/>
      <c r="D138" s="1245">
        <f t="shared" si="20"/>
        <v>0</v>
      </c>
      <c r="E138" s="154"/>
      <c r="F138" s="154"/>
      <c r="G138" s="2150"/>
      <c r="H138" s="847"/>
      <c r="I138" s="847"/>
      <c r="J138" s="847"/>
      <c r="K138" s="2151"/>
      <c r="L138" s="2151"/>
      <c r="M138" s="292"/>
      <c r="N138" s="292"/>
      <c r="O138" s="292"/>
    </row>
    <row r="139" spans="1:85" x14ac:dyDescent="0.2">
      <c r="A139" s="3415" t="s">
        <v>119</v>
      </c>
      <c r="B139" s="3416"/>
      <c r="C139" s="3417"/>
      <c r="D139" s="1245">
        <f t="shared" si="20"/>
        <v>0</v>
      </c>
      <c r="E139" s="429"/>
      <c r="F139" s="154"/>
      <c r="G139" s="2150"/>
      <c r="H139" s="847"/>
      <c r="I139" s="847"/>
      <c r="J139" s="847"/>
      <c r="K139" s="2151"/>
      <c r="L139" s="2151"/>
      <c r="M139" s="292"/>
      <c r="N139" s="292"/>
      <c r="O139" s="292"/>
    </row>
    <row r="140" spans="1:85" x14ac:dyDescent="0.2">
      <c r="A140" s="3418" t="s">
        <v>47</v>
      </c>
      <c r="B140" s="3419"/>
      <c r="C140" s="3420"/>
      <c r="D140" s="273">
        <f>SUM(D134:D139)</f>
        <v>0</v>
      </c>
      <c r="E140" s="273">
        <f>SUM(E134:E139)</f>
        <v>0</v>
      </c>
      <c r="F140" s="273">
        <f>SUM(F134:F139)</f>
        <v>0</v>
      </c>
      <c r="G140" s="2150"/>
      <c r="H140" s="847"/>
      <c r="I140" s="847"/>
      <c r="J140" s="847"/>
      <c r="K140" s="2151"/>
      <c r="L140" s="2151"/>
      <c r="M140" s="292"/>
      <c r="N140" s="292"/>
      <c r="O140" s="292"/>
    </row>
    <row r="141" spans="1:85" x14ac:dyDescent="0.2">
      <c r="A141" s="1252" t="s">
        <v>1072</v>
      </c>
      <c r="B141" s="1286"/>
      <c r="C141" s="1286"/>
      <c r="D141" s="1286"/>
      <c r="E141" s="1624"/>
      <c r="F141" s="1624"/>
      <c r="G141" s="1624"/>
      <c r="H141" s="1624"/>
      <c r="I141" s="1624"/>
      <c r="J141" s="1624"/>
      <c r="K141" s="1624"/>
      <c r="L141" s="799"/>
      <c r="M141" s="799"/>
      <c r="N141" s="799"/>
      <c r="O141" s="822"/>
    </row>
    <row r="142" spans="1:85" ht="31.5" x14ac:dyDescent="0.2">
      <c r="A142" s="3159" t="s">
        <v>1067</v>
      </c>
      <c r="B142" s="3159"/>
      <c r="C142" s="3159"/>
      <c r="D142" s="467" t="s">
        <v>1073</v>
      </c>
      <c r="E142" s="467" t="s">
        <v>1074</v>
      </c>
      <c r="F142" s="467" t="s">
        <v>1075</v>
      </c>
      <c r="G142" s="467" t="s">
        <v>1076</v>
      </c>
      <c r="H142" s="292"/>
      <c r="I142" s="292"/>
      <c r="J142" s="292"/>
      <c r="K142" s="292"/>
      <c r="L142" s="292"/>
      <c r="M142" s="292"/>
      <c r="N142" s="292"/>
      <c r="O142" s="292"/>
    </row>
    <row r="143" spans="1:85" ht="24" customHeight="1" x14ac:dyDescent="0.2">
      <c r="A143" s="3231" t="s">
        <v>1070</v>
      </c>
      <c r="B143" s="3404" t="s">
        <v>1077</v>
      </c>
      <c r="C143" s="3405"/>
      <c r="D143" s="1297"/>
      <c r="E143" s="1297"/>
      <c r="F143" s="1297"/>
      <c r="G143" s="1297"/>
      <c r="H143" s="1405"/>
      <c r="I143" s="292"/>
      <c r="J143" s="292"/>
      <c r="K143" s="292"/>
      <c r="L143" s="292"/>
      <c r="M143" s="292"/>
      <c r="N143" s="292"/>
      <c r="O143" s="292"/>
      <c r="P143" s="292"/>
      <c r="Q143" s="280"/>
      <c r="R143" s="292"/>
      <c r="S143" s="292"/>
      <c r="T143" s="292"/>
      <c r="U143" s="292"/>
      <c r="CG143" s="290">
        <v>0</v>
      </c>
    </row>
    <row r="144" spans="1:85" ht="24.75" customHeight="1" x14ac:dyDescent="0.2">
      <c r="A144" s="3218"/>
      <c r="B144" s="3406" t="s">
        <v>1078</v>
      </c>
      <c r="C144" s="3318"/>
      <c r="D144" s="1176"/>
      <c r="E144" s="1176"/>
      <c r="F144" s="1176"/>
      <c r="G144" s="1176"/>
      <c r="H144" s="1405"/>
      <c r="I144" s="292"/>
      <c r="J144" s="292"/>
      <c r="K144" s="292"/>
      <c r="L144" s="292"/>
      <c r="M144" s="292"/>
      <c r="N144" s="292"/>
      <c r="O144" s="292"/>
      <c r="P144" s="292"/>
      <c r="Q144" s="280"/>
      <c r="R144" s="292"/>
      <c r="S144" s="292"/>
      <c r="T144" s="292"/>
      <c r="U144" s="292"/>
      <c r="CG144" s="290">
        <v>0</v>
      </c>
    </row>
    <row r="145" spans="1:85" ht="21.75" customHeight="1" x14ac:dyDescent="0.2">
      <c r="A145" s="3218"/>
      <c r="B145" s="3406" t="s">
        <v>944</v>
      </c>
      <c r="C145" s="3318"/>
      <c r="D145" s="1176"/>
      <c r="E145" s="1176"/>
      <c r="F145" s="1176"/>
      <c r="G145" s="1176"/>
      <c r="H145" s="1405"/>
      <c r="I145" s="292"/>
      <c r="J145" s="292"/>
      <c r="K145" s="292"/>
      <c r="L145" s="292"/>
      <c r="M145" s="292"/>
      <c r="N145" s="292"/>
      <c r="O145" s="292"/>
      <c r="P145" s="292"/>
      <c r="Q145" s="280"/>
      <c r="R145" s="292"/>
      <c r="S145" s="292"/>
      <c r="T145" s="292"/>
      <c r="U145" s="292"/>
      <c r="CG145" s="290">
        <v>0</v>
      </c>
    </row>
    <row r="146" spans="1:85" x14ac:dyDescent="0.2">
      <c r="A146" s="3219"/>
      <c r="B146" s="3407" t="s">
        <v>1079</v>
      </c>
      <c r="C146" s="3408"/>
      <c r="D146" s="1176"/>
      <c r="E146" s="1176"/>
      <c r="F146" s="1176"/>
      <c r="G146" s="1176"/>
      <c r="H146" s="1405"/>
      <c r="I146" s="292"/>
      <c r="J146" s="292"/>
      <c r="K146" s="292"/>
      <c r="L146" s="292"/>
      <c r="M146" s="292"/>
      <c r="N146" s="292"/>
      <c r="O146" s="292"/>
      <c r="P146" s="292"/>
      <c r="Q146" s="280"/>
      <c r="R146" s="292"/>
      <c r="S146" s="292"/>
      <c r="T146" s="292"/>
      <c r="U146" s="292"/>
      <c r="CG146" s="290">
        <v>0</v>
      </c>
    </row>
    <row r="147" spans="1:85" x14ac:dyDescent="0.2">
      <c r="A147" s="1193" t="s">
        <v>1080</v>
      </c>
      <c r="B147" s="3402" t="s">
        <v>1081</v>
      </c>
      <c r="C147" s="3403"/>
      <c r="D147" s="1176"/>
      <c r="E147" s="1176"/>
      <c r="F147" s="1176"/>
      <c r="G147" s="1176"/>
      <c r="H147" s="1405"/>
      <c r="I147" s="292"/>
      <c r="J147" s="292"/>
      <c r="K147" s="292"/>
      <c r="L147" s="292"/>
      <c r="M147" s="292"/>
      <c r="N147" s="292"/>
      <c r="O147" s="292"/>
      <c r="P147" s="292"/>
      <c r="Q147" s="280"/>
      <c r="R147" s="292"/>
      <c r="S147" s="292"/>
      <c r="T147" s="292"/>
      <c r="U147" s="292"/>
      <c r="CG147" s="290">
        <v>0</v>
      </c>
    </row>
    <row r="148" spans="1:85" ht="24" customHeight="1" x14ac:dyDescent="0.2">
      <c r="A148" s="3231" t="s">
        <v>1068</v>
      </c>
      <c r="B148" s="3404" t="s">
        <v>1077</v>
      </c>
      <c r="C148" s="3405"/>
      <c r="D148" s="1176"/>
      <c r="E148" s="1176"/>
      <c r="F148" s="1176"/>
      <c r="G148" s="1176"/>
      <c r="H148" s="1405"/>
      <c r="I148" s="292"/>
      <c r="J148" s="292"/>
      <c r="K148" s="292"/>
      <c r="L148" s="292"/>
      <c r="M148" s="292"/>
      <c r="N148" s="292"/>
      <c r="O148" s="292"/>
      <c r="P148" s="292"/>
      <c r="Q148" s="280"/>
      <c r="R148" s="292"/>
      <c r="S148" s="292"/>
      <c r="T148" s="292"/>
      <c r="U148" s="292"/>
      <c r="CG148" s="290">
        <v>0</v>
      </c>
    </row>
    <row r="149" spans="1:85" ht="22.5" customHeight="1" x14ac:dyDescent="0.2">
      <c r="A149" s="3218"/>
      <c r="B149" s="3406" t="s">
        <v>1078</v>
      </c>
      <c r="C149" s="3318"/>
      <c r="D149" s="1176"/>
      <c r="E149" s="1176"/>
      <c r="F149" s="1176"/>
      <c r="G149" s="1176"/>
      <c r="H149" s="1405"/>
      <c r="I149" s="292"/>
      <c r="J149" s="292"/>
      <c r="K149" s="292"/>
      <c r="L149" s="292"/>
      <c r="M149" s="292"/>
      <c r="N149" s="292"/>
      <c r="O149" s="292"/>
      <c r="P149" s="292"/>
      <c r="Q149" s="280"/>
      <c r="R149" s="292"/>
      <c r="S149" s="292"/>
      <c r="T149" s="292"/>
      <c r="U149" s="292"/>
      <c r="CG149" s="290">
        <v>0</v>
      </c>
    </row>
    <row r="150" spans="1:85" ht="24" customHeight="1" x14ac:dyDescent="0.2">
      <c r="A150" s="3218"/>
      <c r="B150" s="3406" t="s">
        <v>944</v>
      </c>
      <c r="C150" s="3318"/>
      <c r="D150" s="1176"/>
      <c r="E150" s="1176"/>
      <c r="F150" s="1176"/>
      <c r="G150" s="1176"/>
      <c r="H150" s="1405"/>
      <c r="I150" s="292"/>
      <c r="J150" s="292"/>
      <c r="K150" s="292"/>
      <c r="L150" s="292"/>
      <c r="M150" s="292"/>
      <c r="N150" s="292"/>
      <c r="O150" s="292"/>
      <c r="P150" s="292"/>
      <c r="Q150" s="280"/>
      <c r="R150" s="292"/>
      <c r="S150" s="292"/>
      <c r="T150" s="292"/>
      <c r="U150" s="292"/>
      <c r="CG150" s="290">
        <v>0</v>
      </c>
    </row>
    <row r="151" spans="1:85" x14ac:dyDescent="0.2">
      <c r="A151" s="3219"/>
      <c r="B151" s="3407" t="s">
        <v>1079</v>
      </c>
      <c r="C151" s="3408"/>
      <c r="D151" s="1184"/>
      <c r="E151" s="1184"/>
      <c r="F151" s="1184"/>
      <c r="G151" s="1184"/>
      <c r="H151" s="1405"/>
      <c r="I151" s="292"/>
      <c r="J151" s="292"/>
      <c r="K151" s="292"/>
      <c r="L151" s="292"/>
      <c r="M151" s="292"/>
      <c r="N151" s="292"/>
      <c r="O151" s="292"/>
      <c r="P151" s="292"/>
      <c r="Q151" s="280"/>
      <c r="R151" s="292"/>
      <c r="S151" s="292"/>
      <c r="T151" s="292"/>
      <c r="U151" s="292"/>
      <c r="CG151" s="290">
        <v>0</v>
      </c>
    </row>
    <row r="152" spans="1:85" x14ac:dyDescent="0.2">
      <c r="A152" s="3399" t="s">
        <v>47</v>
      </c>
      <c r="B152" s="3400"/>
      <c r="C152" s="3401"/>
      <c r="D152" s="2152">
        <f>SUM(D143:D151)</f>
        <v>0</v>
      </c>
      <c r="E152" s="620">
        <f>SUM(E143:E151)</f>
        <v>0</v>
      </c>
      <c r="F152" s="2152">
        <f>SUM(F143:F151)</f>
        <v>0</v>
      </c>
      <c r="G152" s="2152">
        <f>SUM(G143:G151)</f>
        <v>0</v>
      </c>
      <c r="H152" s="393"/>
      <c r="I152" s="292"/>
      <c r="J152" s="292"/>
      <c r="K152" s="292"/>
      <c r="L152" s="292"/>
      <c r="M152" s="292"/>
      <c r="N152" s="292"/>
      <c r="O152" s="292"/>
      <c r="P152" s="292"/>
      <c r="Q152" s="280"/>
      <c r="R152" s="292"/>
      <c r="S152" s="292"/>
      <c r="T152" s="292"/>
      <c r="U152" s="292"/>
    </row>
    <row r="153" spans="1:85" x14ac:dyDescent="0.2">
      <c r="A153" s="1252" t="s">
        <v>1082</v>
      </c>
      <c r="B153" s="1286"/>
      <c r="C153" s="1286"/>
      <c r="D153" s="1286"/>
      <c r="E153" s="1624"/>
      <c r="F153" s="1624"/>
      <c r="G153" s="822"/>
      <c r="H153" s="1624"/>
      <c r="I153" s="854"/>
      <c r="J153" s="1624"/>
      <c r="K153" s="799"/>
      <c r="L153" s="799"/>
      <c r="M153" s="799"/>
      <c r="N153" s="822"/>
      <c r="O153" s="591"/>
      <c r="P153" s="278"/>
      <c r="Q153" s="292"/>
      <c r="R153" s="292"/>
      <c r="S153" s="292"/>
      <c r="T153" s="292"/>
      <c r="U153" s="292"/>
    </row>
    <row r="154" spans="1:85" ht="42" x14ac:dyDescent="0.2">
      <c r="A154" s="2799" t="s">
        <v>1083</v>
      </c>
      <c r="B154" s="2801"/>
      <c r="C154" s="467" t="s">
        <v>47</v>
      </c>
      <c r="D154" s="115" t="s">
        <v>131</v>
      </c>
      <c r="E154" s="115" t="s">
        <v>132</v>
      </c>
      <c r="F154" s="115" t="s">
        <v>133</v>
      </c>
    </row>
    <row r="155" spans="1:85" x14ac:dyDescent="0.2">
      <c r="A155" s="3231" t="s">
        <v>1084</v>
      </c>
      <c r="B155" s="3231"/>
      <c r="C155" s="1632">
        <f>SUM(D155:F155)</f>
        <v>0</v>
      </c>
      <c r="D155" s="1172"/>
      <c r="E155" s="1172"/>
      <c r="F155" s="1172"/>
      <c r="G155" s="290"/>
    </row>
    <row r="156" spans="1:85" x14ac:dyDescent="0.2">
      <c r="A156" s="3263" t="s">
        <v>1942</v>
      </c>
      <c r="B156" s="3264"/>
      <c r="C156" s="1596">
        <f>SUM(D156:F156)</f>
        <v>0</v>
      </c>
      <c r="D156" s="1176"/>
      <c r="E156" s="1176"/>
      <c r="F156" s="1176"/>
      <c r="G156" s="290"/>
    </row>
    <row r="157" spans="1:85" x14ac:dyDescent="0.2">
      <c r="A157" s="3227" t="s">
        <v>1085</v>
      </c>
      <c r="B157" s="3228"/>
      <c r="C157" s="1596">
        <f>SUM(D157:F157)</f>
        <v>0</v>
      </c>
      <c r="D157" s="1449"/>
      <c r="E157" s="1449"/>
      <c r="F157" s="1449"/>
      <c r="G157" s="290"/>
    </row>
    <row r="158" spans="1:85" x14ac:dyDescent="0.2">
      <c r="A158" s="2794" t="s">
        <v>1086</v>
      </c>
      <c r="B158" s="2958"/>
      <c r="C158" s="2153">
        <f>SUM(D158:F158)</f>
        <v>0</v>
      </c>
      <c r="D158" s="1184"/>
      <c r="E158" s="1184"/>
      <c r="F158" s="1184"/>
      <c r="G158" s="290"/>
    </row>
    <row r="159" spans="1:85" x14ac:dyDescent="0.2">
      <c r="A159" s="2136" t="s">
        <v>1087</v>
      </c>
      <c r="B159" s="2137"/>
      <c r="C159" s="2137"/>
      <c r="D159" s="2137"/>
      <c r="E159" s="2137"/>
      <c r="F159" s="2137"/>
    </row>
    <row r="160" spans="1:85" x14ac:dyDescent="0.2">
      <c r="A160" s="3191" t="s">
        <v>180</v>
      </c>
      <c r="B160" s="3192"/>
      <c r="C160" s="3193"/>
      <c r="D160" s="3393" t="s">
        <v>121</v>
      </c>
      <c r="E160" s="3395" t="s">
        <v>451</v>
      </c>
      <c r="F160" s="3395"/>
    </row>
    <row r="161" spans="1:22" ht="21" x14ac:dyDescent="0.2">
      <c r="A161" s="3194"/>
      <c r="B161" s="3195"/>
      <c r="C161" s="3196"/>
      <c r="D161" s="3394"/>
      <c r="E161" s="2154" t="s">
        <v>1945</v>
      </c>
      <c r="F161" s="2155" t="s">
        <v>1659</v>
      </c>
      <c r="G161" s="2156"/>
      <c r="H161" s="2156"/>
      <c r="I161" s="2156"/>
      <c r="J161" s="2156"/>
      <c r="K161" s="2156"/>
      <c r="L161" s="2156"/>
      <c r="M161" s="2156"/>
      <c r="N161" s="2156"/>
      <c r="O161" s="2156"/>
      <c r="P161" s="2156"/>
      <c r="Q161" s="2137"/>
      <c r="R161" s="2137"/>
      <c r="S161" s="2137"/>
      <c r="T161" s="2137"/>
      <c r="U161" s="2137"/>
      <c r="V161" s="2137"/>
    </row>
    <row r="162" spans="1:22" x14ac:dyDescent="0.2">
      <c r="A162" s="3235" t="s">
        <v>1088</v>
      </c>
      <c r="B162" s="3396"/>
      <c r="C162" s="3397"/>
      <c r="D162" s="1066"/>
      <c r="E162" s="476"/>
      <c r="F162" s="347"/>
      <c r="G162" s="190"/>
      <c r="H162" s="2137"/>
      <c r="I162" s="2137"/>
      <c r="J162" s="2137"/>
      <c r="K162" s="2137"/>
      <c r="L162" s="2137"/>
      <c r="M162" s="2137"/>
      <c r="N162" s="2137"/>
      <c r="O162" s="2137"/>
      <c r="P162" s="2137"/>
      <c r="Q162" s="2137"/>
      <c r="R162" s="2137"/>
      <c r="S162" s="2137"/>
      <c r="T162" s="2137"/>
      <c r="U162" s="2137"/>
      <c r="V162" s="2137"/>
    </row>
    <row r="163" spans="1:22" x14ac:dyDescent="0.2">
      <c r="A163" s="1252" t="s">
        <v>1089</v>
      </c>
      <c r="B163" s="1252"/>
      <c r="C163" s="1252"/>
      <c r="D163" s="1252"/>
      <c r="E163" s="2157"/>
      <c r="F163" s="2158"/>
      <c r="G163" s="2137"/>
      <c r="H163" s="2137"/>
      <c r="I163" s="2137"/>
      <c r="J163" s="2137"/>
      <c r="K163" s="2137"/>
      <c r="L163" s="2137"/>
      <c r="M163" s="2137"/>
      <c r="N163" s="2137"/>
      <c r="O163" s="2137"/>
      <c r="P163" s="2137"/>
      <c r="Q163" s="2137"/>
      <c r="R163" s="2137"/>
      <c r="S163" s="2137"/>
      <c r="T163" s="2137"/>
      <c r="U163" s="2137"/>
      <c r="V163" s="2137"/>
    </row>
    <row r="164" spans="1:22" x14ac:dyDescent="0.2">
      <c r="A164" s="2920" t="s">
        <v>1090</v>
      </c>
      <c r="B164" s="2920"/>
      <c r="C164" s="2775" t="s">
        <v>47</v>
      </c>
      <c r="D164" s="3398" t="s">
        <v>1091</v>
      </c>
      <c r="E164" s="3398"/>
      <c r="F164" s="2137"/>
      <c r="G164" s="2137"/>
      <c r="H164" s="2137"/>
      <c r="I164" s="2137"/>
      <c r="J164" s="2137"/>
      <c r="K164" s="2137"/>
      <c r="L164" s="2137"/>
      <c r="M164" s="2137"/>
      <c r="N164" s="2137"/>
      <c r="O164" s="2137"/>
      <c r="P164" s="2137"/>
      <c r="Q164" s="2137"/>
      <c r="R164" s="2137"/>
      <c r="S164" s="2137"/>
    </row>
    <row r="165" spans="1:22" x14ac:dyDescent="0.2">
      <c r="A165" s="2920"/>
      <c r="B165" s="2920"/>
      <c r="C165" s="2775"/>
      <c r="D165" s="383" t="s">
        <v>1943</v>
      </c>
      <c r="E165" s="570" t="s">
        <v>1944</v>
      </c>
      <c r="F165" s="2137"/>
      <c r="G165" s="2137"/>
      <c r="H165" s="2137"/>
      <c r="I165" s="2137"/>
      <c r="J165" s="2137"/>
      <c r="K165" s="2137"/>
      <c r="L165" s="2137"/>
      <c r="M165" s="2137"/>
      <c r="N165" s="2137"/>
      <c r="O165" s="2137"/>
      <c r="P165" s="2137"/>
      <c r="Q165" s="2137"/>
      <c r="R165" s="2137"/>
      <c r="S165" s="2137"/>
    </row>
    <row r="166" spans="1:22" x14ac:dyDescent="0.2">
      <c r="A166" s="3392" t="s">
        <v>1092</v>
      </c>
      <c r="B166" s="3392"/>
      <c r="C166" s="1449"/>
      <c r="D166" s="1999"/>
      <c r="E166" s="2000"/>
      <c r="F166" s="190"/>
      <c r="G166" s="2137"/>
      <c r="H166" s="2137"/>
      <c r="I166" s="2137"/>
      <c r="J166" s="2137"/>
      <c r="K166" s="2137"/>
      <c r="L166" s="2137"/>
      <c r="M166" s="2137"/>
      <c r="N166" s="2137"/>
      <c r="O166" s="2137"/>
      <c r="P166" s="2137"/>
      <c r="Q166" s="2137"/>
      <c r="R166" s="2137"/>
      <c r="S166" s="2137"/>
    </row>
    <row r="167" spans="1:22" x14ac:dyDescent="0.2">
      <c r="A167" s="3392" t="s">
        <v>1093</v>
      </c>
      <c r="B167" s="3392"/>
      <c r="C167" s="434">
        <f>SUM(D167+E167)</f>
        <v>0</v>
      </c>
      <c r="D167" s="1387"/>
      <c r="E167" s="717"/>
      <c r="F167" s="190"/>
      <c r="G167" s="2137"/>
      <c r="H167" s="2137"/>
      <c r="I167" s="2137"/>
      <c r="J167" s="2137"/>
      <c r="K167" s="2137"/>
      <c r="L167" s="2137"/>
      <c r="M167" s="2137"/>
      <c r="N167" s="2137"/>
      <c r="O167" s="2137"/>
      <c r="P167" s="2137"/>
      <c r="Q167" s="2137"/>
      <c r="R167" s="2137"/>
      <c r="S167" s="2137"/>
    </row>
    <row r="195" spans="1:2" hidden="1" x14ac:dyDescent="0.2">
      <c r="A195" s="288">
        <f>SUM(C24,C43,C49:C56,C62,C70,C75:C77,C88,C95,C100:C107,C110:C112,C115:C119,C130,D140,D152:G152,C155:C158,C167)</f>
        <v>0</v>
      </c>
      <c r="B195" s="288">
        <f>SUM(CG6:CM135)</f>
        <v>0</v>
      </c>
    </row>
  </sheetData>
  <sheetProtection algorithmName="SHA-512" hashValue="Nq/e4aaWADi9HwI3K3lry01yAlElCb0rBLdAPi5Q2BI5nGP9vSSDd5U1+1GifFB7Jvz0LB0BQlYVEBrI18mgOA==" saltValue="d1ubt8hEb8hjd/LbhqOvdw==" spinCount="100000" sheet="1" objects="1" scenarios="1"/>
  <mergeCells count="301">
    <mergeCell ref="AL64:AL66"/>
    <mergeCell ref="F65:G65"/>
    <mergeCell ref="H65:I65"/>
    <mergeCell ref="J65:K65"/>
    <mergeCell ref="V59:W60"/>
    <mergeCell ref="Z59:AA60"/>
    <mergeCell ref="AB59:AC60"/>
    <mergeCell ref="AL45:AM46"/>
    <mergeCell ref="A72:B74"/>
    <mergeCell ref="C72:E73"/>
    <mergeCell ref="F73:G73"/>
    <mergeCell ref="H73:I73"/>
    <mergeCell ref="J73:K73"/>
    <mergeCell ref="L73:M73"/>
    <mergeCell ref="N73:O73"/>
    <mergeCell ref="P73:Q73"/>
    <mergeCell ref="R73:S73"/>
    <mergeCell ref="AL47:AL48"/>
    <mergeCell ref="AM47:AM48"/>
    <mergeCell ref="F45:AK45"/>
    <mergeCell ref="A58:B61"/>
    <mergeCell ref="C58:E60"/>
    <mergeCell ref="F59:G60"/>
    <mergeCell ref="H59:I60"/>
    <mergeCell ref="X46:Y47"/>
    <mergeCell ref="AD59:AE60"/>
    <mergeCell ref="AF59:AG60"/>
    <mergeCell ref="AJ46:AK47"/>
    <mergeCell ref="Z46:AA47"/>
    <mergeCell ref="AB46:AC47"/>
    <mergeCell ref="AD46:AE47"/>
    <mergeCell ref="AF46:AG47"/>
    <mergeCell ref="AJ59:AK60"/>
    <mergeCell ref="AH46:AI47"/>
    <mergeCell ref="AH59:AI60"/>
    <mergeCell ref="AL58:AL61"/>
    <mergeCell ref="AL9:AL12"/>
    <mergeCell ref="F10:G11"/>
    <mergeCell ref="H10:I11"/>
    <mergeCell ref="J10:K11"/>
    <mergeCell ref="L10:M11"/>
    <mergeCell ref="N10:O11"/>
    <mergeCell ref="AJ10:AK11"/>
    <mergeCell ref="F26:AK26"/>
    <mergeCell ref="F27:G28"/>
    <mergeCell ref="H27:I28"/>
    <mergeCell ref="J27:K28"/>
    <mergeCell ref="L27:M28"/>
    <mergeCell ref="N27:O28"/>
    <mergeCell ref="P27:Q28"/>
    <mergeCell ref="X10:Y11"/>
    <mergeCell ref="Z10:AA11"/>
    <mergeCell ref="AL26:AL29"/>
    <mergeCell ref="AD27:AE28"/>
    <mergeCell ref="AF27:AG28"/>
    <mergeCell ref="AH27:AI28"/>
    <mergeCell ref="AJ27:AK28"/>
    <mergeCell ref="J59:K60"/>
    <mergeCell ref="L59:M60"/>
    <mergeCell ref="AB10:AC11"/>
    <mergeCell ref="AD10:AE11"/>
    <mergeCell ref="AF10:AG11"/>
    <mergeCell ref="F9:AK9"/>
    <mergeCell ref="X27:Y28"/>
    <mergeCell ref="Z27:AA28"/>
    <mergeCell ref="A26:B29"/>
    <mergeCell ref="C26:E28"/>
    <mergeCell ref="A13:B13"/>
    <mergeCell ref="AB27:AC28"/>
    <mergeCell ref="A20:B20"/>
    <mergeCell ref="A21:B21"/>
    <mergeCell ref="A22:B22"/>
    <mergeCell ref="P10:Q11"/>
    <mergeCell ref="R10:S11"/>
    <mergeCell ref="T10:U11"/>
    <mergeCell ref="V10:W11"/>
    <mergeCell ref="AH10:AI11"/>
    <mergeCell ref="A53:B53"/>
    <mergeCell ref="A54:B54"/>
    <mergeCell ref="A55:B55"/>
    <mergeCell ref="A56:B56"/>
    <mergeCell ref="A6:V6"/>
    <mergeCell ref="R27:S28"/>
    <mergeCell ref="T27:U28"/>
    <mergeCell ref="V27:W28"/>
    <mergeCell ref="A9:B12"/>
    <mergeCell ref="C9:E11"/>
    <mergeCell ref="A49:B49"/>
    <mergeCell ref="A50:B50"/>
    <mergeCell ref="A51:B51"/>
    <mergeCell ref="A52:B52"/>
    <mergeCell ref="A14:B14"/>
    <mergeCell ref="A15:B15"/>
    <mergeCell ref="A16:B16"/>
    <mergeCell ref="A17:B17"/>
    <mergeCell ref="A18:B18"/>
    <mergeCell ref="A19:B19"/>
    <mergeCell ref="A24:B24"/>
    <mergeCell ref="A30:A32"/>
    <mergeCell ref="A33:A35"/>
    <mergeCell ref="A36:A37"/>
    <mergeCell ref="A38:B38"/>
    <mergeCell ref="A23:B23"/>
    <mergeCell ref="A45:B48"/>
    <mergeCell ref="C45:E47"/>
    <mergeCell ref="F46:G47"/>
    <mergeCell ref="H46:I47"/>
    <mergeCell ref="A39:B39"/>
    <mergeCell ref="A40:B40"/>
    <mergeCell ref="A41:B41"/>
    <mergeCell ref="A42:B42"/>
    <mergeCell ref="A43:B43"/>
    <mergeCell ref="A79:B81"/>
    <mergeCell ref="C79:E80"/>
    <mergeCell ref="F80:G80"/>
    <mergeCell ref="H80:I80"/>
    <mergeCell ref="J80:K80"/>
    <mergeCell ref="F72:AK72"/>
    <mergeCell ref="L65:M65"/>
    <mergeCell ref="N65:O65"/>
    <mergeCell ref="P65:Q65"/>
    <mergeCell ref="V65:W65"/>
    <mergeCell ref="AD73:AE73"/>
    <mergeCell ref="AF73:AG73"/>
    <mergeCell ref="AB73:AC73"/>
    <mergeCell ref="T73:U73"/>
    <mergeCell ref="V73:W73"/>
    <mergeCell ref="AH65:AI65"/>
    <mergeCell ref="T46:U47"/>
    <mergeCell ref="X73:Y73"/>
    <mergeCell ref="Z73:AA73"/>
    <mergeCell ref="J46:K47"/>
    <mergeCell ref="L46:M47"/>
    <mergeCell ref="N46:O47"/>
    <mergeCell ref="P46:Q47"/>
    <mergeCell ref="R46:S47"/>
    <mergeCell ref="A64:B66"/>
    <mergeCell ref="C64:E65"/>
    <mergeCell ref="V46:W47"/>
    <mergeCell ref="F58:AK58"/>
    <mergeCell ref="P59:Q60"/>
    <mergeCell ref="R59:S60"/>
    <mergeCell ref="T59:U60"/>
    <mergeCell ref="AB65:AC65"/>
    <mergeCell ref="AJ73:AK73"/>
    <mergeCell ref="AD65:AE65"/>
    <mergeCell ref="AF65:AG65"/>
    <mergeCell ref="AH73:AI73"/>
    <mergeCell ref="X59:Y60"/>
    <mergeCell ref="Z65:AA65"/>
    <mergeCell ref="R65:S65"/>
    <mergeCell ref="T65:U65"/>
    <mergeCell ref="N59:O60"/>
    <mergeCell ref="N90:O90"/>
    <mergeCell ref="F64:AK64"/>
    <mergeCell ref="AJ65:AK65"/>
    <mergeCell ref="R80:S80"/>
    <mergeCell ref="V80:W80"/>
    <mergeCell ref="X80:Y80"/>
    <mergeCell ref="X65:Y65"/>
    <mergeCell ref="Z80:AA80"/>
    <mergeCell ref="AJ80:AK80"/>
    <mergeCell ref="L80:M80"/>
    <mergeCell ref="F79:AK79"/>
    <mergeCell ref="N80:O80"/>
    <mergeCell ref="P80:Q80"/>
    <mergeCell ref="AL97:AL99"/>
    <mergeCell ref="P98:Q98"/>
    <mergeCell ref="R98:S98"/>
    <mergeCell ref="T98:U98"/>
    <mergeCell ref="X98:Y98"/>
    <mergeCell ref="Z98:AA98"/>
    <mergeCell ref="V98:W98"/>
    <mergeCell ref="AJ98:AK98"/>
    <mergeCell ref="T80:U80"/>
    <mergeCell ref="AF80:AG80"/>
    <mergeCell ref="AH80:AI80"/>
    <mergeCell ref="AB80:AC80"/>
    <mergeCell ref="AD80:AE80"/>
    <mergeCell ref="F97:AK97"/>
    <mergeCell ref="H98:I98"/>
    <mergeCell ref="J98:K98"/>
    <mergeCell ref="L98:M98"/>
    <mergeCell ref="N98:O98"/>
    <mergeCell ref="AB98:AC98"/>
    <mergeCell ref="AD98:AE98"/>
    <mergeCell ref="AF98:AG98"/>
    <mergeCell ref="AH98:AI98"/>
    <mergeCell ref="AL72:AL74"/>
    <mergeCell ref="A62:B62"/>
    <mergeCell ref="A121:B123"/>
    <mergeCell ref="C121:E122"/>
    <mergeCell ref="F122:G122"/>
    <mergeCell ref="H122:I122"/>
    <mergeCell ref="J122:K122"/>
    <mergeCell ref="K90:K91"/>
    <mergeCell ref="A87:B87"/>
    <mergeCell ref="A88:B88"/>
    <mergeCell ref="A90:B91"/>
    <mergeCell ref="A67:B67"/>
    <mergeCell ref="A68:B68"/>
    <mergeCell ref="A69:B69"/>
    <mergeCell ref="A70:B70"/>
    <mergeCell ref="A84:B84"/>
    <mergeCell ref="A85:B85"/>
    <mergeCell ref="A75:B75"/>
    <mergeCell ref="A76:B76"/>
    <mergeCell ref="A77:B77"/>
    <mergeCell ref="A82:B82"/>
    <mergeCell ref="AD122:AE122"/>
    <mergeCell ref="AF122:AG122"/>
    <mergeCell ref="F121:AK121"/>
    <mergeCell ref="AJ122:AK122"/>
    <mergeCell ref="AH122:AI122"/>
    <mergeCell ref="Z122:AA122"/>
    <mergeCell ref="AB122:AC122"/>
    <mergeCell ref="A83:B83"/>
    <mergeCell ref="X122:Y122"/>
    <mergeCell ref="P122:Q122"/>
    <mergeCell ref="R122:S122"/>
    <mergeCell ref="T122:U122"/>
    <mergeCell ref="V122:W122"/>
    <mergeCell ref="I90:I91"/>
    <mergeCell ref="A95:B95"/>
    <mergeCell ref="F90:F91"/>
    <mergeCell ref="G90:G91"/>
    <mergeCell ref="A86:B86"/>
    <mergeCell ref="L122:M122"/>
    <mergeCell ref="N122:O122"/>
    <mergeCell ref="L90:L91"/>
    <mergeCell ref="M90:M91"/>
    <mergeCell ref="A94:B94"/>
    <mergeCell ref="A100:B100"/>
    <mergeCell ref="A101:B101"/>
    <mergeCell ref="A102:B102"/>
    <mergeCell ref="A103:B103"/>
    <mergeCell ref="A104:B104"/>
    <mergeCell ref="H90:H91"/>
    <mergeCell ref="C90:C91"/>
    <mergeCell ref="D90:D91"/>
    <mergeCell ref="E90:E91"/>
    <mergeCell ref="A92:B92"/>
    <mergeCell ref="A93:B93"/>
    <mergeCell ref="A112:B112"/>
    <mergeCell ref="A114:B114"/>
    <mergeCell ref="A97:B99"/>
    <mergeCell ref="C97:E98"/>
    <mergeCell ref="F98:G98"/>
    <mergeCell ref="A115:B115"/>
    <mergeCell ref="A116:B116"/>
    <mergeCell ref="A117:B117"/>
    <mergeCell ref="A118:B118"/>
    <mergeCell ref="A105:B105"/>
    <mergeCell ref="A106:B106"/>
    <mergeCell ref="A107:B107"/>
    <mergeCell ref="A109:B109"/>
    <mergeCell ref="A110:B110"/>
    <mergeCell ref="A111:B111"/>
    <mergeCell ref="A129:B129"/>
    <mergeCell ref="A130:B130"/>
    <mergeCell ref="A133:C133"/>
    <mergeCell ref="A134:C134"/>
    <mergeCell ref="A135:C135"/>
    <mergeCell ref="A136:C136"/>
    <mergeCell ref="A119:B119"/>
    <mergeCell ref="A124:B124"/>
    <mergeCell ref="A125:B125"/>
    <mergeCell ref="A126:B126"/>
    <mergeCell ref="A127:B127"/>
    <mergeCell ref="A128:B128"/>
    <mergeCell ref="A137:C137"/>
    <mergeCell ref="A138:C138"/>
    <mergeCell ref="A139:C139"/>
    <mergeCell ref="A140:C140"/>
    <mergeCell ref="A142:C142"/>
    <mergeCell ref="A143:A146"/>
    <mergeCell ref="B143:C143"/>
    <mergeCell ref="B144:C144"/>
    <mergeCell ref="B145:C145"/>
    <mergeCell ref="B146:C146"/>
    <mergeCell ref="A152:C152"/>
    <mergeCell ref="A154:B154"/>
    <mergeCell ref="A155:B155"/>
    <mergeCell ref="A156:B156"/>
    <mergeCell ref="A157:B157"/>
    <mergeCell ref="A158:B158"/>
    <mergeCell ref="B147:C147"/>
    <mergeCell ref="A148:A151"/>
    <mergeCell ref="B148:C148"/>
    <mergeCell ref="B149:C149"/>
    <mergeCell ref="B150:C150"/>
    <mergeCell ref="B151:C151"/>
    <mergeCell ref="A160:C161"/>
    <mergeCell ref="A166:B166"/>
    <mergeCell ref="A167:B167"/>
    <mergeCell ref="D160:D161"/>
    <mergeCell ref="E160:F160"/>
    <mergeCell ref="A162:C162"/>
    <mergeCell ref="A164:B165"/>
    <mergeCell ref="C164:C165"/>
    <mergeCell ref="D164:E164"/>
  </mergeCells>
  <dataValidations count="1">
    <dataValidation type="whole" allowBlank="1" showErrorMessage="1" errorTitle="ERRROR" error="Por favor ingrese números enteros" sqref="A1:XFD1048576">
      <formula1>0</formula1>
      <formula2>10000000</formula2>
    </dataValidation>
  </dataValidation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CN194"/>
  <sheetViews>
    <sheetView zoomScaleNormal="100" workbookViewId="0"/>
  </sheetViews>
  <sheetFormatPr baseColWidth="10" defaultRowHeight="14.25" x14ac:dyDescent="0.2"/>
  <cols>
    <col min="1" max="1" width="48" style="288" customWidth="1"/>
    <col min="2" max="17" width="14" style="288" customWidth="1"/>
    <col min="18" max="21" width="11.42578125" style="288"/>
    <col min="22" max="76" width="0" style="288" hidden="1" customWidth="1"/>
    <col min="77" max="78" width="23.7109375" style="290" customWidth="1"/>
    <col min="79" max="89" width="23.7109375" style="290" hidden="1" customWidth="1"/>
    <col min="90" max="92" width="23.7109375" style="290" customWidth="1"/>
    <col min="93" max="95" width="23.7109375" style="288" customWidth="1"/>
    <col min="96" max="16384" width="11.42578125" style="288"/>
  </cols>
  <sheetData>
    <row r="1" spans="1:89" x14ac:dyDescent="0.2">
      <c r="A1" s="589" t="s">
        <v>1552</v>
      </c>
    </row>
    <row r="2" spans="1:89" x14ac:dyDescent="0.2">
      <c r="A2" s="589" t="str">
        <f>CONCATENATE("COMUNA: ",NOMBRE!B2," - ","( ",NOMBRE!C2,NOMBRE!D2,NOMBRE!E2,NOMBRE!F2,NOMBRE!G2," )")</f>
        <v>COMUNA:  - (  )</v>
      </c>
    </row>
    <row r="3" spans="1:89" x14ac:dyDescent="0.2">
      <c r="A3" s="589" t="str">
        <f>CONCATENATE("ESTABLECIMIENTO/ESTRATEGIA: ",NOMBRE!B3," - ","( ",NOMBRE!C3,NOMBRE!D3,NOMBRE!E3,NOMBRE!F3,NOMBRE!G3,NOMBRE!H3," )")</f>
        <v>ESTABLECIMIENTO/ESTRATEGIA:  - (  )</v>
      </c>
    </row>
    <row r="4" spans="1:89" x14ac:dyDescent="0.2">
      <c r="A4" s="589" t="str">
        <f>CONCATENATE("MES: ",NOMBRE!B6," - ","( ",NOMBRE!C6,NOMBRE!D6," )")</f>
        <v>MES:  - (  )</v>
      </c>
    </row>
    <row r="5" spans="1:89" x14ac:dyDescent="0.2">
      <c r="A5" s="589" t="str">
        <f>CONCATENATE("AÑO: ",NOMBRE!B7)</f>
        <v>AÑO: 2017</v>
      </c>
    </row>
    <row r="6" spans="1:89" ht="15" x14ac:dyDescent="0.2">
      <c r="A6" s="2744" t="s">
        <v>1094</v>
      </c>
      <c r="B6" s="2744"/>
      <c r="C6" s="2744"/>
      <c r="D6" s="2744"/>
      <c r="E6" s="2744"/>
      <c r="F6" s="2744"/>
      <c r="G6" s="2744"/>
      <c r="H6" s="2744"/>
      <c r="I6" s="2744"/>
      <c r="J6" s="2744"/>
      <c r="K6" s="2744"/>
      <c r="L6" s="2744"/>
      <c r="M6" s="2159"/>
      <c r="N6" s="1074"/>
      <c r="O6" s="280"/>
      <c r="P6" s="198"/>
      <c r="Q6" s="280"/>
    </row>
    <row r="7" spans="1:89" ht="15" x14ac:dyDescent="0.2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2159"/>
      <c r="N7" s="1074"/>
      <c r="O7" s="280"/>
      <c r="P7" s="198"/>
      <c r="Q7" s="280"/>
    </row>
    <row r="8" spans="1:89" x14ac:dyDescent="0.2">
      <c r="A8" s="2160" t="s">
        <v>1095</v>
      </c>
      <c r="B8" s="1096"/>
      <c r="C8" s="1096"/>
      <c r="D8" s="1096"/>
      <c r="E8" s="1096"/>
      <c r="F8" s="1096"/>
      <c r="G8" s="1096"/>
      <c r="H8" s="1096"/>
      <c r="I8" s="1096"/>
      <c r="J8" s="1096"/>
      <c r="K8" s="1096"/>
      <c r="L8" s="1096"/>
      <c r="M8" s="2161"/>
      <c r="N8" s="2161"/>
      <c r="O8" s="280"/>
      <c r="P8" s="198"/>
      <c r="Q8" s="280"/>
    </row>
    <row r="9" spans="1:89" ht="24.75" customHeight="1" x14ac:dyDescent="0.2">
      <c r="A9" s="2738" t="s">
        <v>1096</v>
      </c>
      <c r="B9" s="3531" t="s">
        <v>1097</v>
      </c>
      <c r="C9" s="3532"/>
      <c r="D9" s="3531" t="s">
        <v>1098</v>
      </c>
      <c r="E9" s="3532"/>
      <c r="F9" s="3531" t="s">
        <v>1099</v>
      </c>
      <c r="G9" s="3533"/>
      <c r="H9" s="3533"/>
      <c r="I9" s="3533"/>
      <c r="J9" s="3534"/>
      <c r="K9" s="3531" t="s">
        <v>1100</v>
      </c>
      <c r="L9" s="3533"/>
      <c r="M9" s="3534"/>
      <c r="N9" s="3526" t="s">
        <v>1101</v>
      </c>
      <c r="O9" s="3527"/>
      <c r="P9" s="2732" t="s">
        <v>7</v>
      </c>
      <c r="Q9" s="2768" t="s">
        <v>26</v>
      </c>
    </row>
    <row r="10" spans="1:89" ht="50.25" customHeight="1" x14ac:dyDescent="0.2">
      <c r="A10" s="2944"/>
      <c r="B10" s="2106" t="s">
        <v>1947</v>
      </c>
      <c r="C10" s="189" t="s">
        <v>1946</v>
      </c>
      <c r="D10" s="1210" t="s">
        <v>1948</v>
      </c>
      <c r="E10" s="189" t="s">
        <v>1949</v>
      </c>
      <c r="F10" s="281" t="s">
        <v>1950</v>
      </c>
      <c r="G10" s="2162" t="s">
        <v>1951</v>
      </c>
      <c r="H10" s="2162" t="s">
        <v>1952</v>
      </c>
      <c r="I10" s="2162" t="s">
        <v>1953</v>
      </c>
      <c r="J10" s="282" t="s">
        <v>1954</v>
      </c>
      <c r="K10" s="805" t="s">
        <v>1955</v>
      </c>
      <c r="L10" s="2162" t="s">
        <v>1956</v>
      </c>
      <c r="M10" s="282" t="s">
        <v>1957</v>
      </c>
      <c r="N10" s="2163" t="s">
        <v>1958</v>
      </c>
      <c r="O10" s="2163" t="s">
        <v>1959</v>
      </c>
      <c r="P10" s="3528"/>
      <c r="Q10" s="3529"/>
      <c r="R10" s="304"/>
      <c r="CA10" s="289"/>
      <c r="CB10" s="289"/>
      <c r="CC10" s="289"/>
      <c r="CD10" s="289"/>
      <c r="CE10" s="289"/>
      <c r="CF10" s="289"/>
      <c r="CG10" s="289"/>
      <c r="CH10" s="289"/>
      <c r="CI10" s="289"/>
      <c r="CJ10" s="289"/>
      <c r="CK10" s="289"/>
    </row>
    <row r="11" spans="1:89" x14ac:dyDescent="0.2">
      <c r="A11" s="297" t="s">
        <v>1102</v>
      </c>
      <c r="B11" s="2164">
        <f t="shared" ref="B11:Q11" si="0">SUM(B12:B15)</f>
        <v>0</v>
      </c>
      <c r="C11" s="2165">
        <f t="shared" si="0"/>
        <v>0</v>
      </c>
      <c r="D11" s="2166">
        <f t="shared" si="0"/>
        <v>0</v>
      </c>
      <c r="E11" s="2165">
        <f t="shared" si="0"/>
        <v>0</v>
      </c>
      <c r="F11" s="2167">
        <f t="shared" si="0"/>
        <v>0</v>
      </c>
      <c r="G11" s="2164">
        <f t="shared" si="0"/>
        <v>0</v>
      </c>
      <c r="H11" s="2164">
        <f t="shared" si="0"/>
        <v>0</v>
      </c>
      <c r="I11" s="2164">
        <f t="shared" si="0"/>
        <v>0</v>
      </c>
      <c r="J11" s="2165">
        <f t="shared" si="0"/>
        <v>0</v>
      </c>
      <c r="K11" s="2166">
        <f t="shared" si="0"/>
        <v>0</v>
      </c>
      <c r="L11" s="2164">
        <f t="shared" si="0"/>
        <v>0</v>
      </c>
      <c r="M11" s="2165">
        <f t="shared" si="0"/>
        <v>0</v>
      </c>
      <c r="N11" s="2168">
        <f t="shared" si="0"/>
        <v>0</v>
      </c>
      <c r="O11" s="2168">
        <f t="shared" si="0"/>
        <v>0</v>
      </c>
      <c r="P11" s="2168">
        <f t="shared" si="0"/>
        <v>0</v>
      </c>
      <c r="Q11" s="2168">
        <f t="shared" si="0"/>
        <v>0</v>
      </c>
      <c r="R11" s="290"/>
      <c r="CA11" s="289"/>
      <c r="CB11" s="289"/>
      <c r="CC11" s="289"/>
      <c r="CD11" s="289"/>
      <c r="CE11" s="289"/>
      <c r="CF11" s="289"/>
      <c r="CG11" s="289"/>
      <c r="CH11" s="289"/>
      <c r="CI11" s="289"/>
      <c r="CJ11" s="289"/>
      <c r="CK11" s="289"/>
    </row>
    <row r="12" spans="1:89" x14ac:dyDescent="0.2">
      <c r="A12" s="2169" t="s">
        <v>1103</v>
      </c>
      <c r="B12" s="252"/>
      <c r="C12" s="299"/>
      <c r="D12" s="252"/>
      <c r="E12" s="253"/>
      <c r="F12" s="2170">
        <f>SUM(G12:J12)</f>
        <v>0</v>
      </c>
      <c r="G12" s="121"/>
      <c r="H12" s="121"/>
      <c r="I12" s="121"/>
      <c r="J12" s="253"/>
      <c r="K12" s="2171">
        <f>SUM(L12:M12)</f>
        <v>0</v>
      </c>
      <c r="L12" s="121"/>
      <c r="M12" s="253"/>
      <c r="N12" s="299"/>
      <c r="O12" s="299"/>
      <c r="P12" s="299"/>
      <c r="Q12" s="299"/>
      <c r="R12" s="2131" t="s">
        <v>1513</v>
      </c>
      <c r="CA12" s="289" t="str">
        <f>IF($B12&lt;$D12," El número de partos prematuros &lt;32 semanas NO puede ser mayor que el Total.","")</f>
        <v/>
      </c>
      <c r="CB12" s="289" t="str">
        <f>IF(B12&lt;E12," El número de partos prematuros de 32 a 36 semanas NO puede ser mayor que el Total.","")</f>
        <v/>
      </c>
      <c r="CC12" s="289" t="str">
        <f>IF(B12=0,"",IF(C12="",IF(B12="",""," No olvide escribir la columna Beneficiarios."),""))</f>
        <v/>
      </c>
      <c r="CD12" s="289" t="str">
        <f>IF(B12&lt;C12," El número de Beneficiarias NO puede ser mayor que el Total.","")</f>
        <v/>
      </c>
      <c r="CE12" s="289"/>
      <c r="CF12" s="289"/>
      <c r="CG12" s="289">
        <f>IF(B12&lt;D12,1,0)</f>
        <v>0</v>
      </c>
      <c r="CH12" s="289">
        <f>IF(B12&lt;E12,1,0)</f>
        <v>0</v>
      </c>
      <c r="CI12" s="289">
        <f>IF(B12&lt;C12,1,0)</f>
        <v>0</v>
      </c>
      <c r="CJ12" s="289" t="str">
        <f>IF(B12=0,"",IF(C12="",IF(B11="","",1),0))</f>
        <v/>
      </c>
      <c r="CK12" s="289">
        <v>0</v>
      </c>
    </row>
    <row r="13" spans="1:89" x14ac:dyDescent="0.2">
      <c r="A13" s="2172" t="s">
        <v>1104</v>
      </c>
      <c r="B13" s="201"/>
      <c r="C13" s="301"/>
      <c r="D13" s="201"/>
      <c r="E13" s="236"/>
      <c r="F13" s="2173">
        <f>SUM(G13:J13)</f>
        <v>0</v>
      </c>
      <c r="G13" s="203"/>
      <c r="H13" s="203"/>
      <c r="I13" s="203"/>
      <c r="J13" s="236"/>
      <c r="K13" s="2174">
        <f>SUM(L13:M13)</f>
        <v>0</v>
      </c>
      <c r="L13" s="121"/>
      <c r="M13" s="253"/>
      <c r="N13" s="299"/>
      <c r="O13" s="299"/>
      <c r="P13" s="299"/>
      <c r="Q13" s="299"/>
      <c r="R13" s="2131" t="s">
        <v>1513</v>
      </c>
      <c r="CA13" s="289" t="str">
        <f>IF($B13&lt;$D13," El número de partos prematuros &lt;32 semanas NO puede ser mayor que el Total.","")</f>
        <v/>
      </c>
      <c r="CB13" s="289" t="str">
        <f>IF(B13&lt;E13," El número de partos prematuros de 32 a 36 semanas NO puede ser mayor que el Total.","")</f>
        <v/>
      </c>
      <c r="CC13" s="289" t="str">
        <f>IF(B13=0,"",IF(C13="",IF(B13="",""," No olvide escribir la columna Beneficiarios."),""))</f>
        <v/>
      </c>
      <c r="CD13" s="289" t="str">
        <f>IF(B13&lt;C13," El número de Beneficiarias NO puede ser mayor que el Total.","")</f>
        <v/>
      </c>
      <c r="CE13" s="289"/>
      <c r="CF13" s="289"/>
      <c r="CG13" s="289">
        <f>IF(B13&lt;D13,1,0)</f>
        <v>0</v>
      </c>
      <c r="CH13" s="289">
        <f>IF(B13&lt;E13,1,0)</f>
        <v>0</v>
      </c>
      <c r="CI13" s="289">
        <f>IF(B13&lt;C13,1,0)</f>
        <v>0</v>
      </c>
      <c r="CJ13" s="289" t="str">
        <f>IF(B13=0,"",IF(C13="",IF(B11="","",1),0))</f>
        <v/>
      </c>
      <c r="CK13" s="289">
        <v>0</v>
      </c>
    </row>
    <row r="14" spans="1:89" x14ac:dyDescent="0.2">
      <c r="A14" s="2172" t="s">
        <v>1105</v>
      </c>
      <c r="B14" s="201"/>
      <c r="C14" s="301"/>
      <c r="D14" s="201"/>
      <c r="E14" s="236"/>
      <c r="F14" s="2173">
        <f>SUM(G14:J14)</f>
        <v>0</v>
      </c>
      <c r="G14" s="203"/>
      <c r="H14" s="203"/>
      <c r="I14" s="203"/>
      <c r="J14" s="236"/>
      <c r="K14" s="2174">
        <f>SUM(L14:M14)</f>
        <v>0</v>
      </c>
      <c r="L14" s="121"/>
      <c r="M14" s="253"/>
      <c r="N14" s="299"/>
      <c r="O14" s="299"/>
      <c r="P14" s="299"/>
      <c r="Q14" s="299"/>
      <c r="R14" s="2131" t="s">
        <v>1513</v>
      </c>
      <c r="CA14" s="289" t="str">
        <f>IF($B14&lt;$D14," El número de partos prematuros &lt;32 semanas NO puede ser mayor que el Total.","")</f>
        <v/>
      </c>
      <c r="CB14" s="289" t="str">
        <f>IF(B14&lt;E14," El número de partos prematuros de 32 a 36 semanas NO puede ser mayor que el Total.","")</f>
        <v/>
      </c>
      <c r="CC14" s="289" t="str">
        <f>IF(B14=0,"",IF(C14="",IF(B14="",""," No olvide escribir la columna Beneficiarios."),""))</f>
        <v/>
      </c>
      <c r="CD14" s="289" t="str">
        <f>IF(B14&lt;C14," El número de Beneficiarias NO puede ser mayor que el Total.","")</f>
        <v/>
      </c>
      <c r="CE14" s="289"/>
      <c r="CF14" s="289"/>
      <c r="CG14" s="289">
        <f>IF(B14&lt;D14,1,0)</f>
        <v>0</v>
      </c>
      <c r="CH14" s="289">
        <f>IF(B14&lt;E14,1,0)</f>
        <v>0</v>
      </c>
      <c r="CI14" s="289">
        <f>IF(B14&lt;C14,1,0)</f>
        <v>0</v>
      </c>
      <c r="CJ14" s="289" t="str">
        <f>IF(B14=0,"",IF(C14="",IF(B11="","",1),0))</f>
        <v/>
      </c>
      <c r="CK14" s="289">
        <v>0</v>
      </c>
    </row>
    <row r="15" spans="1:89" ht="15" thickBot="1" x14ac:dyDescent="0.25">
      <c r="A15" s="2175" t="s">
        <v>1106</v>
      </c>
      <c r="B15" s="1811"/>
      <c r="C15" s="1810"/>
      <c r="D15" s="1811"/>
      <c r="E15" s="1813"/>
      <c r="F15" s="2176">
        <f>SUM(G15:J15)</f>
        <v>0</v>
      </c>
      <c r="G15" s="2177"/>
      <c r="H15" s="2177"/>
      <c r="I15" s="2177"/>
      <c r="J15" s="1813"/>
      <c r="K15" s="2178">
        <f>SUM(L15:M15)</f>
        <v>0</v>
      </c>
      <c r="L15" s="121"/>
      <c r="M15" s="253"/>
      <c r="N15" s="299"/>
      <c r="O15" s="299"/>
      <c r="P15" s="299"/>
      <c r="Q15" s="299"/>
      <c r="R15" s="2131" t="s">
        <v>1513</v>
      </c>
      <c r="CA15" s="289" t="str">
        <f>IF($B15&lt;$D15," El número de partos prematuros &lt;32 semanas NO puede ser mayor que el Total.","")</f>
        <v/>
      </c>
      <c r="CB15" s="289" t="str">
        <f>IF(B15&lt;E15," El número de partos prematuros de 32 a 36 semanas NO puede ser mayor que el Total.","")</f>
        <v/>
      </c>
      <c r="CC15" s="289" t="str">
        <f>IF(B15=0,"",IF(C15="",IF(B15="",""," No olvide escribir la columna Beneficiarios."),""))</f>
        <v/>
      </c>
      <c r="CD15" s="289" t="str">
        <f>IF(B15&lt;C15," El número de Beneficiarias NO puede ser mayor que el Total.","")</f>
        <v/>
      </c>
      <c r="CE15" s="289"/>
      <c r="CF15" s="289"/>
      <c r="CG15" s="289">
        <f>IF(B15&lt;D15,1,0)</f>
        <v>0</v>
      </c>
      <c r="CH15" s="289">
        <f>IF(B15&lt;E15,1,0)</f>
        <v>0</v>
      </c>
      <c r="CI15" s="289">
        <f>IF(B15&lt;C15,1,0)</f>
        <v>0</v>
      </c>
      <c r="CJ15" s="289" t="str">
        <f>IF(B15=0,"",IF(C15="",IF(B11="","",1),0))</f>
        <v/>
      </c>
      <c r="CK15" s="289">
        <v>0</v>
      </c>
    </row>
    <row r="16" spans="1:89" ht="15.75" thickTop="1" thickBot="1" x14ac:dyDescent="0.25">
      <c r="A16" s="2179" t="s">
        <v>1107</v>
      </c>
      <c r="B16" s="1058"/>
      <c r="C16" s="1061"/>
      <c r="D16" s="2180"/>
      <c r="E16" s="2180"/>
      <c r="F16" s="2181">
        <f>SUM(G16:J16)</f>
        <v>0</v>
      </c>
      <c r="G16" s="2182"/>
      <c r="H16" s="2182"/>
      <c r="I16" s="2182"/>
      <c r="J16" s="2183"/>
      <c r="K16" s="2184">
        <f>SUM(L16:M16)</f>
        <v>0</v>
      </c>
      <c r="L16" s="2185"/>
      <c r="M16" s="2186"/>
      <c r="N16" s="2187"/>
      <c r="O16" s="2188"/>
      <c r="P16" s="2188"/>
      <c r="Q16" s="2188"/>
      <c r="R16" s="2131"/>
      <c r="CA16" s="289"/>
      <c r="CB16" s="289"/>
      <c r="CC16" s="289" t="str">
        <f>IF(B16=0,"",IF(C16="",IF(B16="",""," No olvide escribir la columna Beneficiarios."),""))</f>
        <v/>
      </c>
      <c r="CD16" s="289" t="str">
        <f>IF(B16&lt;C16," El número de Beneficiarias NO puede ser mayor que el Total.","")</f>
        <v/>
      </c>
      <c r="CE16" s="289"/>
      <c r="CF16" s="289"/>
      <c r="CG16" s="289">
        <f>IF(B16&lt;D16,1,0)</f>
        <v>0</v>
      </c>
      <c r="CH16" s="289"/>
      <c r="CI16" s="289"/>
      <c r="CJ16" s="289" t="str">
        <f>IF(B16=0,"",IF(C16="",IF(B11="","",1),0))</f>
        <v/>
      </c>
      <c r="CK16" s="289"/>
    </row>
    <row r="17" spans="1:89" ht="15" thickTop="1" x14ac:dyDescent="0.2">
      <c r="A17" s="2179" t="s">
        <v>1108</v>
      </c>
      <c r="B17" s="1038"/>
      <c r="C17" s="2180"/>
      <c r="D17" s="2180"/>
      <c r="E17" s="2180"/>
      <c r="F17" s="2180"/>
      <c r="G17" s="2189"/>
      <c r="H17" s="2189"/>
      <c r="I17" s="2189"/>
      <c r="J17" s="2190"/>
      <c r="K17" s="2191"/>
      <c r="L17" s="2189"/>
      <c r="M17" s="2190"/>
      <c r="N17" s="2192"/>
      <c r="O17" s="2188"/>
      <c r="P17" s="2188"/>
      <c r="Q17" s="2188"/>
      <c r="R17" s="2131"/>
      <c r="CA17" s="289" t="str">
        <f>IF(B17&lt;=B12,""," El parto Normal Vertical DEBE estar incluido en el parto Normal. ")</f>
        <v/>
      </c>
      <c r="CB17" s="289"/>
      <c r="CC17" s="289"/>
      <c r="CD17" s="289"/>
      <c r="CE17" s="289"/>
      <c r="CF17" s="289"/>
      <c r="CG17" s="289"/>
      <c r="CH17" s="289"/>
      <c r="CI17" s="289"/>
      <c r="CJ17" s="289"/>
      <c r="CK17" s="289"/>
    </row>
    <row r="18" spans="1:89" x14ac:dyDescent="0.2">
      <c r="A18" s="2193" t="s">
        <v>2340</v>
      </c>
      <c r="B18" s="316"/>
      <c r="C18" s="214"/>
      <c r="D18" s="214"/>
      <c r="E18" s="214"/>
      <c r="F18" s="214"/>
      <c r="G18" s="163"/>
      <c r="H18" s="163"/>
      <c r="I18" s="163"/>
      <c r="J18" s="164"/>
      <c r="K18" s="153"/>
      <c r="L18" s="163"/>
      <c r="M18" s="164"/>
      <c r="N18" s="457"/>
      <c r="O18" s="978"/>
      <c r="P18" s="301"/>
      <c r="Q18" s="301"/>
      <c r="R18" s="2131" t="s">
        <v>263</v>
      </c>
      <c r="CA18" s="289"/>
      <c r="CB18" s="289"/>
      <c r="CC18" s="289"/>
      <c r="CD18" s="289"/>
      <c r="CE18" s="289"/>
      <c r="CF18" s="289"/>
      <c r="CG18" s="289"/>
      <c r="CH18" s="289"/>
      <c r="CI18" s="289"/>
      <c r="CJ18" s="289"/>
      <c r="CK18" s="289">
        <v>0</v>
      </c>
    </row>
    <row r="19" spans="1:89" x14ac:dyDescent="0.2">
      <c r="A19" s="2194" t="s">
        <v>1109</v>
      </c>
      <c r="B19" s="346"/>
      <c r="C19" s="214"/>
      <c r="D19" s="2195"/>
      <c r="E19" s="2195"/>
      <c r="F19" s="2195"/>
      <c r="G19" s="214"/>
      <c r="H19" s="2196"/>
      <c r="I19" s="2196"/>
      <c r="J19" s="1591"/>
      <c r="K19" s="1590"/>
      <c r="L19" s="2196"/>
      <c r="M19" s="1591"/>
      <c r="N19" s="1412"/>
      <c r="O19" s="860"/>
      <c r="P19" s="860"/>
      <c r="Q19" s="860"/>
      <c r="R19" s="2131"/>
      <c r="CA19" s="289"/>
      <c r="CB19" s="289"/>
      <c r="CC19" s="289"/>
      <c r="CD19" s="289"/>
      <c r="CE19" s="289"/>
      <c r="CF19" s="289"/>
      <c r="CG19" s="289"/>
      <c r="CH19" s="289"/>
      <c r="CI19" s="289"/>
      <c r="CJ19" s="289"/>
      <c r="CK19" s="289"/>
    </row>
    <row r="20" spans="1:89" x14ac:dyDescent="0.2">
      <c r="A20" s="2197" t="s">
        <v>1110</v>
      </c>
      <c r="B20" s="346"/>
      <c r="C20" s="214"/>
      <c r="D20" s="2195"/>
      <c r="E20" s="2195"/>
      <c r="F20" s="2195"/>
      <c r="G20" s="2196"/>
      <c r="H20" s="2196"/>
      <c r="I20" s="2196"/>
      <c r="J20" s="1591"/>
      <c r="K20" s="1590"/>
      <c r="L20" s="2196"/>
      <c r="M20" s="1591"/>
      <c r="N20" s="1412"/>
      <c r="O20" s="860"/>
      <c r="P20" s="860"/>
      <c r="Q20" s="860"/>
      <c r="R20" s="2131"/>
      <c r="CA20" s="289"/>
      <c r="CB20" s="289"/>
      <c r="CC20" s="289"/>
      <c r="CD20" s="289"/>
      <c r="CE20" s="289"/>
      <c r="CF20" s="289"/>
      <c r="CG20" s="289"/>
      <c r="CH20" s="289"/>
      <c r="CI20" s="289"/>
      <c r="CJ20" s="289"/>
      <c r="CK20" s="289"/>
    </row>
    <row r="21" spans="1:89" x14ac:dyDescent="0.2">
      <c r="A21" s="2198" t="s">
        <v>1111</v>
      </c>
      <c r="B21" s="2198" t="s">
        <v>1112</v>
      </c>
      <c r="C21" s="2199"/>
      <c r="D21" s="2199"/>
      <c r="E21" s="1546"/>
      <c r="F21" s="2199"/>
      <c r="G21" s="2199"/>
      <c r="H21" s="2199"/>
      <c r="I21" s="2199"/>
      <c r="J21" s="1546"/>
      <c r="K21" s="2199"/>
      <c r="L21" s="2199"/>
      <c r="M21" s="1282"/>
      <c r="N21" s="591"/>
      <c r="O21" s="591"/>
      <c r="P21" s="590"/>
      <c r="Q21" s="591"/>
      <c r="CA21" s="289"/>
      <c r="CB21" s="289"/>
      <c r="CC21" s="289"/>
      <c r="CD21" s="289"/>
      <c r="CE21" s="289"/>
      <c r="CF21" s="289"/>
      <c r="CG21" s="289"/>
      <c r="CH21" s="289"/>
      <c r="CI21" s="289"/>
      <c r="CJ21" s="289"/>
      <c r="CK21" s="289"/>
    </row>
    <row r="22" spans="1:89" x14ac:dyDescent="0.2">
      <c r="A22" s="801" t="s">
        <v>1113</v>
      </c>
      <c r="B22" s="2200"/>
      <c r="C22" s="2200"/>
      <c r="D22" s="2201"/>
      <c r="E22" s="2202"/>
      <c r="F22" s="2202"/>
      <c r="G22" s="2202"/>
      <c r="H22" s="2202"/>
      <c r="I22" s="816"/>
      <c r="J22" s="816"/>
      <c r="K22" s="816"/>
      <c r="L22" s="816"/>
      <c r="M22" s="1281"/>
      <c r="N22" s="1281"/>
      <c r="O22" s="280"/>
      <c r="P22" s="198"/>
      <c r="Q22" s="280"/>
      <c r="CA22" s="289"/>
      <c r="CB22" s="289"/>
      <c r="CC22" s="289"/>
      <c r="CD22" s="289"/>
      <c r="CE22" s="289"/>
      <c r="CF22" s="289"/>
      <c r="CG22" s="289"/>
      <c r="CH22" s="289"/>
      <c r="CI22" s="289"/>
      <c r="CJ22" s="289"/>
      <c r="CK22" s="289"/>
    </row>
    <row r="23" spans="1:89" ht="21" x14ac:dyDescent="0.2">
      <c r="A23" s="824" t="s">
        <v>1114</v>
      </c>
      <c r="B23" s="467" t="s">
        <v>47</v>
      </c>
      <c r="C23" s="467" t="s">
        <v>1115</v>
      </c>
      <c r="D23" s="2203"/>
      <c r="E23" s="2203"/>
      <c r="F23" s="278"/>
      <c r="G23" s="278"/>
      <c r="H23" s="278"/>
      <c r="I23" s="278"/>
      <c r="J23" s="278"/>
      <c r="K23" s="278"/>
      <c r="L23" s="278"/>
      <c r="M23" s="280"/>
      <c r="N23" s="280"/>
      <c r="O23" s="280"/>
      <c r="P23" s="198"/>
      <c r="Q23" s="280"/>
      <c r="CA23" s="289"/>
      <c r="CB23" s="289"/>
      <c r="CC23" s="289"/>
      <c r="CD23" s="289"/>
      <c r="CE23" s="289"/>
      <c r="CF23" s="289"/>
      <c r="CG23" s="289"/>
      <c r="CH23" s="289"/>
      <c r="CI23" s="289"/>
      <c r="CJ23" s="289"/>
      <c r="CK23" s="289"/>
    </row>
    <row r="24" spans="1:89" x14ac:dyDescent="0.2">
      <c r="A24" s="873" t="s">
        <v>1116</v>
      </c>
      <c r="B24" s="1476"/>
      <c r="C24" s="1476"/>
      <c r="D24" s="470" t="s">
        <v>263</v>
      </c>
      <c r="E24" s="2204"/>
      <c r="F24" s="278"/>
      <c r="G24" s="292"/>
      <c r="H24" s="292"/>
      <c r="I24" s="591"/>
      <c r="J24" s="278"/>
      <c r="K24" s="278"/>
      <c r="L24" s="278"/>
      <c r="M24" s="280"/>
      <c r="N24" s="280"/>
      <c r="O24" s="280"/>
      <c r="P24" s="198"/>
      <c r="Q24" s="280"/>
      <c r="CA24" s="289" t="str">
        <f>IF(B24=0,"",IF(C24="",IF(B24="",""," No olvide escribir la columna Benefiiarios."),""))</f>
        <v/>
      </c>
      <c r="CB24" s="289" t="str">
        <f>IF(B24&lt;C24," El número de Beneficiarios NO puede ser mayor que el Total.","")</f>
        <v/>
      </c>
      <c r="CC24" s="289"/>
      <c r="CD24" s="289"/>
      <c r="CE24" s="289"/>
      <c r="CF24" s="289"/>
      <c r="CG24" s="289" t="str">
        <f>IF(B24=0,"",IF(C24="",IF(B23="","",1),0))</f>
        <v/>
      </c>
      <c r="CH24" s="289">
        <f>IF(B24&lt;C24,1,0)</f>
        <v>0</v>
      </c>
      <c r="CI24" s="289"/>
      <c r="CJ24" s="289"/>
      <c r="CK24" s="289"/>
    </row>
    <row r="25" spans="1:89" x14ac:dyDescent="0.2">
      <c r="A25" s="2205" t="s">
        <v>1117</v>
      </c>
      <c r="B25" s="2206"/>
      <c r="C25" s="2206"/>
      <c r="D25" s="470" t="s">
        <v>263</v>
      </c>
      <c r="E25" s="1067"/>
      <c r="F25" s="280"/>
      <c r="G25" s="280"/>
      <c r="H25" s="280"/>
      <c r="I25" s="278"/>
      <c r="J25" s="278"/>
      <c r="K25" s="278"/>
      <c r="L25" s="278"/>
      <c r="M25" s="280"/>
      <c r="N25" s="280"/>
      <c r="O25" s="280"/>
      <c r="P25" s="198"/>
      <c r="Q25" s="280"/>
      <c r="CA25" s="289" t="str">
        <f>IF(B25=0,"",IF(C25="",IF(B25="",""," No olvide escribir la columna Benefiiarios."),""))</f>
        <v/>
      </c>
      <c r="CB25" s="289" t="str">
        <f>IF(B25&lt;C25," El número de Beneficiarios NO puede ser mayor que el Total.","")</f>
        <v/>
      </c>
      <c r="CC25" s="289"/>
      <c r="CD25" s="289"/>
      <c r="CE25" s="289"/>
      <c r="CF25" s="289"/>
      <c r="CG25" s="289"/>
      <c r="CH25" s="289"/>
      <c r="CI25" s="289"/>
      <c r="CJ25" s="289"/>
      <c r="CK25" s="289"/>
    </row>
    <row r="26" spans="1:89" x14ac:dyDescent="0.2">
      <c r="A26" s="3530" t="s">
        <v>1961</v>
      </c>
      <c r="B26" s="2811"/>
      <c r="C26" s="2811"/>
      <c r="D26" s="2811"/>
      <c r="E26" s="2811"/>
      <c r="F26" s="2811"/>
      <c r="G26" s="2811"/>
      <c r="H26" s="2811"/>
      <c r="I26" s="2811"/>
      <c r="J26" s="2811"/>
      <c r="K26" s="816"/>
      <c r="L26" s="107"/>
      <c r="M26" s="318"/>
      <c r="N26" s="318"/>
      <c r="O26" s="280"/>
      <c r="P26" s="198"/>
      <c r="Q26" s="280"/>
      <c r="CA26" s="289"/>
      <c r="CB26" s="289"/>
      <c r="CC26" s="289"/>
      <c r="CD26" s="289"/>
      <c r="CE26" s="289"/>
      <c r="CF26" s="289"/>
      <c r="CG26" s="289"/>
      <c r="CH26" s="289"/>
      <c r="CI26" s="289"/>
      <c r="CJ26" s="289"/>
      <c r="CK26" s="289"/>
    </row>
    <row r="27" spans="1:89" x14ac:dyDescent="0.2">
      <c r="A27" s="3530" t="s">
        <v>1118</v>
      </c>
      <c r="B27" s="2811"/>
      <c r="C27" s="2811"/>
      <c r="D27" s="2811"/>
      <c r="E27" s="2811"/>
      <c r="F27" s="2811"/>
      <c r="G27" s="2811"/>
      <c r="H27" s="2811"/>
      <c r="I27" s="2811"/>
      <c r="J27" s="2811"/>
      <c r="K27" s="816"/>
      <c r="L27" s="107"/>
      <c r="M27" s="318"/>
      <c r="N27" s="318"/>
      <c r="O27" s="280"/>
      <c r="P27" s="198"/>
      <c r="Q27" s="280"/>
      <c r="CA27" s="289"/>
      <c r="CB27" s="289"/>
      <c r="CC27" s="289"/>
      <c r="CD27" s="289"/>
      <c r="CE27" s="289"/>
      <c r="CF27" s="289"/>
      <c r="CG27" s="289"/>
      <c r="CH27" s="289"/>
      <c r="CI27" s="289"/>
      <c r="CJ27" s="289"/>
      <c r="CK27" s="289"/>
    </row>
    <row r="28" spans="1:89" ht="30.75" customHeight="1" x14ac:dyDescent="0.2">
      <c r="A28" s="2732" t="s">
        <v>275</v>
      </c>
      <c r="B28" s="2942" t="s">
        <v>47</v>
      </c>
      <c r="C28" s="2745" t="s">
        <v>1119</v>
      </c>
      <c r="D28" s="2746"/>
      <c r="E28" s="2746"/>
      <c r="F28" s="2746"/>
      <c r="G28" s="2746"/>
      <c r="H28" s="2746"/>
      <c r="I28" s="2747"/>
      <c r="J28" s="2748" t="s">
        <v>1120</v>
      </c>
      <c r="K28" s="2749"/>
      <c r="L28" s="280"/>
      <c r="M28" s="280"/>
      <c r="N28" s="280"/>
      <c r="O28" s="280"/>
      <c r="P28" s="198"/>
      <c r="Q28" s="280"/>
      <c r="CA28" s="289"/>
      <c r="CB28" s="289"/>
      <c r="CC28" s="289"/>
      <c r="CD28" s="289"/>
      <c r="CE28" s="289"/>
      <c r="CF28" s="289"/>
      <c r="CG28" s="289"/>
      <c r="CH28" s="289"/>
      <c r="CI28" s="289"/>
      <c r="CJ28" s="289"/>
      <c r="CK28" s="289"/>
    </row>
    <row r="29" spans="1:89" ht="21" x14ac:dyDescent="0.2">
      <c r="A29" s="2733"/>
      <c r="B29" s="2944"/>
      <c r="C29" s="468" t="s">
        <v>1121</v>
      </c>
      <c r="D29" s="110" t="s">
        <v>1122</v>
      </c>
      <c r="E29" s="2162" t="s">
        <v>1123</v>
      </c>
      <c r="F29" s="2162" t="s">
        <v>1124</v>
      </c>
      <c r="G29" s="2162" t="s">
        <v>1125</v>
      </c>
      <c r="H29" s="110" t="s">
        <v>1126</v>
      </c>
      <c r="I29" s="282" t="s">
        <v>1127</v>
      </c>
      <c r="J29" s="110" t="s">
        <v>1128</v>
      </c>
      <c r="K29" s="282" t="s">
        <v>1129</v>
      </c>
      <c r="L29" s="190"/>
      <c r="M29" s="280"/>
      <c r="N29" s="280"/>
      <c r="O29" s="280"/>
      <c r="P29" s="198"/>
      <c r="Q29" s="280"/>
      <c r="CA29" s="289"/>
      <c r="CB29" s="289"/>
      <c r="CC29" s="289"/>
      <c r="CD29" s="289"/>
      <c r="CE29" s="289"/>
      <c r="CF29" s="289"/>
      <c r="CG29" s="289"/>
      <c r="CH29" s="289"/>
      <c r="CI29" s="289"/>
      <c r="CJ29" s="289"/>
      <c r="CK29" s="289"/>
    </row>
    <row r="30" spans="1:89" x14ac:dyDescent="0.2">
      <c r="A30" s="2207" t="s">
        <v>1130</v>
      </c>
      <c r="B30" s="1012">
        <f>SUM(C30:I30)</f>
        <v>0</v>
      </c>
      <c r="C30" s="346"/>
      <c r="D30" s="815"/>
      <c r="E30" s="815"/>
      <c r="F30" s="815"/>
      <c r="G30" s="815"/>
      <c r="H30" s="815"/>
      <c r="I30" s="347"/>
      <c r="J30" s="815"/>
      <c r="K30" s="347"/>
      <c r="L30" s="2131" t="s">
        <v>263</v>
      </c>
      <c r="M30" s="280"/>
      <c r="N30" s="280"/>
      <c r="O30" s="280"/>
      <c r="P30" s="198"/>
      <c r="Q30" s="280"/>
      <c r="CA30" s="289" t="str">
        <f>IF(SUM(G30:I30)&gt;=O11,""," Los RN de 2.500 y más gramos NO DEBE ser menor al Total de partos con Apego Precoz de RN del mismo peso Seccion A. ")</f>
        <v/>
      </c>
      <c r="CB30" s="289" t="str">
        <f>IF(SUM(C30:F30)&gt;=N11,""," Los RN de menor o igual a 2.499 gramos NO DEBE ser menor al Total de partos con Apego Precoz de RN del mismo peso. ")</f>
        <v/>
      </c>
      <c r="CC30" s="289"/>
      <c r="CD30" s="289"/>
      <c r="CE30" s="289"/>
      <c r="CF30" s="289"/>
      <c r="CG30" s="289">
        <f>IF(SUM(G30:I30)&gt;=O11,0,1)</f>
        <v>0</v>
      </c>
      <c r="CH30" s="289">
        <f>IF(SUM(C30:F30)&gt;=N11,0,1)</f>
        <v>0</v>
      </c>
      <c r="CI30" s="289"/>
      <c r="CJ30" s="289"/>
      <c r="CK30" s="289"/>
    </row>
    <row r="31" spans="1:89" x14ac:dyDescent="0.2">
      <c r="A31" s="2207" t="s">
        <v>1131</v>
      </c>
      <c r="B31" s="1012">
        <f>SUM(C31:I31)</f>
        <v>0</v>
      </c>
      <c r="C31" s="346"/>
      <c r="D31" s="815"/>
      <c r="E31" s="815"/>
      <c r="F31" s="815"/>
      <c r="G31" s="815"/>
      <c r="H31" s="815"/>
      <c r="I31" s="347"/>
      <c r="J31" s="2196"/>
      <c r="K31" s="1591"/>
      <c r="L31" s="190"/>
      <c r="M31" s="280"/>
      <c r="N31" s="280"/>
      <c r="O31" s="280"/>
      <c r="P31" s="198"/>
      <c r="Q31" s="280"/>
      <c r="CA31" s="289"/>
      <c r="CB31" s="289"/>
      <c r="CC31" s="289"/>
      <c r="CD31" s="289"/>
      <c r="CE31" s="289"/>
      <c r="CF31" s="289"/>
      <c r="CG31" s="289"/>
      <c r="CH31" s="289"/>
      <c r="CI31" s="289"/>
      <c r="CJ31" s="289"/>
      <c r="CK31" s="289"/>
    </row>
    <row r="32" spans="1:89" x14ac:dyDescent="0.2">
      <c r="A32" s="2208" t="s">
        <v>1960</v>
      </c>
      <c r="B32" s="329"/>
      <c r="C32" s="329"/>
      <c r="D32" s="329"/>
      <c r="E32" s="329"/>
      <c r="F32" s="329"/>
      <c r="G32" s="329"/>
      <c r="H32" s="329"/>
      <c r="I32" s="329"/>
      <c r="J32" s="329"/>
      <c r="K32" s="816"/>
      <c r="L32" s="107"/>
      <c r="M32" s="318"/>
      <c r="N32" s="318"/>
      <c r="O32" s="280"/>
      <c r="P32" s="198"/>
      <c r="Q32" s="280"/>
      <c r="CA32" s="289"/>
      <c r="CB32" s="289"/>
      <c r="CC32" s="289"/>
      <c r="CD32" s="289"/>
      <c r="CE32" s="289"/>
      <c r="CF32" s="289"/>
      <c r="CG32" s="289"/>
      <c r="CH32" s="289"/>
      <c r="CI32" s="289"/>
      <c r="CJ32" s="289"/>
      <c r="CK32" s="289"/>
    </row>
    <row r="33" spans="1:89" x14ac:dyDescent="0.2">
      <c r="A33" s="2732" t="s">
        <v>275</v>
      </c>
      <c r="B33" s="2942" t="s">
        <v>47</v>
      </c>
      <c r="C33" s="280"/>
      <c r="D33" s="278"/>
      <c r="E33" s="280"/>
      <c r="F33" s="280"/>
      <c r="G33" s="280"/>
      <c r="H33" s="280"/>
      <c r="I33" s="280"/>
      <c r="J33" s="280"/>
      <c r="K33" s="280"/>
      <c r="L33" s="280"/>
      <c r="M33" s="280"/>
      <c r="N33" s="280"/>
      <c r="O33" s="280"/>
      <c r="P33" s="198"/>
      <c r="Q33" s="280"/>
      <c r="CA33" s="289"/>
      <c r="CB33" s="289"/>
      <c r="CC33" s="289"/>
      <c r="CD33" s="289"/>
      <c r="CE33" s="289"/>
      <c r="CF33" s="289"/>
      <c r="CG33" s="289"/>
      <c r="CH33" s="289"/>
      <c r="CI33" s="289"/>
      <c r="CJ33" s="289"/>
      <c r="CK33" s="289"/>
    </row>
    <row r="34" spans="1:89" x14ac:dyDescent="0.2">
      <c r="A34" s="2733"/>
      <c r="B34" s="2944"/>
      <c r="C34" s="280"/>
      <c r="D34" s="280"/>
      <c r="E34" s="280"/>
      <c r="F34" s="280"/>
      <c r="G34" s="280"/>
      <c r="H34" s="280"/>
      <c r="I34" s="280"/>
      <c r="J34" s="280"/>
      <c r="K34" s="280"/>
      <c r="L34" s="280"/>
      <c r="M34" s="280"/>
      <c r="N34" s="280"/>
      <c r="O34" s="280"/>
      <c r="P34" s="198"/>
      <c r="Q34" s="280"/>
      <c r="CA34" s="289"/>
      <c r="CB34" s="289"/>
      <c r="CC34" s="289"/>
      <c r="CD34" s="289"/>
      <c r="CE34" s="289"/>
      <c r="CF34" s="289"/>
      <c r="CG34" s="289"/>
      <c r="CH34" s="289"/>
      <c r="CI34" s="289"/>
      <c r="CJ34" s="289"/>
      <c r="CK34" s="289"/>
    </row>
    <row r="35" spans="1:89" x14ac:dyDescent="0.2">
      <c r="A35" s="1393" t="s">
        <v>1130</v>
      </c>
      <c r="B35" s="1476"/>
      <c r="C35" s="2131" t="s">
        <v>263</v>
      </c>
      <c r="D35" s="280"/>
      <c r="E35" s="280"/>
      <c r="F35" s="280"/>
      <c r="G35" s="280"/>
      <c r="H35" s="280"/>
      <c r="I35" s="280"/>
      <c r="J35" s="198"/>
      <c r="K35" s="280"/>
      <c r="CA35" s="289" t="str">
        <f>IF(B35&lt;=B30,"","Total Nacidos Vivos con malformación congénita no debe ser MAYOR a Nacidos Vivos Según Peso Al Nacer")</f>
        <v/>
      </c>
      <c r="CB35" s="289" t="str">
        <f>IF(B36&lt;=B31,"","Total Nacidos fallecidos con malformación congénita no debe ser MAYOR a Nacidos fallecidos Según Peso Al Nacer")</f>
        <v/>
      </c>
      <c r="CC35" s="289"/>
      <c r="CD35" s="289"/>
      <c r="CE35" s="289"/>
      <c r="CF35" s="289"/>
      <c r="CG35" s="289"/>
      <c r="CH35" s="289"/>
      <c r="CI35" s="289"/>
      <c r="CJ35" s="289"/>
      <c r="CK35" s="289"/>
    </row>
    <row r="36" spans="1:89" x14ac:dyDescent="0.2">
      <c r="A36" s="2209" t="s">
        <v>1131</v>
      </c>
      <c r="B36" s="2210"/>
      <c r="C36" s="127"/>
      <c r="D36" s="2211"/>
      <c r="E36" s="2211"/>
      <c r="F36" s="2212"/>
      <c r="G36" s="2211"/>
      <c r="H36" s="2211"/>
      <c r="I36" s="2211"/>
      <c r="J36" s="280"/>
      <c r="K36" s="1067"/>
      <c r="L36" s="280"/>
      <c r="M36" s="280"/>
      <c r="N36" s="280"/>
      <c r="O36" s="280"/>
      <c r="P36" s="198"/>
      <c r="Q36" s="280"/>
      <c r="CA36" s="289"/>
      <c r="CB36" s="289"/>
      <c r="CC36" s="289"/>
      <c r="CD36" s="289"/>
      <c r="CE36" s="289"/>
      <c r="CF36" s="289"/>
      <c r="CG36" s="289"/>
      <c r="CH36" s="289"/>
      <c r="CI36" s="289"/>
      <c r="CJ36" s="289"/>
      <c r="CK36" s="289"/>
    </row>
    <row r="37" spans="1:89" x14ac:dyDescent="0.2">
      <c r="A37" s="1096" t="s">
        <v>1132</v>
      </c>
      <c r="B37" s="484"/>
      <c r="C37" s="816"/>
      <c r="D37" s="816"/>
      <c r="E37" s="816"/>
      <c r="F37" s="1819"/>
      <c r="G37" s="816"/>
      <c r="H37" s="816"/>
      <c r="I37" s="816"/>
      <c r="J37" s="816"/>
      <c r="K37" s="1096"/>
      <c r="L37" s="107"/>
      <c r="M37" s="318"/>
      <c r="N37" s="318"/>
      <c r="O37" s="280"/>
      <c r="P37" s="198"/>
      <c r="Q37" s="280"/>
      <c r="CA37" s="289"/>
      <c r="CB37" s="289"/>
      <c r="CC37" s="289"/>
      <c r="CD37" s="289"/>
      <c r="CE37" s="289"/>
      <c r="CF37" s="289"/>
      <c r="CG37" s="289"/>
      <c r="CH37" s="289"/>
      <c r="CI37" s="289"/>
      <c r="CJ37" s="289"/>
      <c r="CK37" s="289"/>
    </row>
    <row r="38" spans="1:89" ht="42" x14ac:dyDescent="0.2">
      <c r="A38" s="297" t="s">
        <v>275</v>
      </c>
      <c r="B38" s="883" t="s">
        <v>1133</v>
      </c>
      <c r="C38" s="185" t="s">
        <v>1134</v>
      </c>
      <c r="D38" s="278"/>
      <c r="E38" s="278"/>
      <c r="F38" s="1411"/>
      <c r="G38" s="278"/>
      <c r="H38" s="278"/>
      <c r="I38" s="278"/>
      <c r="J38" s="278"/>
      <c r="K38" s="1067"/>
      <c r="L38" s="280"/>
      <c r="M38" s="280"/>
      <c r="N38" s="280"/>
      <c r="O38" s="280"/>
      <c r="P38" s="198"/>
      <c r="Q38" s="280"/>
      <c r="CA38" s="289"/>
      <c r="CB38" s="289"/>
      <c r="CC38" s="289"/>
      <c r="CD38" s="289"/>
      <c r="CE38" s="289"/>
      <c r="CF38" s="289"/>
      <c r="CG38" s="289"/>
      <c r="CH38" s="289"/>
      <c r="CI38" s="289"/>
      <c r="CJ38" s="289"/>
      <c r="CK38" s="289"/>
    </row>
    <row r="39" spans="1:89" x14ac:dyDescent="0.2">
      <c r="A39" s="2207" t="s">
        <v>1130</v>
      </c>
      <c r="B39" s="2213"/>
      <c r="C39" s="2214"/>
      <c r="D39" s="127"/>
      <c r="E39" s="278"/>
      <c r="F39" s="1411"/>
      <c r="G39" s="278"/>
      <c r="H39" s="278"/>
      <c r="I39" s="278"/>
      <c r="J39" s="278"/>
      <c r="K39" s="1067"/>
      <c r="L39" s="280"/>
      <c r="M39" s="280"/>
      <c r="N39" s="280"/>
      <c r="O39" s="280"/>
      <c r="P39" s="198"/>
      <c r="Q39" s="280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</row>
    <row r="40" spans="1:89" x14ac:dyDescent="0.2">
      <c r="A40" s="1096" t="s">
        <v>1135</v>
      </c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318" t="s">
        <v>364</v>
      </c>
      <c r="N40" s="318"/>
      <c r="O40" s="280"/>
      <c r="P40" s="198"/>
      <c r="Q40" s="280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</row>
    <row r="41" spans="1:89" x14ac:dyDescent="0.2">
      <c r="A41" s="2738" t="s">
        <v>44</v>
      </c>
      <c r="B41" s="2732" t="s">
        <v>4</v>
      </c>
      <c r="C41" s="2756" t="s">
        <v>1136</v>
      </c>
      <c r="D41" s="2757"/>
      <c r="E41" s="2758"/>
      <c r="F41" s="3253"/>
      <c r="G41" s="280"/>
      <c r="H41" s="280"/>
      <c r="I41" s="280"/>
      <c r="J41" s="280"/>
      <c r="K41" s="280"/>
      <c r="L41" s="280"/>
      <c r="M41" s="280"/>
      <c r="N41" s="280"/>
      <c r="O41" s="280"/>
      <c r="P41" s="198"/>
      <c r="Q41" s="280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</row>
    <row r="42" spans="1:89" ht="21" x14ac:dyDescent="0.2">
      <c r="A42" s="2739"/>
      <c r="B42" s="2733"/>
      <c r="C42" s="805" t="s">
        <v>1137</v>
      </c>
      <c r="D42" s="111" t="s">
        <v>1138</v>
      </c>
      <c r="E42" s="112" t="s">
        <v>1139</v>
      </c>
      <c r="F42" s="3253"/>
      <c r="G42" s="280"/>
      <c r="H42" s="280"/>
      <c r="I42" s="280"/>
      <c r="J42" s="280"/>
      <c r="K42" s="280"/>
      <c r="L42" s="280"/>
      <c r="M42" s="280"/>
      <c r="N42" s="280"/>
      <c r="O42" s="280"/>
      <c r="P42" s="198"/>
      <c r="Q42" s="280"/>
      <c r="CA42" s="289"/>
      <c r="CB42" s="289"/>
      <c r="CC42" s="289"/>
      <c r="CD42" s="289"/>
      <c r="CE42" s="289"/>
      <c r="CF42" s="289"/>
      <c r="CG42" s="289"/>
      <c r="CH42" s="289"/>
      <c r="CI42" s="289"/>
      <c r="CJ42" s="289"/>
      <c r="CK42" s="289"/>
    </row>
    <row r="43" spans="1:89" x14ac:dyDescent="0.2">
      <c r="A43" s="873" t="s">
        <v>1140</v>
      </c>
      <c r="B43" s="165">
        <f>SUM(C43:E43)</f>
        <v>0</v>
      </c>
      <c r="C43" s="193"/>
      <c r="D43" s="141"/>
      <c r="E43" s="166"/>
      <c r="F43" s="2215"/>
      <c r="G43" s="2216"/>
      <c r="H43" s="280"/>
      <c r="I43" s="280"/>
      <c r="J43" s="280"/>
      <c r="K43" s="280"/>
      <c r="L43" s="280"/>
      <c r="M43" s="280"/>
      <c r="N43" s="280"/>
      <c r="O43" s="280"/>
      <c r="P43" s="198"/>
      <c r="Q43" s="280"/>
      <c r="CA43" s="289"/>
      <c r="CB43" s="289"/>
      <c r="CC43" s="289"/>
      <c r="CD43" s="289"/>
      <c r="CE43" s="289"/>
      <c r="CF43" s="289"/>
      <c r="CG43" s="289"/>
      <c r="CH43" s="289"/>
      <c r="CI43" s="289"/>
      <c r="CJ43" s="289"/>
      <c r="CK43" s="289"/>
    </row>
    <row r="44" spans="1:89" x14ac:dyDescent="0.2">
      <c r="A44" s="245" t="s">
        <v>1141</v>
      </c>
      <c r="B44" s="168">
        <f>SUM(C44:E44)</f>
        <v>0</v>
      </c>
      <c r="C44" s="242"/>
      <c r="D44" s="132"/>
      <c r="E44" s="169"/>
      <c r="F44" s="2215"/>
      <c r="G44" s="2216"/>
      <c r="H44" s="280"/>
      <c r="I44" s="280"/>
      <c r="J44" s="280"/>
      <c r="K44" s="280"/>
      <c r="L44" s="280"/>
      <c r="M44" s="280"/>
      <c r="N44" s="280"/>
      <c r="O44" s="280"/>
      <c r="P44" s="198"/>
      <c r="Q44" s="280"/>
      <c r="CA44" s="289"/>
      <c r="CB44" s="289"/>
      <c r="CC44" s="289"/>
      <c r="CD44" s="289"/>
      <c r="CE44" s="289"/>
      <c r="CF44" s="289"/>
      <c r="CG44" s="289"/>
      <c r="CH44" s="289"/>
      <c r="CI44" s="289"/>
      <c r="CJ44" s="289"/>
      <c r="CK44" s="289"/>
    </row>
    <row r="45" spans="1:89" x14ac:dyDescent="0.2">
      <c r="A45" s="2217" t="s">
        <v>1977</v>
      </c>
      <c r="B45" s="888"/>
      <c r="C45" s="888"/>
      <c r="D45" s="2136"/>
      <c r="E45" s="888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198"/>
      <c r="Q45" s="280"/>
      <c r="CA45" s="289"/>
      <c r="CB45" s="289"/>
      <c r="CC45" s="289"/>
      <c r="CD45" s="289"/>
      <c r="CE45" s="289"/>
      <c r="CF45" s="289"/>
      <c r="CG45" s="289"/>
      <c r="CH45" s="289"/>
      <c r="CI45" s="289"/>
      <c r="CJ45" s="289"/>
      <c r="CK45" s="289"/>
    </row>
    <row r="46" spans="1:89" ht="31.5" x14ac:dyDescent="0.2">
      <c r="A46" s="184" t="s">
        <v>253</v>
      </c>
      <c r="B46" s="115" t="s">
        <v>1142</v>
      </c>
      <c r="C46" s="115" t="s">
        <v>1143</v>
      </c>
      <c r="D46" s="888"/>
      <c r="E46" s="888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198"/>
      <c r="Q46" s="280"/>
      <c r="CA46" s="289"/>
      <c r="CB46" s="289"/>
      <c r="CC46" s="289"/>
      <c r="CD46" s="289"/>
      <c r="CE46" s="289"/>
      <c r="CF46" s="289"/>
      <c r="CG46" s="289"/>
      <c r="CH46" s="289"/>
      <c r="CI46" s="289"/>
      <c r="CJ46" s="289"/>
      <c r="CK46" s="289"/>
    </row>
    <row r="47" spans="1:89" x14ac:dyDescent="0.2">
      <c r="A47" s="1243" t="s">
        <v>1144</v>
      </c>
      <c r="B47" s="2218"/>
      <c r="C47" s="2219"/>
      <c r="D47" s="2220"/>
      <c r="E47" s="888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198"/>
      <c r="Q47" s="280"/>
      <c r="CA47" s="289" t="str">
        <f>IF(B48&gt;B47,"Egresos con LME no puede ser mayor que Total de Egresos Maternidad","")</f>
        <v/>
      </c>
      <c r="CB47" s="289"/>
      <c r="CC47" s="289"/>
      <c r="CD47" s="289"/>
      <c r="CE47" s="289"/>
      <c r="CF47" s="289"/>
      <c r="CG47" s="289"/>
      <c r="CH47" s="289"/>
      <c r="CI47" s="289"/>
      <c r="CJ47" s="289"/>
      <c r="CK47" s="289"/>
    </row>
    <row r="48" spans="1:89" ht="11.25" customHeight="1" x14ac:dyDescent="0.2">
      <c r="A48" s="2221" t="s">
        <v>1145</v>
      </c>
      <c r="B48" s="237"/>
      <c r="C48" s="301"/>
      <c r="D48" s="470"/>
      <c r="E48" s="888"/>
      <c r="F48" s="102"/>
      <c r="G48" s="102"/>
      <c r="H48" s="102"/>
      <c r="I48" s="102"/>
      <c r="J48" s="102"/>
      <c r="K48" s="102"/>
      <c r="L48" s="102"/>
      <c r="M48" s="280"/>
      <c r="N48" s="280"/>
      <c r="O48" s="280"/>
      <c r="P48" s="198"/>
      <c r="Q48" s="280"/>
      <c r="CA48" s="289"/>
      <c r="CB48" s="289" t="str">
        <f>IF(C48&gt;C47,"Egresos con LME no puede ser mayor que Total de Egresos Neonatología","")</f>
        <v/>
      </c>
      <c r="CC48" s="289"/>
      <c r="CD48" s="289"/>
      <c r="CE48" s="289"/>
      <c r="CF48" s="289"/>
      <c r="CG48" s="289">
        <f>IF(B48&gt;B47,1,0)</f>
        <v>0</v>
      </c>
      <c r="CH48" s="289">
        <f>IF(C48&gt;C47,1,0)</f>
        <v>0</v>
      </c>
      <c r="CI48" s="289"/>
      <c r="CJ48" s="289"/>
      <c r="CK48" s="289"/>
    </row>
    <row r="49" spans="1:89" x14ac:dyDescent="0.2">
      <c r="A49" s="2222" t="s">
        <v>1414</v>
      </c>
      <c r="B49" s="888"/>
      <c r="C49" s="1777"/>
      <c r="F49" s="751"/>
      <c r="G49" s="751"/>
      <c r="H49" s="751"/>
      <c r="I49" s="751"/>
      <c r="J49" s="751"/>
      <c r="K49" s="751"/>
      <c r="L49" s="751"/>
      <c r="M49" s="751"/>
      <c r="N49" s="751"/>
      <c r="O49" s="751"/>
      <c r="CA49" s="289"/>
      <c r="CB49" s="289"/>
      <c r="CC49" s="289"/>
      <c r="CD49" s="289"/>
      <c r="CE49" s="289"/>
      <c r="CF49" s="289"/>
      <c r="CG49" s="289"/>
      <c r="CH49" s="289"/>
      <c r="CI49" s="289"/>
      <c r="CJ49" s="289"/>
      <c r="CK49" s="289"/>
    </row>
    <row r="50" spans="1:89" ht="14.25" customHeight="1" x14ac:dyDescent="0.2">
      <c r="A50" s="2767" t="s">
        <v>253</v>
      </c>
      <c r="B50" s="2752"/>
      <c r="C50" s="2767" t="s">
        <v>47</v>
      </c>
      <c r="D50" s="2752"/>
      <c r="E50" s="2768"/>
      <c r="F50" s="2769" t="s">
        <v>2291</v>
      </c>
      <c r="G50" s="2753"/>
      <c r="H50" s="2753"/>
      <c r="I50" s="2753"/>
      <c r="J50" s="2753"/>
      <c r="K50" s="2753"/>
      <c r="L50" s="2753"/>
      <c r="M50" s="2753"/>
      <c r="N50" s="2753"/>
      <c r="O50" s="2770"/>
      <c r="CA50" s="289"/>
      <c r="CB50" s="289"/>
      <c r="CC50" s="289"/>
      <c r="CD50" s="289"/>
      <c r="CE50" s="289"/>
      <c r="CF50" s="289"/>
      <c r="CG50" s="289"/>
      <c r="CH50" s="289"/>
      <c r="CI50" s="289"/>
      <c r="CJ50" s="289"/>
      <c r="CK50" s="289"/>
    </row>
    <row r="51" spans="1:89" ht="14.25" customHeight="1" x14ac:dyDescent="0.2">
      <c r="A51" s="2773"/>
      <c r="B51" s="2796"/>
      <c r="C51" s="2769"/>
      <c r="D51" s="2753"/>
      <c r="E51" s="2770"/>
      <c r="F51" s="2903" t="s">
        <v>2253</v>
      </c>
      <c r="G51" s="2904"/>
      <c r="H51" s="2903" t="s">
        <v>2252</v>
      </c>
      <c r="I51" s="2904"/>
      <c r="J51" s="2903" t="s">
        <v>2251</v>
      </c>
      <c r="K51" s="2904"/>
      <c r="L51" s="2903" t="s">
        <v>2254</v>
      </c>
      <c r="M51" s="2904"/>
      <c r="N51" s="2903" t="s">
        <v>2255</v>
      </c>
      <c r="O51" s="2904"/>
      <c r="CA51" s="289"/>
      <c r="CB51" s="289"/>
      <c r="CC51" s="289"/>
      <c r="CD51" s="289"/>
      <c r="CE51" s="289"/>
      <c r="CF51" s="289"/>
      <c r="CG51" s="289"/>
      <c r="CH51" s="289"/>
      <c r="CI51" s="289"/>
      <c r="CJ51" s="289"/>
      <c r="CK51" s="289"/>
    </row>
    <row r="52" spans="1:89" x14ac:dyDescent="0.2">
      <c r="A52" s="2769"/>
      <c r="B52" s="2753"/>
      <c r="C52" s="115" t="s">
        <v>231</v>
      </c>
      <c r="D52" s="1093" t="s">
        <v>27</v>
      </c>
      <c r="E52" s="115" t="s">
        <v>28</v>
      </c>
      <c r="F52" s="115" t="s">
        <v>27</v>
      </c>
      <c r="G52" s="115" t="s">
        <v>28</v>
      </c>
      <c r="H52" s="115" t="s">
        <v>27</v>
      </c>
      <c r="I52" s="115" t="s">
        <v>28</v>
      </c>
      <c r="J52" s="115" t="s">
        <v>27</v>
      </c>
      <c r="K52" s="115" t="s">
        <v>28</v>
      </c>
      <c r="L52" s="115" t="s">
        <v>27</v>
      </c>
      <c r="M52" s="115" t="s">
        <v>28</v>
      </c>
      <c r="N52" s="115" t="s">
        <v>27</v>
      </c>
      <c r="O52" s="115" t="s">
        <v>28</v>
      </c>
      <c r="CA52" s="289"/>
      <c r="CB52" s="289"/>
      <c r="CC52" s="289"/>
      <c r="CD52" s="289"/>
      <c r="CE52" s="289"/>
      <c r="CF52" s="289"/>
      <c r="CG52" s="289"/>
      <c r="CH52" s="289"/>
      <c r="CI52" s="289"/>
      <c r="CJ52" s="289"/>
      <c r="CK52" s="289"/>
    </row>
    <row r="53" spans="1:89" x14ac:dyDescent="0.2">
      <c r="A53" s="2754" t="s">
        <v>29</v>
      </c>
      <c r="B53" s="2792"/>
      <c r="C53" s="390">
        <f>SUM(D53+E53)</f>
        <v>0</v>
      </c>
      <c r="D53" s="390">
        <f t="shared" ref="D53:E55" si="1">SUM(F53+H53+J53+L53+N53)</f>
        <v>0</v>
      </c>
      <c r="E53" s="444">
        <f t="shared" si="1"/>
        <v>0</v>
      </c>
      <c r="F53" s="167"/>
      <c r="G53" s="253"/>
      <c r="H53" s="252"/>
      <c r="I53" s="253"/>
      <c r="J53" s="252"/>
      <c r="K53" s="253"/>
      <c r="L53" s="252"/>
      <c r="M53" s="253"/>
      <c r="N53" s="252"/>
      <c r="O53" s="253"/>
      <c r="P53" s="290"/>
      <c r="CA53" s="289"/>
      <c r="CB53" s="289"/>
      <c r="CC53" s="289"/>
      <c r="CD53" s="289"/>
      <c r="CE53" s="289"/>
      <c r="CF53" s="289"/>
      <c r="CG53" s="289"/>
      <c r="CH53" s="289"/>
      <c r="CI53" s="289"/>
      <c r="CJ53" s="289"/>
      <c r="CK53" s="289"/>
    </row>
    <row r="54" spans="1:89" x14ac:dyDescent="0.2">
      <c r="A54" s="3076" t="s">
        <v>1146</v>
      </c>
      <c r="B54" s="3077"/>
      <c r="C54" s="405">
        <f>SUM(D54+E54)</f>
        <v>0</v>
      </c>
      <c r="D54" s="405">
        <f t="shared" si="1"/>
        <v>0</v>
      </c>
      <c r="E54" s="520">
        <f t="shared" si="1"/>
        <v>0</v>
      </c>
      <c r="F54" s="206"/>
      <c r="G54" s="236"/>
      <c r="H54" s="269"/>
      <c r="I54" s="270"/>
      <c r="J54" s="269"/>
      <c r="K54" s="270"/>
      <c r="L54" s="201"/>
      <c r="M54" s="236"/>
      <c r="N54" s="201"/>
      <c r="O54" s="236"/>
      <c r="P54" s="290"/>
      <c r="CA54" s="289"/>
      <c r="CB54" s="289"/>
      <c r="CC54" s="289"/>
      <c r="CD54" s="289"/>
      <c r="CE54" s="289"/>
      <c r="CF54" s="289"/>
      <c r="CG54" s="289"/>
      <c r="CH54" s="289"/>
      <c r="CI54" s="289"/>
      <c r="CJ54" s="289"/>
      <c r="CK54" s="289"/>
    </row>
    <row r="55" spans="1:89" x14ac:dyDescent="0.2">
      <c r="A55" s="2754" t="s">
        <v>31</v>
      </c>
      <c r="B55" s="2754"/>
      <c r="C55" s="397">
        <f>SUM(D55+E55)</f>
        <v>0</v>
      </c>
      <c r="D55" s="397">
        <f t="shared" si="1"/>
        <v>0</v>
      </c>
      <c r="E55" s="437">
        <f t="shared" si="1"/>
        <v>0</v>
      </c>
      <c r="F55" s="2223"/>
      <c r="G55" s="2224"/>
      <c r="H55" s="2225"/>
      <c r="I55" s="2226"/>
      <c r="J55" s="2227"/>
      <c r="K55" s="2228"/>
      <c r="L55" s="201"/>
      <c r="M55" s="236"/>
      <c r="N55" s="201"/>
      <c r="O55" s="236"/>
      <c r="P55" s="290"/>
      <c r="CA55" s="289"/>
      <c r="CB55" s="289"/>
      <c r="CC55" s="289"/>
      <c r="CD55" s="289"/>
      <c r="CE55" s="289"/>
      <c r="CF55" s="289"/>
      <c r="CG55" s="289"/>
      <c r="CH55" s="289"/>
      <c r="CI55" s="289"/>
      <c r="CJ55" s="289"/>
      <c r="CK55" s="289"/>
    </row>
    <row r="56" spans="1:89" x14ac:dyDescent="0.2">
      <c r="A56" s="3007" t="s">
        <v>2257</v>
      </c>
      <c r="B56" s="3007"/>
      <c r="C56" s="356">
        <f>SUM(D56+E56)</f>
        <v>0</v>
      </c>
      <c r="D56" s="356">
        <f>SUM(J56+L56+N56)</f>
        <v>0</v>
      </c>
      <c r="E56" s="438">
        <f>SUM(K56+M56+O56)</f>
        <v>0</v>
      </c>
      <c r="F56" s="131"/>
      <c r="G56" s="215"/>
      <c r="H56" s="131"/>
      <c r="I56" s="134"/>
      <c r="J56" s="2229"/>
      <c r="K56" s="2230"/>
      <c r="L56" s="242"/>
      <c r="M56" s="169"/>
      <c r="N56" s="242"/>
      <c r="O56" s="169"/>
      <c r="P56" s="290"/>
    </row>
    <row r="194" spans="1:2" hidden="1" x14ac:dyDescent="0.2">
      <c r="A194" s="288">
        <f>SUM(B11:Q11,B30:B31,C53:C56,B47:B48,B43:B44,B24:B25,B35:B36,B39:C39,B16:B20)</f>
        <v>0</v>
      </c>
      <c r="B194" s="288">
        <f>SUM(CG12:CG16,CH12:CH16,CI12:CI15,CK12:CK18,CH30,CG48,CH48)</f>
        <v>0</v>
      </c>
    </row>
  </sheetData>
  <sheetProtection algorithmName="SHA-512" hashValue="TVozfpmKyyDiEW3PmjKzztL/cNIpy258rFC2BgcSammm9L+rlnbTzfpt+xdmG7T0tMb7KiFkKL67ma2StUor7A==" saltValue="Q3K04FfPo0xr+eWDDiSkaw==" spinCount="100000" sheet="1" objects="1" scenarios="1"/>
  <mergeCells count="33">
    <mergeCell ref="A56:B56"/>
    <mergeCell ref="A28:A29"/>
    <mergeCell ref="B28:B29"/>
    <mergeCell ref="C28:I28"/>
    <mergeCell ref="J28:K28"/>
    <mergeCell ref="F50:O50"/>
    <mergeCell ref="A33:A34"/>
    <mergeCell ref="B33:B34"/>
    <mergeCell ref="A41:A42"/>
    <mergeCell ref="B41:B42"/>
    <mergeCell ref="C41:E41"/>
    <mergeCell ref="F41:F42"/>
    <mergeCell ref="F51:G51"/>
    <mergeCell ref="H51:I51"/>
    <mergeCell ref="J51:K51"/>
    <mergeCell ref="L51:M51"/>
    <mergeCell ref="A6:L6"/>
    <mergeCell ref="A9:A10"/>
    <mergeCell ref="B9:C9"/>
    <mergeCell ref="D9:E9"/>
    <mergeCell ref="F9:J9"/>
    <mergeCell ref="K9:M9"/>
    <mergeCell ref="N9:O9"/>
    <mergeCell ref="P9:P10"/>
    <mergeCell ref="Q9:Q10"/>
    <mergeCell ref="A26:J26"/>
    <mergeCell ref="A27:J27"/>
    <mergeCell ref="N51:O51"/>
    <mergeCell ref="A53:B53"/>
    <mergeCell ref="A54:B54"/>
    <mergeCell ref="A55:B55"/>
    <mergeCell ref="A50:B52"/>
    <mergeCell ref="C50:E51"/>
  </mergeCells>
  <dataValidations count="3">
    <dataValidation type="whole" allowBlank="1" showInputMessage="1" showErrorMessage="1" errorTitle="ERROR" error="Por favor ingrese solo Números." sqref="F51:O1048576 A19:A1048576 F1:O49 B1:E1048576 A1:A17 P1:XFD1048576">
      <formula1>0</formula1>
      <formula2>1000000000</formula2>
    </dataValidation>
    <dataValidation type="whole" allowBlank="1" showInputMessage="1" showErrorMessage="1" errorTitle="ERROR" error="Por favor ingrese solo Números." sqref="F50:O50">
      <formula1>0</formula1>
      <formula2>1000000000000</formula2>
    </dataValidation>
    <dataValidation allowBlank="1" showInputMessage="1" showErrorMessage="1" errorTitle="ERROR" error="Por favor ingrese solo Números." sqref="A18"/>
  </dataValidation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CO195"/>
  <sheetViews>
    <sheetView zoomScaleNormal="100" workbookViewId="0"/>
  </sheetViews>
  <sheetFormatPr baseColWidth="10" defaultRowHeight="14.25" x14ac:dyDescent="0.2"/>
  <cols>
    <col min="1" max="1" width="39.42578125" style="288" customWidth="1"/>
    <col min="2" max="2" width="18.140625" style="288" customWidth="1"/>
    <col min="3" max="3" width="23.85546875" style="288" customWidth="1"/>
    <col min="4" max="4" width="13" style="288" customWidth="1"/>
    <col min="5" max="5" width="12.42578125" style="288" customWidth="1"/>
    <col min="6" max="6" width="12.7109375" style="288" customWidth="1"/>
    <col min="7" max="7" width="11.42578125" style="288"/>
    <col min="8" max="8" width="13.42578125" style="288" customWidth="1"/>
    <col min="9" max="76" width="11.42578125" style="288"/>
    <col min="77" max="78" width="11.42578125" style="290"/>
    <col min="79" max="93" width="0" style="290" hidden="1" customWidth="1"/>
    <col min="94" max="16384" width="11.42578125" style="288"/>
  </cols>
  <sheetData>
    <row r="1" spans="1:27" x14ac:dyDescent="0.2">
      <c r="A1" s="589" t="s">
        <v>1552</v>
      </c>
    </row>
    <row r="2" spans="1:27" x14ac:dyDescent="0.2">
      <c r="A2" s="589" t="str">
        <f>CONCATENATE("COMUNA: ",NOMBRE!B2," - ","( ",NOMBRE!C2,NOMBRE!D2,NOMBRE!E2,NOMBRE!F2,NOMBRE!G2," )")</f>
        <v>COMUNA:  - (  )</v>
      </c>
    </row>
    <row r="3" spans="1:27" x14ac:dyDescent="0.2">
      <c r="A3" s="589" t="str">
        <f>CONCATENATE("ESTABLECIMIENTO/ESTRATEGIA: ",NOMBRE!B3," - ","( ",NOMBRE!C3,NOMBRE!D3,NOMBRE!E3,NOMBRE!F3,NOMBRE!G3,NOMBRE!H3," )")</f>
        <v>ESTABLECIMIENTO/ESTRATEGIA:  - (  )</v>
      </c>
    </row>
    <row r="4" spans="1:27" x14ac:dyDescent="0.2">
      <c r="A4" s="589" t="str">
        <f>CONCATENATE("MES: ",NOMBRE!B6," - ","( ",NOMBRE!C6,NOMBRE!D6," )")</f>
        <v>MES:  - (  )</v>
      </c>
    </row>
    <row r="5" spans="1:27" x14ac:dyDescent="0.2">
      <c r="A5" s="589" t="str">
        <f>CONCATENATE("AÑO: ",NOMBRE!B7)</f>
        <v>AÑO: 2017</v>
      </c>
    </row>
    <row r="6" spans="1:27" ht="15" x14ac:dyDescent="0.2">
      <c r="A6" s="326"/>
      <c r="B6" s="326"/>
      <c r="C6" s="326"/>
      <c r="D6" s="326"/>
      <c r="E6" s="326"/>
      <c r="F6" s="1820" t="s">
        <v>1147</v>
      </c>
      <c r="G6" s="326"/>
      <c r="H6" s="326"/>
      <c r="I6" s="326"/>
      <c r="J6" s="1205"/>
      <c r="K6" s="2231"/>
      <c r="L6" s="280"/>
    </row>
    <row r="7" spans="1:27" ht="15" x14ac:dyDescent="0.2">
      <c r="A7" s="1205"/>
      <c r="B7" s="1205"/>
      <c r="C7" s="1205"/>
      <c r="D7" s="1205"/>
      <c r="E7" s="1205"/>
      <c r="F7" s="1205"/>
      <c r="G7" s="1205"/>
      <c r="H7" s="1205"/>
      <c r="I7" s="1205"/>
      <c r="J7" s="1205"/>
      <c r="K7" s="2231"/>
      <c r="L7" s="280"/>
    </row>
    <row r="8" spans="1:27" x14ac:dyDescent="0.2">
      <c r="A8" s="218" t="s">
        <v>1148</v>
      </c>
      <c r="B8" s="218"/>
      <c r="C8" s="218"/>
      <c r="D8" s="218"/>
      <c r="E8" s="218"/>
      <c r="F8" s="218"/>
      <c r="G8" s="218"/>
      <c r="H8" s="218"/>
      <c r="I8" s="218"/>
      <c r="J8" s="2232"/>
      <c r="K8" s="2233"/>
      <c r="L8" s="1983"/>
      <c r="M8" s="751"/>
      <c r="N8" s="751"/>
      <c r="O8" s="751"/>
      <c r="P8" s="751"/>
      <c r="Q8" s="751"/>
      <c r="R8" s="751"/>
      <c r="S8" s="751"/>
      <c r="T8" s="751"/>
      <c r="U8" s="751"/>
      <c r="V8" s="751"/>
      <c r="W8" s="751"/>
      <c r="X8" s="751"/>
      <c r="Y8" s="751"/>
      <c r="Z8" s="751"/>
    </row>
    <row r="9" spans="1:27" x14ac:dyDescent="0.2">
      <c r="A9" s="2992" t="s">
        <v>847</v>
      </c>
      <c r="B9" s="2992" t="s">
        <v>1149</v>
      </c>
      <c r="C9" s="2992"/>
      <c r="D9" s="2767" t="s">
        <v>47</v>
      </c>
      <c r="E9" s="2752"/>
      <c r="F9" s="2768"/>
      <c r="G9" s="3575" t="s">
        <v>5</v>
      </c>
      <c r="H9" s="3576"/>
      <c r="I9" s="3576"/>
      <c r="J9" s="3576"/>
      <c r="K9" s="3576"/>
      <c r="L9" s="3576"/>
      <c r="M9" s="3576"/>
      <c r="N9" s="3576"/>
      <c r="O9" s="3576"/>
      <c r="P9" s="3576"/>
      <c r="Q9" s="3576"/>
      <c r="R9" s="3576"/>
      <c r="S9" s="3576"/>
      <c r="T9" s="3576"/>
      <c r="U9" s="3576"/>
      <c r="V9" s="3576"/>
      <c r="W9" s="3576"/>
      <c r="X9" s="3576"/>
      <c r="Y9" s="3576"/>
      <c r="Z9" s="3577"/>
    </row>
    <row r="10" spans="1:27" x14ac:dyDescent="0.2">
      <c r="A10" s="2992"/>
      <c r="B10" s="2992"/>
      <c r="C10" s="2992"/>
      <c r="D10" s="2769"/>
      <c r="E10" s="2753"/>
      <c r="F10" s="2770"/>
      <c r="G10" s="2920" t="s">
        <v>1505</v>
      </c>
      <c r="H10" s="2920"/>
      <c r="I10" s="2920" t="s">
        <v>445</v>
      </c>
      <c r="J10" s="2920"/>
      <c r="K10" s="2920" t="s">
        <v>1316</v>
      </c>
      <c r="L10" s="2920"/>
      <c r="M10" s="2920" t="s">
        <v>1317</v>
      </c>
      <c r="N10" s="2920"/>
      <c r="O10" s="2920" t="s">
        <v>887</v>
      </c>
      <c r="P10" s="2920"/>
      <c r="Q10" s="2920" t="s">
        <v>1506</v>
      </c>
      <c r="R10" s="2920"/>
      <c r="S10" s="2920" t="s">
        <v>1507</v>
      </c>
      <c r="T10" s="2920"/>
      <c r="U10" s="2920" t="s">
        <v>1508</v>
      </c>
      <c r="V10" s="2920"/>
      <c r="W10" s="2920" t="s">
        <v>891</v>
      </c>
      <c r="X10" s="2920"/>
      <c r="Y10" s="2920" t="s">
        <v>1509</v>
      </c>
      <c r="Z10" s="2920"/>
    </row>
    <row r="11" spans="1:27" x14ac:dyDescent="0.2">
      <c r="A11" s="2992"/>
      <c r="B11" s="2992"/>
      <c r="C11" s="2992"/>
      <c r="D11" s="824" t="s">
        <v>231</v>
      </c>
      <c r="E11" s="824" t="s">
        <v>27</v>
      </c>
      <c r="F11" s="339" t="s">
        <v>28</v>
      </c>
      <c r="G11" s="2234" t="s">
        <v>27</v>
      </c>
      <c r="H11" s="2235" t="s">
        <v>28</v>
      </c>
      <c r="I11" s="2236" t="s">
        <v>27</v>
      </c>
      <c r="J11" s="2237" t="s">
        <v>28</v>
      </c>
      <c r="K11" s="2236" t="s">
        <v>27</v>
      </c>
      <c r="L11" s="2237" t="s">
        <v>28</v>
      </c>
      <c r="M11" s="2236" t="s">
        <v>27</v>
      </c>
      <c r="N11" s="2237" t="s">
        <v>28</v>
      </c>
      <c r="O11" s="2236" t="s">
        <v>27</v>
      </c>
      <c r="P11" s="2237" t="s">
        <v>28</v>
      </c>
      <c r="Q11" s="2236" t="s">
        <v>27</v>
      </c>
      <c r="R11" s="2237" t="s">
        <v>28</v>
      </c>
      <c r="S11" s="2236" t="s">
        <v>27</v>
      </c>
      <c r="T11" s="2237" t="s">
        <v>28</v>
      </c>
      <c r="U11" s="2236" t="s">
        <v>27</v>
      </c>
      <c r="V11" s="2237" t="s">
        <v>28</v>
      </c>
      <c r="W11" s="2236" t="s">
        <v>27</v>
      </c>
      <c r="X11" s="2237" t="s">
        <v>28</v>
      </c>
      <c r="Y11" s="2236" t="s">
        <v>27</v>
      </c>
      <c r="Z11" s="2237" t="s">
        <v>28</v>
      </c>
      <c r="AA11" s="290"/>
    </row>
    <row r="12" spans="1:27" x14ac:dyDescent="0.2">
      <c r="A12" s="2942" t="s">
        <v>1150</v>
      </c>
      <c r="B12" s="2238" t="s">
        <v>1151</v>
      </c>
      <c r="C12" s="2239" t="s">
        <v>1152</v>
      </c>
      <c r="D12" s="633">
        <f>SUM(E12+F12)</f>
        <v>0</v>
      </c>
      <c r="E12" s="633">
        <f t="shared" ref="E12:F15" si="0">SUM(G12+I12+K12+M12+O12+Q12+S12+U12+W12+Y12)</f>
        <v>0</v>
      </c>
      <c r="F12" s="2129">
        <f t="shared" si="0"/>
        <v>0</v>
      </c>
      <c r="G12" s="193"/>
      <c r="H12" s="244"/>
      <c r="I12" s="193"/>
      <c r="J12" s="244"/>
      <c r="K12" s="193"/>
      <c r="L12" s="244"/>
      <c r="M12" s="193"/>
      <c r="N12" s="244"/>
      <c r="O12" s="193"/>
      <c r="P12" s="244"/>
      <c r="Q12" s="193"/>
      <c r="R12" s="244"/>
      <c r="S12" s="193"/>
      <c r="T12" s="244"/>
      <c r="U12" s="193"/>
      <c r="V12" s="244"/>
      <c r="W12" s="193"/>
      <c r="X12" s="244"/>
      <c r="Y12" s="193"/>
      <c r="Z12" s="244"/>
      <c r="AA12" s="290"/>
    </row>
    <row r="13" spans="1:27" x14ac:dyDescent="0.2">
      <c r="A13" s="2943"/>
      <c r="B13" s="1005" t="s">
        <v>1153</v>
      </c>
      <c r="C13" s="926" t="s">
        <v>1152</v>
      </c>
      <c r="D13" s="2091">
        <f>SUM(E13+F13)</f>
        <v>0</v>
      </c>
      <c r="E13" s="2091">
        <f t="shared" si="0"/>
        <v>0</v>
      </c>
      <c r="F13" s="2114">
        <f t="shared" si="0"/>
        <v>0</v>
      </c>
      <c r="G13" s="316"/>
      <c r="H13" s="682"/>
      <c r="I13" s="252"/>
      <c r="J13" s="299"/>
      <c r="K13" s="252"/>
      <c r="L13" s="299"/>
      <c r="M13" s="252"/>
      <c r="N13" s="253"/>
      <c r="O13" s="252"/>
      <c r="P13" s="253"/>
      <c r="Q13" s="252"/>
      <c r="R13" s="253"/>
      <c r="S13" s="252"/>
      <c r="T13" s="253"/>
      <c r="U13" s="252"/>
      <c r="V13" s="253"/>
      <c r="W13" s="252"/>
      <c r="X13" s="253"/>
      <c r="Y13" s="252"/>
      <c r="Z13" s="253"/>
      <c r="AA13" s="290"/>
    </row>
    <row r="14" spans="1:27" x14ac:dyDescent="0.2">
      <c r="A14" s="2756" t="s">
        <v>1154</v>
      </c>
      <c r="B14" s="2758"/>
      <c r="C14" s="2240" t="s">
        <v>1152</v>
      </c>
      <c r="D14" s="2115">
        <f>SUM(E14+F14)</f>
        <v>0</v>
      </c>
      <c r="E14" s="2115">
        <f t="shared" si="0"/>
        <v>0</v>
      </c>
      <c r="F14" s="2126">
        <f t="shared" si="0"/>
        <v>0</v>
      </c>
      <c r="G14" s="346"/>
      <c r="H14" s="432"/>
      <c r="I14" s="346"/>
      <c r="J14" s="432"/>
      <c r="K14" s="346"/>
      <c r="L14" s="432"/>
      <c r="M14" s="386"/>
      <c r="N14" s="347"/>
      <c r="O14" s="386"/>
      <c r="P14" s="347"/>
      <c r="Q14" s="386"/>
      <c r="R14" s="347"/>
      <c r="S14" s="386"/>
      <c r="T14" s="347"/>
      <c r="U14" s="386"/>
      <c r="V14" s="347"/>
      <c r="W14" s="386"/>
      <c r="X14" s="347"/>
      <c r="Y14" s="386"/>
      <c r="Z14" s="347"/>
      <c r="AA14" s="290"/>
    </row>
    <row r="15" spans="1:27" ht="15" thickBot="1" x14ac:dyDescent="0.25">
      <c r="A15" s="3572" t="s">
        <v>47</v>
      </c>
      <c r="B15" s="3573"/>
      <c r="C15" s="3574"/>
      <c r="D15" s="2241">
        <f>SUM(E15+F15)</f>
        <v>0</v>
      </c>
      <c r="E15" s="2241">
        <f t="shared" si="0"/>
        <v>0</v>
      </c>
      <c r="F15" s="2242">
        <f t="shared" si="0"/>
        <v>0</v>
      </c>
      <c r="G15" s="2243">
        <f t="shared" ref="G15:Z15" si="1">SUM(G12:G14)</f>
        <v>0</v>
      </c>
      <c r="H15" s="2244">
        <f t="shared" si="1"/>
        <v>0</v>
      </c>
      <c r="I15" s="2243">
        <f t="shared" si="1"/>
        <v>0</v>
      </c>
      <c r="J15" s="2244">
        <f t="shared" si="1"/>
        <v>0</v>
      </c>
      <c r="K15" s="2243">
        <f t="shared" si="1"/>
        <v>0</v>
      </c>
      <c r="L15" s="2244">
        <f t="shared" si="1"/>
        <v>0</v>
      </c>
      <c r="M15" s="2245">
        <f t="shared" si="1"/>
        <v>0</v>
      </c>
      <c r="N15" s="2246">
        <f t="shared" si="1"/>
        <v>0</v>
      </c>
      <c r="O15" s="2245">
        <f t="shared" si="1"/>
        <v>0</v>
      </c>
      <c r="P15" s="2246">
        <f t="shared" si="1"/>
        <v>0</v>
      </c>
      <c r="Q15" s="2245">
        <f t="shared" si="1"/>
        <v>0</v>
      </c>
      <c r="R15" s="2246">
        <f t="shared" si="1"/>
        <v>0</v>
      </c>
      <c r="S15" s="2245">
        <f t="shared" si="1"/>
        <v>0</v>
      </c>
      <c r="T15" s="2246">
        <f t="shared" si="1"/>
        <v>0</v>
      </c>
      <c r="U15" s="2245">
        <f t="shared" si="1"/>
        <v>0</v>
      </c>
      <c r="V15" s="2246">
        <f t="shared" si="1"/>
        <v>0</v>
      </c>
      <c r="W15" s="2245">
        <f t="shared" si="1"/>
        <v>0</v>
      </c>
      <c r="X15" s="2246">
        <f t="shared" si="1"/>
        <v>0</v>
      </c>
      <c r="Y15" s="2245">
        <f t="shared" si="1"/>
        <v>0</v>
      </c>
      <c r="Z15" s="2246">
        <f t="shared" si="1"/>
        <v>0</v>
      </c>
      <c r="AA15" s="290"/>
    </row>
    <row r="16" spans="1:27" ht="15" thickTop="1" x14ac:dyDescent="0.2">
      <c r="A16" s="3569" t="s">
        <v>1962</v>
      </c>
      <c r="B16" s="3570"/>
      <c r="C16" s="3571"/>
      <c r="D16" s="859"/>
      <c r="E16" s="2247"/>
      <c r="F16" s="2247"/>
      <c r="G16" s="2247"/>
      <c r="H16" s="2247"/>
      <c r="I16" s="2247"/>
      <c r="J16" s="2247"/>
      <c r="K16" s="2247"/>
      <c r="L16" s="2247"/>
      <c r="M16" s="2247"/>
      <c r="N16" s="2247"/>
      <c r="O16" s="2247"/>
      <c r="P16" s="2247"/>
      <c r="Q16" s="2247"/>
      <c r="R16" s="2247"/>
      <c r="S16" s="2247"/>
      <c r="T16" s="2247"/>
      <c r="U16" s="2247"/>
      <c r="V16" s="2247"/>
      <c r="W16" s="2247"/>
      <c r="X16" s="2247"/>
      <c r="Y16" s="2247"/>
      <c r="Z16" s="2248"/>
      <c r="AA16" s="290"/>
    </row>
    <row r="17" spans="1:27" x14ac:dyDescent="0.2">
      <c r="A17" s="3448" t="s">
        <v>1963</v>
      </c>
      <c r="B17" s="3535"/>
      <c r="C17" s="3449"/>
      <c r="D17" s="476"/>
      <c r="E17" s="2196"/>
      <c r="F17" s="2196"/>
      <c r="G17" s="2196"/>
      <c r="H17" s="2196"/>
      <c r="I17" s="2196"/>
      <c r="J17" s="2196"/>
      <c r="K17" s="2196"/>
      <c r="L17" s="2196"/>
      <c r="M17" s="2196"/>
      <c r="N17" s="2196"/>
      <c r="O17" s="2196"/>
      <c r="P17" s="2196"/>
      <c r="Q17" s="2196"/>
      <c r="R17" s="2196"/>
      <c r="S17" s="2196"/>
      <c r="T17" s="2196"/>
      <c r="U17" s="2196"/>
      <c r="V17" s="2196"/>
      <c r="W17" s="2196"/>
      <c r="X17" s="2196"/>
      <c r="Y17" s="2196"/>
      <c r="Z17" s="1591"/>
      <c r="AA17" s="290"/>
    </row>
    <row r="18" spans="1:27" x14ac:dyDescent="0.2">
      <c r="A18" s="2249" t="s">
        <v>1155</v>
      </c>
      <c r="B18" s="2250"/>
    </row>
    <row r="19" spans="1:27" x14ac:dyDescent="0.2">
      <c r="A19" s="2992" t="s">
        <v>847</v>
      </c>
      <c r="B19" s="2992" t="s">
        <v>1149</v>
      </c>
      <c r="C19" s="2992"/>
      <c r="D19" s="2767" t="s">
        <v>47</v>
      </c>
      <c r="E19" s="2752"/>
      <c r="F19" s="2768"/>
      <c r="G19" s="2745" t="s">
        <v>5</v>
      </c>
      <c r="H19" s="2746"/>
      <c r="I19" s="2746"/>
      <c r="J19" s="2746"/>
      <c r="K19" s="2746"/>
      <c r="L19" s="2746"/>
      <c r="M19" s="2746"/>
      <c r="N19" s="2746"/>
      <c r="O19" s="2746"/>
      <c r="P19" s="2746"/>
      <c r="Q19" s="2746"/>
      <c r="R19" s="2746"/>
      <c r="S19" s="2746"/>
      <c r="T19" s="2746"/>
      <c r="U19" s="2746"/>
      <c r="V19" s="2746"/>
      <c r="W19" s="2746"/>
      <c r="X19" s="2746"/>
      <c r="Y19" s="2746"/>
      <c r="Z19" s="2747"/>
    </row>
    <row r="20" spans="1:27" x14ac:dyDescent="0.2">
      <c r="A20" s="2992"/>
      <c r="B20" s="2992"/>
      <c r="C20" s="2992"/>
      <c r="D20" s="2769"/>
      <c r="E20" s="2753"/>
      <c r="F20" s="2753"/>
      <c r="G20" s="2920" t="s">
        <v>1505</v>
      </c>
      <c r="H20" s="2920"/>
      <c r="I20" s="2920" t="s">
        <v>445</v>
      </c>
      <c r="J20" s="2920"/>
      <c r="K20" s="2920" t="s">
        <v>1316</v>
      </c>
      <c r="L20" s="2920"/>
      <c r="M20" s="2920" t="s">
        <v>1317</v>
      </c>
      <c r="N20" s="2920"/>
      <c r="O20" s="2920" t="s">
        <v>887</v>
      </c>
      <c r="P20" s="2920"/>
      <c r="Q20" s="2920" t="s">
        <v>1506</v>
      </c>
      <c r="R20" s="2920"/>
      <c r="S20" s="2920" t="s">
        <v>1507</v>
      </c>
      <c r="T20" s="2920"/>
      <c r="U20" s="2920" t="s">
        <v>1508</v>
      </c>
      <c r="V20" s="2920"/>
      <c r="W20" s="2920" t="s">
        <v>891</v>
      </c>
      <c r="X20" s="2920"/>
      <c r="Y20" s="2920" t="s">
        <v>1509</v>
      </c>
      <c r="Z20" s="2920"/>
    </row>
    <row r="21" spans="1:27" ht="15.75" customHeight="1" x14ac:dyDescent="0.2">
      <c r="A21" s="2992"/>
      <c r="B21" s="2992"/>
      <c r="C21" s="2992"/>
      <c r="D21" s="824" t="s">
        <v>231</v>
      </c>
      <c r="E21" s="753" t="s">
        <v>27</v>
      </c>
      <c r="F21" s="383" t="s">
        <v>28</v>
      </c>
      <c r="G21" s="2251" t="s">
        <v>27</v>
      </c>
      <c r="H21" s="2235" t="s">
        <v>28</v>
      </c>
      <c r="I21" s="2252" t="s">
        <v>27</v>
      </c>
      <c r="J21" s="2253" t="s">
        <v>28</v>
      </c>
      <c r="K21" s="2251" t="s">
        <v>27</v>
      </c>
      <c r="L21" s="2251" t="s">
        <v>28</v>
      </c>
      <c r="M21" s="2251" t="s">
        <v>27</v>
      </c>
      <c r="N21" s="2251" t="s">
        <v>28</v>
      </c>
      <c r="O21" s="2251" t="s">
        <v>27</v>
      </c>
      <c r="P21" s="2251" t="s">
        <v>28</v>
      </c>
      <c r="Q21" s="2251" t="s">
        <v>27</v>
      </c>
      <c r="R21" s="2251" t="s">
        <v>28</v>
      </c>
      <c r="S21" s="2251" t="s">
        <v>27</v>
      </c>
      <c r="T21" s="2251" t="s">
        <v>28</v>
      </c>
      <c r="U21" s="2251" t="s">
        <v>27</v>
      </c>
      <c r="V21" s="2251" t="s">
        <v>28</v>
      </c>
      <c r="W21" s="2251" t="s">
        <v>27</v>
      </c>
      <c r="X21" s="2251" t="s">
        <v>28</v>
      </c>
      <c r="Y21" s="2251" t="s">
        <v>27</v>
      </c>
      <c r="Z21" s="2251" t="s">
        <v>28</v>
      </c>
    </row>
    <row r="22" spans="1:27" ht="14.25" customHeight="1" x14ac:dyDescent="0.2">
      <c r="A22" s="2943" t="s">
        <v>1150</v>
      </c>
      <c r="B22" s="2742" t="s">
        <v>1151</v>
      </c>
      <c r="C22" s="2254" t="s">
        <v>1156</v>
      </c>
      <c r="D22" s="2255">
        <f t="shared" ref="D22:D27" si="2">SUM(E22+F22)</f>
        <v>0</v>
      </c>
      <c r="E22" s="1290">
        <f t="shared" ref="E22:F27" si="3">SUM(G22+I22+K22+M22+O22+Q22+S22+U22+W22+Y22)</f>
        <v>0</v>
      </c>
      <c r="F22" s="2256">
        <f t="shared" si="3"/>
        <v>0</v>
      </c>
      <c r="G22" s="252"/>
      <c r="H22" s="253"/>
      <c r="I22" s="193"/>
      <c r="J22" s="244"/>
      <c r="K22" s="401"/>
      <c r="L22" s="166"/>
      <c r="M22" s="401"/>
      <c r="N22" s="166"/>
      <c r="O22" s="401"/>
      <c r="P22" s="166"/>
      <c r="Q22" s="401"/>
      <c r="R22" s="166"/>
      <c r="S22" s="401"/>
      <c r="T22" s="166"/>
      <c r="U22" s="401"/>
      <c r="V22" s="166"/>
      <c r="W22" s="401"/>
      <c r="X22" s="166"/>
      <c r="Y22" s="193"/>
      <c r="Z22" s="166"/>
      <c r="AA22" s="290"/>
    </row>
    <row r="23" spans="1:27" ht="14.25" customHeight="1" x14ac:dyDescent="0.2">
      <c r="A23" s="2943"/>
      <c r="B23" s="2739"/>
      <c r="C23" s="2257" t="s">
        <v>1157</v>
      </c>
      <c r="D23" s="1278">
        <f t="shared" si="2"/>
        <v>0</v>
      </c>
      <c r="E23" s="2258">
        <f t="shared" si="3"/>
        <v>0</v>
      </c>
      <c r="F23" s="2259">
        <f t="shared" si="3"/>
        <v>0</v>
      </c>
      <c r="G23" s="242"/>
      <c r="H23" s="169"/>
      <c r="I23" s="316"/>
      <c r="J23" s="682"/>
      <c r="K23" s="461"/>
      <c r="L23" s="317"/>
      <c r="M23" s="461"/>
      <c r="N23" s="317"/>
      <c r="O23" s="461"/>
      <c r="P23" s="317"/>
      <c r="Q23" s="461"/>
      <c r="R23" s="317"/>
      <c r="S23" s="461"/>
      <c r="T23" s="317"/>
      <c r="U23" s="461"/>
      <c r="V23" s="317"/>
      <c r="W23" s="461"/>
      <c r="X23" s="317"/>
      <c r="Y23" s="461"/>
      <c r="Z23" s="317"/>
      <c r="AA23" s="290"/>
    </row>
    <row r="24" spans="1:27" ht="14.25" customHeight="1" x14ac:dyDescent="0.2">
      <c r="A24" s="2943"/>
      <c r="B24" s="2742" t="s">
        <v>1153</v>
      </c>
      <c r="C24" s="972" t="s">
        <v>1156</v>
      </c>
      <c r="D24" s="2260">
        <f t="shared" si="2"/>
        <v>0</v>
      </c>
      <c r="E24" s="2260">
        <f t="shared" si="3"/>
        <v>0</v>
      </c>
      <c r="F24" s="2261">
        <f t="shared" si="3"/>
        <v>0</v>
      </c>
      <c r="G24" s="201"/>
      <c r="H24" s="236"/>
      <c r="I24" s="201"/>
      <c r="J24" s="301"/>
      <c r="K24" s="395"/>
      <c r="L24" s="236"/>
      <c r="M24" s="395"/>
      <c r="N24" s="236"/>
      <c r="O24" s="395"/>
      <c r="P24" s="236"/>
      <c r="Q24" s="395"/>
      <c r="R24" s="236"/>
      <c r="S24" s="395"/>
      <c r="T24" s="236"/>
      <c r="U24" s="395"/>
      <c r="V24" s="236"/>
      <c r="W24" s="395"/>
      <c r="X24" s="236"/>
      <c r="Y24" s="395"/>
      <c r="Z24" s="236"/>
      <c r="AA24" s="290"/>
    </row>
    <row r="25" spans="1:27" ht="14.25" customHeight="1" x14ac:dyDescent="0.2">
      <c r="A25" s="2944"/>
      <c r="B25" s="2739"/>
      <c r="C25" s="974" t="s">
        <v>1157</v>
      </c>
      <c r="D25" s="2258">
        <f t="shared" si="2"/>
        <v>0</v>
      </c>
      <c r="E25" s="2258">
        <f t="shared" si="3"/>
        <v>0</v>
      </c>
      <c r="F25" s="2259">
        <f t="shared" si="3"/>
        <v>0</v>
      </c>
      <c r="G25" s="242"/>
      <c r="H25" s="169"/>
      <c r="I25" s="242"/>
      <c r="J25" s="247"/>
      <c r="K25" s="400"/>
      <c r="L25" s="169"/>
      <c r="M25" s="400"/>
      <c r="N25" s="169"/>
      <c r="O25" s="400"/>
      <c r="P25" s="169"/>
      <c r="Q25" s="400"/>
      <c r="R25" s="169"/>
      <c r="S25" s="400"/>
      <c r="T25" s="169"/>
      <c r="U25" s="400"/>
      <c r="V25" s="169"/>
      <c r="W25" s="400"/>
      <c r="X25" s="169"/>
      <c r="Y25" s="400"/>
      <c r="Z25" s="169"/>
      <c r="AA25" s="290"/>
    </row>
    <row r="26" spans="1:27" ht="14.25" customHeight="1" x14ac:dyDescent="0.2">
      <c r="A26" s="2763" t="s">
        <v>1154</v>
      </c>
      <c r="B26" s="2765"/>
      <c r="C26" s="972" t="s">
        <v>1156</v>
      </c>
      <c r="D26" s="2262">
        <f t="shared" si="2"/>
        <v>0</v>
      </c>
      <c r="E26" s="2262">
        <f t="shared" si="3"/>
        <v>0</v>
      </c>
      <c r="F26" s="2263">
        <f t="shared" si="3"/>
        <v>0</v>
      </c>
      <c r="G26" s="858"/>
      <c r="H26" s="549"/>
      <c r="I26" s="546"/>
      <c r="J26" s="1257"/>
      <c r="K26" s="858"/>
      <c r="L26" s="549"/>
      <c r="M26" s="858"/>
      <c r="N26" s="549"/>
      <c r="O26" s="858"/>
      <c r="P26" s="549"/>
      <c r="Q26" s="858"/>
      <c r="R26" s="549"/>
      <c r="S26" s="858"/>
      <c r="T26" s="549"/>
      <c r="U26" s="858"/>
      <c r="V26" s="549"/>
      <c r="W26" s="858"/>
      <c r="X26" s="549"/>
      <c r="Y26" s="858"/>
      <c r="Z26" s="549"/>
      <c r="AA26" s="290"/>
    </row>
    <row r="27" spans="1:27" ht="14.25" customHeight="1" x14ac:dyDescent="0.2">
      <c r="A27" s="2936"/>
      <c r="B27" s="2938"/>
      <c r="C27" s="974" t="s">
        <v>1157</v>
      </c>
      <c r="D27" s="2258">
        <f t="shared" si="2"/>
        <v>0</v>
      </c>
      <c r="E27" s="2258">
        <f t="shared" si="3"/>
        <v>0</v>
      </c>
      <c r="F27" s="2259">
        <f t="shared" si="3"/>
        <v>0</v>
      </c>
      <c r="G27" s="400"/>
      <c r="H27" s="169"/>
      <c r="I27" s="242"/>
      <c r="J27" s="247"/>
      <c r="K27" s="400"/>
      <c r="L27" s="169"/>
      <c r="M27" s="400"/>
      <c r="N27" s="169"/>
      <c r="O27" s="400"/>
      <c r="P27" s="169"/>
      <c r="Q27" s="400"/>
      <c r="R27" s="169"/>
      <c r="S27" s="400"/>
      <c r="T27" s="169"/>
      <c r="U27" s="400"/>
      <c r="V27" s="169"/>
      <c r="W27" s="400"/>
      <c r="X27" s="169"/>
      <c r="Y27" s="400"/>
      <c r="Z27" s="169"/>
      <c r="AA27" s="290"/>
    </row>
    <row r="28" spans="1:27" x14ac:dyDescent="0.2">
      <c r="A28" s="3563" t="s">
        <v>47</v>
      </c>
      <c r="B28" s="3564"/>
      <c r="C28" s="3565"/>
      <c r="D28" s="2264">
        <f t="shared" ref="D28:Z28" si="4">SUM(D22:D27)</f>
        <v>0</v>
      </c>
      <c r="E28" s="2265">
        <f t="shared" si="4"/>
        <v>0</v>
      </c>
      <c r="F28" s="2266">
        <f t="shared" si="4"/>
        <v>0</v>
      </c>
      <c r="G28" s="2267">
        <f t="shared" si="4"/>
        <v>0</v>
      </c>
      <c r="H28" s="2268">
        <f t="shared" si="4"/>
        <v>0</v>
      </c>
      <c r="I28" s="2269">
        <f t="shared" si="4"/>
        <v>0</v>
      </c>
      <c r="J28" s="2270">
        <f t="shared" si="4"/>
        <v>0</v>
      </c>
      <c r="K28" s="2267">
        <f t="shared" si="4"/>
        <v>0</v>
      </c>
      <c r="L28" s="2268">
        <f t="shared" si="4"/>
        <v>0</v>
      </c>
      <c r="M28" s="2267">
        <f t="shared" si="4"/>
        <v>0</v>
      </c>
      <c r="N28" s="2268">
        <f t="shared" si="4"/>
        <v>0</v>
      </c>
      <c r="O28" s="2267">
        <f t="shared" si="4"/>
        <v>0</v>
      </c>
      <c r="P28" s="2268">
        <f t="shared" si="4"/>
        <v>0</v>
      </c>
      <c r="Q28" s="2267">
        <f t="shared" si="4"/>
        <v>0</v>
      </c>
      <c r="R28" s="2268">
        <f t="shared" si="4"/>
        <v>0</v>
      </c>
      <c r="S28" s="2267">
        <f t="shared" si="4"/>
        <v>0</v>
      </c>
      <c r="T28" s="2268">
        <f t="shared" si="4"/>
        <v>0</v>
      </c>
      <c r="U28" s="2267">
        <f t="shared" si="4"/>
        <v>0</v>
      </c>
      <c r="V28" s="2268">
        <f t="shared" si="4"/>
        <v>0</v>
      </c>
      <c r="W28" s="2267">
        <f t="shared" si="4"/>
        <v>0</v>
      </c>
      <c r="X28" s="2268">
        <f t="shared" si="4"/>
        <v>0</v>
      </c>
      <c r="Y28" s="2267">
        <f t="shared" si="4"/>
        <v>0</v>
      </c>
      <c r="Z28" s="2268">
        <f t="shared" si="4"/>
        <v>0</v>
      </c>
      <c r="AA28" s="290"/>
    </row>
    <row r="29" spans="1:27" x14ac:dyDescent="0.2">
      <c r="A29" s="3545" t="s">
        <v>1158</v>
      </c>
      <c r="B29" s="3545"/>
      <c r="C29" s="3545"/>
      <c r="D29" s="3545"/>
      <c r="E29" s="3545"/>
      <c r="F29" s="3545"/>
      <c r="G29" s="3545"/>
      <c r="H29" s="3545"/>
      <c r="I29" s="3545"/>
      <c r="J29" s="3545"/>
      <c r="K29" s="471"/>
      <c r="L29" s="591"/>
    </row>
    <row r="30" spans="1:27" x14ac:dyDescent="0.2">
      <c r="A30" s="3566" t="s">
        <v>275</v>
      </c>
      <c r="B30" s="3566"/>
      <c r="C30" s="3566"/>
      <c r="D30" s="2271" t="s">
        <v>47</v>
      </c>
      <c r="E30" s="2272" t="s">
        <v>1159</v>
      </c>
      <c r="F30" s="2273" t="s">
        <v>1160</v>
      </c>
      <c r="G30" s="2274"/>
      <c r="H30" s="2275"/>
      <c r="I30" s="2275"/>
      <c r="J30" s="2276"/>
      <c r="K30" s="471"/>
      <c r="L30" s="591"/>
    </row>
    <row r="31" spans="1:27" x14ac:dyDescent="0.2">
      <c r="A31" s="2738" t="s">
        <v>1973</v>
      </c>
      <c r="B31" s="3567" t="s">
        <v>1964</v>
      </c>
      <c r="C31" s="3568"/>
      <c r="D31" s="2277">
        <f t="shared" ref="D31:D43" si="5">SUM(E31+F31)</f>
        <v>0</v>
      </c>
      <c r="E31" s="2278"/>
      <c r="F31" s="2279"/>
      <c r="G31" s="290"/>
    </row>
    <row r="32" spans="1:27" x14ac:dyDescent="0.2">
      <c r="A32" s="2742"/>
      <c r="B32" s="3559" t="s">
        <v>1965</v>
      </c>
      <c r="C32" s="3560"/>
      <c r="D32" s="2280">
        <f t="shared" si="5"/>
        <v>0</v>
      </c>
      <c r="E32" s="2281"/>
      <c r="F32" s="2282"/>
      <c r="G32" s="290"/>
    </row>
    <row r="33" spans="1:12" ht="14.25" customHeight="1" x14ac:dyDescent="0.2">
      <c r="A33" s="2742"/>
      <c r="B33" s="3559" t="s">
        <v>1966</v>
      </c>
      <c r="C33" s="3560"/>
      <c r="D33" s="2280">
        <f t="shared" si="5"/>
        <v>0</v>
      </c>
      <c r="E33" s="2281"/>
      <c r="F33" s="2282"/>
      <c r="G33" s="290"/>
    </row>
    <row r="34" spans="1:12" ht="14.25" customHeight="1" x14ac:dyDescent="0.2">
      <c r="A34" s="2742"/>
      <c r="B34" s="3559" t="s">
        <v>1967</v>
      </c>
      <c r="C34" s="3560"/>
      <c r="D34" s="2280">
        <f t="shared" si="5"/>
        <v>0</v>
      </c>
      <c r="E34" s="1367"/>
      <c r="F34" s="1366"/>
      <c r="G34" s="290"/>
    </row>
    <row r="35" spans="1:12" x14ac:dyDescent="0.2">
      <c r="A35" s="2742"/>
      <c r="B35" s="3559" t="s">
        <v>1968</v>
      </c>
      <c r="C35" s="3560"/>
      <c r="D35" s="2280">
        <f t="shared" si="5"/>
        <v>0</v>
      </c>
      <c r="E35" s="1367"/>
      <c r="F35" s="1366"/>
      <c r="G35" s="290"/>
    </row>
    <row r="36" spans="1:12" x14ac:dyDescent="0.2">
      <c r="A36" s="2742"/>
      <c r="B36" s="3559" t="s">
        <v>1969</v>
      </c>
      <c r="C36" s="3560"/>
      <c r="D36" s="2280">
        <f t="shared" si="5"/>
        <v>0</v>
      </c>
      <c r="E36" s="1367"/>
      <c r="F36" s="1366"/>
      <c r="G36" s="290"/>
    </row>
    <row r="37" spans="1:12" x14ac:dyDescent="0.2">
      <c r="A37" s="2742"/>
      <c r="B37" s="3559" t="s">
        <v>1970</v>
      </c>
      <c r="C37" s="3560"/>
      <c r="D37" s="2280">
        <f t="shared" si="5"/>
        <v>0</v>
      </c>
      <c r="E37" s="1367"/>
      <c r="F37" s="1366"/>
      <c r="G37" s="290"/>
    </row>
    <row r="38" spans="1:12" x14ac:dyDescent="0.2">
      <c r="A38" s="2742"/>
      <c r="B38" s="3559" t="s">
        <v>1971</v>
      </c>
      <c r="C38" s="3560"/>
      <c r="D38" s="2280">
        <f t="shared" si="5"/>
        <v>0</v>
      </c>
      <c r="E38" s="1367"/>
      <c r="F38" s="1366"/>
      <c r="G38" s="290"/>
    </row>
    <row r="39" spans="1:12" x14ac:dyDescent="0.2">
      <c r="A39" s="2739"/>
      <c r="B39" s="3561" t="s">
        <v>1972</v>
      </c>
      <c r="C39" s="3562"/>
      <c r="D39" s="2283">
        <f t="shared" si="5"/>
        <v>0</v>
      </c>
      <c r="E39" s="1369"/>
      <c r="F39" s="1200"/>
      <c r="G39" s="290"/>
    </row>
    <row r="40" spans="1:12" x14ac:dyDescent="0.2">
      <c r="A40" s="2738" t="s">
        <v>1974</v>
      </c>
      <c r="B40" s="2738" t="s">
        <v>1975</v>
      </c>
      <c r="C40" s="2238" t="s">
        <v>1161</v>
      </c>
      <c r="D40" s="2277">
        <f t="shared" si="5"/>
        <v>0</v>
      </c>
      <c r="E40" s="1293"/>
      <c r="F40" s="1296"/>
      <c r="G40" s="290"/>
    </row>
    <row r="41" spans="1:12" x14ac:dyDescent="0.2">
      <c r="A41" s="2742"/>
      <c r="B41" s="2739"/>
      <c r="C41" s="1005" t="s">
        <v>1162</v>
      </c>
      <c r="D41" s="2283">
        <f t="shared" si="5"/>
        <v>0</v>
      </c>
      <c r="E41" s="1199"/>
      <c r="F41" s="1200"/>
      <c r="G41" s="290"/>
    </row>
    <row r="42" spans="1:12" x14ac:dyDescent="0.2">
      <c r="A42" s="2742"/>
      <c r="B42" s="2738" t="s">
        <v>1976</v>
      </c>
      <c r="C42" s="2238" t="s">
        <v>1161</v>
      </c>
      <c r="D42" s="2277">
        <f t="shared" si="5"/>
        <v>0</v>
      </c>
      <c r="E42" s="1293"/>
      <c r="F42" s="1296"/>
      <c r="G42" s="290"/>
    </row>
    <row r="43" spans="1:12" x14ac:dyDescent="0.2">
      <c r="A43" s="2739"/>
      <c r="B43" s="2739"/>
      <c r="C43" s="2284" t="s">
        <v>1162</v>
      </c>
      <c r="D43" s="2283">
        <f t="shared" si="5"/>
        <v>0</v>
      </c>
      <c r="E43" s="1199"/>
      <c r="F43" s="1200"/>
      <c r="G43" s="290"/>
    </row>
    <row r="44" spans="1:12" x14ac:dyDescent="0.2">
      <c r="A44" s="3545" t="s">
        <v>1163</v>
      </c>
      <c r="B44" s="3545"/>
      <c r="C44" s="3545"/>
      <c r="D44" s="3545"/>
      <c r="E44" s="3545"/>
      <c r="F44" s="3545"/>
      <c r="G44" s="3545"/>
      <c r="H44" s="3545"/>
      <c r="I44" s="2285"/>
      <c r="J44" s="2285"/>
      <c r="K44" s="471"/>
      <c r="L44" s="591"/>
    </row>
    <row r="45" spans="1:12" x14ac:dyDescent="0.2">
      <c r="A45" s="2750" t="s">
        <v>1164</v>
      </c>
      <c r="B45" s="3557" t="s">
        <v>47</v>
      </c>
      <c r="C45" s="591"/>
    </row>
    <row r="46" spans="1:12" x14ac:dyDescent="0.2">
      <c r="A46" s="2751"/>
      <c r="B46" s="3558"/>
      <c r="C46" s="893"/>
      <c r="D46" s="591"/>
    </row>
    <row r="47" spans="1:12" x14ac:dyDescent="0.2">
      <c r="A47" s="2238" t="s">
        <v>1978</v>
      </c>
      <c r="B47" s="2286"/>
      <c r="C47" s="2287"/>
      <c r="D47" s="591"/>
    </row>
    <row r="48" spans="1:12" x14ac:dyDescent="0.2">
      <c r="A48" s="2284" t="s">
        <v>1979</v>
      </c>
      <c r="B48" s="2288"/>
      <c r="C48" s="2287"/>
      <c r="D48" s="591"/>
    </row>
    <row r="49" spans="1:10" x14ac:dyDescent="0.2">
      <c r="A49" s="2289" t="s">
        <v>47</v>
      </c>
      <c r="B49" s="2010">
        <f>SUM(B47+B48)</f>
        <v>0</v>
      </c>
      <c r="C49" s="2290"/>
      <c r="D49" s="591"/>
    </row>
    <row r="50" spans="1:10" x14ac:dyDescent="0.2">
      <c r="A50" s="262" t="s">
        <v>1165</v>
      </c>
      <c r="B50" s="262"/>
      <c r="C50" s="262"/>
      <c r="D50" s="591"/>
    </row>
    <row r="51" spans="1:10" x14ac:dyDescent="0.2">
      <c r="A51" s="2738" t="s">
        <v>1166</v>
      </c>
      <c r="B51" s="2762" t="s">
        <v>1149</v>
      </c>
      <c r="C51" s="2732" t="s">
        <v>47</v>
      </c>
      <c r="D51" s="591"/>
    </row>
    <row r="52" spans="1:10" x14ac:dyDescent="0.2">
      <c r="A52" s="2739"/>
      <c r="B52" s="2938"/>
      <c r="C52" s="2733"/>
      <c r="D52" s="591"/>
    </row>
    <row r="53" spans="1:10" x14ac:dyDescent="0.2">
      <c r="A53" s="2738" t="s">
        <v>1167</v>
      </c>
      <c r="B53" s="2291" t="s">
        <v>1980</v>
      </c>
      <c r="C53" s="2286"/>
      <c r="D53" s="433"/>
    </row>
    <row r="54" spans="1:10" x14ac:dyDescent="0.2">
      <c r="A54" s="2742"/>
      <c r="B54" s="2292" t="s">
        <v>1981</v>
      </c>
      <c r="C54" s="2293"/>
      <c r="D54" s="433"/>
    </row>
    <row r="55" spans="1:10" x14ac:dyDescent="0.2">
      <c r="A55" s="2739"/>
      <c r="B55" s="2294" t="s">
        <v>1982</v>
      </c>
      <c r="C55" s="2288"/>
      <c r="D55" s="433"/>
    </row>
    <row r="56" spans="1:10" x14ac:dyDescent="0.2">
      <c r="A56" s="2738" t="s">
        <v>1168</v>
      </c>
      <c r="B56" s="2291" t="s">
        <v>1178</v>
      </c>
      <c r="C56" s="2286"/>
      <c r="D56" s="433"/>
    </row>
    <row r="57" spans="1:10" ht="21" x14ac:dyDescent="0.2">
      <c r="A57" s="2742"/>
      <c r="B57" s="2292" t="s">
        <v>1983</v>
      </c>
      <c r="C57" s="2293"/>
      <c r="D57" s="433"/>
    </row>
    <row r="58" spans="1:10" ht="21" x14ac:dyDescent="0.2">
      <c r="A58" s="2742"/>
      <c r="B58" s="319" t="s">
        <v>1984</v>
      </c>
      <c r="C58" s="2293"/>
      <c r="D58" s="433"/>
    </row>
    <row r="59" spans="1:10" x14ac:dyDescent="0.2">
      <c r="A59" s="2739"/>
      <c r="B59" s="2294" t="s">
        <v>1985</v>
      </c>
      <c r="C59" s="2288"/>
      <c r="D59" s="433"/>
    </row>
    <row r="60" spans="1:10" ht="31.5" x14ac:dyDescent="0.2">
      <c r="A60" s="2738" t="s">
        <v>1171</v>
      </c>
      <c r="B60" s="2295" t="s">
        <v>1986</v>
      </c>
      <c r="C60" s="2286"/>
      <c r="D60" s="433"/>
    </row>
    <row r="61" spans="1:10" ht="21" x14ac:dyDescent="0.2">
      <c r="A61" s="2739"/>
      <c r="B61" s="315" t="s">
        <v>1987</v>
      </c>
      <c r="C61" s="2288"/>
      <c r="D61" s="433"/>
    </row>
    <row r="62" spans="1:10" x14ac:dyDescent="0.2">
      <c r="A62" s="3555" t="s">
        <v>1172</v>
      </c>
      <c r="B62" s="3556"/>
      <c r="C62" s="2296"/>
      <c r="D62" s="433"/>
    </row>
    <row r="63" spans="1:10" x14ac:dyDescent="0.2">
      <c r="A63" s="3545" t="s">
        <v>1173</v>
      </c>
      <c r="B63" s="3545"/>
      <c r="C63" s="3545"/>
      <c r="D63" s="3545"/>
      <c r="E63" s="3545"/>
      <c r="F63" s="3545"/>
      <c r="G63" s="3545"/>
      <c r="H63" s="3545"/>
      <c r="I63" s="3545"/>
      <c r="J63" s="591"/>
    </row>
    <row r="64" spans="1:10" x14ac:dyDescent="0.2">
      <c r="A64" s="3159" t="s">
        <v>1174</v>
      </c>
      <c r="B64" s="3159"/>
      <c r="C64" s="3553" t="s">
        <v>1175</v>
      </c>
      <c r="D64" s="3553" t="s">
        <v>1176</v>
      </c>
      <c r="E64" s="3554" t="s">
        <v>1168</v>
      </c>
      <c r="F64" s="3553"/>
      <c r="G64" s="3553"/>
      <c r="H64" s="3553" t="s">
        <v>1177</v>
      </c>
      <c r="I64" s="280"/>
      <c r="J64" s="591"/>
    </row>
    <row r="65" spans="1:12" x14ac:dyDescent="0.2">
      <c r="A65" s="3159"/>
      <c r="B65" s="3159"/>
      <c r="C65" s="3553"/>
      <c r="D65" s="3553"/>
      <c r="E65" s="2297" t="s">
        <v>1169</v>
      </c>
      <c r="F65" s="2297" t="s">
        <v>1990</v>
      </c>
      <c r="G65" s="2297" t="s">
        <v>1170</v>
      </c>
      <c r="H65" s="3554"/>
      <c r="I65" s="280"/>
      <c r="J65" s="591"/>
    </row>
    <row r="66" spans="1:12" x14ac:dyDescent="0.2">
      <c r="A66" s="3231" t="s">
        <v>1988</v>
      </c>
      <c r="B66" s="3231"/>
      <c r="C66" s="2298"/>
      <c r="D66" s="2298"/>
      <c r="E66" s="2298"/>
      <c r="F66" s="2298"/>
      <c r="G66" s="2298"/>
      <c r="H66" s="2299"/>
      <c r="I66" s="190"/>
      <c r="J66" s="591"/>
    </row>
    <row r="67" spans="1:12" x14ac:dyDescent="0.2">
      <c r="A67" s="3000" t="s">
        <v>1989</v>
      </c>
      <c r="B67" s="3000"/>
      <c r="C67" s="2300"/>
      <c r="D67" s="2300"/>
      <c r="E67" s="2300"/>
      <c r="F67" s="2300"/>
      <c r="G67" s="2300"/>
      <c r="H67" s="2301"/>
      <c r="I67" s="190"/>
      <c r="J67" s="591"/>
    </row>
    <row r="68" spans="1:12" x14ac:dyDescent="0.2">
      <c r="A68" s="3552" t="s">
        <v>443</v>
      </c>
      <c r="B68" s="3552"/>
      <c r="C68" s="2302"/>
      <c r="D68" s="2302"/>
      <c r="E68" s="2302"/>
      <c r="F68" s="2302"/>
      <c r="G68" s="2302"/>
      <c r="H68" s="2303"/>
      <c r="I68" s="190"/>
      <c r="J68" s="591"/>
    </row>
    <row r="69" spans="1:12" x14ac:dyDescent="0.2">
      <c r="A69" s="3463" t="s">
        <v>47</v>
      </c>
      <c r="B69" s="3463"/>
      <c r="C69" s="2304">
        <f t="shared" ref="C69:H69" si="6">SUM(C66:C68)</f>
        <v>0</v>
      </c>
      <c r="D69" s="2304">
        <f t="shared" si="6"/>
        <v>0</v>
      </c>
      <c r="E69" s="2304">
        <f t="shared" si="6"/>
        <v>0</v>
      </c>
      <c r="F69" s="2304">
        <f t="shared" si="6"/>
        <v>0</v>
      </c>
      <c r="G69" s="2304">
        <f t="shared" si="6"/>
        <v>0</v>
      </c>
      <c r="H69" s="1817">
        <f t="shared" si="6"/>
        <v>0</v>
      </c>
      <c r="I69" s="2305"/>
      <c r="J69" s="591"/>
    </row>
    <row r="70" spans="1:12" x14ac:dyDescent="0.2">
      <c r="A70" s="1555" t="s">
        <v>1182</v>
      </c>
    </row>
    <row r="71" spans="1:12" x14ac:dyDescent="0.2">
      <c r="A71" s="3545" t="s">
        <v>1183</v>
      </c>
      <c r="B71" s="3545"/>
      <c r="C71" s="3545"/>
      <c r="D71" s="3545"/>
      <c r="E71" s="3545"/>
      <c r="F71" s="3545"/>
      <c r="G71" s="3545"/>
      <c r="H71" s="3545"/>
      <c r="I71" s="3545"/>
      <c r="J71" s="3545"/>
      <c r="K71" s="3545"/>
      <c r="L71" s="3545"/>
    </row>
    <row r="72" spans="1:12" x14ac:dyDescent="0.2">
      <c r="A72" s="3159" t="s">
        <v>1174</v>
      </c>
      <c r="B72" s="3159"/>
      <c r="C72" s="3553" t="s">
        <v>1175</v>
      </c>
      <c r="D72" s="3553" t="s">
        <v>1176</v>
      </c>
      <c r="E72" s="3554" t="s">
        <v>1168</v>
      </c>
      <c r="F72" s="3553"/>
      <c r="G72" s="3553"/>
      <c r="H72" s="3553" t="s">
        <v>1177</v>
      </c>
      <c r="I72" s="280"/>
      <c r="J72" s="280"/>
      <c r="K72" s="198"/>
      <c r="L72" s="102"/>
    </row>
    <row r="73" spans="1:12" x14ac:dyDescent="0.2">
      <c r="A73" s="3159"/>
      <c r="B73" s="3159"/>
      <c r="C73" s="3553"/>
      <c r="D73" s="3553"/>
      <c r="E73" s="2297" t="s">
        <v>1169</v>
      </c>
      <c r="F73" s="2297" t="s">
        <v>1990</v>
      </c>
      <c r="G73" s="2297" t="s">
        <v>1170</v>
      </c>
      <c r="H73" s="3554"/>
      <c r="I73" s="280"/>
      <c r="J73" s="280"/>
      <c r="K73" s="198"/>
      <c r="L73" s="102"/>
    </row>
    <row r="74" spans="1:12" x14ac:dyDescent="0.2">
      <c r="A74" s="3231" t="s">
        <v>1989</v>
      </c>
      <c r="B74" s="3231"/>
      <c r="C74" s="2298"/>
      <c r="D74" s="2298"/>
      <c r="E74" s="2298"/>
      <c r="F74" s="2298"/>
      <c r="G74" s="2298"/>
      <c r="H74" s="2299"/>
      <c r="I74" s="190"/>
      <c r="J74" s="280"/>
      <c r="K74" s="198"/>
      <c r="L74" s="280"/>
    </row>
    <row r="75" spans="1:12" x14ac:dyDescent="0.2">
      <c r="A75" s="3000" t="s">
        <v>1991</v>
      </c>
      <c r="B75" s="3000"/>
      <c r="C75" s="2293"/>
      <c r="D75" s="2293"/>
      <c r="E75" s="2293"/>
      <c r="F75" s="2293"/>
      <c r="G75" s="2293"/>
      <c r="H75" s="2306"/>
      <c r="I75" s="190"/>
      <c r="J75" s="280"/>
      <c r="K75" s="198"/>
      <c r="L75" s="280"/>
    </row>
    <row r="76" spans="1:12" ht="14.25" customHeight="1" x14ac:dyDescent="0.2">
      <c r="A76" s="3226" t="s">
        <v>1992</v>
      </c>
      <c r="B76" s="3226"/>
      <c r="C76" s="2293"/>
      <c r="D76" s="2293"/>
      <c r="E76" s="2293"/>
      <c r="F76" s="2293"/>
      <c r="G76" s="2293"/>
      <c r="H76" s="2306"/>
      <c r="I76" s="190"/>
      <c r="J76" s="280"/>
      <c r="K76" s="198"/>
      <c r="L76" s="280"/>
    </row>
    <row r="77" spans="1:12" x14ac:dyDescent="0.2">
      <c r="A77" s="3000" t="s">
        <v>1993</v>
      </c>
      <c r="B77" s="3000"/>
      <c r="C77" s="2293"/>
      <c r="D77" s="2293"/>
      <c r="E77" s="2293"/>
      <c r="F77" s="2293"/>
      <c r="G77" s="2293"/>
      <c r="H77" s="2306"/>
      <c r="I77" s="190"/>
      <c r="J77" s="280"/>
      <c r="K77" s="198"/>
      <c r="L77" s="280"/>
    </row>
    <row r="78" spans="1:12" x14ac:dyDescent="0.2">
      <c r="A78" s="3218" t="s">
        <v>443</v>
      </c>
      <c r="B78" s="3218"/>
      <c r="C78" s="2302"/>
      <c r="D78" s="2302"/>
      <c r="E78" s="2302"/>
      <c r="F78" s="2302"/>
      <c r="G78" s="2302"/>
      <c r="H78" s="2303"/>
      <c r="I78" s="190"/>
      <c r="J78" s="280"/>
      <c r="K78" s="198"/>
      <c r="L78" s="280"/>
    </row>
    <row r="79" spans="1:12" x14ac:dyDescent="0.2">
      <c r="A79" s="3463" t="s">
        <v>47</v>
      </c>
      <c r="B79" s="3463"/>
      <c r="C79" s="2304">
        <f t="shared" ref="C79:H79" si="7">SUM(C74:C78)</f>
        <v>0</v>
      </c>
      <c r="D79" s="2304">
        <f t="shared" si="7"/>
        <v>0</v>
      </c>
      <c r="E79" s="2304">
        <f t="shared" si="7"/>
        <v>0</v>
      </c>
      <c r="F79" s="2304">
        <f t="shared" si="7"/>
        <v>0</v>
      </c>
      <c r="G79" s="2304">
        <f t="shared" si="7"/>
        <v>0</v>
      </c>
      <c r="H79" s="1817">
        <f t="shared" si="7"/>
        <v>0</v>
      </c>
      <c r="I79" s="2305"/>
      <c r="J79" s="280"/>
      <c r="K79" s="198"/>
      <c r="L79" s="280"/>
    </row>
    <row r="80" spans="1:12" x14ac:dyDescent="0.2">
      <c r="A80" s="1555" t="s">
        <v>1182</v>
      </c>
      <c r="B80" s="1411"/>
      <c r="C80" s="2211"/>
      <c r="D80" s="2211"/>
      <c r="E80" s="2211"/>
      <c r="F80" s="2211"/>
      <c r="G80" s="2211"/>
      <c r="H80" s="2211"/>
      <c r="I80" s="278"/>
      <c r="J80" s="278"/>
      <c r="K80" s="2307"/>
      <c r="L80" s="278"/>
    </row>
    <row r="81" spans="1:12" x14ac:dyDescent="0.2">
      <c r="A81" s="3551" t="s">
        <v>1184</v>
      </c>
      <c r="B81" s="3551"/>
      <c r="C81" s="3551"/>
      <c r="D81" s="3551"/>
      <c r="E81" s="3551"/>
      <c r="F81" s="3551"/>
      <c r="G81" s="3551"/>
      <c r="H81" s="3551"/>
      <c r="I81" s="278"/>
      <c r="J81" s="278"/>
      <c r="K81" s="2307"/>
      <c r="L81" s="278"/>
    </row>
    <row r="82" spans="1:12" ht="52.5" x14ac:dyDescent="0.2">
      <c r="A82" s="2748" t="s">
        <v>115</v>
      </c>
      <c r="B82" s="2749"/>
      <c r="C82" s="2308" t="s">
        <v>47</v>
      </c>
      <c r="D82" s="2308" t="s">
        <v>1994</v>
      </c>
      <c r="E82" s="2308" t="s">
        <v>1185</v>
      </c>
      <c r="F82" s="2308" t="s">
        <v>2236</v>
      </c>
      <c r="G82" s="2308" t="s">
        <v>1186</v>
      </c>
      <c r="H82" s="2308" t="s">
        <v>1187</v>
      </c>
      <c r="I82" s="278"/>
      <c r="J82" s="278"/>
      <c r="K82" s="2307"/>
      <c r="L82" s="278"/>
    </row>
    <row r="83" spans="1:12" x14ac:dyDescent="0.2">
      <c r="A83" s="3235" t="s">
        <v>1175</v>
      </c>
      <c r="B83" s="3397"/>
      <c r="C83" s="2309"/>
      <c r="D83" s="2309"/>
      <c r="E83" s="2309"/>
      <c r="F83" s="2309"/>
      <c r="G83" s="2309"/>
      <c r="H83" s="2309"/>
      <c r="I83" s="475"/>
      <c r="J83" s="278"/>
      <c r="K83" s="2307"/>
      <c r="L83" s="278"/>
    </row>
    <row r="84" spans="1:12" x14ac:dyDescent="0.2">
      <c r="A84" s="2738" t="s">
        <v>1168</v>
      </c>
      <c r="B84" s="2310" t="s">
        <v>1178</v>
      </c>
      <c r="C84" s="2298"/>
      <c r="D84" s="2311"/>
      <c r="E84" s="2311"/>
      <c r="F84" s="2311"/>
      <c r="G84" s="2311"/>
      <c r="H84" s="2311"/>
      <c r="I84" s="475"/>
      <c r="J84" s="278"/>
      <c r="K84" s="2307"/>
      <c r="L84" s="278"/>
    </row>
    <row r="85" spans="1:12" x14ac:dyDescent="0.2">
      <c r="A85" s="2742"/>
      <c r="B85" s="2312" t="s">
        <v>1179</v>
      </c>
      <c r="C85" s="2300"/>
      <c r="D85" s="2300"/>
      <c r="E85" s="2300"/>
      <c r="F85" s="2300"/>
      <c r="G85" s="2300"/>
      <c r="H85" s="2300"/>
      <c r="I85" s="475"/>
      <c r="J85" s="278"/>
      <c r="K85" s="2307"/>
      <c r="L85" s="278"/>
    </row>
    <row r="86" spans="1:12" x14ac:dyDescent="0.2">
      <c r="A86" s="2739"/>
      <c r="B86" s="2313" t="s">
        <v>1985</v>
      </c>
      <c r="C86" s="2314"/>
      <c r="D86" s="2314"/>
      <c r="E86" s="2314"/>
      <c r="F86" s="2314"/>
      <c r="G86" s="2314"/>
      <c r="H86" s="2314"/>
      <c r="I86" s="475"/>
      <c r="J86" s="278"/>
      <c r="K86" s="2307"/>
      <c r="L86" s="278"/>
    </row>
    <row r="87" spans="1:12" x14ac:dyDescent="0.2">
      <c r="A87" s="3160" t="s">
        <v>1176</v>
      </c>
      <c r="B87" s="3161"/>
      <c r="C87" s="2298"/>
      <c r="D87" s="2311"/>
      <c r="E87" s="2311"/>
      <c r="F87" s="2311"/>
      <c r="G87" s="2311"/>
      <c r="H87" s="2311"/>
      <c r="I87" s="475"/>
      <c r="J87" s="278"/>
      <c r="K87" s="2307"/>
      <c r="L87" s="278"/>
    </row>
    <row r="88" spans="1:12" x14ac:dyDescent="0.2">
      <c r="A88" s="3540" t="s">
        <v>1172</v>
      </c>
      <c r="B88" s="3541"/>
      <c r="C88" s="2315"/>
      <c r="D88" s="2288"/>
      <c r="E88" s="2288"/>
      <c r="F88" s="2288"/>
      <c r="G88" s="2288"/>
      <c r="H88" s="2288"/>
      <c r="I88" s="475"/>
      <c r="J88" s="278"/>
      <c r="K88" s="2307"/>
      <c r="L88" s="278"/>
    </row>
    <row r="89" spans="1:12" x14ac:dyDescent="0.2">
      <c r="A89" s="1555" t="s">
        <v>1182</v>
      </c>
      <c r="B89" s="822"/>
      <c r="C89" s="2316"/>
      <c r="D89" s="176"/>
      <c r="E89" s="176"/>
      <c r="F89" s="176"/>
      <c r="G89" s="176"/>
      <c r="H89" s="176"/>
      <c r="I89" s="278"/>
      <c r="J89" s="278"/>
      <c r="K89" s="2307"/>
      <c r="L89" s="278"/>
    </row>
    <row r="90" spans="1:12" x14ac:dyDescent="0.2">
      <c r="A90" s="3545" t="s">
        <v>1995</v>
      </c>
      <c r="B90" s="3545"/>
      <c r="C90" s="3545"/>
      <c r="D90" s="3545"/>
      <c r="E90" s="3545"/>
      <c r="F90" s="3545"/>
      <c r="G90" s="3545"/>
      <c r="H90" s="3545"/>
      <c r="I90" s="3545"/>
      <c r="J90" s="278"/>
      <c r="K90" s="2307"/>
      <c r="L90" s="278"/>
    </row>
    <row r="91" spans="1:12" x14ac:dyDescent="0.2">
      <c r="A91" s="2799" t="s">
        <v>1174</v>
      </c>
      <c r="B91" s="2801"/>
      <c r="C91" s="3549" t="s">
        <v>47</v>
      </c>
      <c r="D91" s="280"/>
      <c r="E91" s="2317"/>
      <c r="F91" s="2317"/>
      <c r="G91" s="2317"/>
      <c r="H91" s="2317"/>
      <c r="I91" s="2317"/>
      <c r="J91" s="278"/>
      <c r="K91" s="2307"/>
      <c r="L91" s="278"/>
    </row>
    <row r="92" spans="1:12" x14ac:dyDescent="0.2">
      <c r="A92" s="3137"/>
      <c r="B92" s="3138"/>
      <c r="C92" s="3550"/>
      <c r="D92" s="280"/>
      <c r="E92" s="2317"/>
      <c r="F92" s="2317"/>
      <c r="G92" s="2317"/>
      <c r="H92" s="2317"/>
      <c r="I92" s="2317"/>
      <c r="J92" s="278"/>
      <c r="K92" s="2307"/>
      <c r="L92" s="278"/>
    </row>
    <row r="93" spans="1:12" x14ac:dyDescent="0.2">
      <c r="A93" s="3235" t="s">
        <v>1175</v>
      </c>
      <c r="B93" s="3397"/>
      <c r="C93" s="2309"/>
      <c r="D93" s="190"/>
      <c r="E93" s="2317"/>
      <c r="F93" s="2317"/>
      <c r="G93" s="2317"/>
      <c r="H93" s="2317"/>
      <c r="I93" s="2317"/>
      <c r="J93" s="471"/>
      <c r="K93" s="591"/>
    </row>
    <row r="94" spans="1:12" x14ac:dyDescent="0.2">
      <c r="A94" s="3539" t="s">
        <v>1168</v>
      </c>
      <c r="B94" s="2318" t="s">
        <v>1178</v>
      </c>
      <c r="C94" s="2311"/>
      <c r="D94" s="190"/>
      <c r="E94" s="2317"/>
      <c r="F94" s="2317"/>
      <c r="G94" s="2317"/>
      <c r="H94" s="2317"/>
      <c r="I94" s="2317"/>
      <c r="J94" s="2285"/>
      <c r="K94" s="471"/>
      <c r="L94" s="591"/>
    </row>
    <row r="95" spans="1:12" x14ac:dyDescent="0.2">
      <c r="A95" s="3539"/>
      <c r="B95" s="2319" t="s">
        <v>1179</v>
      </c>
      <c r="C95" s="2300"/>
      <c r="D95" s="190"/>
      <c r="E95" s="2317"/>
    </row>
    <row r="96" spans="1:12" x14ac:dyDescent="0.2">
      <c r="A96" s="2751"/>
      <c r="B96" s="2320" t="s">
        <v>1985</v>
      </c>
      <c r="C96" s="2314"/>
      <c r="D96" s="190"/>
      <c r="E96" s="2317"/>
    </row>
    <row r="97" spans="1:12" x14ac:dyDescent="0.2">
      <c r="A97" s="3160" t="s">
        <v>1176</v>
      </c>
      <c r="B97" s="3161"/>
      <c r="C97" s="2311"/>
      <c r="D97" s="190"/>
      <c r="E97" s="2317"/>
    </row>
    <row r="98" spans="1:12" x14ac:dyDescent="0.2">
      <c r="A98" s="3540" t="s">
        <v>1172</v>
      </c>
      <c r="B98" s="3541"/>
      <c r="C98" s="2314"/>
      <c r="D98" s="190"/>
      <c r="E98" s="2317"/>
    </row>
    <row r="99" spans="1:12" x14ac:dyDescent="0.2">
      <c r="A99" s="1555" t="s">
        <v>1182</v>
      </c>
      <c r="B99" s="822"/>
      <c r="C99" s="2316"/>
      <c r="D99" s="278"/>
      <c r="E99" s="2317"/>
    </row>
    <row r="100" spans="1:12" x14ac:dyDescent="0.2">
      <c r="A100" s="3545" t="s">
        <v>1189</v>
      </c>
      <c r="B100" s="3545"/>
      <c r="C100" s="3545"/>
      <c r="D100" s="3545"/>
      <c r="E100" s="3545"/>
    </row>
    <row r="101" spans="1:12" ht="21" x14ac:dyDescent="0.2">
      <c r="A101" s="2321" t="s">
        <v>1190</v>
      </c>
      <c r="B101" s="2322" t="s">
        <v>1996</v>
      </c>
      <c r="C101" s="2323"/>
      <c r="D101" s="847"/>
    </row>
    <row r="102" spans="1:12" x14ac:dyDescent="0.2">
      <c r="A102" s="2312" t="s">
        <v>1191</v>
      </c>
      <c r="B102" s="2324"/>
      <c r="C102" s="2325"/>
      <c r="D102" s="847"/>
    </row>
    <row r="103" spans="1:12" x14ac:dyDescent="0.2">
      <c r="A103" s="2312" t="s">
        <v>1192</v>
      </c>
      <c r="B103" s="2326"/>
      <c r="C103" s="2325"/>
      <c r="D103" s="847"/>
    </row>
    <row r="104" spans="1:12" x14ac:dyDescent="0.2">
      <c r="A104" s="2312" t="s">
        <v>1193</v>
      </c>
      <c r="B104" s="2326"/>
      <c r="C104" s="2325"/>
      <c r="D104" s="847"/>
    </row>
    <row r="105" spans="1:12" x14ac:dyDescent="0.2">
      <c r="A105" s="2312" t="s">
        <v>1194</v>
      </c>
      <c r="B105" s="2326"/>
      <c r="C105" s="2327"/>
      <c r="D105" s="847"/>
    </row>
    <row r="106" spans="1:12" x14ac:dyDescent="0.2">
      <c r="A106" s="2313" t="s">
        <v>1195</v>
      </c>
      <c r="B106" s="2328"/>
      <c r="C106" s="2327"/>
      <c r="D106" s="847"/>
    </row>
    <row r="107" spans="1:12" x14ac:dyDescent="0.2">
      <c r="A107" s="3546" t="s">
        <v>1196</v>
      </c>
      <c r="B107" s="3547"/>
      <c r="C107" s="3547"/>
      <c r="D107" s="3547"/>
    </row>
    <row r="108" spans="1:12" ht="21" x14ac:dyDescent="0.2">
      <c r="A108" s="2321" t="s">
        <v>1190</v>
      </c>
      <c r="B108" s="2322" t="s">
        <v>1996</v>
      </c>
      <c r="C108" s="2323"/>
      <c r="D108" s="847"/>
      <c r="E108" s="2329"/>
    </row>
    <row r="109" spans="1:12" x14ac:dyDescent="0.2">
      <c r="A109" s="2312" t="s">
        <v>1191</v>
      </c>
      <c r="B109" s="2324"/>
      <c r="C109" s="2325"/>
      <c r="D109" s="847"/>
      <c r="E109" s="2323"/>
      <c r="F109" s="1282"/>
      <c r="G109" s="591"/>
      <c r="H109" s="591"/>
      <c r="I109" s="847"/>
      <c r="J109" s="2323"/>
      <c r="K109" s="471"/>
      <c r="L109" s="591"/>
    </row>
    <row r="110" spans="1:12" x14ac:dyDescent="0.2">
      <c r="A110" s="2312" t="s">
        <v>1192</v>
      </c>
      <c r="B110" s="2326"/>
      <c r="C110" s="2325"/>
      <c r="D110" s="847"/>
      <c r="E110" s="2323"/>
      <c r="F110" s="1282"/>
      <c r="G110" s="591"/>
      <c r="H110" s="591"/>
      <c r="I110" s="847"/>
      <c r="J110" s="2323"/>
      <c r="K110" s="471"/>
      <c r="L110" s="591"/>
    </row>
    <row r="111" spans="1:12" x14ac:dyDescent="0.2">
      <c r="A111" s="2312" t="s">
        <v>1193</v>
      </c>
      <c r="B111" s="2326"/>
      <c r="C111" s="2325"/>
      <c r="D111" s="847"/>
      <c r="E111" s="2323"/>
      <c r="F111" s="1282"/>
      <c r="G111" s="591"/>
      <c r="H111" s="591"/>
      <c r="I111" s="847"/>
      <c r="J111" s="2323"/>
      <c r="K111" s="471"/>
      <c r="L111" s="591"/>
    </row>
    <row r="112" spans="1:12" x14ac:dyDescent="0.2">
      <c r="A112" s="2312" t="s">
        <v>1194</v>
      </c>
      <c r="B112" s="2326"/>
      <c r="C112" s="2327"/>
      <c r="D112" s="3442"/>
      <c r="E112" s="3548"/>
      <c r="F112" s="1282"/>
      <c r="G112" s="591"/>
      <c r="H112" s="591"/>
      <c r="I112" s="847"/>
      <c r="J112" s="2323"/>
      <c r="K112" s="471"/>
      <c r="L112" s="591"/>
    </row>
    <row r="113" spans="1:12" x14ac:dyDescent="0.2">
      <c r="A113" s="2313" t="s">
        <v>1195</v>
      </c>
      <c r="B113" s="2328"/>
      <c r="C113" s="2327"/>
      <c r="D113" s="3442"/>
      <c r="E113" s="3548"/>
      <c r="F113" s="1282"/>
      <c r="G113" s="591"/>
      <c r="H113" s="591"/>
      <c r="I113" s="847"/>
      <c r="J113" s="2323"/>
      <c r="K113" s="471"/>
      <c r="L113" s="591"/>
    </row>
    <row r="114" spans="1:12" x14ac:dyDescent="0.2">
      <c r="A114" s="2330" t="s">
        <v>1197</v>
      </c>
      <c r="B114" s="2331"/>
      <c r="C114" s="2331"/>
      <c r="D114" s="2331"/>
      <c r="E114" s="2331"/>
      <c r="F114" s="2331"/>
      <c r="G114" s="2317"/>
      <c r="H114" s="2317"/>
      <c r="I114" s="2317"/>
      <c r="J114" s="2285"/>
      <c r="K114" s="471"/>
      <c r="L114" s="591"/>
    </row>
    <row r="115" spans="1:12" x14ac:dyDescent="0.2">
      <c r="A115" s="2748" t="s">
        <v>1149</v>
      </c>
      <c r="B115" s="2749"/>
      <c r="C115" s="2308" t="s">
        <v>47</v>
      </c>
      <c r="D115" s="2297" t="s">
        <v>1997</v>
      </c>
      <c r="E115" s="2297" t="s">
        <v>1198</v>
      </c>
      <c r="F115" s="2297" t="s">
        <v>1199</v>
      </c>
      <c r="G115" s="2317"/>
      <c r="H115" s="2317"/>
      <c r="I115" s="2317"/>
      <c r="J115" s="471"/>
      <c r="K115" s="591"/>
    </row>
    <row r="116" spans="1:12" x14ac:dyDescent="0.2">
      <c r="A116" s="3542" t="s">
        <v>1175</v>
      </c>
      <c r="B116" s="3236"/>
      <c r="C116" s="2332">
        <f t="shared" ref="C116:C121" si="8">SUM(D116:F116)</f>
        <v>0</v>
      </c>
      <c r="D116" s="2333"/>
      <c r="E116" s="2333"/>
      <c r="F116" s="2333"/>
      <c r="G116" s="2334"/>
      <c r="H116" s="2317"/>
      <c r="I116" s="2317"/>
      <c r="J116" s="471"/>
      <c r="K116" s="591"/>
    </row>
    <row r="117" spans="1:12" x14ac:dyDescent="0.2">
      <c r="A117" s="2750" t="s">
        <v>1168</v>
      </c>
      <c r="B117" s="2335" t="s">
        <v>1188</v>
      </c>
      <c r="C117" s="1632">
        <f t="shared" si="8"/>
        <v>0</v>
      </c>
      <c r="D117" s="2298"/>
      <c r="E117" s="2298"/>
      <c r="F117" s="2298"/>
      <c r="G117" s="2334"/>
      <c r="H117" s="2317"/>
      <c r="I117" s="2317"/>
      <c r="J117" s="471"/>
      <c r="K117" s="591"/>
    </row>
    <row r="118" spans="1:12" x14ac:dyDescent="0.2">
      <c r="A118" s="3539"/>
      <c r="B118" s="2319" t="s">
        <v>1179</v>
      </c>
      <c r="C118" s="2336">
        <f t="shared" si="8"/>
        <v>0</v>
      </c>
      <c r="D118" s="2293"/>
      <c r="E118" s="2293"/>
      <c r="F118" s="2293"/>
      <c r="G118" s="2334"/>
      <c r="H118" s="2317"/>
      <c r="I118" s="2317"/>
      <c r="J118" s="471"/>
      <c r="K118" s="591"/>
    </row>
    <row r="119" spans="1:12" x14ac:dyDescent="0.2">
      <c r="A119" s="2751"/>
      <c r="B119" s="2320" t="s">
        <v>1180</v>
      </c>
      <c r="C119" s="2337">
        <f t="shared" si="8"/>
        <v>0</v>
      </c>
      <c r="D119" s="2288"/>
      <c r="E119" s="2288"/>
      <c r="F119" s="2288"/>
      <c r="G119" s="2334"/>
      <c r="H119" s="2317"/>
      <c r="I119" s="2317"/>
      <c r="J119" s="471"/>
      <c r="K119" s="591"/>
    </row>
    <row r="120" spans="1:12" x14ac:dyDescent="0.2">
      <c r="A120" s="3543" t="s">
        <v>1176</v>
      </c>
      <c r="B120" s="3544"/>
      <c r="C120" s="2338">
        <f t="shared" si="8"/>
        <v>0</v>
      </c>
      <c r="D120" s="2339"/>
      <c r="E120" s="2339"/>
      <c r="F120" s="2339"/>
      <c r="G120" s="2334"/>
      <c r="H120" s="2317"/>
      <c r="I120" s="2317"/>
      <c r="J120" s="471"/>
      <c r="K120" s="591"/>
    </row>
    <row r="121" spans="1:12" x14ac:dyDescent="0.2">
      <c r="A121" s="3540" t="s">
        <v>1172</v>
      </c>
      <c r="B121" s="3541"/>
      <c r="C121" s="2337">
        <f t="shared" si="8"/>
        <v>0</v>
      </c>
      <c r="D121" s="2288"/>
      <c r="E121" s="2288"/>
      <c r="F121" s="2288"/>
      <c r="G121" s="2334"/>
      <c r="H121" s="2317"/>
      <c r="I121" s="2317"/>
      <c r="J121" s="471"/>
      <c r="K121" s="591"/>
    </row>
    <row r="122" spans="1:12" x14ac:dyDescent="0.2">
      <c r="A122" s="1555" t="s">
        <v>1182</v>
      </c>
      <c r="B122" s="1555"/>
      <c r="C122" s="2211"/>
      <c r="D122" s="2211"/>
      <c r="E122" s="176"/>
      <c r="F122" s="278"/>
      <c r="G122" s="2317"/>
      <c r="H122" s="2317"/>
      <c r="I122" s="2317"/>
      <c r="J122" s="471"/>
      <c r="K122" s="591"/>
    </row>
    <row r="123" spans="1:12" x14ac:dyDescent="0.2">
      <c r="A123" s="1555" t="s">
        <v>1200</v>
      </c>
      <c r="B123" s="2340"/>
      <c r="C123" s="2211"/>
      <c r="D123" s="2211"/>
      <c r="E123" s="2211"/>
      <c r="F123" s="2211"/>
      <c r="G123" s="2317"/>
      <c r="H123" s="2317"/>
      <c r="I123" s="2317"/>
      <c r="J123" s="471"/>
      <c r="K123" s="591"/>
    </row>
    <row r="124" spans="1:12" x14ac:dyDescent="0.2">
      <c r="A124" s="218" t="s">
        <v>1201</v>
      </c>
      <c r="B124" s="218"/>
      <c r="C124" s="218"/>
      <c r="D124" s="218"/>
      <c r="E124" s="218"/>
      <c r="F124" s="2341"/>
      <c r="G124" s="2341"/>
      <c r="H124" s="2317"/>
      <c r="I124" s="2317"/>
      <c r="J124" s="471"/>
      <c r="K124" s="591"/>
    </row>
    <row r="125" spans="1:12" x14ac:dyDescent="0.2">
      <c r="A125" s="2760" t="s">
        <v>1202</v>
      </c>
      <c r="B125" s="2762"/>
      <c r="C125" s="2732" t="s">
        <v>47</v>
      </c>
      <c r="D125" s="2745" t="s">
        <v>1203</v>
      </c>
      <c r="E125" s="2747"/>
      <c r="F125" s="2745" t="s">
        <v>1204</v>
      </c>
      <c r="G125" s="2747"/>
      <c r="H125" s="2317"/>
      <c r="I125" s="2317"/>
      <c r="J125" s="471"/>
      <c r="K125" s="591"/>
    </row>
    <row r="126" spans="1:12" x14ac:dyDescent="0.2">
      <c r="A126" s="2936"/>
      <c r="B126" s="2938"/>
      <c r="C126" s="2733"/>
      <c r="D126" s="468" t="s">
        <v>1998</v>
      </c>
      <c r="E126" s="570" t="s">
        <v>1999</v>
      </c>
      <c r="F126" s="468" t="s">
        <v>2000</v>
      </c>
      <c r="G126" s="570" t="s">
        <v>1999</v>
      </c>
      <c r="H126" s="2317"/>
      <c r="I126" s="2317"/>
      <c r="J126" s="471"/>
      <c r="K126" s="591"/>
    </row>
    <row r="127" spans="1:12" x14ac:dyDescent="0.2">
      <c r="A127" s="3235" t="s">
        <v>1175</v>
      </c>
      <c r="B127" s="3397"/>
      <c r="C127" s="2342">
        <f t="shared" ref="C127:C133" si="9">SUM(D127:G127)</f>
        <v>0</v>
      </c>
      <c r="D127" s="1140"/>
      <c r="E127" s="1141"/>
      <c r="F127" s="1140"/>
      <c r="G127" s="1141"/>
      <c r="H127" s="2334"/>
      <c r="I127" s="2317"/>
      <c r="J127" s="471"/>
      <c r="K127" s="591"/>
    </row>
    <row r="128" spans="1:12" x14ac:dyDescent="0.2">
      <c r="A128" s="2750" t="s">
        <v>1168</v>
      </c>
      <c r="B128" s="2335" t="s">
        <v>1188</v>
      </c>
      <c r="C128" s="2342">
        <f t="shared" si="9"/>
        <v>0</v>
      </c>
      <c r="D128" s="1140"/>
      <c r="E128" s="1141"/>
      <c r="F128" s="1140"/>
      <c r="G128" s="1141"/>
      <c r="H128" s="2334"/>
      <c r="I128" s="2317"/>
      <c r="J128" s="471"/>
      <c r="K128" s="591"/>
    </row>
    <row r="129" spans="1:12" x14ac:dyDescent="0.2">
      <c r="A129" s="3539"/>
      <c r="B129" s="2319" t="s">
        <v>1179</v>
      </c>
      <c r="C129" s="2343">
        <f t="shared" si="9"/>
        <v>0</v>
      </c>
      <c r="D129" s="1144"/>
      <c r="E129" s="1145"/>
      <c r="F129" s="1144"/>
      <c r="G129" s="1145"/>
      <c r="H129" s="2334"/>
      <c r="I129" s="2317"/>
      <c r="J129" s="471"/>
      <c r="K129" s="591"/>
    </row>
    <row r="130" spans="1:12" x14ac:dyDescent="0.2">
      <c r="A130" s="2751"/>
      <c r="B130" s="2320" t="s">
        <v>1180</v>
      </c>
      <c r="C130" s="2344">
        <f t="shared" si="9"/>
        <v>0</v>
      </c>
      <c r="D130" s="1644"/>
      <c r="E130" s="2345"/>
      <c r="F130" s="1644"/>
      <c r="G130" s="2345"/>
      <c r="H130" s="2334"/>
      <c r="I130" s="2317"/>
      <c r="J130" s="471"/>
      <c r="K130" s="591"/>
    </row>
    <row r="131" spans="1:12" x14ac:dyDescent="0.2">
      <c r="A131" s="3160" t="s">
        <v>1176</v>
      </c>
      <c r="B131" s="3161"/>
      <c r="C131" s="119">
        <f t="shared" si="9"/>
        <v>0</v>
      </c>
      <c r="D131" s="193"/>
      <c r="E131" s="166"/>
      <c r="F131" s="193"/>
      <c r="G131" s="166"/>
      <c r="H131" s="2334"/>
      <c r="I131" s="2317"/>
      <c r="J131" s="471"/>
      <c r="K131" s="591"/>
    </row>
    <row r="132" spans="1:12" x14ac:dyDescent="0.2">
      <c r="A132" s="3540" t="s">
        <v>1172</v>
      </c>
      <c r="B132" s="3541"/>
      <c r="C132" s="130">
        <f t="shared" si="9"/>
        <v>0</v>
      </c>
      <c r="D132" s="316"/>
      <c r="E132" s="317"/>
      <c r="F132" s="316"/>
      <c r="G132" s="317"/>
      <c r="H132" s="2334"/>
      <c r="I132" s="2317"/>
      <c r="J132" s="471"/>
      <c r="K132" s="591"/>
    </row>
    <row r="133" spans="1:12" x14ac:dyDescent="0.2">
      <c r="A133" s="3448" t="s">
        <v>47</v>
      </c>
      <c r="B133" s="3535"/>
      <c r="C133" s="1817">
        <f t="shared" si="9"/>
        <v>0</v>
      </c>
      <c r="D133" s="2346">
        <f>SUM(D127:D132)</f>
        <v>0</v>
      </c>
      <c r="E133" s="2347">
        <f>SUM(E127:E132)</f>
        <v>0</v>
      </c>
      <c r="F133" s="2346">
        <f>SUM(F127:F132)</f>
        <v>0</v>
      </c>
      <c r="G133" s="2347">
        <f>SUM(G127:G132)</f>
        <v>0</v>
      </c>
      <c r="H133" s="2348"/>
      <c r="I133" s="2317"/>
      <c r="J133" s="471"/>
      <c r="K133" s="591"/>
    </row>
    <row r="134" spans="1:12" x14ac:dyDescent="0.2">
      <c r="A134" s="1768" t="s">
        <v>1205</v>
      </c>
      <c r="B134" s="1768"/>
      <c r="C134" s="1768"/>
      <c r="D134" s="2341"/>
      <c r="E134" s="2341"/>
      <c r="F134" s="2211"/>
      <c r="G134" s="2317"/>
      <c r="H134" s="2317"/>
      <c r="I134" s="2317"/>
      <c r="J134" s="471"/>
      <c r="K134" s="591"/>
    </row>
    <row r="135" spans="1:12" x14ac:dyDescent="0.2">
      <c r="A135" s="2760" t="s">
        <v>275</v>
      </c>
      <c r="B135" s="3536"/>
      <c r="C135" s="883" t="s">
        <v>47</v>
      </c>
      <c r="D135" s="2341"/>
      <c r="E135" s="2341"/>
      <c r="F135" s="2211"/>
      <c r="G135" s="2317"/>
      <c r="H135" s="2317"/>
      <c r="I135" s="2317"/>
      <c r="J135" s="471"/>
      <c r="K135" s="591"/>
    </row>
    <row r="136" spans="1:12" x14ac:dyDescent="0.2">
      <c r="A136" s="3537" t="s">
        <v>1206</v>
      </c>
      <c r="B136" s="2349" t="s">
        <v>1386</v>
      </c>
      <c r="C136" s="2350"/>
      <c r="D136" s="2351"/>
      <c r="E136" s="2341"/>
      <c r="F136" s="2211"/>
      <c r="G136" s="2317"/>
      <c r="H136" s="2317"/>
      <c r="I136" s="2317"/>
      <c r="J136" s="471"/>
      <c r="K136" s="591"/>
    </row>
    <row r="137" spans="1:12" x14ac:dyDescent="0.2">
      <c r="A137" s="3538"/>
      <c r="B137" s="2352" t="s">
        <v>2001</v>
      </c>
      <c r="C137" s="2353"/>
      <c r="D137" s="2351"/>
      <c r="E137" s="2341"/>
      <c r="F137" s="2211"/>
      <c r="G137" s="2317"/>
      <c r="H137" s="2317"/>
      <c r="I137" s="2317"/>
      <c r="J137" s="471"/>
      <c r="K137" s="591"/>
    </row>
    <row r="138" spans="1:12" x14ac:dyDescent="0.2">
      <c r="A138" s="801" t="s">
        <v>1207</v>
      </c>
      <c r="B138" s="801"/>
      <c r="C138" s="801"/>
      <c r="D138" s="2341"/>
      <c r="E138" s="2341"/>
      <c r="F138" s="2317"/>
      <c r="G138" s="2317"/>
      <c r="H138" s="2317"/>
      <c r="I138" s="2317"/>
      <c r="J138" s="471"/>
      <c r="K138" s="591"/>
    </row>
    <row r="139" spans="1:12" x14ac:dyDescent="0.2">
      <c r="A139" s="2732" t="s">
        <v>275</v>
      </c>
      <c r="B139" s="2732" t="s">
        <v>47</v>
      </c>
      <c r="C139" s="2732" t="s">
        <v>1167</v>
      </c>
      <c r="D139" s="2732" t="s">
        <v>1171</v>
      </c>
      <c r="E139" s="2732" t="s">
        <v>1168</v>
      </c>
      <c r="F139" s="2317"/>
      <c r="G139" s="2317"/>
      <c r="H139" s="2317"/>
      <c r="I139" s="2317"/>
      <c r="J139" s="471"/>
      <c r="K139" s="591"/>
    </row>
    <row r="140" spans="1:12" x14ac:dyDescent="0.2">
      <c r="A140" s="2733"/>
      <c r="B140" s="2733"/>
      <c r="C140" s="2733"/>
      <c r="D140" s="2733"/>
      <c r="E140" s="2733"/>
      <c r="F140" s="2317"/>
      <c r="G140" s="2317"/>
      <c r="H140" s="2317"/>
      <c r="I140" s="2317"/>
      <c r="J140" s="2285"/>
      <c r="K140" s="471"/>
      <c r="L140" s="591"/>
    </row>
    <row r="141" spans="1:12" x14ac:dyDescent="0.2">
      <c r="A141" s="2354" t="s">
        <v>2002</v>
      </c>
      <c r="B141" s="972">
        <f t="shared" ref="B141:B150" si="10">SUM(C141:E141)</f>
        <v>0</v>
      </c>
      <c r="C141" s="607"/>
      <c r="D141" s="607"/>
      <c r="E141" s="607"/>
      <c r="F141" s="230"/>
      <c r="G141" s="280"/>
    </row>
    <row r="142" spans="1:12" x14ac:dyDescent="0.2">
      <c r="A142" s="2354" t="s">
        <v>2003</v>
      </c>
      <c r="B142" s="972">
        <f t="shared" si="10"/>
        <v>0</v>
      </c>
      <c r="C142" s="607"/>
      <c r="D142" s="607"/>
      <c r="E142" s="607"/>
      <c r="F142" s="230"/>
      <c r="G142" s="280"/>
    </row>
    <row r="143" spans="1:12" x14ac:dyDescent="0.2">
      <c r="A143" s="2354" t="s">
        <v>2004</v>
      </c>
      <c r="B143" s="972">
        <f t="shared" si="10"/>
        <v>0</v>
      </c>
      <c r="C143" s="607"/>
      <c r="D143" s="607"/>
      <c r="E143" s="607"/>
      <c r="F143" s="230"/>
      <c r="G143" s="280"/>
    </row>
    <row r="144" spans="1:12" ht="21" x14ac:dyDescent="0.2">
      <c r="A144" s="2355" t="s">
        <v>2005</v>
      </c>
      <c r="B144" s="972">
        <f t="shared" si="10"/>
        <v>0</v>
      </c>
      <c r="C144" s="607"/>
      <c r="D144" s="607"/>
      <c r="E144" s="607"/>
      <c r="F144" s="230"/>
      <c r="G144" s="280"/>
    </row>
    <row r="145" spans="1:7" ht="21.75" x14ac:dyDescent="0.2">
      <c r="A145" s="2354" t="s">
        <v>2006</v>
      </c>
      <c r="B145" s="972">
        <f t="shared" si="10"/>
        <v>0</v>
      </c>
      <c r="C145" s="607"/>
      <c r="D145" s="607"/>
      <c r="E145" s="607"/>
      <c r="F145" s="230"/>
      <c r="G145" s="280"/>
    </row>
    <row r="146" spans="1:7" x14ac:dyDescent="0.2">
      <c r="A146" s="2354" t="s">
        <v>2007</v>
      </c>
      <c r="B146" s="972">
        <f t="shared" si="10"/>
        <v>0</v>
      </c>
      <c r="C146" s="607"/>
      <c r="D146" s="607"/>
      <c r="E146" s="607"/>
      <c r="F146" s="230"/>
      <c r="G146" s="280"/>
    </row>
    <row r="147" spans="1:7" x14ac:dyDescent="0.2">
      <c r="A147" s="2354" t="s">
        <v>2008</v>
      </c>
      <c r="B147" s="972">
        <f t="shared" si="10"/>
        <v>0</v>
      </c>
      <c r="C147" s="607"/>
      <c r="D147" s="607"/>
      <c r="E147" s="607"/>
      <c r="F147" s="230"/>
      <c r="G147" s="280"/>
    </row>
    <row r="148" spans="1:7" x14ac:dyDescent="0.2">
      <c r="A148" s="2354" t="s">
        <v>2009</v>
      </c>
      <c r="B148" s="972">
        <f t="shared" si="10"/>
        <v>0</v>
      </c>
      <c r="C148" s="607"/>
      <c r="D148" s="607"/>
      <c r="E148" s="607"/>
      <c r="F148" s="230"/>
      <c r="G148" s="280"/>
    </row>
    <row r="149" spans="1:7" x14ac:dyDescent="0.2">
      <c r="A149" s="2354" t="s">
        <v>1208</v>
      </c>
      <c r="B149" s="972">
        <f t="shared" si="10"/>
        <v>0</v>
      </c>
      <c r="C149" s="607"/>
      <c r="D149" s="607"/>
      <c r="E149" s="607"/>
      <c r="F149" s="230"/>
      <c r="G149" s="280"/>
    </row>
    <row r="150" spans="1:7" x14ac:dyDescent="0.2">
      <c r="A150" s="2356" t="s">
        <v>119</v>
      </c>
      <c r="B150" s="974">
        <f t="shared" si="10"/>
        <v>0</v>
      </c>
      <c r="C150" s="642"/>
      <c r="D150" s="642"/>
      <c r="E150" s="642"/>
      <c r="F150" s="230"/>
      <c r="G150" s="280"/>
    </row>
    <row r="151" spans="1:7" x14ac:dyDescent="0.2">
      <c r="A151" s="1224" t="s">
        <v>1209</v>
      </c>
      <c r="F151" s="2307"/>
      <c r="G151" s="278"/>
    </row>
    <row r="195" spans="1:2" hidden="1" x14ac:dyDescent="0.2">
      <c r="A195" s="288">
        <f>SUM(D12:D15,D22:D27,D31:D43,B49,C69:H69,C79:H79,C83:H88,C93:C98,C116:C121,C133,B141:B150)</f>
        <v>0</v>
      </c>
      <c r="B195" s="288">
        <f>SUM(CG5:CN157)</f>
        <v>0</v>
      </c>
    </row>
  </sheetData>
  <sheetProtection algorithmName="SHA-512" hashValue="dWrJDQeeCElyOCFS87K23zFMynhVichL5gU/2l/NdsBBUm0wmMu8Q0h/iJDMbn7mvIO2jAEphVzyusqBBZO3fg==" saltValue="LhtH61hydJrgKdJYfZnSxA==" spinCount="100000" sheet="1" objects="1" scenarios="1"/>
  <mergeCells count="123">
    <mergeCell ref="M20:N20"/>
    <mergeCell ref="O20:P20"/>
    <mergeCell ref="Q20:R20"/>
    <mergeCell ref="S20:T20"/>
    <mergeCell ref="U20:V20"/>
    <mergeCell ref="W20:X20"/>
    <mergeCell ref="Y20:Z20"/>
    <mergeCell ref="G19:Z19"/>
    <mergeCell ref="M10:N10"/>
    <mergeCell ref="I20:J20"/>
    <mergeCell ref="K20:L20"/>
    <mergeCell ref="G20:H20"/>
    <mergeCell ref="A12:A13"/>
    <mergeCell ref="A14:B14"/>
    <mergeCell ref="A15:C15"/>
    <mergeCell ref="O10:P10"/>
    <mergeCell ref="Q10:R10"/>
    <mergeCell ref="S10:T10"/>
    <mergeCell ref="W10:X10"/>
    <mergeCell ref="A9:A11"/>
    <mergeCell ref="B9:C11"/>
    <mergeCell ref="D9:F10"/>
    <mergeCell ref="G10:H10"/>
    <mergeCell ref="I10:J10"/>
    <mergeCell ref="K10:L10"/>
    <mergeCell ref="G9:Z9"/>
    <mergeCell ref="U10:V10"/>
    <mergeCell ref="Y10:Z10"/>
    <mergeCell ref="A22:A25"/>
    <mergeCell ref="B22:B23"/>
    <mergeCell ref="B24:B25"/>
    <mergeCell ref="A26:B27"/>
    <mergeCell ref="A16:C16"/>
    <mergeCell ref="A17:C17"/>
    <mergeCell ref="A19:A21"/>
    <mergeCell ref="B19:C21"/>
    <mergeCell ref="D19:F20"/>
    <mergeCell ref="A28:C28"/>
    <mergeCell ref="A29:J29"/>
    <mergeCell ref="A30:C30"/>
    <mergeCell ref="A31:A39"/>
    <mergeCell ref="B31:C31"/>
    <mergeCell ref="B32:C32"/>
    <mergeCell ref="B33:C33"/>
    <mergeCell ref="B34:C34"/>
    <mergeCell ref="B35:C35"/>
    <mergeCell ref="B36:C36"/>
    <mergeCell ref="A44:H44"/>
    <mergeCell ref="A45:A46"/>
    <mergeCell ref="B45:B46"/>
    <mergeCell ref="A51:A52"/>
    <mergeCell ref="B51:B52"/>
    <mergeCell ref="C51:C52"/>
    <mergeCell ref="B37:C37"/>
    <mergeCell ref="B38:C38"/>
    <mergeCell ref="B39:C39"/>
    <mergeCell ref="A40:A43"/>
    <mergeCell ref="B40:B41"/>
    <mergeCell ref="B42:B43"/>
    <mergeCell ref="A53:A55"/>
    <mergeCell ref="A56:A59"/>
    <mergeCell ref="A60:A61"/>
    <mergeCell ref="A62:B62"/>
    <mergeCell ref="A63:I63"/>
    <mergeCell ref="A64:B65"/>
    <mergeCell ref="C64:C65"/>
    <mergeCell ref="D64:D65"/>
    <mergeCell ref="E64:G64"/>
    <mergeCell ref="H64:H65"/>
    <mergeCell ref="A66:B66"/>
    <mergeCell ref="A67:B67"/>
    <mergeCell ref="A68:B68"/>
    <mergeCell ref="A69:B69"/>
    <mergeCell ref="A71:L71"/>
    <mergeCell ref="A72:B73"/>
    <mergeCell ref="C72:C73"/>
    <mergeCell ref="D72:D73"/>
    <mergeCell ref="E72:G72"/>
    <mergeCell ref="H72:H73"/>
    <mergeCell ref="A81:H81"/>
    <mergeCell ref="A82:B82"/>
    <mergeCell ref="A83:B83"/>
    <mergeCell ref="A84:A86"/>
    <mergeCell ref="A87:B87"/>
    <mergeCell ref="A88:B88"/>
    <mergeCell ref="A74:B74"/>
    <mergeCell ref="A75:B75"/>
    <mergeCell ref="A76:B76"/>
    <mergeCell ref="A77:B77"/>
    <mergeCell ref="A78:B78"/>
    <mergeCell ref="A79:B79"/>
    <mergeCell ref="A98:B98"/>
    <mergeCell ref="A100:E100"/>
    <mergeCell ref="A107:D107"/>
    <mergeCell ref="D112:D113"/>
    <mergeCell ref="E112:E113"/>
    <mergeCell ref="A115:B115"/>
    <mergeCell ref="A90:I90"/>
    <mergeCell ref="A91:B92"/>
    <mergeCell ref="C91:C92"/>
    <mergeCell ref="A93:B93"/>
    <mergeCell ref="A94:A96"/>
    <mergeCell ref="A97:B97"/>
    <mergeCell ref="F125:G125"/>
    <mergeCell ref="A127:B127"/>
    <mergeCell ref="A128:A130"/>
    <mergeCell ref="A131:B131"/>
    <mergeCell ref="A132:B132"/>
    <mergeCell ref="A116:B116"/>
    <mergeCell ref="A117:A119"/>
    <mergeCell ref="A120:B120"/>
    <mergeCell ref="A121:B121"/>
    <mergeCell ref="A125:B126"/>
    <mergeCell ref="C125:C126"/>
    <mergeCell ref="D139:D140"/>
    <mergeCell ref="E139:E140"/>
    <mergeCell ref="A133:B133"/>
    <mergeCell ref="A135:B135"/>
    <mergeCell ref="A136:A137"/>
    <mergeCell ref="A139:A140"/>
    <mergeCell ref="B139:B140"/>
    <mergeCell ref="C139:C140"/>
    <mergeCell ref="D125:E125"/>
  </mergeCells>
  <dataValidations count="1">
    <dataValidation type="whole" allowBlank="1" showInputMessage="1" showErrorMessage="1" errorTitle="ERROR" error="Por favor ingrese solo Números" sqref="A1:XFD1048576">
      <formula1>0</formula1>
      <formula2>1000000000</formula2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CX195"/>
  <sheetViews>
    <sheetView zoomScaleNormal="100" workbookViewId="0"/>
  </sheetViews>
  <sheetFormatPr baseColWidth="10" defaultRowHeight="14.25" x14ac:dyDescent="0.2"/>
  <cols>
    <col min="1" max="1" width="40.42578125" style="288" customWidth="1"/>
    <col min="2" max="2" width="30.140625" style="288" customWidth="1"/>
    <col min="3" max="10" width="16" style="288" customWidth="1"/>
    <col min="11" max="11" width="18.42578125" style="288" customWidth="1"/>
    <col min="12" max="74" width="11.42578125" style="288"/>
    <col min="75" max="77" width="11.42578125" style="290"/>
    <col min="78" max="96" width="0" style="290" hidden="1" customWidth="1"/>
    <col min="97" max="102" width="11.42578125" style="290"/>
    <col min="103" max="16384" width="11.42578125" style="288"/>
  </cols>
  <sheetData>
    <row r="1" spans="1:85" x14ac:dyDescent="0.2">
      <c r="A1" s="589" t="s">
        <v>1552</v>
      </c>
    </row>
    <row r="2" spans="1:85" x14ac:dyDescent="0.2">
      <c r="A2" s="589" t="str">
        <f>CONCATENATE("COMUNA: ",NOMBRE!B2," - ","( ",NOMBRE!C2,NOMBRE!D2,NOMBRE!E2,NOMBRE!F2,NOMBRE!G2," )")</f>
        <v>COMUNA:  - (  )</v>
      </c>
    </row>
    <row r="3" spans="1:85" x14ac:dyDescent="0.2">
      <c r="A3" s="589" t="str">
        <f>CONCATENATE("ESTABLECIMIENTO/ESTRATEGIA: ",NOMBRE!B3," - ","( ",NOMBRE!C3,NOMBRE!D3,NOMBRE!E3,NOMBRE!F3,NOMBRE!G3,NOMBRE!H3," )")</f>
        <v>ESTABLECIMIENTO/ESTRATEGIA:  - (  )</v>
      </c>
    </row>
    <row r="4" spans="1:85" x14ac:dyDescent="0.2">
      <c r="A4" s="589" t="str">
        <f>CONCATENATE("MES: ",NOMBRE!B6," - ","( ",NOMBRE!C6,NOMBRE!D6," )")</f>
        <v>MES:  - (  )</v>
      </c>
    </row>
    <row r="5" spans="1:85" x14ac:dyDescent="0.2">
      <c r="A5" s="589" t="str">
        <f>CONCATENATE("AÑO: ",NOMBRE!B7)</f>
        <v>AÑO: 2017</v>
      </c>
    </row>
    <row r="6" spans="1:85" ht="15" customHeight="1" x14ac:dyDescent="0.2">
      <c r="A6" s="798"/>
      <c r="B6" s="798"/>
      <c r="C6" s="326" t="s">
        <v>1210</v>
      </c>
      <c r="D6" s="798"/>
      <c r="E6" s="798"/>
      <c r="F6" s="798"/>
      <c r="G6" s="798"/>
      <c r="H6" s="2357"/>
      <c r="I6" s="293"/>
      <c r="J6" s="292"/>
      <c r="K6" s="292"/>
    </row>
    <row r="7" spans="1:85" ht="15" x14ac:dyDescent="0.2">
      <c r="A7" s="103"/>
      <c r="B7" s="103"/>
      <c r="C7" s="103"/>
      <c r="D7" s="103"/>
      <c r="E7" s="103"/>
      <c r="F7" s="103"/>
      <c r="G7" s="103"/>
      <c r="H7" s="2357"/>
      <c r="I7" s="293"/>
      <c r="J7" s="292"/>
      <c r="K7" s="292"/>
    </row>
    <row r="8" spans="1:85" x14ac:dyDescent="0.2">
      <c r="A8" s="1288" t="s">
        <v>1211</v>
      </c>
      <c r="B8" s="2358"/>
      <c r="C8" s="439"/>
      <c r="D8" s="2358"/>
      <c r="E8" s="803"/>
      <c r="F8" s="803"/>
      <c r="G8" s="816"/>
      <c r="H8" s="803"/>
      <c r="I8" s="1488"/>
      <c r="J8" s="292"/>
      <c r="K8" s="292"/>
    </row>
    <row r="9" spans="1:85" ht="56.25" customHeight="1" x14ac:dyDescent="0.2">
      <c r="A9" s="2735" t="s">
        <v>1083</v>
      </c>
      <c r="B9" s="2736"/>
      <c r="C9" s="115" t="s">
        <v>47</v>
      </c>
      <c r="D9" s="383" t="s">
        <v>1075</v>
      </c>
      <c r="E9" s="110" t="s">
        <v>1212</v>
      </c>
      <c r="F9" s="1035" t="s">
        <v>1213</v>
      </c>
      <c r="G9" s="2359" t="s">
        <v>2344</v>
      </c>
      <c r="H9" s="2360" t="s">
        <v>1214</v>
      </c>
      <c r="I9" s="2361" t="s">
        <v>1215</v>
      </c>
      <c r="J9" s="2362" t="s">
        <v>1216</v>
      </c>
      <c r="K9" s="905" t="s">
        <v>1217</v>
      </c>
    </row>
    <row r="10" spans="1:85" ht="17.25" customHeight="1" x14ac:dyDescent="0.2">
      <c r="A10" s="3263" t="s">
        <v>2010</v>
      </c>
      <c r="B10" s="3264"/>
      <c r="C10" s="2363">
        <f t="shared" ref="C10:C34" si="0">SUM(D10:F10)</f>
        <v>0</v>
      </c>
      <c r="D10" s="707"/>
      <c r="E10" s="2364"/>
      <c r="F10" s="1378"/>
      <c r="G10" s="2365"/>
      <c r="H10" s="2366"/>
      <c r="I10" s="2044"/>
      <c r="J10" s="2367"/>
      <c r="K10" s="2367"/>
      <c r="L10" s="2131"/>
      <c r="CA10" s="290" t="str">
        <f t="shared" ref="CA10:CA21" si="1">IF(SUM(H10:I10)&lt;&gt;C10,"El nº de visitas de primer contacto más la suma de vdi seguimiento deben ser coincidentes con el total","")</f>
        <v/>
      </c>
      <c r="CG10" s="290">
        <f t="shared" ref="CG10:CG21" si="2">IF(SUM(H10:I10)&lt;&gt;C10,1,0)</f>
        <v>0</v>
      </c>
    </row>
    <row r="11" spans="1:85" ht="17.25" customHeight="1" x14ac:dyDescent="0.2">
      <c r="A11" s="2792" t="s">
        <v>2011</v>
      </c>
      <c r="B11" s="2802"/>
      <c r="C11" s="2363">
        <f t="shared" si="0"/>
        <v>0</v>
      </c>
      <c r="D11" s="1365"/>
      <c r="E11" s="1448"/>
      <c r="F11" s="1368"/>
      <c r="G11" s="2368"/>
      <c r="H11" s="2369"/>
      <c r="I11" s="1997"/>
      <c r="J11" s="2370"/>
      <c r="K11" s="2370"/>
      <c r="L11" s="2131"/>
      <c r="CA11" s="290" t="str">
        <f t="shared" si="1"/>
        <v/>
      </c>
      <c r="CG11" s="290">
        <f t="shared" si="2"/>
        <v>0</v>
      </c>
    </row>
    <row r="12" spans="1:85" ht="17.25" customHeight="1" x14ac:dyDescent="0.2">
      <c r="A12" s="2792" t="s">
        <v>2012</v>
      </c>
      <c r="B12" s="2802"/>
      <c r="C12" s="2363">
        <f t="shared" si="0"/>
        <v>0</v>
      </c>
      <c r="D12" s="1365"/>
      <c r="E12" s="1448"/>
      <c r="F12" s="1368"/>
      <c r="G12" s="2368"/>
      <c r="H12" s="2369"/>
      <c r="I12" s="1997"/>
      <c r="J12" s="2370"/>
      <c r="K12" s="2370"/>
      <c r="L12" s="2131"/>
      <c r="CA12" s="290" t="str">
        <f t="shared" si="1"/>
        <v/>
      </c>
      <c r="CG12" s="290">
        <f t="shared" si="2"/>
        <v>0</v>
      </c>
    </row>
    <row r="13" spans="1:85" ht="17.25" customHeight="1" x14ac:dyDescent="0.2">
      <c r="A13" s="2792" t="s">
        <v>2013</v>
      </c>
      <c r="B13" s="2802"/>
      <c r="C13" s="2363">
        <f t="shared" si="0"/>
        <v>0</v>
      </c>
      <c r="D13" s="1365"/>
      <c r="E13" s="1448"/>
      <c r="F13" s="1368"/>
      <c r="G13" s="2368"/>
      <c r="H13" s="2369"/>
      <c r="I13" s="1997"/>
      <c r="J13" s="2370"/>
      <c r="K13" s="2370"/>
      <c r="L13" s="2131"/>
      <c r="CA13" s="290" t="str">
        <f t="shared" si="1"/>
        <v/>
      </c>
      <c r="CG13" s="290">
        <f t="shared" si="2"/>
        <v>0</v>
      </c>
    </row>
    <row r="14" spans="1:85" ht="25.5" customHeight="1" x14ac:dyDescent="0.2">
      <c r="A14" s="2792" t="s">
        <v>2014</v>
      </c>
      <c r="B14" s="2802"/>
      <c r="C14" s="2363">
        <f t="shared" si="0"/>
        <v>0</v>
      </c>
      <c r="D14" s="1365"/>
      <c r="E14" s="1448"/>
      <c r="F14" s="1368"/>
      <c r="G14" s="2368"/>
      <c r="H14" s="2369"/>
      <c r="I14" s="1997"/>
      <c r="J14" s="2370"/>
      <c r="K14" s="2370"/>
      <c r="L14" s="2131"/>
      <c r="CA14" s="290" t="str">
        <f t="shared" si="1"/>
        <v/>
      </c>
      <c r="CG14" s="290">
        <f t="shared" si="2"/>
        <v>0</v>
      </c>
    </row>
    <row r="15" spans="1:85" ht="27" customHeight="1" x14ac:dyDescent="0.2">
      <c r="A15" s="2792" t="s">
        <v>2015</v>
      </c>
      <c r="B15" s="2802"/>
      <c r="C15" s="2363">
        <f t="shared" si="0"/>
        <v>0</v>
      </c>
      <c r="D15" s="1365"/>
      <c r="E15" s="1448"/>
      <c r="F15" s="1368"/>
      <c r="G15" s="2368"/>
      <c r="H15" s="2369"/>
      <c r="I15" s="1997"/>
      <c r="J15" s="2370"/>
      <c r="K15" s="2370"/>
      <c r="L15" s="2131"/>
      <c r="CA15" s="290" t="str">
        <f t="shared" si="1"/>
        <v/>
      </c>
      <c r="CG15" s="290">
        <f t="shared" si="2"/>
        <v>0</v>
      </c>
    </row>
    <row r="16" spans="1:85" ht="17.25" customHeight="1" x14ac:dyDescent="0.2">
      <c r="A16" s="2792" t="s">
        <v>2016</v>
      </c>
      <c r="B16" s="2802"/>
      <c r="C16" s="2363">
        <f t="shared" si="0"/>
        <v>0</v>
      </c>
      <c r="D16" s="1365"/>
      <c r="E16" s="1448"/>
      <c r="F16" s="1368"/>
      <c r="G16" s="2368"/>
      <c r="H16" s="2369"/>
      <c r="I16" s="1997"/>
      <c r="J16" s="2370"/>
      <c r="K16" s="2370"/>
      <c r="L16" s="2131"/>
      <c r="CA16" s="290" t="str">
        <f t="shared" si="1"/>
        <v/>
      </c>
      <c r="CG16" s="290">
        <f t="shared" si="2"/>
        <v>0</v>
      </c>
    </row>
    <row r="17" spans="1:86" ht="17.25" customHeight="1" x14ac:dyDescent="0.2">
      <c r="A17" s="2792" t="s">
        <v>2017</v>
      </c>
      <c r="B17" s="2802"/>
      <c r="C17" s="2363">
        <f t="shared" si="0"/>
        <v>0</v>
      </c>
      <c r="D17" s="1365"/>
      <c r="E17" s="1448"/>
      <c r="F17" s="1368"/>
      <c r="G17" s="2368"/>
      <c r="H17" s="2369"/>
      <c r="I17" s="1997"/>
      <c r="J17" s="2370"/>
      <c r="K17" s="2370"/>
      <c r="L17" s="2131"/>
      <c r="CA17" s="290" t="str">
        <f t="shared" si="1"/>
        <v/>
      </c>
      <c r="CG17" s="290">
        <f t="shared" si="2"/>
        <v>0</v>
      </c>
    </row>
    <row r="18" spans="1:86" ht="17.25" customHeight="1" x14ac:dyDescent="0.2">
      <c r="A18" s="2792" t="s">
        <v>2018</v>
      </c>
      <c r="B18" s="2793"/>
      <c r="C18" s="2363">
        <f t="shared" si="0"/>
        <v>0</v>
      </c>
      <c r="D18" s="1365"/>
      <c r="E18" s="1448"/>
      <c r="F18" s="1368"/>
      <c r="G18" s="2368"/>
      <c r="H18" s="2369"/>
      <c r="I18" s="1997"/>
      <c r="J18" s="2370"/>
      <c r="K18" s="2371"/>
      <c r="L18" s="2131"/>
      <c r="CA18" s="290" t="str">
        <f t="shared" si="1"/>
        <v/>
      </c>
      <c r="CG18" s="290">
        <f t="shared" si="2"/>
        <v>0</v>
      </c>
    </row>
    <row r="19" spans="1:86" ht="17.25" customHeight="1" x14ac:dyDescent="0.2">
      <c r="A19" s="2792" t="s">
        <v>2019</v>
      </c>
      <c r="B19" s="2802"/>
      <c r="C19" s="2363">
        <f t="shared" si="0"/>
        <v>0</v>
      </c>
      <c r="D19" s="1365"/>
      <c r="E19" s="1448"/>
      <c r="F19" s="1368"/>
      <c r="G19" s="2368"/>
      <c r="H19" s="2369"/>
      <c r="I19" s="1997"/>
      <c r="J19" s="2370"/>
      <c r="K19" s="2371"/>
      <c r="L19" s="2131"/>
      <c r="CA19" s="290" t="str">
        <f t="shared" si="1"/>
        <v/>
      </c>
      <c r="CG19" s="290">
        <f t="shared" si="2"/>
        <v>0</v>
      </c>
    </row>
    <row r="20" spans="1:86" ht="17.25" customHeight="1" x14ac:dyDescent="0.2">
      <c r="A20" s="2792" t="s">
        <v>2020</v>
      </c>
      <c r="B20" s="2802"/>
      <c r="C20" s="2363">
        <f t="shared" si="0"/>
        <v>0</v>
      </c>
      <c r="D20" s="1365"/>
      <c r="E20" s="1448"/>
      <c r="F20" s="1368"/>
      <c r="G20" s="2368"/>
      <c r="H20" s="2369"/>
      <c r="I20" s="1997"/>
      <c r="J20" s="2370"/>
      <c r="K20" s="2371"/>
      <c r="L20" s="2131"/>
      <c r="CA20" s="290" t="str">
        <f t="shared" si="1"/>
        <v/>
      </c>
      <c r="CG20" s="290">
        <f t="shared" si="2"/>
        <v>0</v>
      </c>
    </row>
    <row r="21" spans="1:86" ht="17.25" customHeight="1" x14ac:dyDescent="0.2">
      <c r="A21" s="2792" t="s">
        <v>2021</v>
      </c>
      <c r="B21" s="2802"/>
      <c r="C21" s="2363">
        <f t="shared" si="0"/>
        <v>0</v>
      </c>
      <c r="D21" s="1365"/>
      <c r="E21" s="1448"/>
      <c r="F21" s="1368"/>
      <c r="G21" s="2368"/>
      <c r="H21" s="2369"/>
      <c r="I21" s="1997"/>
      <c r="J21" s="2370"/>
      <c r="K21" s="2370"/>
      <c r="L21" s="2131"/>
      <c r="CA21" s="290" t="str">
        <f t="shared" si="1"/>
        <v/>
      </c>
      <c r="CG21" s="290">
        <f t="shared" si="2"/>
        <v>0</v>
      </c>
    </row>
    <row r="22" spans="1:86" ht="17.25" customHeight="1" x14ac:dyDescent="0.2">
      <c r="A22" s="2792" t="s">
        <v>2022</v>
      </c>
      <c r="B22" s="2802"/>
      <c r="C22" s="2363">
        <f t="shared" si="0"/>
        <v>0</v>
      </c>
      <c r="D22" s="1365"/>
      <c r="E22" s="1448"/>
      <c r="F22" s="1368"/>
      <c r="G22" s="2368"/>
      <c r="H22" s="2369"/>
      <c r="I22" s="1997"/>
      <c r="J22" s="2371"/>
      <c r="K22" s="2370"/>
      <c r="L22" s="2131" t="s">
        <v>263</v>
      </c>
      <c r="CA22" s="290" t="str">
        <f>IF(C22=0,"",IF(J22="",IF(C22="",""," No olvide escribir la columna Programa de atención domiciliaria a personas con dependencia severa."),""))</f>
        <v/>
      </c>
      <c r="CB22" s="290" t="str">
        <f>IF(J22&lt;=C22,"","Programa de atención Domiciliaria a personas con Dependencia severa debe ser MENOR O IGUAL  al Total")</f>
        <v/>
      </c>
      <c r="CG22" s="290">
        <f>IF(J22&lt;=C22,0,1)</f>
        <v>0</v>
      </c>
    </row>
    <row r="23" spans="1:86" ht="17.25" customHeight="1" x14ac:dyDescent="0.2">
      <c r="A23" s="2792" t="s">
        <v>2023</v>
      </c>
      <c r="B23" s="2802"/>
      <c r="C23" s="2363">
        <f t="shared" si="0"/>
        <v>0</v>
      </c>
      <c r="D23" s="1365"/>
      <c r="E23" s="1448"/>
      <c r="F23" s="1368"/>
      <c r="G23" s="2368"/>
      <c r="H23" s="2369"/>
      <c r="I23" s="1997"/>
      <c r="J23" s="2370"/>
      <c r="K23" s="2370"/>
      <c r="L23" s="2131"/>
      <c r="CA23" s="290" t="str">
        <f t="shared" ref="CA23:CA32" si="3">IF(SUM(H23:I23)&lt;&gt;C23,"El nº de visitas de primer contacto más la suma de vdi seguimiento deben ser coincidentes con el total","")</f>
        <v/>
      </c>
      <c r="CG23" s="290">
        <f t="shared" ref="CG23:CG32" si="4">IF(SUM(H23:I23)&lt;&gt;C23,1,0)</f>
        <v>0</v>
      </c>
    </row>
    <row r="24" spans="1:86" ht="17.25" customHeight="1" x14ac:dyDescent="0.2">
      <c r="A24" s="2792" t="s">
        <v>2024</v>
      </c>
      <c r="B24" s="2802"/>
      <c r="C24" s="2363">
        <f t="shared" si="0"/>
        <v>0</v>
      </c>
      <c r="D24" s="1365"/>
      <c r="E24" s="1448"/>
      <c r="F24" s="1368"/>
      <c r="G24" s="2368"/>
      <c r="H24" s="2369"/>
      <c r="I24" s="1997"/>
      <c r="J24" s="2370"/>
      <c r="K24" s="2371"/>
      <c r="L24" s="2131"/>
      <c r="CA24" s="290" t="str">
        <f t="shared" si="3"/>
        <v/>
      </c>
      <c r="CG24" s="290">
        <f t="shared" si="4"/>
        <v>0</v>
      </c>
    </row>
    <row r="25" spans="1:86" ht="17.25" customHeight="1" x14ac:dyDescent="0.2">
      <c r="A25" s="2792" t="s">
        <v>2025</v>
      </c>
      <c r="B25" s="2793"/>
      <c r="C25" s="2363">
        <f t="shared" si="0"/>
        <v>0</v>
      </c>
      <c r="D25" s="1365"/>
      <c r="E25" s="1448"/>
      <c r="F25" s="1368"/>
      <c r="G25" s="2368"/>
      <c r="H25" s="2369"/>
      <c r="I25" s="1997"/>
      <c r="J25" s="2370"/>
      <c r="K25" s="2371"/>
      <c r="L25" s="2131"/>
      <c r="CA25" s="290" t="str">
        <f t="shared" si="3"/>
        <v/>
      </c>
      <c r="CG25" s="290">
        <f t="shared" si="4"/>
        <v>0</v>
      </c>
    </row>
    <row r="26" spans="1:86" ht="17.25" customHeight="1" x14ac:dyDescent="0.2">
      <c r="A26" s="2792" t="s">
        <v>2026</v>
      </c>
      <c r="B26" s="2793"/>
      <c r="C26" s="2363">
        <f t="shared" si="0"/>
        <v>0</v>
      </c>
      <c r="D26" s="1365"/>
      <c r="E26" s="1448"/>
      <c r="F26" s="1368"/>
      <c r="G26" s="2368"/>
      <c r="H26" s="2369"/>
      <c r="I26" s="1997"/>
      <c r="J26" s="2370"/>
      <c r="K26" s="2371"/>
      <c r="L26" s="2131"/>
      <c r="CA26" s="290" t="str">
        <f t="shared" si="3"/>
        <v/>
      </c>
      <c r="CG26" s="290">
        <f t="shared" si="4"/>
        <v>0</v>
      </c>
    </row>
    <row r="27" spans="1:86" ht="26.25" customHeight="1" x14ac:dyDescent="0.2">
      <c r="A27" s="2792" t="s">
        <v>2027</v>
      </c>
      <c r="B27" s="2802"/>
      <c r="C27" s="2363">
        <f t="shared" si="0"/>
        <v>0</v>
      </c>
      <c r="D27" s="1365"/>
      <c r="E27" s="1448"/>
      <c r="F27" s="1368"/>
      <c r="G27" s="2368"/>
      <c r="H27" s="2369"/>
      <c r="I27" s="1997"/>
      <c r="J27" s="2370"/>
      <c r="K27" s="2370"/>
      <c r="L27" s="2131"/>
      <c r="CA27" s="290" t="str">
        <f t="shared" si="3"/>
        <v/>
      </c>
      <c r="CG27" s="290">
        <f t="shared" si="4"/>
        <v>0</v>
      </c>
    </row>
    <row r="28" spans="1:86" ht="24.75" customHeight="1" x14ac:dyDescent="0.2">
      <c r="A28" s="2792" t="s">
        <v>2028</v>
      </c>
      <c r="B28" s="2793"/>
      <c r="C28" s="2363">
        <f t="shared" si="0"/>
        <v>0</v>
      </c>
      <c r="D28" s="1365"/>
      <c r="E28" s="1448"/>
      <c r="F28" s="1368"/>
      <c r="G28" s="2368"/>
      <c r="H28" s="2369"/>
      <c r="I28" s="1997"/>
      <c r="J28" s="2370"/>
      <c r="K28" s="2370"/>
      <c r="L28" s="2131"/>
      <c r="CA28" s="290" t="str">
        <f t="shared" si="3"/>
        <v/>
      </c>
      <c r="CG28" s="290">
        <f t="shared" si="4"/>
        <v>0</v>
      </c>
    </row>
    <row r="29" spans="1:86" ht="17.25" customHeight="1" x14ac:dyDescent="0.2">
      <c r="A29" s="3263" t="s">
        <v>2029</v>
      </c>
      <c r="B29" s="3265"/>
      <c r="C29" s="2363">
        <f t="shared" si="0"/>
        <v>0</v>
      </c>
      <c r="D29" s="1365"/>
      <c r="E29" s="1448"/>
      <c r="F29" s="1368"/>
      <c r="G29" s="2368"/>
      <c r="H29" s="2369"/>
      <c r="I29" s="1997"/>
      <c r="J29" s="2370"/>
      <c r="K29" s="2370"/>
      <c r="L29" s="2131"/>
      <c r="CA29" s="290" t="str">
        <f t="shared" si="3"/>
        <v/>
      </c>
      <c r="CG29" s="290">
        <f t="shared" si="4"/>
        <v>0</v>
      </c>
    </row>
    <row r="30" spans="1:86" ht="17.25" customHeight="1" x14ac:dyDescent="0.2">
      <c r="A30" s="2792" t="s">
        <v>2030</v>
      </c>
      <c r="B30" s="2802"/>
      <c r="C30" s="2363">
        <f t="shared" si="0"/>
        <v>0</v>
      </c>
      <c r="D30" s="1365"/>
      <c r="E30" s="1448"/>
      <c r="F30" s="1368"/>
      <c r="G30" s="2368"/>
      <c r="H30" s="2369"/>
      <c r="I30" s="1997"/>
      <c r="J30" s="2371"/>
      <c r="K30" s="2371"/>
      <c r="L30" s="2131" t="s">
        <v>263</v>
      </c>
      <c r="CA30" s="290" t="str">
        <f t="shared" si="3"/>
        <v/>
      </c>
      <c r="CB30" s="290" t="str">
        <f>IF(J30&lt;=C30,"","Programa de atención Domiciliaria a personas con Dependencia severa debe ser MENOR O IGUAL  al Total")</f>
        <v/>
      </c>
      <c r="CG30" s="290">
        <f t="shared" si="4"/>
        <v>0</v>
      </c>
      <c r="CH30" s="290">
        <f>IF(J30&lt;=C30,0,1)</f>
        <v>0</v>
      </c>
    </row>
    <row r="31" spans="1:86" ht="17.25" customHeight="1" x14ac:dyDescent="0.2">
      <c r="A31" s="2792" t="s">
        <v>2031</v>
      </c>
      <c r="B31" s="2802"/>
      <c r="C31" s="2363">
        <f t="shared" si="0"/>
        <v>0</v>
      </c>
      <c r="D31" s="711"/>
      <c r="E31" s="208"/>
      <c r="F31" s="209"/>
      <c r="G31" s="2372"/>
      <c r="H31" s="2373"/>
      <c r="I31" s="2374"/>
      <c r="J31" s="915"/>
      <c r="K31" s="2371"/>
      <c r="L31" s="2131" t="s">
        <v>263</v>
      </c>
      <c r="CA31" s="290" t="str">
        <f t="shared" si="3"/>
        <v/>
      </c>
      <c r="CB31" s="290" t="str">
        <f>IF(J31&lt;=C31,"","Programa de atención Domiciliaria a personas con Dependencia severa debe ser MENOR O IGUAL  al Total")</f>
        <v/>
      </c>
      <c r="CG31" s="290">
        <f t="shared" si="4"/>
        <v>0</v>
      </c>
      <c r="CH31" s="290">
        <f>IF(J31&lt;=C31,0,1)</f>
        <v>0</v>
      </c>
    </row>
    <row r="32" spans="1:86" ht="17.25" customHeight="1" x14ac:dyDescent="0.2">
      <c r="A32" s="2792" t="s">
        <v>2032</v>
      </c>
      <c r="B32" s="2802"/>
      <c r="C32" s="2363">
        <f t="shared" si="0"/>
        <v>0</v>
      </c>
      <c r="D32" s="201"/>
      <c r="E32" s="1448"/>
      <c r="F32" s="1368"/>
      <c r="G32" s="2368"/>
      <c r="H32" s="2369"/>
      <c r="I32" s="1997"/>
      <c r="J32" s="2371"/>
      <c r="K32" s="2371"/>
      <c r="L32" s="2131" t="s">
        <v>263</v>
      </c>
      <c r="CA32" s="290" t="str">
        <f t="shared" si="3"/>
        <v/>
      </c>
      <c r="CB32" s="290" t="str">
        <f>IF(J32&lt;=C32,"","Programa de atención Domiciliaria a personas con Dependencia severa debe ser MENOR O IGUAL  al Total")</f>
        <v/>
      </c>
      <c r="CG32" s="290">
        <f t="shared" si="4"/>
        <v>0</v>
      </c>
      <c r="CH32" s="290">
        <f>IF(J32&lt;=C32,0,1)</f>
        <v>0</v>
      </c>
    </row>
    <row r="33" spans="1:12" ht="17.25" customHeight="1" x14ac:dyDescent="0.2">
      <c r="A33" s="3263" t="s">
        <v>2033</v>
      </c>
      <c r="B33" s="3264"/>
      <c r="C33" s="2363">
        <f t="shared" si="0"/>
        <v>0</v>
      </c>
      <c r="D33" s="1365"/>
      <c r="E33" s="1448"/>
      <c r="F33" s="1368"/>
      <c r="G33" s="2368"/>
      <c r="H33" s="2369"/>
      <c r="I33" s="1997"/>
      <c r="J33" s="2370"/>
      <c r="K33" s="2371"/>
      <c r="L33" s="2131"/>
    </row>
    <row r="34" spans="1:12" ht="17.25" customHeight="1" x14ac:dyDescent="0.2">
      <c r="A34" s="2794" t="s">
        <v>2034</v>
      </c>
      <c r="B34" s="2958"/>
      <c r="C34" s="2363">
        <f t="shared" si="0"/>
        <v>0</v>
      </c>
      <c r="D34" s="1199"/>
      <c r="E34" s="1453"/>
      <c r="F34" s="1370"/>
      <c r="G34" s="2375"/>
      <c r="H34" s="2376"/>
      <c r="I34" s="2009"/>
      <c r="J34" s="2377"/>
      <c r="K34" s="2378"/>
      <c r="L34" s="2131"/>
    </row>
    <row r="35" spans="1:12" x14ac:dyDescent="0.2">
      <c r="A35" s="2379" t="s">
        <v>1218</v>
      </c>
      <c r="B35" s="2380"/>
      <c r="C35" s="2380"/>
      <c r="D35" s="624"/>
      <c r="E35" s="624"/>
      <c r="F35" s="624"/>
      <c r="G35" s="1984"/>
      <c r="H35" s="591"/>
      <c r="I35" s="1488"/>
      <c r="J35" s="292"/>
      <c r="K35" s="292"/>
    </row>
    <row r="36" spans="1:12" ht="42" x14ac:dyDescent="0.2">
      <c r="A36" s="2735" t="s">
        <v>1083</v>
      </c>
      <c r="B36" s="2737"/>
      <c r="C36" s="418" t="s">
        <v>47</v>
      </c>
      <c r="D36" s="418" t="s">
        <v>1075</v>
      </c>
      <c r="E36" s="1786" t="s">
        <v>1219</v>
      </c>
      <c r="F36" s="110" t="s">
        <v>1220</v>
      </c>
      <c r="G36" s="383" t="s">
        <v>78</v>
      </c>
      <c r="H36" s="2359" t="s">
        <v>898</v>
      </c>
      <c r="I36" s="1488"/>
      <c r="J36" s="292"/>
      <c r="K36" s="292"/>
    </row>
    <row r="37" spans="1:12" x14ac:dyDescent="0.2">
      <c r="A37" s="2833" t="s">
        <v>2035</v>
      </c>
      <c r="B37" s="2834"/>
      <c r="C37" s="2381">
        <f t="shared" ref="C37:C43" si="5">SUM(D37:F37)</f>
        <v>0</v>
      </c>
      <c r="D37" s="193"/>
      <c r="E37" s="141"/>
      <c r="F37" s="532"/>
      <c r="G37" s="1127"/>
      <c r="H37" s="2382"/>
      <c r="I37" s="2383"/>
      <c r="J37" s="292"/>
      <c r="K37" s="292"/>
    </row>
    <row r="38" spans="1:12" x14ac:dyDescent="0.2">
      <c r="A38" s="2792" t="s">
        <v>2036</v>
      </c>
      <c r="B38" s="2793"/>
      <c r="C38" s="2384">
        <f t="shared" si="5"/>
        <v>0</v>
      </c>
      <c r="D38" s="201"/>
      <c r="E38" s="203"/>
      <c r="F38" s="447"/>
      <c r="G38" s="258"/>
      <c r="H38" s="2382"/>
      <c r="I38" s="2383"/>
      <c r="J38" s="292"/>
      <c r="K38" s="292"/>
    </row>
    <row r="39" spans="1:12" x14ac:dyDescent="0.2">
      <c r="A39" s="2792" t="s">
        <v>2037</v>
      </c>
      <c r="B39" s="2793"/>
      <c r="C39" s="2363">
        <f t="shared" si="5"/>
        <v>0</v>
      </c>
      <c r="D39" s="201"/>
      <c r="E39" s="203"/>
      <c r="F39" s="447"/>
      <c r="G39" s="258"/>
      <c r="H39" s="2382"/>
      <c r="I39" s="2383"/>
      <c r="J39" s="292"/>
      <c r="K39" s="292"/>
    </row>
    <row r="40" spans="1:12" x14ac:dyDescent="0.2">
      <c r="A40" s="2792" t="s">
        <v>2038</v>
      </c>
      <c r="B40" s="2793"/>
      <c r="C40" s="2363">
        <f t="shared" si="5"/>
        <v>0</v>
      </c>
      <c r="D40" s="201"/>
      <c r="E40" s="208"/>
      <c r="F40" s="447"/>
      <c r="G40" s="617"/>
      <c r="H40" s="2385"/>
      <c r="I40" s="2383"/>
      <c r="J40" s="292"/>
      <c r="K40" s="292"/>
    </row>
    <row r="41" spans="1:12" ht="21" x14ac:dyDescent="0.2">
      <c r="A41" s="2775" t="s">
        <v>2039</v>
      </c>
      <c r="B41" s="421" t="s">
        <v>2040</v>
      </c>
      <c r="C41" s="1633">
        <f t="shared" si="5"/>
        <v>0</v>
      </c>
      <c r="D41" s="193"/>
      <c r="E41" s="141"/>
      <c r="F41" s="532"/>
      <c r="G41" s="1127"/>
      <c r="H41" s="2386"/>
      <c r="I41" s="2383"/>
      <c r="J41" s="292"/>
      <c r="K41" s="292"/>
    </row>
    <row r="42" spans="1:12" x14ac:dyDescent="0.2">
      <c r="A42" s="2775"/>
      <c r="B42" s="651" t="s">
        <v>1240</v>
      </c>
      <c r="C42" s="2363">
        <f t="shared" si="5"/>
        <v>0</v>
      </c>
      <c r="D42" s="201"/>
      <c r="E42" s="203"/>
      <c r="F42" s="447"/>
      <c r="G42" s="258"/>
      <c r="H42" s="2386"/>
      <c r="I42" s="2383"/>
      <c r="J42" s="292"/>
      <c r="K42" s="292"/>
    </row>
    <row r="43" spans="1:12" ht="21" x14ac:dyDescent="0.2">
      <c r="A43" s="2775"/>
      <c r="B43" s="428" t="s">
        <v>2041</v>
      </c>
      <c r="C43" s="1636">
        <f t="shared" si="5"/>
        <v>0</v>
      </c>
      <c r="D43" s="242"/>
      <c r="E43" s="132"/>
      <c r="F43" s="170"/>
      <c r="G43" s="261"/>
      <c r="H43" s="2382"/>
      <c r="I43" s="2383"/>
      <c r="J43" s="292"/>
      <c r="K43" s="292"/>
    </row>
    <row r="44" spans="1:12" x14ac:dyDescent="0.2">
      <c r="A44" s="3263" t="s">
        <v>2042</v>
      </c>
      <c r="B44" s="3264"/>
      <c r="C44" s="1633">
        <f>SUM(D44:G44)</f>
        <v>0</v>
      </c>
      <c r="D44" s="193"/>
      <c r="E44" s="141"/>
      <c r="F44" s="532"/>
      <c r="G44" s="401"/>
      <c r="H44" s="2387"/>
      <c r="I44" s="2383"/>
      <c r="J44" s="292"/>
      <c r="K44" s="292"/>
    </row>
    <row r="45" spans="1:12" x14ac:dyDescent="0.2">
      <c r="A45" s="3015" t="s">
        <v>119</v>
      </c>
      <c r="B45" s="3016"/>
      <c r="C45" s="2363">
        <f>SUM(D45:G45)</f>
        <v>0</v>
      </c>
      <c r="D45" s="201"/>
      <c r="E45" s="203"/>
      <c r="F45" s="447"/>
      <c r="G45" s="395"/>
      <c r="H45" s="2385"/>
      <c r="I45" s="2383"/>
      <c r="J45" s="292"/>
      <c r="K45" s="292"/>
    </row>
    <row r="46" spans="1:12" x14ac:dyDescent="0.2">
      <c r="A46" s="2842" t="s">
        <v>47</v>
      </c>
      <c r="B46" s="2841"/>
      <c r="C46" s="1562">
        <f>SUM(C37:C45)</f>
        <v>0</v>
      </c>
      <c r="D46" s="1562">
        <f>SUM(D37:D45)</f>
        <v>0</v>
      </c>
      <c r="E46" s="1565">
        <f>SUM(E37:E45)</f>
        <v>0</v>
      </c>
      <c r="F46" s="2011">
        <f>SUM(F37:F45)</f>
        <v>0</v>
      </c>
      <c r="G46" s="344">
        <f>SUM(G44:G45)</f>
        <v>0</v>
      </c>
      <c r="H46" s="344">
        <f>SUM(H37:H45)</f>
        <v>0</v>
      </c>
      <c r="I46" s="2383"/>
      <c r="J46" s="292"/>
      <c r="K46" s="292"/>
    </row>
    <row r="47" spans="1:12" x14ac:dyDescent="0.2">
      <c r="A47" s="2388" t="s">
        <v>1221</v>
      </c>
      <c r="B47" s="2389"/>
      <c r="C47" s="2390"/>
      <c r="D47" s="2390"/>
      <c r="E47" s="2390"/>
      <c r="F47" s="1003"/>
      <c r="G47" s="1003"/>
      <c r="H47" s="278"/>
      <c r="I47" s="1488"/>
      <c r="J47" s="292"/>
      <c r="K47" s="292"/>
    </row>
    <row r="48" spans="1:12" x14ac:dyDescent="0.2">
      <c r="A48" s="218" t="s">
        <v>1222</v>
      </c>
      <c r="B48" s="2391"/>
      <c r="C48" s="2391"/>
      <c r="D48" s="2391"/>
      <c r="E48" s="2391"/>
      <c r="F48" s="1404"/>
      <c r="G48" s="1404"/>
      <c r="H48" s="1404"/>
      <c r="I48" s="1488"/>
      <c r="J48" s="292"/>
      <c r="K48" s="292"/>
    </row>
    <row r="49" spans="1:80" ht="63" x14ac:dyDescent="0.2">
      <c r="A49" s="2735" t="s">
        <v>1083</v>
      </c>
      <c r="B49" s="2737"/>
      <c r="C49" s="115" t="s">
        <v>47</v>
      </c>
      <c r="D49" s="468" t="s">
        <v>3</v>
      </c>
      <c r="E49" s="1035" t="s">
        <v>1223</v>
      </c>
      <c r="F49" s="905" t="s">
        <v>1216</v>
      </c>
      <c r="G49" s="2392"/>
      <c r="H49" s="176"/>
      <c r="I49" s="1488"/>
      <c r="J49" s="292"/>
      <c r="K49" s="292"/>
    </row>
    <row r="50" spans="1:80" x14ac:dyDescent="0.2">
      <c r="A50" s="3307" t="s">
        <v>1224</v>
      </c>
      <c r="B50" s="3580"/>
      <c r="C50" s="119">
        <f t="shared" ref="C50:C55" si="6">SUM(D50:E50)</f>
        <v>0</v>
      </c>
      <c r="D50" s="2393"/>
      <c r="E50" s="2394"/>
      <c r="F50" s="2395"/>
      <c r="G50" s="2396"/>
      <c r="H50" s="102"/>
      <c r="I50" s="1488"/>
      <c r="J50" s="292"/>
      <c r="K50" s="292"/>
    </row>
    <row r="51" spans="1:80" x14ac:dyDescent="0.2">
      <c r="A51" s="3581" t="s">
        <v>1225</v>
      </c>
      <c r="B51" s="3582"/>
      <c r="C51" s="130">
        <f t="shared" si="6"/>
        <v>0</v>
      </c>
      <c r="D51" s="2397"/>
      <c r="E51" s="2398"/>
      <c r="F51" s="2399"/>
      <c r="G51" s="2396"/>
      <c r="H51" s="102"/>
      <c r="I51" s="1488"/>
      <c r="J51" s="292"/>
      <c r="K51" s="292"/>
    </row>
    <row r="52" spans="1:80" x14ac:dyDescent="0.2">
      <c r="A52" s="3262" t="s">
        <v>1226</v>
      </c>
      <c r="B52" s="420" t="s">
        <v>1227</v>
      </c>
      <c r="C52" s="119">
        <f t="shared" si="6"/>
        <v>0</v>
      </c>
      <c r="D52" s="2393"/>
      <c r="E52" s="2394"/>
      <c r="F52" s="2400"/>
      <c r="G52" s="514" t="s">
        <v>263</v>
      </c>
      <c r="H52" s="102"/>
      <c r="I52" s="1488"/>
      <c r="J52" s="292"/>
      <c r="K52" s="292"/>
      <c r="CA52" s="290" t="str">
        <f>IF(F52&lt;=C52,"","Programa de atención Domiciliaria a personas con Dependencia severa debe ser MENOR O IGUAL  al Total")</f>
        <v/>
      </c>
      <c r="CB52" s="290" t="str">
        <f>IF(C52=0,"",IF(F52="",IF(C52="","",1),0))</f>
        <v/>
      </c>
    </row>
    <row r="53" spans="1:80" x14ac:dyDescent="0.2">
      <c r="A53" s="2798"/>
      <c r="B53" s="427" t="s">
        <v>1228</v>
      </c>
      <c r="C53" s="286">
        <f t="shared" si="6"/>
        <v>0</v>
      </c>
      <c r="D53" s="2401"/>
      <c r="E53" s="2402"/>
      <c r="F53" s="2403"/>
      <c r="G53" s="514" t="s">
        <v>263</v>
      </c>
      <c r="H53" s="102"/>
      <c r="I53" s="1488"/>
      <c r="J53" s="292"/>
      <c r="K53" s="292"/>
      <c r="CA53" s="290" t="str">
        <f>IF(F53&lt;=C53,"","Programa de atención Domiciliaria a personas con Dependencia severa debe ser MENOR O IGUAL  al Total")</f>
        <v/>
      </c>
      <c r="CB53" s="290" t="str">
        <f>IF(C53=0,"",IF(F53="",IF(C53="","",1),0))</f>
        <v/>
      </c>
    </row>
    <row r="54" spans="1:80" x14ac:dyDescent="0.2">
      <c r="A54" s="2766" t="s">
        <v>443</v>
      </c>
      <c r="B54" s="2766"/>
      <c r="C54" s="119">
        <f t="shared" si="6"/>
        <v>0</v>
      </c>
      <c r="D54" s="2393"/>
      <c r="E54" s="2404"/>
      <c r="F54" s="2395"/>
      <c r="G54" s="2396"/>
      <c r="H54" s="102"/>
      <c r="I54" s="1488"/>
      <c r="J54" s="292"/>
      <c r="K54" s="292"/>
    </row>
    <row r="55" spans="1:80" x14ac:dyDescent="0.2">
      <c r="A55" s="2957" t="s">
        <v>1229</v>
      </c>
      <c r="B55" s="2957"/>
      <c r="C55" s="283">
        <f t="shared" si="6"/>
        <v>0</v>
      </c>
      <c r="D55" s="2405"/>
      <c r="E55" s="2406"/>
      <c r="F55" s="2407"/>
      <c r="G55" s="514" t="s">
        <v>263</v>
      </c>
      <c r="H55" s="102"/>
      <c r="I55" s="1488"/>
      <c r="J55" s="292"/>
      <c r="K55" s="292"/>
      <c r="CA55" s="290" t="str">
        <f>IF(F55&lt;=C55,"","Programa de atención Domiciliaria a personas con Dependencia severa debe ser MENOR O IGUAL  al Total")</f>
        <v/>
      </c>
      <c r="CB55" s="290" t="str">
        <f>IF(C55=0,"",IF(F55="",IF(C55="","",1),0))</f>
        <v/>
      </c>
    </row>
    <row r="56" spans="1:80" x14ac:dyDescent="0.2">
      <c r="A56" s="2754" t="s">
        <v>2043</v>
      </c>
      <c r="B56" s="2754"/>
      <c r="C56" s="2408">
        <f>D56</f>
        <v>0</v>
      </c>
      <c r="D56" s="201"/>
      <c r="E56" s="1513"/>
      <c r="F56" s="912"/>
      <c r="G56" s="514" t="s">
        <v>263</v>
      </c>
      <c r="H56" s="102"/>
      <c r="I56" s="1488"/>
      <c r="J56" s="292"/>
      <c r="K56" s="292"/>
      <c r="CA56" s="290" t="str">
        <f>IF(F56&lt;=C56,"","Programa de atención Domiciliaria a personas con Dependencia severa debe ser MENOR O IGUAL  al Total")</f>
        <v/>
      </c>
      <c r="CB56" s="290" t="str">
        <f>IF(C56=0,"",IF(F56="",IF(C56="","",1),0))</f>
        <v/>
      </c>
    </row>
    <row r="57" spans="1:80" x14ac:dyDescent="0.2">
      <c r="A57" s="3219" t="s">
        <v>1230</v>
      </c>
      <c r="B57" s="3219"/>
      <c r="C57" s="2409">
        <f>D57</f>
        <v>0</v>
      </c>
      <c r="D57" s="242"/>
      <c r="E57" s="216"/>
      <c r="F57" s="998"/>
      <c r="G57" s="308"/>
      <c r="H57" s="1488"/>
      <c r="I57" s="292"/>
      <c r="J57" s="292"/>
      <c r="K57" s="292"/>
    </row>
    <row r="58" spans="1:80" x14ac:dyDescent="0.2">
      <c r="A58" s="218" t="s">
        <v>1231</v>
      </c>
      <c r="B58" s="2391"/>
      <c r="C58" s="2391"/>
      <c r="D58" s="2391"/>
      <c r="E58" s="2391"/>
      <c r="F58" s="2391"/>
      <c r="G58" s="2391"/>
      <c r="H58" s="2410"/>
      <c r="I58" s="1488"/>
      <c r="J58" s="292"/>
      <c r="K58" s="292"/>
    </row>
    <row r="59" spans="1:80" x14ac:dyDescent="0.2">
      <c r="A59" s="2784" t="s">
        <v>1522</v>
      </c>
      <c r="B59" s="2785"/>
      <c r="C59" s="2920" t="s">
        <v>1232</v>
      </c>
      <c r="D59" s="2920"/>
      <c r="E59" s="2920"/>
      <c r="F59" s="2920"/>
      <c r="G59" s="2735"/>
      <c r="H59" s="2893" t="s">
        <v>1233</v>
      </c>
      <c r="I59" s="3159"/>
      <c r="J59" s="292"/>
      <c r="K59" s="292"/>
    </row>
    <row r="60" spans="1:80" x14ac:dyDescent="0.2">
      <c r="A60" s="2786"/>
      <c r="B60" s="2787"/>
      <c r="C60" s="2784" t="s">
        <v>47</v>
      </c>
      <c r="D60" s="2735" t="s">
        <v>1234</v>
      </c>
      <c r="E60" s="2736"/>
      <c r="F60" s="2737"/>
      <c r="G60" s="2752" t="s">
        <v>1235</v>
      </c>
      <c r="H60" s="3579"/>
      <c r="I60" s="3159"/>
      <c r="J60" s="292"/>
      <c r="K60" s="292"/>
    </row>
    <row r="61" spans="1:80" ht="21" x14ac:dyDescent="0.2">
      <c r="A61" s="2788"/>
      <c r="B61" s="2789"/>
      <c r="C61" s="2788"/>
      <c r="D61" s="468" t="s">
        <v>2214</v>
      </c>
      <c r="E61" s="110" t="s">
        <v>2049</v>
      </c>
      <c r="F61" s="570" t="s">
        <v>2050</v>
      </c>
      <c r="G61" s="2753"/>
      <c r="H61" s="905" t="s">
        <v>2051</v>
      </c>
      <c r="I61" s="115" t="s">
        <v>2052</v>
      </c>
    </row>
    <row r="62" spans="1:80" x14ac:dyDescent="0.2">
      <c r="A62" s="3088" t="s">
        <v>2044</v>
      </c>
      <c r="B62" s="2818"/>
      <c r="C62" s="2411">
        <f t="shared" ref="C62:C67" si="7">SUM(D62:F62)+H62</f>
        <v>0</v>
      </c>
      <c r="D62" s="193"/>
      <c r="E62" s="141"/>
      <c r="F62" s="166"/>
      <c r="G62" s="401"/>
      <c r="H62" s="909"/>
      <c r="I62" s="125"/>
      <c r="J62" s="290"/>
    </row>
    <row r="63" spans="1:80" x14ac:dyDescent="0.2">
      <c r="A63" s="2835" t="s">
        <v>2045</v>
      </c>
      <c r="B63" s="2814"/>
      <c r="C63" s="2412">
        <f t="shared" si="7"/>
        <v>0</v>
      </c>
      <c r="D63" s="201"/>
      <c r="E63" s="203"/>
      <c r="F63" s="236"/>
      <c r="G63" s="395"/>
      <c r="H63" s="912"/>
      <c r="I63" s="237"/>
      <c r="J63" s="290"/>
    </row>
    <row r="64" spans="1:80" x14ac:dyDescent="0.2">
      <c r="A64" s="2835" t="s">
        <v>2046</v>
      </c>
      <c r="B64" s="2814"/>
      <c r="C64" s="2412">
        <f t="shared" si="7"/>
        <v>0</v>
      </c>
      <c r="D64" s="201"/>
      <c r="E64" s="203"/>
      <c r="F64" s="236"/>
      <c r="G64" s="395"/>
      <c r="H64" s="912"/>
      <c r="I64" s="237"/>
      <c r="J64" s="290"/>
    </row>
    <row r="65" spans="1:10" x14ac:dyDescent="0.2">
      <c r="A65" s="2835" t="s">
        <v>2047</v>
      </c>
      <c r="B65" s="2814"/>
      <c r="C65" s="2412">
        <f t="shared" si="7"/>
        <v>0</v>
      </c>
      <c r="D65" s="201"/>
      <c r="E65" s="203"/>
      <c r="F65" s="236"/>
      <c r="G65" s="395"/>
      <c r="H65" s="912"/>
      <c r="I65" s="237"/>
      <c r="J65" s="290"/>
    </row>
    <row r="66" spans="1:10" x14ac:dyDescent="0.2">
      <c r="A66" s="2835" t="s">
        <v>2048</v>
      </c>
      <c r="B66" s="2814"/>
      <c r="C66" s="2412">
        <f t="shared" si="7"/>
        <v>0</v>
      </c>
      <c r="D66" s="201"/>
      <c r="E66" s="203"/>
      <c r="F66" s="236"/>
      <c r="G66" s="395"/>
      <c r="H66" s="912"/>
      <c r="I66" s="237"/>
      <c r="J66" s="290"/>
    </row>
    <row r="67" spans="1:10" x14ac:dyDescent="0.2">
      <c r="A67" s="3089" t="s">
        <v>1286</v>
      </c>
      <c r="B67" s="2810"/>
      <c r="C67" s="2413">
        <f t="shared" si="7"/>
        <v>0</v>
      </c>
      <c r="D67" s="242"/>
      <c r="E67" s="132"/>
      <c r="F67" s="169"/>
      <c r="G67" s="400"/>
      <c r="H67" s="975"/>
      <c r="I67" s="136"/>
      <c r="J67" s="290"/>
    </row>
    <row r="68" spans="1:10" x14ac:dyDescent="0.2">
      <c r="A68" s="1771" t="s">
        <v>1236</v>
      </c>
      <c r="B68" s="292"/>
      <c r="C68" s="292"/>
      <c r="D68" s="292"/>
      <c r="E68" s="292"/>
      <c r="F68" s="292"/>
      <c r="G68" s="292"/>
      <c r="H68" s="292"/>
      <c r="I68" s="1488"/>
    </row>
    <row r="69" spans="1:10" x14ac:dyDescent="0.2">
      <c r="A69" s="1731" t="s">
        <v>1237</v>
      </c>
      <c r="B69" s="219"/>
      <c r="C69" s="219"/>
      <c r="D69" s="219"/>
      <c r="E69" s="219"/>
      <c r="F69" s="1157"/>
      <c r="G69" s="1157"/>
    </row>
    <row r="70" spans="1:10" x14ac:dyDescent="0.2">
      <c r="A70" s="2978" t="s">
        <v>600</v>
      </c>
      <c r="B70" s="2978" t="s">
        <v>1238</v>
      </c>
      <c r="C70" s="3578" t="s">
        <v>2053</v>
      </c>
      <c r="D70" s="3293"/>
      <c r="E70" s="3293"/>
      <c r="F70" s="3293"/>
      <c r="G70" s="3292"/>
    </row>
    <row r="71" spans="1:10" x14ac:dyDescent="0.2">
      <c r="A71" s="2969"/>
      <c r="B71" s="2969"/>
      <c r="C71" s="468" t="s">
        <v>475</v>
      </c>
      <c r="D71" s="187" t="s">
        <v>476</v>
      </c>
      <c r="E71" s="110" t="s">
        <v>477</v>
      </c>
      <c r="F71" s="110" t="s">
        <v>444</v>
      </c>
      <c r="G71" s="570" t="s">
        <v>13</v>
      </c>
    </row>
    <row r="72" spans="1:10" x14ac:dyDescent="0.2">
      <c r="A72" s="2414" t="s">
        <v>1239</v>
      </c>
      <c r="B72" s="1464">
        <f>SUM(C72:G72)</f>
        <v>0</v>
      </c>
      <c r="C72" s="193"/>
      <c r="D72" s="264"/>
      <c r="E72" s="264"/>
      <c r="F72" s="264"/>
      <c r="G72" s="244"/>
      <c r="H72" s="290"/>
    </row>
    <row r="73" spans="1:10" x14ac:dyDescent="0.2">
      <c r="A73" s="2415" t="s">
        <v>1240</v>
      </c>
      <c r="B73" s="1466">
        <f>SUM(C73:G73)</f>
        <v>0</v>
      </c>
      <c r="C73" s="242"/>
      <c r="D73" s="170"/>
      <c r="E73" s="170"/>
      <c r="F73" s="170"/>
      <c r="G73" s="247"/>
      <c r="H73" s="290"/>
    </row>
    <row r="74" spans="1:10" x14ac:dyDescent="0.2">
      <c r="A74" s="1731" t="s">
        <v>1411</v>
      </c>
      <c r="B74" s="219"/>
      <c r="C74" s="219"/>
      <c r="D74" s="219"/>
      <c r="E74" s="219"/>
      <c r="F74" s="1157"/>
      <c r="G74" s="1157"/>
    </row>
    <row r="75" spans="1:10" x14ac:dyDescent="0.2">
      <c r="A75" s="2978" t="s">
        <v>600</v>
      </c>
      <c r="B75" s="2978" t="s">
        <v>1241</v>
      </c>
      <c r="C75" s="3578" t="s">
        <v>2054</v>
      </c>
      <c r="D75" s="3293"/>
      <c r="E75" s="3293"/>
      <c r="F75" s="3293"/>
      <c r="G75" s="3292"/>
    </row>
    <row r="76" spans="1:10" x14ac:dyDescent="0.2">
      <c r="A76" s="2969"/>
      <c r="B76" s="2969"/>
      <c r="C76" s="468" t="s">
        <v>475</v>
      </c>
      <c r="D76" s="187" t="s">
        <v>476</v>
      </c>
      <c r="E76" s="110" t="s">
        <v>477</v>
      </c>
      <c r="F76" s="110" t="s">
        <v>444</v>
      </c>
      <c r="G76" s="570" t="s">
        <v>13</v>
      </c>
    </row>
    <row r="77" spans="1:10" ht="25.5" customHeight="1" x14ac:dyDescent="0.2">
      <c r="A77" s="2416" t="s">
        <v>2055</v>
      </c>
      <c r="B77" s="814">
        <f>SUM(C77:G77)</f>
        <v>0</v>
      </c>
      <c r="C77" s="346"/>
      <c r="D77" s="348"/>
      <c r="E77" s="348"/>
      <c r="F77" s="348"/>
      <c r="G77" s="432"/>
      <c r="H77" s="290"/>
    </row>
    <row r="78" spans="1:10" x14ac:dyDescent="0.2">
      <c r="A78" s="1567"/>
      <c r="B78" s="2417"/>
      <c r="C78" s="1567"/>
      <c r="D78" s="2417"/>
      <c r="E78" s="2418"/>
      <c r="F78" s="2417"/>
      <c r="G78" s="2418"/>
    </row>
    <row r="195" spans="1:2" hidden="1" x14ac:dyDescent="0.2">
      <c r="A195" s="288">
        <f>SUM(C10:C34,C46,C50:C57,C62:C67,B72:B73,B77)</f>
        <v>0</v>
      </c>
      <c r="B195" s="288">
        <f>SUM(CG7:CO78)</f>
        <v>0</v>
      </c>
    </row>
  </sheetData>
  <sheetProtection algorithmName="SHA-512" hashValue="8P/g9c+NObAfkqjH1LzzNlWlL+8T+fMuhj0nMD+3vgFAlJioOWJW0JCwWZ6JOKteoIg56smE8N8oCdKVbndSAA==" saltValue="cnjYZjbSSI5BT87FBZSluQ==" spinCount="100000" sheet="1" objects="1" scenarios="1"/>
  <mergeCells count="61">
    <mergeCell ref="A19:B19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46:B46"/>
    <mergeCell ref="A32:B32"/>
    <mergeCell ref="A33:B33"/>
    <mergeCell ref="A34:B34"/>
    <mergeCell ref="A36:B36"/>
    <mergeCell ref="A37:B37"/>
    <mergeCell ref="A38:B38"/>
    <mergeCell ref="A39:B39"/>
    <mergeCell ref="A40:B40"/>
    <mergeCell ref="A41:A43"/>
    <mergeCell ref="A44:B44"/>
    <mergeCell ref="A45:B45"/>
    <mergeCell ref="H59:I60"/>
    <mergeCell ref="C60:C61"/>
    <mergeCell ref="D60:F60"/>
    <mergeCell ref="G60:G61"/>
    <mergeCell ref="A49:B49"/>
    <mergeCell ref="A50:B50"/>
    <mergeCell ref="A51:B51"/>
    <mergeCell ref="A52:A53"/>
    <mergeCell ref="A54:B54"/>
    <mergeCell ref="A55:B55"/>
    <mergeCell ref="A67:B67"/>
    <mergeCell ref="A56:B56"/>
    <mergeCell ref="A57:B57"/>
    <mergeCell ref="A59:B61"/>
    <mergeCell ref="C59:G59"/>
    <mergeCell ref="A62:B62"/>
    <mergeCell ref="A63:B63"/>
    <mergeCell ref="A64:B64"/>
    <mergeCell ref="A65:B65"/>
    <mergeCell ref="A66:B66"/>
    <mergeCell ref="A70:A71"/>
    <mergeCell ref="B70:B71"/>
    <mergeCell ref="C70:G70"/>
    <mergeCell ref="A75:A76"/>
    <mergeCell ref="B75:B76"/>
    <mergeCell ref="C75:G75"/>
  </mergeCells>
  <dataValidations count="2">
    <dataValidation type="whole" allowBlank="1" showInputMessage="1" showErrorMessage="1" errorTitle="ERROR" error="Por Favor Ingrese solo Números." sqref="A1:F1048576 H1:XFD1048576 G1:G8 G10:G1048576">
      <formula1>0</formula1>
      <formula2>100000000</formula2>
    </dataValidation>
    <dataValidation allowBlank="1" showInputMessage="1" showErrorMessage="1" errorTitle="ERROR" error="Por Favor Ingrese solo Números." sqref="G9"/>
  </dataValidations>
  <pageMargins left="0.7" right="0.7" top="0.75" bottom="0.75" header="0.3" footer="0.3"/>
  <pageSetup orientation="portrait" r:id="rId1"/>
  <ignoredErrors>
    <ignoredError sqref="G46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CT195"/>
  <sheetViews>
    <sheetView zoomScaleNormal="100" workbookViewId="0"/>
  </sheetViews>
  <sheetFormatPr baseColWidth="10" defaultRowHeight="15" x14ac:dyDescent="0.25"/>
  <cols>
    <col min="1" max="2" width="26.7109375" style="324" customWidth="1"/>
    <col min="3" max="3" width="37.28515625" style="324" customWidth="1"/>
    <col min="4" max="4" width="11.42578125" style="324"/>
    <col min="5" max="5" width="12.7109375" style="324" customWidth="1"/>
    <col min="6" max="6" width="11.42578125" style="324"/>
    <col min="7" max="7" width="14.5703125" style="324" customWidth="1"/>
    <col min="8" max="8" width="13.5703125" style="324" customWidth="1"/>
    <col min="9" max="9" width="15.7109375" style="324" customWidth="1"/>
    <col min="10" max="26" width="11.42578125" style="324"/>
    <col min="27" max="27" width="13.140625" style="324" customWidth="1"/>
    <col min="28" max="28" width="13.42578125" style="324" customWidth="1"/>
    <col min="29" max="76" width="11.42578125" style="324"/>
    <col min="77" max="96" width="0" style="325" hidden="1" customWidth="1"/>
    <col min="97" max="98" width="11.42578125" style="325"/>
    <col min="99" max="16384" width="11.42578125" style="324"/>
  </cols>
  <sheetData>
    <row r="1" spans="1:98" s="321" customFormat="1" ht="14.25" customHeight="1" x14ac:dyDescent="0.15">
      <c r="A1" s="321" t="s">
        <v>1552</v>
      </c>
      <c r="BY1" s="2419"/>
      <c r="BZ1" s="2419"/>
      <c r="CA1" s="2419"/>
      <c r="CB1" s="2419"/>
      <c r="CC1" s="2419"/>
      <c r="CD1" s="2419"/>
      <c r="CE1" s="2419"/>
      <c r="CF1" s="2419"/>
      <c r="CG1" s="2419"/>
      <c r="CH1" s="2419"/>
      <c r="CI1" s="2419"/>
      <c r="CJ1" s="2419"/>
      <c r="CK1" s="2419"/>
      <c r="CL1" s="2419"/>
      <c r="CM1" s="2419"/>
      <c r="CN1" s="2419"/>
      <c r="CO1" s="2419"/>
      <c r="CP1" s="2419"/>
      <c r="CQ1" s="2419"/>
      <c r="CR1" s="2419"/>
      <c r="CS1" s="2419"/>
      <c r="CT1" s="2419"/>
    </row>
    <row r="2" spans="1:98" s="321" customFormat="1" ht="14.25" customHeight="1" x14ac:dyDescent="0.15">
      <c r="A2" s="321" t="str">
        <f>CONCATENATE("COMUNA: ",NOMBRE!B2," - ","( ",NOMBRE!C2,NOMBRE!D2,NOMBRE!E2,NOMBRE!F2,NOMBRE!G2," )")</f>
        <v>COMUNA:  - (  )</v>
      </c>
      <c r="BY2" s="2419"/>
      <c r="BZ2" s="2419"/>
      <c r="CA2" s="2419"/>
      <c r="CB2" s="2419"/>
      <c r="CC2" s="2419"/>
      <c r="CD2" s="2419"/>
      <c r="CE2" s="2419"/>
      <c r="CF2" s="2419"/>
      <c r="CG2" s="2419"/>
      <c r="CH2" s="2419"/>
      <c r="CI2" s="2419"/>
      <c r="CJ2" s="2419"/>
      <c r="CK2" s="2419"/>
      <c r="CL2" s="2419"/>
      <c r="CM2" s="2419"/>
      <c r="CN2" s="2419"/>
      <c r="CO2" s="2419"/>
      <c r="CP2" s="2419"/>
      <c r="CQ2" s="2419"/>
      <c r="CR2" s="2419"/>
      <c r="CS2" s="2419"/>
      <c r="CT2" s="2419"/>
    </row>
    <row r="3" spans="1:98" s="321" customFormat="1" ht="14.25" customHeight="1" x14ac:dyDescent="0.15">
      <c r="A3" s="321" t="str">
        <f>CONCATENATE("ESTABLECIMIENTO/ESTRATEGIA: ",NOMBRE!B3," - ","( ",NOMBRE!C3,NOMBRE!D3,NOMBRE!E3,NOMBRE!F3,NOMBRE!G3,NOMBRE!H3," )")</f>
        <v>ESTABLECIMIENTO/ESTRATEGIA:  - (  )</v>
      </c>
      <c r="BY3" s="2419"/>
      <c r="BZ3" s="2419"/>
      <c r="CA3" s="2419"/>
      <c r="CB3" s="2419"/>
      <c r="CC3" s="2419"/>
      <c r="CD3" s="2419"/>
      <c r="CE3" s="2419"/>
      <c r="CF3" s="2419"/>
      <c r="CG3" s="2419"/>
      <c r="CH3" s="2419"/>
      <c r="CI3" s="2419"/>
      <c r="CJ3" s="2419"/>
      <c r="CK3" s="2419"/>
      <c r="CL3" s="2419"/>
      <c r="CM3" s="2419"/>
      <c r="CN3" s="2419"/>
      <c r="CO3" s="2419"/>
      <c r="CP3" s="2419"/>
      <c r="CQ3" s="2419"/>
      <c r="CR3" s="2419"/>
      <c r="CS3" s="2419"/>
      <c r="CT3" s="2419"/>
    </row>
    <row r="4" spans="1:98" s="321" customFormat="1" ht="14.25" customHeight="1" x14ac:dyDescent="0.15">
      <c r="A4" s="321" t="str">
        <f>CONCATENATE("MES: ",NOMBRE!B6," - ","( ",NOMBRE!C6,NOMBRE!D6," )")</f>
        <v>MES:  - (  )</v>
      </c>
      <c r="BY4" s="2419"/>
      <c r="BZ4" s="2419"/>
      <c r="CA4" s="2419"/>
      <c r="CB4" s="2419"/>
      <c r="CC4" s="2419"/>
      <c r="CD4" s="2419"/>
      <c r="CE4" s="2419"/>
      <c r="CF4" s="2419"/>
      <c r="CG4" s="2419"/>
      <c r="CH4" s="2419"/>
      <c r="CI4" s="2419"/>
      <c r="CJ4" s="2419"/>
      <c r="CK4" s="2419"/>
      <c r="CL4" s="2419"/>
      <c r="CM4" s="2419"/>
      <c r="CN4" s="2419"/>
      <c r="CO4" s="2419"/>
      <c r="CP4" s="2419"/>
      <c r="CQ4" s="2419"/>
      <c r="CR4" s="2419"/>
      <c r="CS4" s="2419"/>
      <c r="CT4" s="2419"/>
    </row>
    <row r="5" spans="1:98" s="321" customFormat="1" ht="14.25" customHeight="1" x14ac:dyDescent="0.15">
      <c r="A5" s="321" t="str">
        <f>CONCATENATE("AÑO: ",NOMBRE!B7)</f>
        <v>AÑO: 2017</v>
      </c>
      <c r="BY5" s="2419"/>
      <c r="BZ5" s="2419"/>
      <c r="CA5" s="2419"/>
      <c r="CB5" s="2419"/>
      <c r="CC5" s="2419"/>
      <c r="CD5" s="2419"/>
      <c r="CE5" s="2419"/>
      <c r="CF5" s="2419"/>
      <c r="CG5" s="2419"/>
      <c r="CH5" s="2419"/>
      <c r="CI5" s="2419"/>
      <c r="CJ5" s="2419"/>
      <c r="CK5" s="2419"/>
      <c r="CL5" s="2419"/>
      <c r="CM5" s="2419"/>
      <c r="CN5" s="2419"/>
      <c r="CO5" s="2419"/>
      <c r="CP5" s="2419"/>
      <c r="CQ5" s="2419"/>
      <c r="CR5" s="2419"/>
      <c r="CS5" s="2419"/>
      <c r="CT5" s="2419"/>
    </row>
    <row r="6" spans="1:98" ht="15.75" x14ac:dyDescent="0.25">
      <c r="A6" s="2744" t="s">
        <v>1242</v>
      </c>
      <c r="B6" s="2744"/>
      <c r="C6" s="2744"/>
      <c r="D6" s="2744"/>
      <c r="E6" s="2744"/>
      <c r="F6" s="2744"/>
      <c r="G6" s="2744"/>
      <c r="H6" s="2744"/>
      <c r="I6" s="2744"/>
      <c r="J6" s="2744"/>
      <c r="K6" s="2744"/>
      <c r="L6" s="2744"/>
      <c r="M6" s="2744"/>
      <c r="N6" s="2744"/>
      <c r="O6" s="2744"/>
      <c r="P6" s="2357"/>
      <c r="Q6" s="1488"/>
      <c r="R6" s="292"/>
      <c r="S6" s="292"/>
      <c r="T6" s="292"/>
      <c r="U6" s="292"/>
      <c r="V6" s="292"/>
      <c r="W6" s="292"/>
      <c r="X6" s="292"/>
      <c r="Y6" s="292"/>
      <c r="Z6" s="292"/>
      <c r="AA6" s="292"/>
      <c r="AB6" s="292"/>
      <c r="AC6" s="292"/>
    </row>
    <row r="7" spans="1:98" ht="15.75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2357"/>
      <c r="Q7" s="1488"/>
      <c r="R7" s="292"/>
      <c r="S7" s="292"/>
      <c r="T7" s="292"/>
      <c r="U7" s="292"/>
      <c r="V7" s="292"/>
      <c r="W7" s="292"/>
      <c r="X7" s="292"/>
      <c r="Y7" s="292"/>
      <c r="Z7" s="292"/>
      <c r="AA7" s="292"/>
      <c r="AB7" s="292"/>
      <c r="AC7" s="292"/>
    </row>
    <row r="8" spans="1:98" x14ac:dyDescent="0.25">
      <c r="A8" s="218" t="s">
        <v>1243</v>
      </c>
      <c r="B8" s="2420"/>
      <c r="C8" s="2420"/>
      <c r="D8" s="2420"/>
      <c r="E8" s="2420"/>
      <c r="F8" s="2420"/>
      <c r="G8" s="2420"/>
      <c r="H8" s="2420"/>
      <c r="I8" s="2420"/>
      <c r="J8" s="2420"/>
      <c r="K8" s="2420"/>
      <c r="L8" s="2420"/>
      <c r="M8" s="2420"/>
      <c r="N8" s="2420"/>
      <c r="O8" s="2420"/>
      <c r="P8" s="2127"/>
      <c r="Q8" s="292"/>
      <c r="R8" s="292"/>
      <c r="S8" s="292"/>
      <c r="T8" s="292"/>
      <c r="U8" s="292"/>
      <c r="V8" s="292"/>
      <c r="W8" s="292"/>
      <c r="X8" s="292"/>
      <c r="Y8" s="292"/>
      <c r="Z8" s="292"/>
      <c r="AA8" s="292"/>
      <c r="AB8" s="292"/>
      <c r="AC8" s="292"/>
    </row>
    <row r="9" spans="1:98" ht="15" customHeight="1" x14ac:dyDescent="0.25">
      <c r="A9" s="2784" t="s">
        <v>1244</v>
      </c>
      <c r="B9" s="2951"/>
      <c r="C9" s="2785"/>
      <c r="D9" s="2732" t="s">
        <v>47</v>
      </c>
      <c r="E9" s="3645" t="s">
        <v>2237</v>
      </c>
      <c r="F9" s="3009"/>
      <c r="G9" s="3009"/>
      <c r="H9" s="3009"/>
      <c r="I9" s="3646"/>
      <c r="J9" s="2925" t="s">
        <v>1245</v>
      </c>
      <c r="K9" s="2926"/>
      <c r="L9" s="2926"/>
      <c r="M9" s="2926"/>
      <c r="N9" s="2926"/>
      <c r="O9" s="2926"/>
      <c r="P9" s="2926"/>
      <c r="Q9" s="2926"/>
      <c r="R9" s="2926"/>
      <c r="S9" s="2926"/>
      <c r="T9" s="2926"/>
      <c r="U9" s="2926"/>
      <c r="V9" s="2926"/>
      <c r="W9" s="2926"/>
      <c r="X9" s="2945"/>
      <c r="Y9" s="3644" t="s">
        <v>542</v>
      </c>
      <c r="Z9" s="2927"/>
      <c r="AA9" s="2768" t="s">
        <v>2057</v>
      </c>
      <c r="AB9" s="2732" t="s">
        <v>2058</v>
      </c>
      <c r="AC9" s="2738" t="s">
        <v>2059</v>
      </c>
    </row>
    <row r="10" spans="1:98" ht="33" customHeight="1" x14ac:dyDescent="0.25">
      <c r="A10" s="2788"/>
      <c r="B10" s="2822"/>
      <c r="C10" s="2789"/>
      <c r="D10" s="2733"/>
      <c r="E10" s="871" t="s">
        <v>1246</v>
      </c>
      <c r="F10" s="2421" t="s">
        <v>1247</v>
      </c>
      <c r="G10" s="2421" t="s">
        <v>1248</v>
      </c>
      <c r="H10" s="2162" t="s">
        <v>1249</v>
      </c>
      <c r="I10" s="282" t="s">
        <v>153</v>
      </c>
      <c r="J10" s="631" t="s">
        <v>344</v>
      </c>
      <c r="K10" s="2421" t="s">
        <v>12</v>
      </c>
      <c r="L10" s="2421" t="s">
        <v>188</v>
      </c>
      <c r="M10" s="2421" t="s">
        <v>14</v>
      </c>
      <c r="N10" s="2421" t="s">
        <v>15</v>
      </c>
      <c r="O10" s="2421" t="s">
        <v>16</v>
      </c>
      <c r="P10" s="2421" t="s">
        <v>17</v>
      </c>
      <c r="Q10" s="2421" t="s">
        <v>18</v>
      </c>
      <c r="R10" s="2421" t="s">
        <v>19</v>
      </c>
      <c r="S10" s="2421" t="s">
        <v>20</v>
      </c>
      <c r="T10" s="2421" t="s">
        <v>21</v>
      </c>
      <c r="U10" s="2421" t="s">
        <v>22</v>
      </c>
      <c r="V10" s="2421" t="s">
        <v>23</v>
      </c>
      <c r="W10" s="2421" t="s">
        <v>24</v>
      </c>
      <c r="X10" s="2422" t="s">
        <v>25</v>
      </c>
      <c r="Y10" s="2423" t="s">
        <v>630</v>
      </c>
      <c r="Z10" s="1534" t="s">
        <v>2056</v>
      </c>
      <c r="AA10" s="2770"/>
      <c r="AB10" s="2733"/>
      <c r="AC10" s="2739"/>
    </row>
    <row r="11" spans="1:98" x14ac:dyDescent="0.25">
      <c r="A11" s="3639" t="s">
        <v>1250</v>
      </c>
      <c r="B11" s="3642" t="s">
        <v>1251</v>
      </c>
      <c r="C11" s="3643"/>
      <c r="D11" s="991">
        <f>SUM(E11:G11)</f>
        <v>0</v>
      </c>
      <c r="E11" s="1036"/>
      <c r="F11" s="1755"/>
      <c r="G11" s="1755"/>
      <c r="H11" s="1585"/>
      <c r="I11" s="1584"/>
      <c r="J11" s="1585"/>
      <c r="K11" s="1761"/>
      <c r="L11" s="1761"/>
      <c r="M11" s="2424"/>
      <c r="N11" s="2424"/>
      <c r="O11" s="2424"/>
      <c r="P11" s="2424"/>
      <c r="Q11" s="2424"/>
      <c r="R11" s="2424"/>
      <c r="S11" s="2424"/>
      <c r="T11" s="2424"/>
      <c r="U11" s="2424"/>
      <c r="V11" s="2424"/>
      <c r="W11" s="2424"/>
      <c r="X11" s="2424"/>
      <c r="Y11" s="2425"/>
      <c r="Z11" s="2426"/>
      <c r="AA11" s="1248"/>
      <c r="AB11" s="1248"/>
      <c r="AC11" s="1248"/>
      <c r="AD11" s="2427"/>
    </row>
    <row r="12" spans="1:98" x14ac:dyDescent="0.25">
      <c r="A12" s="3640"/>
      <c r="B12" s="2740" t="s">
        <v>1252</v>
      </c>
      <c r="C12" s="2428" t="s">
        <v>1253</v>
      </c>
      <c r="D12" s="165">
        <f t="shared" ref="D12:D19" si="0">SUM(E12:X12)</f>
        <v>0</v>
      </c>
      <c r="E12" s="193"/>
      <c r="F12" s="141"/>
      <c r="G12" s="141"/>
      <c r="H12" s="141"/>
      <c r="I12" s="166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577"/>
      <c r="Y12" s="264"/>
      <c r="Z12" s="1577"/>
      <c r="AA12" s="244"/>
      <c r="AB12" s="244"/>
      <c r="AC12" s="244"/>
      <c r="AD12" s="2131"/>
      <c r="CA12" s="325" t="str">
        <f t="shared" ref="CA12:CA35" si="1">IF(D12&lt;SUM(Y12:AC12),"Total por edad no puede ser menor que la suma de los subgrupos","")</f>
        <v/>
      </c>
      <c r="CG12" s="325">
        <f t="shared" ref="CG12:CG35" si="2">IF(D12&lt;SUM(Y12:AC12),1,0)</f>
        <v>0</v>
      </c>
    </row>
    <row r="13" spans="1:98" x14ac:dyDescent="0.25">
      <c r="A13" s="3640"/>
      <c r="B13" s="2743"/>
      <c r="C13" s="2429" t="s">
        <v>1254</v>
      </c>
      <c r="D13" s="200">
        <f t="shared" si="0"/>
        <v>0</v>
      </c>
      <c r="E13" s="252"/>
      <c r="F13" s="121"/>
      <c r="G13" s="121"/>
      <c r="H13" s="121"/>
      <c r="I13" s="253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759"/>
      <c r="Y13" s="167"/>
      <c r="Z13" s="759"/>
      <c r="AA13" s="301"/>
      <c r="AB13" s="301"/>
      <c r="AC13" s="299"/>
      <c r="AD13" s="2131"/>
      <c r="CA13" s="325" t="str">
        <f t="shared" si="1"/>
        <v/>
      </c>
      <c r="CG13" s="325">
        <f t="shared" si="2"/>
        <v>0</v>
      </c>
    </row>
    <row r="14" spans="1:98" x14ac:dyDescent="0.25">
      <c r="A14" s="3640"/>
      <c r="B14" s="2741"/>
      <c r="C14" s="2430" t="s">
        <v>1255</v>
      </c>
      <c r="D14" s="259">
        <f t="shared" si="0"/>
        <v>0</v>
      </c>
      <c r="E14" s="316"/>
      <c r="F14" s="149"/>
      <c r="G14" s="149"/>
      <c r="H14" s="149"/>
      <c r="I14" s="317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581"/>
      <c r="Y14" s="551"/>
      <c r="Z14" s="1581"/>
      <c r="AA14" s="682"/>
      <c r="AB14" s="682"/>
      <c r="AC14" s="682"/>
      <c r="AD14" s="2131"/>
      <c r="CA14" s="325" t="str">
        <f t="shared" si="1"/>
        <v/>
      </c>
      <c r="CG14" s="325">
        <f t="shared" si="2"/>
        <v>0</v>
      </c>
    </row>
    <row r="15" spans="1:98" x14ac:dyDescent="0.25">
      <c r="A15" s="3640"/>
      <c r="B15" s="2790" t="s">
        <v>1256</v>
      </c>
      <c r="C15" s="2791"/>
      <c r="D15" s="506">
        <f t="shared" si="0"/>
        <v>0</v>
      </c>
      <c r="E15" s="252"/>
      <c r="F15" s="121"/>
      <c r="G15" s="121"/>
      <c r="H15" s="121"/>
      <c r="I15" s="299"/>
      <c r="J15" s="167"/>
      <c r="K15" s="121"/>
      <c r="L15" s="121"/>
      <c r="M15" s="445"/>
      <c r="N15" s="445"/>
      <c r="O15" s="445"/>
      <c r="P15" s="445"/>
      <c r="Q15" s="445"/>
      <c r="R15" s="445"/>
      <c r="S15" s="445"/>
      <c r="T15" s="445"/>
      <c r="U15" s="445"/>
      <c r="V15" s="445"/>
      <c r="W15" s="445"/>
      <c r="X15" s="445"/>
      <c r="Y15" s="2431"/>
      <c r="Z15" s="758"/>
      <c r="AA15" s="299"/>
      <c r="AB15" s="299"/>
      <c r="AC15" s="299"/>
      <c r="AD15" s="2131"/>
      <c r="CA15" s="325" t="str">
        <f t="shared" si="1"/>
        <v/>
      </c>
      <c r="CG15" s="325">
        <f t="shared" si="2"/>
        <v>0</v>
      </c>
    </row>
    <row r="16" spans="1:98" x14ac:dyDescent="0.25">
      <c r="A16" s="3640"/>
      <c r="B16" s="3120" t="s">
        <v>1257</v>
      </c>
      <c r="C16" s="3121"/>
      <c r="D16" s="200">
        <f t="shared" si="0"/>
        <v>0</v>
      </c>
      <c r="E16" s="201"/>
      <c r="F16" s="203"/>
      <c r="G16" s="203"/>
      <c r="H16" s="203"/>
      <c r="I16" s="301"/>
      <c r="J16" s="267"/>
      <c r="K16" s="203"/>
      <c r="L16" s="203"/>
      <c r="M16" s="447"/>
      <c r="N16" s="447"/>
      <c r="O16" s="447"/>
      <c r="P16" s="447"/>
      <c r="Q16" s="447"/>
      <c r="R16" s="447"/>
      <c r="S16" s="447"/>
      <c r="T16" s="447"/>
      <c r="U16" s="447"/>
      <c r="V16" s="447"/>
      <c r="W16" s="447"/>
      <c r="X16" s="447"/>
      <c r="Y16" s="2373"/>
      <c r="Z16" s="759"/>
      <c r="AA16" s="301"/>
      <c r="AB16" s="301"/>
      <c r="AC16" s="301"/>
      <c r="AD16" s="2131"/>
      <c r="CA16" s="325" t="str">
        <f t="shared" si="1"/>
        <v/>
      </c>
      <c r="CG16" s="325">
        <f t="shared" si="2"/>
        <v>0</v>
      </c>
    </row>
    <row r="17" spans="1:85" x14ac:dyDescent="0.25">
      <c r="A17" s="3640"/>
      <c r="B17" s="3120" t="s">
        <v>1258</v>
      </c>
      <c r="C17" s="3121"/>
      <c r="D17" s="200">
        <f t="shared" si="0"/>
        <v>0</v>
      </c>
      <c r="E17" s="201"/>
      <c r="F17" s="203"/>
      <c r="G17" s="203"/>
      <c r="H17" s="203"/>
      <c r="I17" s="301"/>
      <c r="J17" s="267"/>
      <c r="K17" s="203"/>
      <c r="L17" s="203"/>
      <c r="M17" s="447"/>
      <c r="N17" s="447"/>
      <c r="O17" s="447"/>
      <c r="P17" s="447"/>
      <c r="Q17" s="447"/>
      <c r="R17" s="447"/>
      <c r="S17" s="447"/>
      <c r="T17" s="447"/>
      <c r="U17" s="447"/>
      <c r="V17" s="447"/>
      <c r="W17" s="447"/>
      <c r="X17" s="447"/>
      <c r="Y17" s="2373"/>
      <c r="Z17" s="759"/>
      <c r="AA17" s="301"/>
      <c r="AB17" s="301"/>
      <c r="AC17" s="301"/>
      <c r="AD17" s="2131"/>
      <c r="CA17" s="325" t="str">
        <f t="shared" si="1"/>
        <v/>
      </c>
      <c r="CG17" s="325">
        <f t="shared" si="2"/>
        <v>0</v>
      </c>
    </row>
    <row r="18" spans="1:85" x14ac:dyDescent="0.25">
      <c r="A18" s="3640"/>
      <c r="B18" s="3120" t="s">
        <v>1259</v>
      </c>
      <c r="C18" s="3121"/>
      <c r="D18" s="200">
        <f t="shared" si="0"/>
        <v>0</v>
      </c>
      <c r="E18" s="201"/>
      <c r="F18" s="203"/>
      <c r="G18" s="203"/>
      <c r="H18" s="203"/>
      <c r="I18" s="301"/>
      <c r="J18" s="267"/>
      <c r="K18" s="203"/>
      <c r="L18" s="203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2373"/>
      <c r="Z18" s="759"/>
      <c r="AA18" s="301"/>
      <c r="AB18" s="301"/>
      <c r="AC18" s="301"/>
      <c r="AD18" s="2131"/>
      <c r="CA18" s="325" t="str">
        <f t="shared" si="1"/>
        <v/>
      </c>
      <c r="CG18" s="325">
        <f t="shared" si="2"/>
        <v>0</v>
      </c>
    </row>
    <row r="19" spans="1:85" x14ac:dyDescent="0.25">
      <c r="A19" s="3640"/>
      <c r="B19" s="3120" t="s">
        <v>901</v>
      </c>
      <c r="C19" s="3121"/>
      <c r="D19" s="200">
        <f t="shared" si="0"/>
        <v>0</v>
      </c>
      <c r="E19" s="201"/>
      <c r="F19" s="203"/>
      <c r="G19" s="203"/>
      <c r="H19" s="203"/>
      <c r="I19" s="301"/>
      <c r="J19" s="267"/>
      <c r="K19" s="203"/>
      <c r="L19" s="203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2373"/>
      <c r="Z19" s="759"/>
      <c r="AA19" s="301"/>
      <c r="AB19" s="301"/>
      <c r="AC19" s="301"/>
      <c r="AD19" s="2131"/>
      <c r="CA19" s="325" t="str">
        <f t="shared" si="1"/>
        <v/>
      </c>
      <c r="CG19" s="325">
        <f t="shared" si="2"/>
        <v>0</v>
      </c>
    </row>
    <row r="20" spans="1:85" x14ac:dyDescent="0.25">
      <c r="A20" s="3640"/>
      <c r="B20" s="3120" t="s">
        <v>1260</v>
      </c>
      <c r="C20" s="3121"/>
      <c r="D20" s="200">
        <f>SUM(J20:T20)</f>
        <v>0</v>
      </c>
      <c r="E20" s="256"/>
      <c r="F20" s="207"/>
      <c r="G20" s="207"/>
      <c r="H20" s="207"/>
      <c r="I20" s="257"/>
      <c r="J20" s="267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1394"/>
      <c r="V20" s="1394"/>
      <c r="W20" s="1394"/>
      <c r="X20" s="1394"/>
      <c r="Y20" s="2373"/>
      <c r="Z20" s="759"/>
      <c r="AA20" s="301"/>
      <c r="AB20" s="257"/>
      <c r="AC20" s="257"/>
      <c r="AD20" s="2131"/>
      <c r="CA20" s="325" t="str">
        <f t="shared" si="1"/>
        <v/>
      </c>
      <c r="CG20" s="325">
        <f t="shared" si="2"/>
        <v>0</v>
      </c>
    </row>
    <row r="21" spans="1:85" x14ac:dyDescent="0.25">
      <c r="A21" s="3640"/>
      <c r="B21" s="3631" t="s">
        <v>2060</v>
      </c>
      <c r="C21" s="3632"/>
      <c r="D21" s="159">
        <f>SUM(H21:T21)</f>
        <v>0</v>
      </c>
      <c r="E21" s="147"/>
      <c r="F21" s="616"/>
      <c r="G21" s="616"/>
      <c r="H21" s="208"/>
      <c r="I21" s="429"/>
      <c r="J21" s="206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639"/>
      <c r="V21" s="639"/>
      <c r="W21" s="639"/>
      <c r="X21" s="639"/>
      <c r="Y21" s="2432"/>
      <c r="Z21" s="2374"/>
      <c r="AA21" s="429"/>
      <c r="AB21" s="492"/>
      <c r="AC21" s="492"/>
      <c r="AD21" s="2131"/>
      <c r="CA21" s="325" t="str">
        <f t="shared" si="1"/>
        <v/>
      </c>
      <c r="CG21" s="325">
        <f t="shared" si="2"/>
        <v>0</v>
      </c>
    </row>
    <row r="22" spans="1:85" x14ac:dyDescent="0.25">
      <c r="A22" s="3640"/>
      <c r="B22" s="2732" t="s">
        <v>2061</v>
      </c>
      <c r="C22" s="2433" t="s">
        <v>1261</v>
      </c>
      <c r="D22" s="991">
        <f>E22</f>
        <v>0</v>
      </c>
      <c r="E22" s="193"/>
      <c r="F22" s="1761"/>
      <c r="G22" s="1761"/>
      <c r="H22" s="1761"/>
      <c r="I22" s="1584"/>
      <c r="J22" s="229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2424"/>
      <c r="Y22" s="2434"/>
      <c r="Z22" s="2426"/>
      <c r="AA22" s="1054"/>
      <c r="AB22" s="1248"/>
      <c r="AC22" s="1248"/>
      <c r="AD22" s="2131"/>
      <c r="CA22" s="325" t="str">
        <f t="shared" si="1"/>
        <v/>
      </c>
      <c r="CG22" s="325">
        <f t="shared" si="2"/>
        <v>0</v>
      </c>
    </row>
    <row r="23" spans="1:85" x14ac:dyDescent="0.25">
      <c r="A23" s="3640"/>
      <c r="B23" s="2734"/>
      <c r="C23" s="2435" t="s">
        <v>1262</v>
      </c>
      <c r="D23" s="159">
        <f>E23</f>
        <v>0</v>
      </c>
      <c r="E23" s="201"/>
      <c r="F23" s="616"/>
      <c r="G23" s="616"/>
      <c r="H23" s="616"/>
      <c r="I23" s="150"/>
      <c r="J23" s="234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639"/>
      <c r="Y23" s="2436"/>
      <c r="Z23" s="2437"/>
      <c r="AA23" s="429"/>
      <c r="AB23" s="492"/>
      <c r="AC23" s="492"/>
      <c r="AD23" s="2131"/>
      <c r="CA23" s="325" t="str">
        <f t="shared" si="1"/>
        <v/>
      </c>
      <c r="CG23" s="325">
        <f t="shared" si="2"/>
        <v>0</v>
      </c>
    </row>
    <row r="24" spans="1:85" x14ac:dyDescent="0.25">
      <c r="A24" s="3640"/>
      <c r="B24" s="2733"/>
      <c r="C24" s="427" t="s">
        <v>443</v>
      </c>
      <c r="D24" s="168">
        <f>SUM(E24:G24)</f>
        <v>0</v>
      </c>
      <c r="E24" s="242"/>
      <c r="F24" s="170"/>
      <c r="G24" s="170"/>
      <c r="H24" s="2438"/>
      <c r="I24" s="134"/>
      <c r="J24" s="2438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215"/>
      <c r="Y24" s="2439"/>
      <c r="Z24" s="1148"/>
      <c r="AA24" s="247"/>
      <c r="AB24" s="247"/>
      <c r="AC24" s="247"/>
      <c r="AD24" s="2131"/>
      <c r="CA24" s="325" t="str">
        <f t="shared" si="1"/>
        <v/>
      </c>
      <c r="CG24" s="325">
        <f t="shared" si="2"/>
        <v>0</v>
      </c>
    </row>
    <row r="25" spans="1:85" x14ac:dyDescent="0.25">
      <c r="A25" s="3640"/>
      <c r="B25" s="2732" t="s">
        <v>1263</v>
      </c>
      <c r="C25" s="420" t="s">
        <v>1264</v>
      </c>
      <c r="D25" s="165">
        <f>SUM(E25:G25)</f>
        <v>0</v>
      </c>
      <c r="E25" s="193"/>
      <c r="F25" s="141"/>
      <c r="G25" s="141"/>
      <c r="H25" s="122"/>
      <c r="I25" s="158"/>
      <c r="J25" s="229"/>
      <c r="K25" s="122"/>
      <c r="L25" s="122"/>
      <c r="M25" s="2440"/>
      <c r="N25" s="2440"/>
      <c r="O25" s="2440"/>
      <c r="P25" s="2440"/>
      <c r="Q25" s="2440"/>
      <c r="R25" s="2440"/>
      <c r="S25" s="2440"/>
      <c r="T25" s="2440"/>
      <c r="U25" s="2440"/>
      <c r="V25" s="2440"/>
      <c r="W25" s="2440"/>
      <c r="X25" s="2440"/>
      <c r="Y25" s="2434"/>
      <c r="Z25" s="2426"/>
      <c r="AA25" s="1054"/>
      <c r="AB25" s="244"/>
      <c r="AC25" s="244"/>
      <c r="AD25" s="2131"/>
      <c r="CA25" s="325" t="str">
        <f t="shared" si="1"/>
        <v/>
      </c>
      <c r="CG25" s="325">
        <f t="shared" si="2"/>
        <v>0</v>
      </c>
    </row>
    <row r="26" spans="1:85" x14ac:dyDescent="0.25">
      <c r="A26" s="3640"/>
      <c r="B26" s="2734"/>
      <c r="C26" s="2441" t="s">
        <v>1265</v>
      </c>
      <c r="D26" s="200">
        <f>SUM(E26:I26)</f>
        <v>0</v>
      </c>
      <c r="E26" s="201"/>
      <c r="F26" s="203"/>
      <c r="G26" s="203"/>
      <c r="H26" s="203"/>
      <c r="I26" s="301"/>
      <c r="J26" s="234"/>
      <c r="K26" s="207"/>
      <c r="L26" s="207"/>
      <c r="M26" s="1394"/>
      <c r="N26" s="1394"/>
      <c r="O26" s="1394"/>
      <c r="P26" s="1394"/>
      <c r="Q26" s="1394"/>
      <c r="R26" s="1394"/>
      <c r="S26" s="1394"/>
      <c r="T26" s="1394"/>
      <c r="U26" s="1394"/>
      <c r="V26" s="1394"/>
      <c r="W26" s="1394"/>
      <c r="X26" s="1394"/>
      <c r="Y26" s="2436"/>
      <c r="Z26" s="2437"/>
      <c r="AA26" s="429"/>
      <c r="AB26" s="301"/>
      <c r="AC26" s="301"/>
      <c r="AD26" s="2131"/>
      <c r="CA26" s="325" t="str">
        <f t="shared" si="1"/>
        <v/>
      </c>
      <c r="CG26" s="325">
        <f t="shared" si="2"/>
        <v>0</v>
      </c>
    </row>
    <row r="27" spans="1:85" x14ac:dyDescent="0.25">
      <c r="A27" s="3640"/>
      <c r="B27" s="2733"/>
      <c r="C27" s="427" t="s">
        <v>443</v>
      </c>
      <c r="D27" s="168">
        <f>SUM(E27:I27)</f>
        <v>0</v>
      </c>
      <c r="E27" s="242"/>
      <c r="F27" s="132"/>
      <c r="G27" s="132"/>
      <c r="H27" s="132"/>
      <c r="I27" s="247"/>
      <c r="J27" s="2438"/>
      <c r="K27" s="133"/>
      <c r="L27" s="133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439"/>
      <c r="Z27" s="1148"/>
      <c r="AA27" s="247"/>
      <c r="AB27" s="247"/>
      <c r="AC27" s="247"/>
      <c r="AD27" s="2131"/>
      <c r="CA27" s="325" t="str">
        <f t="shared" si="1"/>
        <v/>
      </c>
      <c r="CG27" s="325">
        <f t="shared" si="2"/>
        <v>0</v>
      </c>
    </row>
    <row r="28" spans="1:85" x14ac:dyDescent="0.25">
      <c r="A28" s="3640"/>
      <c r="B28" s="2790" t="s">
        <v>1266</v>
      </c>
      <c r="C28" s="2791"/>
      <c r="D28" s="506">
        <f t="shared" ref="D28:D33" si="3">SUM(E28:X28)</f>
        <v>0</v>
      </c>
      <c r="E28" s="252"/>
      <c r="F28" s="121"/>
      <c r="G28" s="121"/>
      <c r="H28" s="121"/>
      <c r="I28" s="299"/>
      <c r="J28" s="167"/>
      <c r="K28" s="121"/>
      <c r="L28" s="121"/>
      <c r="M28" s="445"/>
      <c r="N28" s="445"/>
      <c r="O28" s="445"/>
      <c r="P28" s="445"/>
      <c r="Q28" s="445"/>
      <c r="R28" s="445"/>
      <c r="S28" s="445"/>
      <c r="T28" s="445"/>
      <c r="U28" s="445"/>
      <c r="V28" s="445"/>
      <c r="W28" s="445"/>
      <c r="X28" s="445"/>
      <c r="Y28" s="2431"/>
      <c r="Z28" s="758"/>
      <c r="AA28" s="299"/>
      <c r="AB28" s="299"/>
      <c r="AC28" s="299"/>
      <c r="AD28" s="2131"/>
      <c r="CA28" s="325" t="str">
        <f t="shared" si="1"/>
        <v/>
      </c>
      <c r="CG28" s="325">
        <f t="shared" si="2"/>
        <v>0</v>
      </c>
    </row>
    <row r="29" spans="1:85" x14ac:dyDescent="0.25">
      <c r="A29" s="3640"/>
      <c r="B29" s="3120" t="s">
        <v>1267</v>
      </c>
      <c r="C29" s="3121"/>
      <c r="D29" s="200">
        <f t="shared" si="3"/>
        <v>0</v>
      </c>
      <c r="E29" s="201"/>
      <c r="F29" s="203"/>
      <c r="G29" s="203"/>
      <c r="H29" s="203"/>
      <c r="I29" s="301"/>
      <c r="J29" s="267"/>
      <c r="K29" s="203"/>
      <c r="L29" s="203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2373"/>
      <c r="Z29" s="759"/>
      <c r="AA29" s="301"/>
      <c r="AB29" s="429"/>
      <c r="AC29" s="301"/>
      <c r="AD29" s="2131"/>
      <c r="CA29" s="325" t="str">
        <f t="shared" si="1"/>
        <v/>
      </c>
      <c r="CG29" s="325">
        <f t="shared" si="2"/>
        <v>0</v>
      </c>
    </row>
    <row r="30" spans="1:85" x14ac:dyDescent="0.25">
      <c r="A30" s="3640"/>
      <c r="B30" s="2775" t="s">
        <v>1268</v>
      </c>
      <c r="C30" s="2442" t="s">
        <v>2062</v>
      </c>
      <c r="D30" s="200">
        <f t="shared" si="3"/>
        <v>0</v>
      </c>
      <c r="E30" s="201"/>
      <c r="F30" s="203"/>
      <c r="G30" s="203"/>
      <c r="H30" s="203"/>
      <c r="I30" s="301"/>
      <c r="J30" s="267"/>
      <c r="K30" s="203"/>
      <c r="L30" s="203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2373"/>
      <c r="Z30" s="759"/>
      <c r="AA30" s="301"/>
      <c r="AB30" s="301"/>
      <c r="AC30" s="301"/>
      <c r="AD30" s="2131"/>
      <c r="CA30" s="325" t="str">
        <f t="shared" si="1"/>
        <v/>
      </c>
      <c r="CG30" s="325">
        <f t="shared" si="2"/>
        <v>0</v>
      </c>
    </row>
    <row r="31" spans="1:85" x14ac:dyDescent="0.25">
      <c r="A31" s="3640"/>
      <c r="B31" s="2775"/>
      <c r="C31" s="2442" t="s">
        <v>2063</v>
      </c>
      <c r="D31" s="200">
        <f t="shared" si="3"/>
        <v>0</v>
      </c>
      <c r="E31" s="201"/>
      <c r="F31" s="203"/>
      <c r="G31" s="203"/>
      <c r="H31" s="203"/>
      <c r="I31" s="301"/>
      <c r="J31" s="267"/>
      <c r="K31" s="203"/>
      <c r="L31" s="203"/>
      <c r="M31" s="447"/>
      <c r="N31" s="447"/>
      <c r="O31" s="447"/>
      <c r="P31" s="447"/>
      <c r="Q31" s="447"/>
      <c r="R31" s="447"/>
      <c r="S31" s="447"/>
      <c r="T31" s="447"/>
      <c r="U31" s="447"/>
      <c r="V31" s="447"/>
      <c r="W31" s="447"/>
      <c r="X31" s="447"/>
      <c r="Y31" s="2373"/>
      <c r="Z31" s="759"/>
      <c r="AA31" s="301"/>
      <c r="AB31" s="301"/>
      <c r="AC31" s="301"/>
      <c r="AD31" s="2131"/>
      <c r="CA31" s="325" t="str">
        <f t="shared" si="1"/>
        <v/>
      </c>
      <c r="CG31" s="325">
        <f t="shared" si="2"/>
        <v>0</v>
      </c>
    </row>
    <row r="32" spans="1:85" x14ac:dyDescent="0.25">
      <c r="A32" s="3640"/>
      <c r="B32" s="3392" t="s">
        <v>1269</v>
      </c>
      <c r="C32" s="3392"/>
      <c r="D32" s="200">
        <f t="shared" si="3"/>
        <v>0</v>
      </c>
      <c r="E32" s="201"/>
      <c r="F32" s="203"/>
      <c r="G32" s="203"/>
      <c r="H32" s="203"/>
      <c r="I32" s="301"/>
      <c r="J32" s="267"/>
      <c r="K32" s="203"/>
      <c r="L32" s="203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2373"/>
      <c r="Z32" s="759"/>
      <c r="AA32" s="301"/>
      <c r="AB32" s="301"/>
      <c r="AC32" s="301"/>
      <c r="AD32" s="2131"/>
      <c r="CA32" s="325" t="str">
        <f t="shared" si="1"/>
        <v/>
      </c>
      <c r="CG32" s="325">
        <f t="shared" si="2"/>
        <v>0</v>
      </c>
    </row>
    <row r="33" spans="1:85" x14ac:dyDescent="0.25">
      <c r="A33" s="3640"/>
      <c r="B33" s="3120" t="s">
        <v>1270</v>
      </c>
      <c r="C33" s="3121"/>
      <c r="D33" s="200">
        <f t="shared" si="3"/>
        <v>0</v>
      </c>
      <c r="E33" s="201"/>
      <c r="F33" s="203"/>
      <c r="G33" s="203"/>
      <c r="H33" s="203"/>
      <c r="I33" s="301"/>
      <c r="J33" s="267"/>
      <c r="K33" s="203"/>
      <c r="L33" s="203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2373"/>
      <c r="Z33" s="759"/>
      <c r="AA33" s="301"/>
      <c r="AB33" s="301"/>
      <c r="AC33" s="301"/>
      <c r="AD33" s="2131"/>
      <c r="CA33" s="325" t="str">
        <f t="shared" si="1"/>
        <v/>
      </c>
      <c r="CG33" s="325">
        <f t="shared" si="2"/>
        <v>0</v>
      </c>
    </row>
    <row r="34" spans="1:85" x14ac:dyDescent="0.25">
      <c r="A34" s="3640"/>
      <c r="B34" s="2792" t="s">
        <v>2064</v>
      </c>
      <c r="C34" s="2793"/>
      <c r="D34" s="545">
        <f>SUM(J34:T34)</f>
        <v>0</v>
      </c>
      <c r="E34" s="256"/>
      <c r="F34" s="207"/>
      <c r="G34" s="207"/>
      <c r="H34" s="207"/>
      <c r="I34" s="257"/>
      <c r="J34" s="267"/>
      <c r="K34" s="203"/>
      <c r="L34" s="203"/>
      <c r="M34" s="447"/>
      <c r="N34" s="447"/>
      <c r="O34" s="447"/>
      <c r="P34" s="447"/>
      <c r="Q34" s="447"/>
      <c r="R34" s="447"/>
      <c r="S34" s="447"/>
      <c r="T34" s="447"/>
      <c r="U34" s="1394"/>
      <c r="V34" s="1394"/>
      <c r="W34" s="1394"/>
      <c r="X34" s="1394"/>
      <c r="Y34" s="2373"/>
      <c r="Z34" s="759"/>
      <c r="AA34" s="301"/>
      <c r="AB34" s="301"/>
      <c r="AC34" s="257"/>
      <c r="AD34" s="2131"/>
      <c r="CA34" s="325" t="str">
        <f t="shared" si="1"/>
        <v/>
      </c>
      <c r="CG34" s="325">
        <f t="shared" si="2"/>
        <v>0</v>
      </c>
    </row>
    <row r="35" spans="1:85" x14ac:dyDescent="0.25">
      <c r="A35" s="3640"/>
      <c r="B35" s="3631" t="s">
        <v>1272</v>
      </c>
      <c r="C35" s="3632"/>
      <c r="D35" s="159">
        <f>SUM(E35:X35)</f>
        <v>0</v>
      </c>
      <c r="E35" s="269"/>
      <c r="F35" s="208"/>
      <c r="G35" s="208"/>
      <c r="H35" s="208"/>
      <c r="I35" s="429"/>
      <c r="J35" s="206"/>
      <c r="K35" s="208"/>
      <c r="L35" s="208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432"/>
      <c r="Z35" s="2374"/>
      <c r="AA35" s="429"/>
      <c r="AB35" s="301"/>
      <c r="AC35" s="429"/>
      <c r="AD35" s="2131"/>
      <c r="CA35" s="325" t="str">
        <f t="shared" si="1"/>
        <v/>
      </c>
      <c r="CG35" s="325">
        <f t="shared" si="2"/>
        <v>0</v>
      </c>
    </row>
    <row r="36" spans="1:85" x14ac:dyDescent="0.25">
      <c r="A36" s="3640"/>
      <c r="B36" s="2732" t="s">
        <v>1273</v>
      </c>
      <c r="C36" s="2443" t="s">
        <v>1274</v>
      </c>
      <c r="D36" s="165">
        <f>SUM(U36:X36)</f>
        <v>0</v>
      </c>
      <c r="E36" s="120"/>
      <c r="F36" s="122"/>
      <c r="G36" s="122"/>
      <c r="H36" s="122"/>
      <c r="I36" s="158"/>
      <c r="J36" s="229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532"/>
      <c r="V36" s="532"/>
      <c r="W36" s="532"/>
      <c r="X36" s="532"/>
      <c r="Y36" s="2444"/>
      <c r="Z36" s="2445"/>
      <c r="AA36" s="158"/>
      <c r="AB36" s="158"/>
      <c r="AC36" s="158"/>
      <c r="AD36" s="2131"/>
      <c r="CA36" s="325" t="str">
        <f t="shared" ref="CA36:CA39" si="4">IF(D36&lt;SUM(Y36:AC36),"Total por edad no puede ser menor que la suma de los subgrupos","")</f>
        <v/>
      </c>
      <c r="CG36" s="325">
        <f t="shared" ref="CG36:CG39" si="5">IF(D36&lt;SUM(Y36:AC36),1,0)</f>
        <v>0</v>
      </c>
    </row>
    <row r="37" spans="1:85" x14ac:dyDescent="0.25">
      <c r="A37" s="3640"/>
      <c r="B37" s="2734"/>
      <c r="C37" s="2446" t="s">
        <v>1275</v>
      </c>
      <c r="D37" s="200">
        <f>SUM(U37:X37)</f>
        <v>0</v>
      </c>
      <c r="E37" s="256"/>
      <c r="F37" s="207"/>
      <c r="G37" s="207"/>
      <c r="H37" s="207"/>
      <c r="I37" s="257"/>
      <c r="J37" s="234"/>
      <c r="K37" s="207"/>
      <c r="L37" s="207"/>
      <c r="M37" s="207"/>
      <c r="N37" s="207"/>
      <c r="O37" s="207"/>
      <c r="P37" s="207"/>
      <c r="Q37" s="207"/>
      <c r="R37" s="207"/>
      <c r="S37" s="207"/>
      <c r="T37" s="207"/>
      <c r="U37" s="447"/>
      <c r="V37" s="447"/>
      <c r="W37" s="447"/>
      <c r="X37" s="447"/>
      <c r="Y37" s="2447"/>
      <c r="Z37" s="1514"/>
      <c r="AA37" s="257"/>
      <c r="AB37" s="257"/>
      <c r="AC37" s="257"/>
      <c r="AD37" s="2131"/>
      <c r="CA37" s="325" t="str">
        <f t="shared" si="4"/>
        <v/>
      </c>
      <c r="CG37" s="325">
        <f t="shared" si="5"/>
        <v>0</v>
      </c>
    </row>
    <row r="38" spans="1:85" x14ac:dyDescent="0.25">
      <c r="A38" s="3640"/>
      <c r="B38" s="2733"/>
      <c r="C38" s="2448" t="s">
        <v>1276</v>
      </c>
      <c r="D38" s="168">
        <f>SUM(U38:X38)</f>
        <v>0</v>
      </c>
      <c r="E38" s="131"/>
      <c r="F38" s="133"/>
      <c r="G38" s="133"/>
      <c r="H38" s="133"/>
      <c r="I38" s="250"/>
      <c r="J38" s="2438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536"/>
      <c r="V38" s="536"/>
      <c r="W38" s="536"/>
      <c r="X38" s="536"/>
      <c r="Y38" s="2439"/>
      <c r="Z38" s="1148"/>
      <c r="AA38" s="250"/>
      <c r="AB38" s="250"/>
      <c r="AC38" s="250"/>
      <c r="AD38" s="2131"/>
      <c r="CA38" s="325" t="str">
        <f t="shared" si="4"/>
        <v/>
      </c>
      <c r="CG38" s="325">
        <f t="shared" si="5"/>
        <v>0</v>
      </c>
    </row>
    <row r="39" spans="1:85" x14ac:dyDescent="0.25">
      <c r="A39" s="3640"/>
      <c r="B39" s="3637" t="s">
        <v>1277</v>
      </c>
      <c r="C39" s="3638"/>
      <c r="D39" s="259">
        <f>SUM(E39:X39)</f>
        <v>0</v>
      </c>
      <c r="E39" s="316"/>
      <c r="F39" s="149"/>
      <c r="G39" s="149"/>
      <c r="H39" s="149"/>
      <c r="I39" s="682"/>
      <c r="J39" s="551"/>
      <c r="K39" s="149"/>
      <c r="L39" s="149"/>
      <c r="M39" s="552"/>
      <c r="N39" s="552"/>
      <c r="O39" s="552"/>
      <c r="P39" s="552"/>
      <c r="Q39" s="552"/>
      <c r="R39" s="552"/>
      <c r="S39" s="552"/>
      <c r="T39" s="552"/>
      <c r="U39" s="552"/>
      <c r="V39" s="552"/>
      <c r="W39" s="552"/>
      <c r="X39" s="552"/>
      <c r="Y39" s="2449"/>
      <c r="Z39" s="2450"/>
      <c r="AA39" s="457"/>
      <c r="AB39" s="457"/>
      <c r="AC39" s="457"/>
      <c r="AD39" s="2131"/>
      <c r="CA39" s="325" t="str">
        <f t="shared" si="4"/>
        <v/>
      </c>
      <c r="CG39" s="325">
        <f t="shared" si="5"/>
        <v>0</v>
      </c>
    </row>
    <row r="40" spans="1:85" x14ac:dyDescent="0.25">
      <c r="A40" s="3641"/>
      <c r="B40" s="3620" t="s">
        <v>47</v>
      </c>
      <c r="C40" s="3636"/>
      <c r="D40" s="274">
        <f>SUM(E40:X40)</f>
        <v>0</v>
      </c>
      <c r="E40" s="272">
        <f t="shared" ref="E40:AC40" si="6">SUM(E11:E39)</f>
        <v>0</v>
      </c>
      <c r="F40" s="1220">
        <f t="shared" si="6"/>
        <v>0</v>
      </c>
      <c r="G40" s="1220">
        <f t="shared" si="6"/>
        <v>0</v>
      </c>
      <c r="H40" s="1220">
        <f t="shared" si="6"/>
        <v>0</v>
      </c>
      <c r="I40" s="273">
        <f t="shared" si="6"/>
        <v>0</v>
      </c>
      <c r="J40" s="275">
        <f t="shared" si="6"/>
        <v>0</v>
      </c>
      <c r="K40" s="1220">
        <f t="shared" si="6"/>
        <v>0</v>
      </c>
      <c r="L40" s="1220">
        <f t="shared" si="6"/>
        <v>0</v>
      </c>
      <c r="M40" s="1280">
        <f t="shared" si="6"/>
        <v>0</v>
      </c>
      <c r="N40" s="1280">
        <f t="shared" si="6"/>
        <v>0</v>
      </c>
      <c r="O40" s="1280">
        <f t="shared" si="6"/>
        <v>0</v>
      </c>
      <c r="P40" s="1280">
        <f t="shared" si="6"/>
        <v>0</v>
      </c>
      <c r="Q40" s="1280">
        <f t="shared" si="6"/>
        <v>0</v>
      </c>
      <c r="R40" s="1280">
        <f t="shared" si="6"/>
        <v>0</v>
      </c>
      <c r="S40" s="1280">
        <f t="shared" si="6"/>
        <v>0</v>
      </c>
      <c r="T40" s="1280">
        <f t="shared" si="6"/>
        <v>0</v>
      </c>
      <c r="U40" s="1280">
        <f t="shared" si="6"/>
        <v>0</v>
      </c>
      <c r="V40" s="1280">
        <f t="shared" si="6"/>
        <v>0</v>
      </c>
      <c r="W40" s="1280">
        <f t="shared" si="6"/>
        <v>0</v>
      </c>
      <c r="X40" s="1280">
        <f t="shared" si="6"/>
        <v>0</v>
      </c>
      <c r="Y40" s="2451">
        <f t="shared" si="6"/>
        <v>0</v>
      </c>
      <c r="Z40" s="1583">
        <f t="shared" si="6"/>
        <v>0</v>
      </c>
      <c r="AA40" s="273">
        <f t="shared" si="6"/>
        <v>0</v>
      </c>
      <c r="AB40" s="273">
        <f t="shared" si="6"/>
        <v>0</v>
      </c>
      <c r="AC40" s="273">
        <f t="shared" si="6"/>
        <v>0</v>
      </c>
      <c r="AD40" s="2427"/>
    </row>
    <row r="41" spans="1:85" x14ac:dyDescent="0.25">
      <c r="A41" s="1768" t="s">
        <v>1278</v>
      </c>
      <c r="B41" s="2452"/>
      <c r="C41" s="2452"/>
      <c r="D41" s="2452"/>
      <c r="E41" s="2452"/>
      <c r="F41" s="2452"/>
      <c r="G41" s="2453"/>
      <c r="H41" s="2453"/>
      <c r="I41" s="2454"/>
      <c r="J41" s="2454"/>
      <c r="K41" s="2454"/>
      <c r="L41" s="2454"/>
      <c r="M41" s="2454"/>
      <c r="N41" s="2454"/>
      <c r="O41" s="102"/>
      <c r="P41" s="2454"/>
      <c r="Q41" s="1488"/>
      <c r="R41" s="292"/>
      <c r="S41" s="292"/>
      <c r="T41" s="292"/>
      <c r="U41" s="292"/>
      <c r="V41" s="292"/>
      <c r="W41" s="292"/>
      <c r="X41" s="292"/>
      <c r="Y41" s="292"/>
      <c r="Z41" s="292"/>
      <c r="AA41" s="292"/>
      <c r="AB41" s="292"/>
      <c r="AC41" s="292"/>
    </row>
    <row r="42" spans="1:85" ht="42" x14ac:dyDescent="0.25">
      <c r="A42" s="2745" t="s">
        <v>1244</v>
      </c>
      <c r="B42" s="2746"/>
      <c r="C42" s="2747"/>
      <c r="D42" s="115" t="s">
        <v>47</v>
      </c>
      <c r="E42" s="856" t="s">
        <v>1075</v>
      </c>
      <c r="F42" s="110" t="s">
        <v>2238</v>
      </c>
      <c r="G42" s="110" t="s">
        <v>1213</v>
      </c>
      <c r="H42" s="1035" t="s">
        <v>1279</v>
      </c>
      <c r="I42" s="2359" t="s">
        <v>898</v>
      </c>
      <c r="J42" s="2454"/>
      <c r="K42" s="2454"/>
      <c r="L42" s="2454"/>
      <c r="M42" s="2454"/>
      <c r="N42" s="2454"/>
      <c r="O42" s="2454"/>
      <c r="P42" s="2454"/>
      <c r="Q42" s="1488"/>
      <c r="R42" s="292"/>
      <c r="S42" s="292"/>
      <c r="T42" s="292"/>
      <c r="U42" s="292"/>
      <c r="V42" s="292"/>
      <c r="W42" s="292"/>
      <c r="X42" s="292"/>
      <c r="Y42" s="292"/>
      <c r="Z42" s="292"/>
      <c r="AA42" s="292"/>
      <c r="AB42" s="292"/>
      <c r="AC42" s="292"/>
    </row>
    <row r="43" spans="1:85" x14ac:dyDescent="0.25">
      <c r="A43" s="3639" t="s">
        <v>1250</v>
      </c>
      <c r="B43" s="3642" t="s">
        <v>1251</v>
      </c>
      <c r="C43" s="3643"/>
      <c r="D43" s="991">
        <f t="shared" ref="D43:D72" si="7">SUM(E43:H43)</f>
        <v>0</v>
      </c>
      <c r="E43" s="1036"/>
      <c r="F43" s="1755"/>
      <c r="G43" s="1755"/>
      <c r="H43" s="1789"/>
      <c r="I43" s="2455"/>
      <c r="J43" s="2131"/>
      <c r="K43" s="2454"/>
      <c r="L43" s="2454"/>
      <c r="M43" s="2454"/>
      <c r="N43" s="2454"/>
      <c r="O43" s="2454"/>
      <c r="P43" s="2454"/>
      <c r="Q43" s="1488"/>
      <c r="R43" s="292"/>
      <c r="S43" s="292"/>
      <c r="T43" s="292"/>
      <c r="U43" s="292"/>
      <c r="V43" s="292"/>
      <c r="W43" s="292"/>
      <c r="X43" s="292"/>
      <c r="Y43" s="292"/>
      <c r="Z43" s="292"/>
      <c r="AA43" s="292"/>
      <c r="AB43" s="292"/>
      <c r="AC43" s="292"/>
      <c r="CA43" s="325" t="str">
        <f t="shared" ref="CA43:CA71" si="8">IF(AND(D43=0,D11&gt;0),"En esta área en Sección A,  se consignan personas pero falta registrar la Sesión","")</f>
        <v/>
      </c>
      <c r="CG43" s="325">
        <f t="shared" ref="CG43:CG71" si="9">IF(AND(D43=0,D11&gt;0),1,0)</f>
        <v>0</v>
      </c>
    </row>
    <row r="44" spans="1:85" x14ac:dyDescent="0.25">
      <c r="A44" s="3640"/>
      <c r="B44" s="2740" t="s">
        <v>1252</v>
      </c>
      <c r="C44" s="2428" t="s">
        <v>1253</v>
      </c>
      <c r="D44" s="991">
        <f t="shared" si="7"/>
        <v>0</v>
      </c>
      <c r="E44" s="193"/>
      <c r="F44" s="141"/>
      <c r="G44" s="141"/>
      <c r="H44" s="532"/>
      <c r="I44" s="2387"/>
      <c r="J44" s="2131"/>
      <c r="K44" s="2454"/>
      <c r="L44" s="2454"/>
      <c r="M44" s="2454"/>
      <c r="N44" s="2454"/>
      <c r="O44" s="2454"/>
      <c r="P44" s="2454"/>
      <c r="Q44" s="1488"/>
      <c r="R44" s="292"/>
      <c r="S44" s="292"/>
      <c r="T44" s="292"/>
      <c r="U44" s="292"/>
      <c r="V44" s="292"/>
      <c r="W44" s="292"/>
      <c r="X44" s="292"/>
      <c r="Y44" s="292"/>
      <c r="Z44" s="292"/>
      <c r="AA44" s="292"/>
      <c r="AB44" s="292"/>
      <c r="AC44" s="292"/>
      <c r="CA44" s="325" t="str">
        <f t="shared" si="8"/>
        <v/>
      </c>
      <c r="CG44" s="325">
        <f t="shared" si="9"/>
        <v>0</v>
      </c>
    </row>
    <row r="45" spans="1:85" x14ac:dyDescent="0.25">
      <c r="A45" s="3640"/>
      <c r="B45" s="2743"/>
      <c r="C45" s="2429" t="s">
        <v>1254</v>
      </c>
      <c r="D45" s="159">
        <f t="shared" si="7"/>
        <v>0</v>
      </c>
      <c r="E45" s="201"/>
      <c r="F45" s="203"/>
      <c r="G45" s="203"/>
      <c r="H45" s="447"/>
      <c r="I45" s="2382"/>
      <c r="J45" s="2131"/>
      <c r="K45" s="2454"/>
      <c r="L45" s="2454"/>
      <c r="M45" s="2454"/>
      <c r="N45" s="2454"/>
      <c r="O45" s="2454"/>
      <c r="P45" s="2454"/>
      <c r="Q45" s="1488"/>
      <c r="R45" s="292"/>
      <c r="S45" s="292"/>
      <c r="T45" s="292"/>
      <c r="U45" s="292"/>
      <c r="V45" s="292"/>
      <c r="W45" s="292"/>
      <c r="X45" s="292"/>
      <c r="Y45" s="292"/>
      <c r="Z45" s="292"/>
      <c r="AA45" s="292"/>
      <c r="AB45" s="292"/>
      <c r="AC45" s="292"/>
      <c r="CA45" s="325" t="str">
        <f t="shared" si="8"/>
        <v/>
      </c>
      <c r="CG45" s="325">
        <f t="shared" si="9"/>
        <v>0</v>
      </c>
    </row>
    <row r="46" spans="1:85" x14ac:dyDescent="0.25">
      <c r="A46" s="3640"/>
      <c r="B46" s="2741"/>
      <c r="C46" s="2430" t="s">
        <v>1255</v>
      </c>
      <c r="D46" s="168">
        <f t="shared" si="7"/>
        <v>0</v>
      </c>
      <c r="E46" s="242"/>
      <c r="F46" s="132"/>
      <c r="G46" s="132"/>
      <c r="H46" s="536"/>
      <c r="I46" s="2385"/>
      <c r="J46" s="2131"/>
      <c r="K46" s="2454"/>
      <c r="L46" s="2454"/>
      <c r="M46" s="2454"/>
      <c r="N46" s="2454"/>
      <c r="O46" s="2454"/>
      <c r="P46" s="2454"/>
      <c r="Q46" s="1488"/>
      <c r="R46" s="292"/>
      <c r="S46" s="292"/>
      <c r="T46" s="292"/>
      <c r="U46" s="292"/>
      <c r="V46" s="292"/>
      <c r="W46" s="292"/>
      <c r="X46" s="292"/>
      <c r="Y46" s="292"/>
      <c r="Z46" s="292"/>
      <c r="AA46" s="292"/>
      <c r="AB46" s="292"/>
      <c r="AC46" s="292"/>
      <c r="CA46" s="325" t="str">
        <f t="shared" si="8"/>
        <v/>
      </c>
      <c r="CG46" s="325">
        <f t="shared" si="9"/>
        <v>0</v>
      </c>
    </row>
    <row r="47" spans="1:85" x14ac:dyDescent="0.25">
      <c r="A47" s="3640"/>
      <c r="B47" s="2790" t="s">
        <v>1256</v>
      </c>
      <c r="C47" s="2791"/>
      <c r="D47" s="545">
        <f t="shared" si="7"/>
        <v>0</v>
      </c>
      <c r="E47" s="252"/>
      <c r="F47" s="121"/>
      <c r="G47" s="121"/>
      <c r="H47" s="445"/>
      <c r="I47" s="2386"/>
      <c r="J47" s="2131"/>
      <c r="K47" s="2454"/>
      <c r="L47" s="2454"/>
      <c r="M47" s="2454"/>
      <c r="N47" s="2454"/>
      <c r="O47" s="2454"/>
      <c r="P47" s="2454"/>
      <c r="Q47" s="1488"/>
      <c r="R47" s="292"/>
      <c r="S47" s="292"/>
      <c r="T47" s="292"/>
      <c r="U47" s="292"/>
      <c r="V47" s="292"/>
      <c r="W47" s="292"/>
      <c r="X47" s="292"/>
      <c r="Y47" s="292"/>
      <c r="Z47" s="292"/>
      <c r="AA47" s="292"/>
      <c r="AB47" s="292"/>
      <c r="AC47" s="292"/>
      <c r="CA47" s="325" t="str">
        <f t="shared" si="8"/>
        <v/>
      </c>
      <c r="CG47" s="325">
        <f t="shared" si="9"/>
        <v>0</v>
      </c>
    </row>
    <row r="48" spans="1:85" x14ac:dyDescent="0.25">
      <c r="A48" s="3640"/>
      <c r="B48" s="3120" t="s">
        <v>1257</v>
      </c>
      <c r="C48" s="3121"/>
      <c r="D48" s="159">
        <f t="shared" si="7"/>
        <v>0</v>
      </c>
      <c r="E48" s="201"/>
      <c r="F48" s="203"/>
      <c r="G48" s="203"/>
      <c r="H48" s="447"/>
      <c r="I48" s="2382"/>
      <c r="J48" s="2131"/>
      <c r="K48" s="2454"/>
      <c r="L48" s="2454"/>
      <c r="M48" s="2454"/>
      <c r="N48" s="2454"/>
      <c r="O48" s="2454"/>
      <c r="P48" s="2454"/>
      <c r="Q48" s="1488"/>
      <c r="R48" s="292"/>
      <c r="S48" s="292"/>
      <c r="T48" s="292"/>
      <c r="U48" s="292"/>
      <c r="V48" s="292"/>
      <c r="W48" s="292"/>
      <c r="X48" s="292"/>
      <c r="Y48" s="292"/>
      <c r="Z48" s="292"/>
      <c r="AA48" s="292"/>
      <c r="AB48" s="292"/>
      <c r="AC48" s="292"/>
      <c r="CA48" s="325" t="str">
        <f t="shared" si="8"/>
        <v/>
      </c>
      <c r="CG48" s="325">
        <f t="shared" si="9"/>
        <v>0</v>
      </c>
    </row>
    <row r="49" spans="1:85" x14ac:dyDescent="0.25">
      <c r="A49" s="3640"/>
      <c r="B49" s="3120" t="s">
        <v>1258</v>
      </c>
      <c r="C49" s="3121"/>
      <c r="D49" s="159">
        <f t="shared" si="7"/>
        <v>0</v>
      </c>
      <c r="E49" s="201"/>
      <c r="F49" s="203"/>
      <c r="G49" s="203"/>
      <c r="H49" s="447"/>
      <c r="I49" s="2382"/>
      <c r="J49" s="2131"/>
      <c r="K49" s="2454"/>
      <c r="L49" s="2454"/>
      <c r="M49" s="2454"/>
      <c r="N49" s="2454"/>
      <c r="O49" s="2454"/>
      <c r="P49" s="2454"/>
      <c r="Q49" s="1488"/>
      <c r="R49" s="292"/>
      <c r="S49" s="292"/>
      <c r="T49" s="292"/>
      <c r="U49" s="292"/>
      <c r="V49" s="292"/>
      <c r="W49" s="292"/>
      <c r="X49" s="292"/>
      <c r="Y49" s="292"/>
      <c r="Z49" s="292"/>
      <c r="AA49" s="292"/>
      <c r="AB49" s="292"/>
      <c r="AC49" s="292"/>
      <c r="CA49" s="325" t="str">
        <f t="shared" si="8"/>
        <v/>
      </c>
      <c r="CG49" s="325">
        <f t="shared" si="9"/>
        <v>0</v>
      </c>
    </row>
    <row r="50" spans="1:85" x14ac:dyDescent="0.25">
      <c r="A50" s="3640"/>
      <c r="B50" s="3120" t="s">
        <v>1259</v>
      </c>
      <c r="C50" s="3121"/>
      <c r="D50" s="159">
        <f t="shared" si="7"/>
        <v>0</v>
      </c>
      <c r="E50" s="201"/>
      <c r="F50" s="203"/>
      <c r="G50" s="203"/>
      <c r="H50" s="447"/>
      <c r="I50" s="2382"/>
      <c r="J50" s="2131"/>
      <c r="K50" s="2454"/>
      <c r="L50" s="2454"/>
      <c r="M50" s="2454"/>
      <c r="N50" s="2454"/>
      <c r="O50" s="2454"/>
      <c r="P50" s="2454"/>
      <c r="Q50" s="1488"/>
      <c r="R50" s="292"/>
      <c r="S50" s="292"/>
      <c r="T50" s="292"/>
      <c r="U50" s="292"/>
      <c r="V50" s="292"/>
      <c r="W50" s="292"/>
      <c r="X50" s="292"/>
      <c r="Y50" s="292"/>
      <c r="Z50" s="292"/>
      <c r="AA50" s="292"/>
      <c r="AB50" s="292"/>
      <c r="AC50" s="292"/>
      <c r="CA50" s="325" t="str">
        <f t="shared" si="8"/>
        <v/>
      </c>
      <c r="CG50" s="325">
        <f t="shared" si="9"/>
        <v>0</v>
      </c>
    </row>
    <row r="51" spans="1:85" x14ac:dyDescent="0.25">
      <c r="A51" s="3640"/>
      <c r="B51" s="3120" t="s">
        <v>901</v>
      </c>
      <c r="C51" s="3121"/>
      <c r="D51" s="159">
        <f t="shared" si="7"/>
        <v>0</v>
      </c>
      <c r="E51" s="201"/>
      <c r="F51" s="203"/>
      <c r="G51" s="203"/>
      <c r="H51" s="447"/>
      <c r="I51" s="2382"/>
      <c r="J51" s="2131"/>
      <c r="K51" s="2454"/>
      <c r="L51" s="2454"/>
      <c r="M51" s="2454"/>
      <c r="N51" s="2454"/>
      <c r="O51" s="2454"/>
      <c r="P51" s="2454"/>
      <c r="Q51" s="1488"/>
      <c r="R51" s="292"/>
      <c r="S51" s="292"/>
      <c r="T51" s="292"/>
      <c r="U51" s="292"/>
      <c r="V51" s="292"/>
      <c r="W51" s="292"/>
      <c r="X51" s="292"/>
      <c r="Y51" s="292"/>
      <c r="Z51" s="292"/>
      <c r="AA51" s="292"/>
      <c r="AB51" s="292"/>
      <c r="AC51" s="292"/>
      <c r="CA51" s="325" t="str">
        <f t="shared" si="8"/>
        <v/>
      </c>
      <c r="CG51" s="325">
        <f t="shared" si="9"/>
        <v>0</v>
      </c>
    </row>
    <row r="52" spans="1:85" x14ac:dyDescent="0.25">
      <c r="A52" s="3640"/>
      <c r="B52" s="3120" t="s">
        <v>1260</v>
      </c>
      <c r="C52" s="3121"/>
      <c r="D52" s="159">
        <f t="shared" si="7"/>
        <v>0</v>
      </c>
      <c r="E52" s="269"/>
      <c r="F52" s="208"/>
      <c r="G52" s="208"/>
      <c r="H52" s="209"/>
      <c r="I52" s="2372"/>
      <c r="J52" s="2131"/>
      <c r="K52" s="2454"/>
      <c r="L52" s="2454"/>
      <c r="M52" s="2454"/>
      <c r="N52" s="2454"/>
      <c r="O52" s="2454"/>
      <c r="P52" s="2454"/>
      <c r="Q52" s="1488"/>
      <c r="R52" s="292"/>
      <c r="S52" s="292"/>
      <c r="T52" s="292"/>
      <c r="U52" s="292"/>
      <c r="V52" s="292"/>
      <c r="W52" s="292"/>
      <c r="X52" s="292"/>
      <c r="Y52" s="292"/>
      <c r="Z52" s="292"/>
      <c r="AA52" s="292"/>
      <c r="AB52" s="292"/>
      <c r="AC52" s="292"/>
      <c r="CA52" s="325" t="str">
        <f t="shared" si="8"/>
        <v/>
      </c>
      <c r="CG52" s="325">
        <f t="shared" si="9"/>
        <v>0</v>
      </c>
    </row>
    <row r="53" spans="1:85" x14ac:dyDescent="0.25">
      <c r="A53" s="3640"/>
      <c r="B53" s="3631" t="s">
        <v>2060</v>
      </c>
      <c r="C53" s="3632"/>
      <c r="D53" s="159">
        <f t="shared" si="7"/>
        <v>0</v>
      </c>
      <c r="E53" s="269"/>
      <c r="F53" s="208"/>
      <c r="G53" s="208"/>
      <c r="H53" s="209"/>
      <c r="I53" s="2372"/>
      <c r="J53" s="2131"/>
      <c r="K53" s="2454"/>
      <c r="L53" s="2454"/>
      <c r="M53" s="2454"/>
      <c r="N53" s="2454"/>
      <c r="O53" s="2454"/>
      <c r="P53" s="2454"/>
      <c r="Q53" s="1488"/>
      <c r="R53" s="292"/>
      <c r="S53" s="292"/>
      <c r="T53" s="292"/>
      <c r="U53" s="292"/>
      <c r="V53" s="292"/>
      <c r="W53" s="292"/>
      <c r="X53" s="292"/>
      <c r="Y53" s="292"/>
      <c r="Z53" s="292"/>
      <c r="AA53" s="292"/>
      <c r="AB53" s="292"/>
      <c r="AC53" s="292"/>
      <c r="CA53" s="325" t="str">
        <f t="shared" si="8"/>
        <v/>
      </c>
      <c r="CG53" s="325">
        <f t="shared" si="9"/>
        <v>0</v>
      </c>
    </row>
    <row r="54" spans="1:85" x14ac:dyDescent="0.25">
      <c r="A54" s="3640"/>
      <c r="B54" s="2732" t="s">
        <v>2061</v>
      </c>
      <c r="C54" s="2433" t="s">
        <v>1261</v>
      </c>
      <c r="D54" s="165">
        <f t="shared" si="7"/>
        <v>0</v>
      </c>
      <c r="E54" s="264"/>
      <c r="F54" s="141"/>
      <c r="G54" s="141"/>
      <c r="H54" s="532"/>
      <c r="I54" s="2387"/>
      <c r="J54" s="2131"/>
      <c r="K54" s="2454"/>
      <c r="L54" s="2454"/>
      <c r="M54" s="2454"/>
      <c r="N54" s="2454"/>
      <c r="O54" s="2454"/>
      <c r="P54" s="2454"/>
      <c r="Q54" s="1488"/>
      <c r="R54" s="292"/>
      <c r="S54" s="292"/>
      <c r="T54" s="292"/>
      <c r="U54" s="292"/>
      <c r="V54" s="292"/>
      <c r="W54" s="292"/>
      <c r="X54" s="292"/>
      <c r="Y54" s="292"/>
      <c r="Z54" s="292"/>
      <c r="AA54" s="292"/>
      <c r="AB54" s="292"/>
      <c r="AC54" s="292"/>
      <c r="CA54" s="325" t="str">
        <f t="shared" si="8"/>
        <v/>
      </c>
      <c r="CG54" s="325">
        <f t="shared" si="9"/>
        <v>0</v>
      </c>
    </row>
    <row r="55" spans="1:85" x14ac:dyDescent="0.25">
      <c r="A55" s="3640"/>
      <c r="B55" s="2734"/>
      <c r="C55" s="2435" t="s">
        <v>1262</v>
      </c>
      <c r="D55" s="200">
        <f t="shared" si="7"/>
        <v>0</v>
      </c>
      <c r="E55" s="267"/>
      <c r="F55" s="203"/>
      <c r="G55" s="203"/>
      <c r="H55" s="447"/>
      <c r="I55" s="2382"/>
      <c r="J55" s="2131"/>
      <c r="K55" s="2454"/>
      <c r="L55" s="2454"/>
      <c r="M55" s="2454"/>
      <c r="N55" s="2454"/>
      <c r="O55" s="2454"/>
      <c r="P55" s="2454"/>
      <c r="Q55" s="1488"/>
      <c r="R55" s="292"/>
      <c r="S55" s="292"/>
      <c r="T55" s="292"/>
      <c r="U55" s="292"/>
      <c r="V55" s="292"/>
      <c r="W55" s="292"/>
      <c r="X55" s="292"/>
      <c r="Y55" s="292"/>
      <c r="Z55" s="292"/>
      <c r="AA55" s="292"/>
      <c r="AB55" s="292"/>
      <c r="AC55" s="292"/>
      <c r="CA55" s="325" t="str">
        <f t="shared" si="8"/>
        <v/>
      </c>
      <c r="CG55" s="325">
        <f t="shared" si="9"/>
        <v>0</v>
      </c>
    </row>
    <row r="56" spans="1:85" x14ac:dyDescent="0.25">
      <c r="A56" s="3640"/>
      <c r="B56" s="2733"/>
      <c r="C56" s="427" t="s">
        <v>443</v>
      </c>
      <c r="D56" s="168">
        <f t="shared" si="7"/>
        <v>0</v>
      </c>
      <c r="E56" s="170"/>
      <c r="F56" s="132"/>
      <c r="G56" s="132"/>
      <c r="H56" s="536"/>
      <c r="I56" s="2385"/>
      <c r="J56" s="2131"/>
      <c r="K56" s="2454"/>
      <c r="L56" s="2454"/>
      <c r="M56" s="2454"/>
      <c r="N56" s="2454"/>
      <c r="O56" s="2454"/>
      <c r="P56" s="2454"/>
      <c r="Q56" s="1488"/>
      <c r="R56" s="292"/>
      <c r="S56" s="292"/>
      <c r="T56" s="292"/>
      <c r="U56" s="292"/>
      <c r="V56" s="292"/>
      <c r="W56" s="292"/>
      <c r="X56" s="292"/>
      <c r="Y56" s="292"/>
      <c r="Z56" s="292"/>
      <c r="AA56" s="292"/>
      <c r="AB56" s="292"/>
      <c r="AC56" s="292"/>
      <c r="CA56" s="325" t="str">
        <f t="shared" si="8"/>
        <v/>
      </c>
      <c r="CG56" s="325">
        <f t="shared" si="9"/>
        <v>0</v>
      </c>
    </row>
    <row r="57" spans="1:85" x14ac:dyDescent="0.25">
      <c r="A57" s="3640"/>
      <c r="B57" s="2732" t="s">
        <v>1263</v>
      </c>
      <c r="C57" s="420" t="s">
        <v>1264</v>
      </c>
      <c r="D57" s="991">
        <f t="shared" si="7"/>
        <v>0</v>
      </c>
      <c r="E57" s="193"/>
      <c r="F57" s="141"/>
      <c r="G57" s="141"/>
      <c r="H57" s="532"/>
      <c r="I57" s="2387"/>
      <c r="J57" s="2131"/>
      <c r="K57" s="2454"/>
      <c r="L57" s="2454"/>
      <c r="M57" s="2454"/>
      <c r="N57" s="2454"/>
      <c r="O57" s="2454"/>
      <c r="P57" s="2454"/>
      <c r="Q57" s="1488"/>
      <c r="R57" s="292"/>
      <c r="S57" s="292"/>
      <c r="T57" s="292"/>
      <c r="U57" s="292"/>
      <c r="V57" s="292"/>
      <c r="W57" s="292"/>
      <c r="X57" s="292"/>
      <c r="Y57" s="292"/>
      <c r="Z57" s="292"/>
      <c r="AA57" s="292"/>
      <c r="AB57" s="292"/>
      <c r="AC57" s="292"/>
      <c r="CA57" s="325" t="str">
        <f t="shared" si="8"/>
        <v/>
      </c>
      <c r="CG57" s="325">
        <f t="shared" si="9"/>
        <v>0</v>
      </c>
    </row>
    <row r="58" spans="1:85" x14ac:dyDescent="0.25">
      <c r="A58" s="3640"/>
      <c r="B58" s="2734"/>
      <c r="C58" s="2441" t="s">
        <v>1265</v>
      </c>
      <c r="D58" s="159">
        <f t="shared" si="7"/>
        <v>0</v>
      </c>
      <c r="E58" s="201"/>
      <c r="F58" s="203"/>
      <c r="G58" s="203"/>
      <c r="H58" s="447"/>
      <c r="I58" s="2382"/>
      <c r="J58" s="2131"/>
      <c r="K58" s="2454"/>
      <c r="L58" s="2454"/>
      <c r="M58" s="2454"/>
      <c r="N58" s="2454"/>
      <c r="O58" s="2454"/>
      <c r="P58" s="2454"/>
      <c r="Q58" s="1488"/>
      <c r="R58" s="292"/>
      <c r="S58" s="292"/>
      <c r="T58" s="292"/>
      <c r="U58" s="292"/>
      <c r="V58" s="292"/>
      <c r="W58" s="292"/>
      <c r="X58" s="292"/>
      <c r="Y58" s="292"/>
      <c r="Z58" s="292"/>
      <c r="AA58" s="292"/>
      <c r="AB58" s="292"/>
      <c r="AC58" s="292"/>
      <c r="CA58" s="325" t="str">
        <f t="shared" si="8"/>
        <v/>
      </c>
      <c r="CG58" s="325">
        <f t="shared" si="9"/>
        <v>0</v>
      </c>
    </row>
    <row r="59" spans="1:85" x14ac:dyDescent="0.25">
      <c r="A59" s="3640"/>
      <c r="B59" s="2733"/>
      <c r="C59" s="427" t="s">
        <v>443</v>
      </c>
      <c r="D59" s="168">
        <f t="shared" si="7"/>
        <v>0</v>
      </c>
      <c r="E59" s="242"/>
      <c r="F59" s="132"/>
      <c r="G59" s="132"/>
      <c r="H59" s="536"/>
      <c r="I59" s="2385"/>
      <c r="J59" s="2131"/>
      <c r="K59" s="2454"/>
      <c r="L59" s="2454"/>
      <c r="M59" s="2454"/>
      <c r="N59" s="2454"/>
      <c r="O59" s="2454"/>
      <c r="P59" s="2454"/>
      <c r="Q59" s="1488"/>
      <c r="R59" s="292"/>
      <c r="S59" s="292"/>
      <c r="T59" s="292"/>
      <c r="U59" s="292"/>
      <c r="V59" s="292"/>
      <c r="W59" s="292"/>
      <c r="X59" s="292"/>
      <c r="Y59" s="292"/>
      <c r="Z59" s="292"/>
      <c r="AA59" s="292"/>
      <c r="AB59" s="292"/>
      <c r="AC59" s="292"/>
      <c r="CA59" s="325" t="str">
        <f t="shared" si="8"/>
        <v/>
      </c>
      <c r="CG59" s="325">
        <f t="shared" si="9"/>
        <v>0</v>
      </c>
    </row>
    <row r="60" spans="1:85" x14ac:dyDescent="0.25">
      <c r="A60" s="3640"/>
      <c r="B60" s="2790" t="s">
        <v>1266</v>
      </c>
      <c r="C60" s="2791"/>
      <c r="D60" s="545">
        <f t="shared" si="7"/>
        <v>0</v>
      </c>
      <c r="E60" s="252"/>
      <c r="F60" s="121"/>
      <c r="G60" s="121"/>
      <c r="H60" s="445"/>
      <c r="I60" s="2386"/>
      <c r="J60" s="2131"/>
      <c r="K60" s="2454"/>
      <c r="L60" s="2454"/>
      <c r="M60" s="2454"/>
      <c r="N60" s="2454"/>
      <c r="O60" s="2454"/>
      <c r="P60" s="2454"/>
      <c r="Q60" s="1488"/>
      <c r="R60" s="292"/>
      <c r="S60" s="292"/>
      <c r="T60" s="292"/>
      <c r="U60" s="292"/>
      <c r="V60" s="292"/>
      <c r="W60" s="292"/>
      <c r="X60" s="292"/>
      <c r="Y60" s="292"/>
      <c r="Z60" s="292"/>
      <c r="AA60" s="292"/>
      <c r="AB60" s="292"/>
      <c r="AC60" s="292"/>
      <c r="CA60" s="325" t="str">
        <f t="shared" si="8"/>
        <v/>
      </c>
      <c r="CG60" s="325">
        <f t="shared" si="9"/>
        <v>0</v>
      </c>
    </row>
    <row r="61" spans="1:85" x14ac:dyDescent="0.25">
      <c r="A61" s="3640"/>
      <c r="B61" s="3120" t="s">
        <v>1267</v>
      </c>
      <c r="C61" s="3121"/>
      <c r="D61" s="159">
        <f t="shared" si="7"/>
        <v>0</v>
      </c>
      <c r="E61" s="201"/>
      <c r="F61" s="203"/>
      <c r="G61" s="203"/>
      <c r="H61" s="447"/>
      <c r="I61" s="2382"/>
      <c r="J61" s="2131"/>
      <c r="K61" s="2454"/>
      <c r="L61" s="2454"/>
      <c r="M61" s="2454"/>
      <c r="N61" s="2454"/>
      <c r="O61" s="2454"/>
      <c r="P61" s="2454"/>
      <c r="Q61" s="1488"/>
      <c r="R61" s="292"/>
      <c r="S61" s="292"/>
      <c r="T61" s="292"/>
      <c r="U61" s="292"/>
      <c r="V61" s="292"/>
      <c r="W61" s="292"/>
      <c r="X61" s="292"/>
      <c r="Y61" s="292"/>
      <c r="Z61" s="292"/>
      <c r="AA61" s="292"/>
      <c r="AB61" s="292"/>
      <c r="AC61" s="292"/>
      <c r="CA61" s="325" t="str">
        <f t="shared" si="8"/>
        <v/>
      </c>
      <c r="CG61" s="325">
        <f t="shared" si="9"/>
        <v>0</v>
      </c>
    </row>
    <row r="62" spans="1:85" x14ac:dyDescent="0.25">
      <c r="A62" s="3640"/>
      <c r="B62" s="2775" t="s">
        <v>1268</v>
      </c>
      <c r="C62" s="2442" t="s">
        <v>2062</v>
      </c>
      <c r="D62" s="159">
        <f t="shared" si="7"/>
        <v>0</v>
      </c>
      <c r="E62" s="201"/>
      <c r="F62" s="203"/>
      <c r="G62" s="203"/>
      <c r="H62" s="447"/>
      <c r="I62" s="2382"/>
      <c r="J62" s="2131"/>
      <c r="K62" s="2454"/>
      <c r="L62" s="2454"/>
      <c r="M62" s="2454"/>
      <c r="N62" s="2454"/>
      <c r="O62" s="2454"/>
      <c r="P62" s="2454"/>
      <c r="Q62" s="1488"/>
      <c r="R62" s="292"/>
      <c r="S62" s="292"/>
      <c r="T62" s="292"/>
      <c r="U62" s="292"/>
      <c r="V62" s="292"/>
      <c r="W62" s="292"/>
      <c r="X62" s="292"/>
      <c r="Y62" s="292"/>
      <c r="Z62" s="292"/>
      <c r="AA62" s="292"/>
      <c r="AB62" s="292"/>
      <c r="AC62" s="292"/>
      <c r="CA62" s="325" t="str">
        <f t="shared" si="8"/>
        <v/>
      </c>
      <c r="CG62" s="325">
        <f t="shared" si="9"/>
        <v>0</v>
      </c>
    </row>
    <row r="63" spans="1:85" x14ac:dyDescent="0.25">
      <c r="A63" s="3640"/>
      <c r="B63" s="2775"/>
      <c r="C63" s="2442" t="s">
        <v>2063</v>
      </c>
      <c r="D63" s="159">
        <f t="shared" si="7"/>
        <v>0</v>
      </c>
      <c r="E63" s="201"/>
      <c r="F63" s="203"/>
      <c r="G63" s="203"/>
      <c r="H63" s="447"/>
      <c r="I63" s="2382"/>
      <c r="J63" s="2131"/>
      <c r="K63" s="2454"/>
      <c r="L63" s="2454"/>
      <c r="M63" s="2454"/>
      <c r="N63" s="2454"/>
      <c r="O63" s="2454"/>
      <c r="P63" s="2454"/>
      <c r="Q63" s="1488"/>
      <c r="R63" s="292"/>
      <c r="S63" s="292"/>
      <c r="T63" s="292"/>
      <c r="U63" s="292"/>
      <c r="V63" s="292"/>
      <c r="W63" s="292"/>
      <c r="X63" s="292"/>
      <c r="Y63" s="292"/>
      <c r="Z63" s="292"/>
      <c r="AA63" s="292"/>
      <c r="AB63" s="292"/>
      <c r="AC63" s="292"/>
      <c r="CA63" s="325" t="str">
        <f t="shared" si="8"/>
        <v/>
      </c>
      <c r="CG63" s="325">
        <f t="shared" si="9"/>
        <v>0</v>
      </c>
    </row>
    <row r="64" spans="1:85" x14ac:dyDescent="0.25">
      <c r="A64" s="3640"/>
      <c r="B64" s="3392" t="s">
        <v>1269</v>
      </c>
      <c r="C64" s="3392"/>
      <c r="D64" s="159">
        <f t="shared" si="7"/>
        <v>0</v>
      </c>
      <c r="E64" s="201"/>
      <c r="F64" s="203"/>
      <c r="G64" s="203"/>
      <c r="H64" s="447"/>
      <c r="I64" s="2382"/>
      <c r="J64" s="2131"/>
      <c r="K64" s="2454"/>
      <c r="L64" s="2454"/>
      <c r="M64" s="2454"/>
      <c r="N64" s="2454"/>
      <c r="O64" s="2454"/>
      <c r="P64" s="2454"/>
      <c r="Q64" s="1488"/>
      <c r="R64" s="292"/>
      <c r="S64" s="292"/>
      <c r="T64" s="292"/>
      <c r="U64" s="292"/>
      <c r="V64" s="292"/>
      <c r="W64" s="292"/>
      <c r="X64" s="292"/>
      <c r="Y64" s="292"/>
      <c r="Z64" s="292"/>
      <c r="AA64" s="292"/>
      <c r="AB64" s="292"/>
      <c r="AC64" s="292"/>
      <c r="CA64" s="325" t="str">
        <f t="shared" si="8"/>
        <v/>
      </c>
      <c r="CG64" s="325">
        <f t="shared" si="9"/>
        <v>0</v>
      </c>
    </row>
    <row r="65" spans="1:85" x14ac:dyDescent="0.25">
      <c r="A65" s="3640"/>
      <c r="B65" s="3421" t="s">
        <v>1270</v>
      </c>
      <c r="C65" s="3422"/>
      <c r="D65" s="159">
        <f t="shared" si="7"/>
        <v>0</v>
      </c>
      <c r="E65" s="201"/>
      <c r="F65" s="203"/>
      <c r="G65" s="203"/>
      <c r="H65" s="447"/>
      <c r="I65" s="2382"/>
      <c r="J65" s="2131"/>
      <c r="K65" s="2454"/>
      <c r="L65" s="2454"/>
      <c r="M65" s="2454"/>
      <c r="N65" s="2454"/>
      <c r="O65" s="2454"/>
      <c r="P65" s="2454"/>
      <c r="Q65" s="1488"/>
      <c r="R65" s="292"/>
      <c r="S65" s="292"/>
      <c r="T65" s="292"/>
      <c r="U65" s="292"/>
      <c r="V65" s="292"/>
      <c r="W65" s="292"/>
      <c r="X65" s="292"/>
      <c r="Y65" s="292"/>
      <c r="Z65" s="292"/>
      <c r="AA65" s="292"/>
      <c r="AB65" s="292"/>
      <c r="AC65" s="292"/>
      <c r="CA65" s="325" t="str">
        <f t="shared" si="8"/>
        <v/>
      </c>
      <c r="CG65" s="325">
        <f t="shared" si="9"/>
        <v>0</v>
      </c>
    </row>
    <row r="66" spans="1:85" x14ac:dyDescent="0.25">
      <c r="A66" s="3640"/>
      <c r="B66" s="2792" t="s">
        <v>1271</v>
      </c>
      <c r="C66" s="2793"/>
      <c r="D66" s="159">
        <f t="shared" si="7"/>
        <v>0</v>
      </c>
      <c r="E66" s="269"/>
      <c r="F66" s="208"/>
      <c r="G66" s="208"/>
      <c r="H66" s="209"/>
      <c r="I66" s="2372"/>
      <c r="J66" s="2131"/>
      <c r="K66" s="2454"/>
      <c r="L66" s="2454"/>
      <c r="M66" s="2454"/>
      <c r="N66" s="2454"/>
      <c r="O66" s="2454"/>
      <c r="P66" s="2454"/>
      <c r="Q66" s="1488"/>
      <c r="R66" s="292"/>
      <c r="S66" s="292"/>
      <c r="T66" s="292"/>
      <c r="U66" s="292"/>
      <c r="V66" s="292"/>
      <c r="W66" s="292"/>
      <c r="X66" s="292"/>
      <c r="Y66" s="292"/>
      <c r="Z66" s="292"/>
      <c r="AA66" s="292"/>
      <c r="AB66" s="292"/>
      <c r="AC66" s="292"/>
      <c r="CA66" s="325" t="str">
        <f t="shared" si="8"/>
        <v/>
      </c>
      <c r="CG66" s="325">
        <f t="shared" si="9"/>
        <v>0</v>
      </c>
    </row>
    <row r="67" spans="1:85" x14ac:dyDescent="0.25">
      <c r="A67" s="3640"/>
      <c r="B67" s="3631" t="s">
        <v>1272</v>
      </c>
      <c r="C67" s="3632"/>
      <c r="D67" s="159">
        <f t="shared" si="7"/>
        <v>0</v>
      </c>
      <c r="E67" s="269"/>
      <c r="F67" s="208"/>
      <c r="G67" s="208"/>
      <c r="H67" s="209"/>
      <c r="I67" s="2372"/>
      <c r="J67" s="2131"/>
      <c r="K67" s="2454"/>
      <c r="L67" s="2454"/>
      <c r="M67" s="2454"/>
      <c r="N67" s="2454"/>
      <c r="O67" s="2454"/>
      <c r="P67" s="2454"/>
      <c r="Q67" s="1488"/>
      <c r="R67" s="292"/>
      <c r="S67" s="292"/>
      <c r="T67" s="292"/>
      <c r="U67" s="292"/>
      <c r="V67" s="292"/>
      <c r="W67" s="292"/>
      <c r="X67" s="292"/>
      <c r="Y67" s="292"/>
      <c r="Z67" s="292"/>
      <c r="AA67" s="292"/>
      <c r="AB67" s="292"/>
      <c r="AC67" s="292"/>
      <c r="CA67" s="325" t="str">
        <f t="shared" si="8"/>
        <v/>
      </c>
      <c r="CG67" s="325">
        <f t="shared" si="9"/>
        <v>0</v>
      </c>
    </row>
    <row r="68" spans="1:85" x14ac:dyDescent="0.25">
      <c r="A68" s="3640"/>
      <c r="B68" s="2732" t="s">
        <v>1273</v>
      </c>
      <c r="C68" s="2443" t="s">
        <v>1274</v>
      </c>
      <c r="D68" s="991">
        <f t="shared" si="7"/>
        <v>0</v>
      </c>
      <c r="E68" s="193"/>
      <c r="F68" s="141"/>
      <c r="G68" s="141"/>
      <c r="H68" s="532"/>
      <c r="I68" s="2387"/>
      <c r="J68" s="2131"/>
      <c r="K68" s="2454"/>
      <c r="L68" s="2454"/>
      <c r="M68" s="2454"/>
      <c r="N68" s="2454"/>
      <c r="O68" s="2454"/>
      <c r="P68" s="2454"/>
      <c r="Q68" s="1488"/>
      <c r="R68" s="292"/>
      <c r="S68" s="292"/>
      <c r="T68" s="292"/>
      <c r="U68" s="292"/>
      <c r="V68" s="292"/>
      <c r="W68" s="292"/>
      <c r="X68" s="292"/>
      <c r="Y68" s="292"/>
      <c r="Z68" s="292"/>
      <c r="AA68" s="292"/>
      <c r="AB68" s="292"/>
      <c r="AC68" s="292"/>
      <c r="CA68" s="325" t="str">
        <f t="shared" si="8"/>
        <v/>
      </c>
      <c r="CG68" s="325">
        <f t="shared" si="9"/>
        <v>0</v>
      </c>
    </row>
    <row r="69" spans="1:85" x14ac:dyDescent="0.25">
      <c r="A69" s="3640"/>
      <c r="B69" s="2734"/>
      <c r="C69" s="2456" t="s">
        <v>1275</v>
      </c>
      <c r="D69" s="159">
        <f t="shared" si="7"/>
        <v>0</v>
      </c>
      <c r="E69" s="201"/>
      <c r="F69" s="203"/>
      <c r="G69" s="203"/>
      <c r="H69" s="447"/>
      <c r="I69" s="2382"/>
      <c r="J69" s="2131"/>
      <c r="K69" s="2454"/>
      <c r="L69" s="2454"/>
      <c r="M69" s="2454"/>
      <c r="N69" s="2454"/>
      <c r="O69" s="2454"/>
      <c r="P69" s="2454"/>
      <c r="Q69" s="1488"/>
      <c r="R69" s="292"/>
      <c r="S69" s="292"/>
      <c r="T69" s="292"/>
      <c r="U69" s="292"/>
      <c r="V69" s="292"/>
      <c r="W69" s="292"/>
      <c r="X69" s="292"/>
      <c r="Y69" s="292"/>
      <c r="Z69" s="292"/>
      <c r="AA69" s="292"/>
      <c r="AB69" s="292"/>
      <c r="AC69" s="292"/>
      <c r="CA69" s="325" t="str">
        <f t="shared" si="8"/>
        <v/>
      </c>
      <c r="CG69" s="325">
        <f t="shared" si="9"/>
        <v>0</v>
      </c>
    </row>
    <row r="70" spans="1:85" x14ac:dyDescent="0.25">
      <c r="A70" s="3640"/>
      <c r="B70" s="2733"/>
      <c r="C70" s="2448" t="s">
        <v>1276</v>
      </c>
      <c r="D70" s="159">
        <f t="shared" si="7"/>
        <v>0</v>
      </c>
      <c r="E70" s="269"/>
      <c r="F70" s="208"/>
      <c r="G70" s="208"/>
      <c r="H70" s="209"/>
      <c r="I70" s="2372"/>
      <c r="J70" s="2131"/>
      <c r="K70" s="2454"/>
      <c r="L70" s="2454"/>
      <c r="M70" s="2454"/>
      <c r="N70" s="2454"/>
      <c r="O70" s="2454"/>
      <c r="P70" s="2454"/>
      <c r="Q70" s="1488"/>
      <c r="R70" s="292"/>
      <c r="S70" s="292"/>
      <c r="T70" s="292"/>
      <c r="U70" s="292"/>
      <c r="V70" s="292"/>
      <c r="W70" s="292"/>
      <c r="X70" s="292"/>
      <c r="Y70" s="292"/>
      <c r="Z70" s="292"/>
      <c r="AA70" s="292"/>
      <c r="AB70" s="292"/>
      <c r="AC70" s="292"/>
      <c r="CA70" s="325" t="str">
        <f t="shared" si="8"/>
        <v/>
      </c>
      <c r="CG70" s="325">
        <f t="shared" si="9"/>
        <v>0</v>
      </c>
    </row>
    <row r="71" spans="1:85" x14ac:dyDescent="0.25">
      <c r="A71" s="3640"/>
      <c r="B71" s="3235" t="s">
        <v>1277</v>
      </c>
      <c r="C71" s="3397"/>
      <c r="D71" s="274">
        <f t="shared" si="7"/>
        <v>0</v>
      </c>
      <c r="E71" s="346"/>
      <c r="F71" s="815"/>
      <c r="G71" s="815"/>
      <c r="H71" s="442"/>
      <c r="I71" s="2457"/>
      <c r="J71" s="2131"/>
      <c r="K71" s="2454"/>
      <c r="L71" s="2454"/>
      <c r="M71" s="2454"/>
      <c r="N71" s="2454"/>
      <c r="O71" s="2454"/>
      <c r="P71" s="2454"/>
      <c r="Q71" s="1488"/>
      <c r="R71" s="292"/>
      <c r="S71" s="292"/>
      <c r="T71" s="292"/>
      <c r="U71" s="292"/>
      <c r="V71" s="292"/>
      <c r="W71" s="292"/>
      <c r="X71" s="292"/>
      <c r="Y71" s="292"/>
      <c r="Z71" s="292"/>
      <c r="AA71" s="292"/>
      <c r="AB71" s="292"/>
      <c r="AC71" s="292"/>
      <c r="CA71" s="325" t="str">
        <f t="shared" si="8"/>
        <v/>
      </c>
      <c r="CG71" s="325">
        <f t="shared" si="9"/>
        <v>0</v>
      </c>
    </row>
    <row r="72" spans="1:85" x14ac:dyDescent="0.25">
      <c r="A72" s="3641"/>
      <c r="B72" s="3620" t="s">
        <v>47</v>
      </c>
      <c r="C72" s="3636"/>
      <c r="D72" s="274">
        <f t="shared" si="7"/>
        <v>0</v>
      </c>
      <c r="E72" s="274">
        <f>SUM(E43:E71)</f>
        <v>0</v>
      </c>
      <c r="F72" s="274">
        <f>SUM(F43:F71)</f>
        <v>0</v>
      </c>
      <c r="G72" s="274">
        <f>SUM(G43:G71)</f>
        <v>0</v>
      </c>
      <c r="H72" s="271">
        <f>SUM(H43:H71)</f>
        <v>0</v>
      </c>
      <c r="I72" s="2458">
        <f>SUM(I43:I71)</f>
        <v>0</v>
      </c>
      <c r="J72" s="2131"/>
      <c r="K72" s="2454"/>
      <c r="L72" s="2454"/>
      <c r="M72" s="2454"/>
      <c r="N72" s="2454"/>
      <c r="O72" s="2454"/>
      <c r="P72" s="2454"/>
      <c r="Q72" s="1488"/>
      <c r="R72" s="292"/>
      <c r="S72" s="292"/>
      <c r="T72" s="292"/>
      <c r="U72" s="292"/>
      <c r="V72" s="292"/>
      <c r="W72" s="292"/>
      <c r="X72" s="292"/>
      <c r="Y72" s="292"/>
      <c r="Z72" s="292"/>
      <c r="AA72" s="292"/>
      <c r="AB72" s="292"/>
    </row>
    <row r="73" spans="1:85" x14ac:dyDescent="0.25">
      <c r="A73" s="1768" t="s">
        <v>1280</v>
      </c>
      <c r="B73" s="2452"/>
      <c r="C73" s="2452"/>
      <c r="D73" s="2452"/>
      <c r="E73" s="2452"/>
      <c r="F73" s="2452"/>
      <c r="G73" s="2453"/>
      <c r="H73" s="2453"/>
      <c r="I73" s="176"/>
      <c r="J73" s="176"/>
      <c r="K73" s="176"/>
      <c r="L73" s="176"/>
      <c r="M73" s="176"/>
      <c r="N73" s="176"/>
      <c r="O73" s="102"/>
      <c r="P73" s="2454"/>
      <c r="Q73" s="1488"/>
      <c r="R73" s="292"/>
      <c r="S73" s="292"/>
      <c r="T73" s="292"/>
      <c r="U73" s="292"/>
      <c r="V73" s="292"/>
      <c r="W73" s="292"/>
      <c r="X73" s="292"/>
      <c r="Y73" s="292"/>
      <c r="Z73" s="292"/>
      <c r="AA73" s="292"/>
      <c r="AB73" s="292"/>
    </row>
    <row r="74" spans="1:85" ht="31.5" x14ac:dyDescent="0.25">
      <c r="A74" s="2775" t="s">
        <v>43</v>
      </c>
      <c r="B74" s="2775"/>
      <c r="C74" s="2775"/>
      <c r="D74" s="383" t="s">
        <v>1281</v>
      </c>
      <c r="E74" s="468" t="s">
        <v>1282</v>
      </c>
      <c r="F74" s="110" t="s">
        <v>2065</v>
      </c>
      <c r="G74" s="110" t="s">
        <v>368</v>
      </c>
      <c r="H74" s="570" t="s">
        <v>78</v>
      </c>
      <c r="I74" s="2459"/>
      <c r="J74" s="2392"/>
      <c r="K74" s="2392"/>
      <c r="L74" s="2392"/>
      <c r="M74" s="2392"/>
      <c r="N74" s="2392"/>
      <c r="O74" s="2392"/>
      <c r="P74" s="2454"/>
      <c r="Q74" s="1488"/>
      <c r="R74" s="292"/>
      <c r="S74" s="292"/>
      <c r="T74" s="292"/>
      <c r="U74" s="292"/>
      <c r="V74" s="292"/>
      <c r="W74" s="292"/>
      <c r="X74" s="292"/>
      <c r="Y74" s="292"/>
      <c r="Z74" s="292"/>
      <c r="AA74" s="292"/>
      <c r="AB74" s="292"/>
    </row>
    <row r="75" spans="1:85" x14ac:dyDescent="0.25">
      <c r="A75" s="3633" t="s">
        <v>1283</v>
      </c>
      <c r="B75" s="3634"/>
      <c r="C75" s="3635"/>
      <c r="D75" s="266">
        <f>SUM(E75:H75)</f>
        <v>0</v>
      </c>
      <c r="E75" s="193"/>
      <c r="F75" s="141"/>
      <c r="G75" s="141"/>
      <c r="H75" s="166"/>
      <c r="I75" s="230"/>
      <c r="J75" s="2392"/>
      <c r="K75" s="2392"/>
      <c r="L75" s="2392"/>
      <c r="M75" s="2392"/>
      <c r="N75" s="2392"/>
      <c r="O75" s="2392"/>
      <c r="P75" s="2454"/>
      <c r="Q75" s="1488"/>
      <c r="R75" s="292"/>
      <c r="S75" s="292"/>
      <c r="T75" s="292"/>
      <c r="U75" s="292"/>
      <c r="V75" s="292"/>
      <c r="W75" s="292"/>
      <c r="X75" s="292"/>
      <c r="Y75" s="292"/>
      <c r="Z75" s="292"/>
      <c r="AA75" s="292"/>
      <c r="AB75" s="292"/>
    </row>
    <row r="76" spans="1:85" x14ac:dyDescent="0.25">
      <c r="A76" s="3611" t="s">
        <v>1284</v>
      </c>
      <c r="B76" s="3612"/>
      <c r="C76" s="3613"/>
      <c r="D76" s="266">
        <f>SUM(E76:H76)</f>
        <v>0</v>
      </c>
      <c r="E76" s="252"/>
      <c r="F76" s="121"/>
      <c r="G76" s="121"/>
      <c r="H76" s="253"/>
      <c r="I76" s="230"/>
      <c r="J76" s="2392"/>
      <c r="K76" s="2392"/>
      <c r="L76" s="2392"/>
      <c r="M76" s="2392"/>
      <c r="N76" s="2392"/>
      <c r="O76" s="2392"/>
      <c r="P76" s="102"/>
      <c r="Q76" s="1488"/>
      <c r="R76" s="292"/>
      <c r="S76" s="292"/>
      <c r="T76" s="292"/>
      <c r="U76" s="292"/>
      <c r="V76" s="292"/>
      <c r="W76" s="292"/>
      <c r="X76" s="292"/>
      <c r="Y76" s="292"/>
      <c r="Z76" s="292"/>
      <c r="AA76" s="292"/>
      <c r="AB76" s="292"/>
    </row>
    <row r="77" spans="1:85" x14ac:dyDescent="0.25">
      <c r="A77" s="3614" t="s">
        <v>1285</v>
      </c>
      <c r="B77" s="3615"/>
      <c r="C77" s="3616"/>
      <c r="D77" s="266">
        <f>SUM(E77:H77)</f>
        <v>0</v>
      </c>
      <c r="E77" s="201"/>
      <c r="F77" s="203"/>
      <c r="G77" s="203"/>
      <c r="H77" s="236"/>
      <c r="I77" s="230"/>
      <c r="J77" s="2392"/>
      <c r="K77" s="2392"/>
      <c r="L77" s="2392"/>
      <c r="M77" s="2392"/>
      <c r="N77" s="2392"/>
      <c r="O77" s="2392"/>
      <c r="P77" s="2392"/>
      <c r="Q77" s="1488"/>
      <c r="R77" s="292"/>
      <c r="S77" s="292"/>
      <c r="T77" s="292"/>
      <c r="U77" s="292"/>
      <c r="V77" s="292"/>
      <c r="W77" s="292"/>
      <c r="X77" s="292"/>
      <c r="Y77" s="292"/>
      <c r="Z77" s="292"/>
      <c r="AA77" s="292"/>
      <c r="AB77" s="292"/>
    </row>
    <row r="78" spans="1:85" x14ac:dyDescent="0.25">
      <c r="A78" s="3617" t="s">
        <v>1286</v>
      </c>
      <c r="B78" s="3618"/>
      <c r="C78" s="3619"/>
      <c r="D78" s="157">
        <f>SUM(E78:H78)</f>
        <v>0</v>
      </c>
      <c r="E78" s="269"/>
      <c r="F78" s="208"/>
      <c r="G78" s="208"/>
      <c r="H78" s="270"/>
      <c r="I78" s="230"/>
      <c r="J78" s="2392"/>
      <c r="K78" s="2392"/>
      <c r="L78" s="2392"/>
      <c r="M78" s="2392"/>
      <c r="N78" s="2392"/>
      <c r="O78" s="2392"/>
      <c r="P78" s="2392"/>
      <c r="Q78" s="1488"/>
      <c r="R78" s="292"/>
      <c r="S78" s="292"/>
      <c r="T78" s="292"/>
      <c r="U78" s="292"/>
      <c r="V78" s="292"/>
      <c r="W78" s="292"/>
      <c r="X78" s="292"/>
      <c r="Y78" s="292"/>
      <c r="Z78" s="292"/>
      <c r="AA78" s="292"/>
      <c r="AB78" s="292"/>
    </row>
    <row r="79" spans="1:85" x14ac:dyDescent="0.25">
      <c r="A79" s="3620" t="s">
        <v>47</v>
      </c>
      <c r="B79" s="3621"/>
      <c r="C79" s="3622"/>
      <c r="D79" s="271">
        <f>SUM(E79:H79)</f>
        <v>0</v>
      </c>
      <c r="E79" s="272">
        <f>SUM(E75:E78)</f>
        <v>0</v>
      </c>
      <c r="F79" s="1220">
        <f>SUM(F75:F78)</f>
        <v>0</v>
      </c>
      <c r="G79" s="1220">
        <f>SUM(G75:G78)</f>
        <v>0</v>
      </c>
      <c r="H79" s="306">
        <f>SUM(H75:H78)</f>
        <v>0</v>
      </c>
      <c r="I79" s="230"/>
      <c r="J79" s="2454"/>
      <c r="K79" s="2454"/>
      <c r="L79" s="2454"/>
      <c r="M79" s="2454"/>
      <c r="N79" s="2454"/>
      <c r="O79" s="2454"/>
      <c r="P79" s="2392"/>
      <c r="Q79" s="1488"/>
      <c r="R79" s="292"/>
      <c r="S79" s="292"/>
      <c r="T79" s="292"/>
      <c r="U79" s="292"/>
      <c r="V79" s="292"/>
      <c r="W79" s="292"/>
      <c r="X79" s="292"/>
      <c r="Y79" s="292"/>
      <c r="Z79" s="292"/>
      <c r="AA79" s="292"/>
      <c r="AB79" s="292"/>
    </row>
    <row r="80" spans="1:85" x14ac:dyDescent="0.25">
      <c r="A80" s="1768" t="s">
        <v>1287</v>
      </c>
      <c r="B80" s="2452"/>
      <c r="C80" s="2452"/>
      <c r="D80" s="2452"/>
      <c r="E80" s="2157"/>
      <c r="F80" s="2157"/>
      <c r="G80" s="2157"/>
      <c r="H80" s="2157"/>
      <c r="I80" s="2157"/>
      <c r="J80" s="2157"/>
      <c r="K80" s="1489"/>
      <c r="L80" s="1489"/>
      <c r="M80" s="1489"/>
      <c r="N80" s="1555"/>
      <c r="O80" s="1003"/>
      <c r="P80" s="2392"/>
      <c r="Q80" s="1488"/>
      <c r="R80" s="292"/>
      <c r="S80" s="292"/>
      <c r="T80" s="292"/>
      <c r="U80" s="292"/>
      <c r="V80" s="292"/>
      <c r="W80" s="292"/>
      <c r="X80" s="292"/>
      <c r="Y80" s="292"/>
      <c r="Z80" s="292"/>
      <c r="AA80" s="292"/>
      <c r="AB80" s="292"/>
    </row>
    <row r="81" spans="1:28" ht="21" x14ac:dyDescent="0.25">
      <c r="A81" s="3171" t="s">
        <v>1067</v>
      </c>
      <c r="B81" s="3172"/>
      <c r="C81" s="2819"/>
      <c r="D81" s="115" t="s">
        <v>1288</v>
      </c>
      <c r="E81" s="3623"/>
      <c r="F81" s="3623"/>
      <c r="G81" s="1488"/>
      <c r="H81" s="1488"/>
      <c r="I81" s="1488"/>
      <c r="J81" s="1488"/>
      <c r="K81" s="1488"/>
      <c r="L81" s="1488"/>
      <c r="M81" s="1488"/>
      <c r="N81" s="1488"/>
      <c r="O81" s="1488"/>
      <c r="P81" s="2392"/>
      <c r="Q81" s="1488"/>
      <c r="R81" s="292"/>
      <c r="S81" s="292"/>
      <c r="T81" s="292"/>
      <c r="U81" s="292"/>
      <c r="V81" s="292"/>
      <c r="W81" s="292"/>
      <c r="X81" s="292"/>
      <c r="Y81" s="292"/>
      <c r="Z81" s="292"/>
      <c r="AA81" s="292"/>
      <c r="AB81" s="292"/>
    </row>
    <row r="82" spans="1:28" x14ac:dyDescent="0.25">
      <c r="A82" s="3624" t="s">
        <v>1289</v>
      </c>
      <c r="B82" s="3625"/>
      <c r="C82" s="3626"/>
      <c r="D82" s="1483"/>
      <c r="E82" s="3627"/>
      <c r="F82" s="3627"/>
      <c r="G82" s="1488"/>
      <c r="H82" s="1488"/>
      <c r="I82" s="1488"/>
      <c r="J82" s="1488"/>
      <c r="K82" s="1488"/>
      <c r="L82" s="1488"/>
      <c r="M82" s="1488"/>
      <c r="N82" s="1488"/>
      <c r="O82" s="1488"/>
      <c r="P82" s="2454"/>
      <c r="Q82" s="1488"/>
      <c r="R82" s="292"/>
      <c r="S82" s="292"/>
      <c r="T82" s="292"/>
      <c r="U82" s="292"/>
      <c r="V82" s="292"/>
      <c r="W82" s="292"/>
      <c r="X82" s="292"/>
      <c r="Y82" s="292"/>
      <c r="Z82" s="292"/>
      <c r="AA82" s="292"/>
      <c r="AB82" s="292"/>
    </row>
    <row r="83" spans="1:28" x14ac:dyDescent="0.25">
      <c r="A83" s="3614" t="s">
        <v>1290</v>
      </c>
      <c r="B83" s="3615"/>
      <c r="C83" s="3616"/>
      <c r="D83" s="1483"/>
      <c r="E83" s="3627"/>
      <c r="F83" s="3627"/>
      <c r="G83" s="1488"/>
      <c r="H83" s="1488"/>
      <c r="I83" s="1488"/>
      <c r="J83" s="1488"/>
      <c r="K83" s="1488"/>
      <c r="L83" s="1488"/>
      <c r="M83" s="1488"/>
      <c r="N83" s="1488"/>
      <c r="O83" s="1488"/>
      <c r="P83" s="1488"/>
      <c r="Q83" s="1488"/>
      <c r="R83" s="292"/>
      <c r="S83" s="292"/>
      <c r="T83" s="292"/>
      <c r="U83" s="292"/>
      <c r="V83" s="292"/>
      <c r="W83" s="292"/>
      <c r="X83" s="292"/>
      <c r="Y83" s="292"/>
      <c r="Z83" s="292"/>
      <c r="AA83" s="292"/>
      <c r="AB83" s="292"/>
    </row>
    <row r="84" spans="1:28" x14ac:dyDescent="0.25">
      <c r="A84" s="3628" t="s">
        <v>1291</v>
      </c>
      <c r="B84" s="3629"/>
      <c r="C84" s="3630"/>
      <c r="D84" s="2210"/>
      <c r="E84" s="2383"/>
      <c r="F84" s="2383"/>
      <c r="G84" s="1488"/>
      <c r="H84" s="1488"/>
      <c r="I84" s="1488"/>
      <c r="J84" s="1488"/>
      <c r="K84" s="1488"/>
      <c r="L84" s="1488"/>
      <c r="M84" s="1488"/>
      <c r="N84" s="1488"/>
      <c r="O84" s="1488"/>
      <c r="P84" s="1488"/>
      <c r="Q84" s="1488"/>
      <c r="R84" s="292"/>
      <c r="S84" s="292"/>
      <c r="T84" s="292"/>
      <c r="U84" s="292"/>
      <c r="V84" s="292"/>
      <c r="W84" s="292"/>
      <c r="X84" s="292"/>
      <c r="Y84" s="292"/>
      <c r="Z84" s="292"/>
      <c r="AA84" s="292"/>
      <c r="AB84" s="292"/>
    </row>
    <row r="85" spans="1:28" x14ac:dyDescent="0.25">
      <c r="A85" s="2460" t="s">
        <v>1292</v>
      </c>
      <c r="B85" s="2460"/>
      <c r="C85" s="2461"/>
      <c r="D85" s="2462"/>
      <c r="E85" s="2463"/>
    </row>
    <row r="86" spans="1:28" x14ac:dyDescent="0.25">
      <c r="A86" s="3610" t="s">
        <v>1293</v>
      </c>
      <c r="B86" s="3610"/>
      <c r="C86" s="3610"/>
      <c r="D86" s="3003" t="s">
        <v>1294</v>
      </c>
      <c r="E86" s="3003" t="s">
        <v>2239</v>
      </c>
    </row>
    <row r="87" spans="1:28" ht="18.75" customHeight="1" x14ac:dyDescent="0.25">
      <c r="A87" s="3610"/>
      <c r="B87" s="3610"/>
      <c r="C87" s="3610"/>
      <c r="D87" s="3003"/>
      <c r="E87" s="3003"/>
    </row>
    <row r="88" spans="1:28" x14ac:dyDescent="0.25">
      <c r="A88" s="3601" t="s">
        <v>1295</v>
      </c>
      <c r="B88" s="3602"/>
      <c r="C88" s="3603"/>
      <c r="D88" s="2464"/>
      <c r="E88" s="2465"/>
      <c r="F88" s="325"/>
    </row>
    <row r="89" spans="1:28" x14ac:dyDescent="0.25">
      <c r="A89" s="3604" t="s">
        <v>2066</v>
      </c>
      <c r="B89" s="3605"/>
      <c r="C89" s="3606"/>
      <c r="D89" s="2466"/>
      <c r="E89" s="2467"/>
      <c r="F89" s="325"/>
    </row>
    <row r="90" spans="1:28" x14ac:dyDescent="0.25">
      <c r="A90" s="3607" t="s">
        <v>1296</v>
      </c>
      <c r="B90" s="3608"/>
      <c r="C90" s="3609"/>
      <c r="D90" s="2468"/>
      <c r="E90" s="2469"/>
      <c r="F90" s="325"/>
    </row>
    <row r="91" spans="1:28" x14ac:dyDescent="0.25">
      <c r="A91" s="2461" t="s">
        <v>1297</v>
      </c>
      <c r="B91" s="2460"/>
      <c r="C91" s="2461"/>
      <c r="D91" s="2462"/>
      <c r="E91" s="2463"/>
    </row>
    <row r="92" spans="1:28" x14ac:dyDescent="0.25">
      <c r="A92" s="3610" t="s">
        <v>1293</v>
      </c>
      <c r="B92" s="3610"/>
      <c r="C92" s="3610"/>
      <c r="D92" s="3003" t="s">
        <v>1294</v>
      </c>
      <c r="E92" s="3003" t="s">
        <v>2239</v>
      </c>
    </row>
    <row r="93" spans="1:28" ht="15.75" customHeight="1" x14ac:dyDescent="0.25">
      <c r="A93" s="3610"/>
      <c r="B93" s="3610"/>
      <c r="C93" s="3610"/>
      <c r="D93" s="3003"/>
      <c r="E93" s="3003"/>
      <c r="F93" s="325"/>
    </row>
    <row r="94" spans="1:28" x14ac:dyDescent="0.25">
      <c r="A94" s="3592" t="s">
        <v>896</v>
      </c>
      <c r="B94" s="3593"/>
      <c r="C94" s="3451"/>
      <c r="D94" s="2464"/>
      <c r="E94" s="2465"/>
      <c r="F94" s="325"/>
    </row>
    <row r="95" spans="1:28" x14ac:dyDescent="0.25">
      <c r="A95" s="3594" t="s">
        <v>2067</v>
      </c>
      <c r="B95" s="3595"/>
      <c r="C95" s="3596"/>
      <c r="D95" s="2468"/>
      <c r="E95" s="2469"/>
      <c r="F95" s="325"/>
    </row>
    <row r="96" spans="1:28" x14ac:dyDescent="0.25">
      <c r="A96" s="2460" t="s">
        <v>2189</v>
      </c>
      <c r="B96" s="2461"/>
      <c r="C96" s="2461"/>
      <c r="D96" s="2462"/>
      <c r="E96" s="2463"/>
      <c r="F96" s="1567"/>
      <c r="G96" s="1567"/>
      <c r="H96" s="1567"/>
    </row>
    <row r="97" spans="1:85" x14ac:dyDescent="0.25">
      <c r="A97" s="3597" t="s">
        <v>1298</v>
      </c>
      <c r="B97" s="3597"/>
      <c r="C97" s="3598"/>
      <c r="D97" s="3003" t="s">
        <v>1299</v>
      </c>
      <c r="E97" s="2784" t="s">
        <v>5</v>
      </c>
      <c r="F97" s="2951"/>
      <c r="G97" s="2951"/>
      <c r="H97" s="2951"/>
      <c r="I97" s="2951"/>
      <c r="J97" s="2951"/>
      <c r="K97" s="2735" t="s">
        <v>44</v>
      </c>
      <c r="L97" s="2737"/>
    </row>
    <row r="98" spans="1:85" ht="17.25" customHeight="1" x14ac:dyDescent="0.25">
      <c r="A98" s="3599"/>
      <c r="B98" s="3599"/>
      <c r="C98" s="3600"/>
      <c r="D98" s="3003"/>
      <c r="E98" s="468" t="s">
        <v>289</v>
      </c>
      <c r="F98" s="187" t="s">
        <v>290</v>
      </c>
      <c r="G98" s="110" t="s">
        <v>291</v>
      </c>
      <c r="H98" s="110" t="s">
        <v>292</v>
      </c>
      <c r="I98" s="1093" t="s">
        <v>293</v>
      </c>
      <c r="J98" s="570" t="s">
        <v>294</v>
      </c>
      <c r="K98" s="115" t="s">
        <v>27</v>
      </c>
      <c r="L98" s="115" t="s">
        <v>28</v>
      </c>
    </row>
    <row r="99" spans="1:85" x14ac:dyDescent="0.25">
      <c r="A99" s="3583" t="s">
        <v>1300</v>
      </c>
      <c r="B99" s="3584"/>
      <c r="C99" s="2470" t="s">
        <v>1301</v>
      </c>
      <c r="D99" s="1243">
        <f>SUM(E99:J99)</f>
        <v>0</v>
      </c>
      <c r="E99" s="193"/>
      <c r="F99" s="264"/>
      <c r="G99" s="141"/>
      <c r="H99" s="141"/>
      <c r="I99" s="141"/>
      <c r="J99" s="244"/>
      <c r="K99" s="125"/>
      <c r="L99" s="244"/>
      <c r="M99" s="308"/>
      <c r="CG99" s="325">
        <v>0</v>
      </c>
    </row>
    <row r="100" spans="1:85" x14ac:dyDescent="0.25">
      <c r="A100" s="3585"/>
      <c r="B100" s="3586"/>
      <c r="C100" s="2471" t="s">
        <v>1302</v>
      </c>
      <c r="D100" s="1245">
        <f t="shared" ref="D100:D107" si="10">SUM(E100:J100)</f>
        <v>0</v>
      </c>
      <c r="E100" s="201"/>
      <c r="F100" s="267"/>
      <c r="G100" s="203"/>
      <c r="H100" s="203"/>
      <c r="I100" s="203"/>
      <c r="J100" s="301"/>
      <c r="K100" s="237"/>
      <c r="L100" s="301"/>
      <c r="M100" s="308"/>
      <c r="CG100" s="325">
        <v>0</v>
      </c>
    </row>
    <row r="101" spans="1:85" x14ac:dyDescent="0.25">
      <c r="A101" s="3585"/>
      <c r="B101" s="3586"/>
      <c r="C101" s="2471" t="s">
        <v>1303</v>
      </c>
      <c r="D101" s="1244">
        <f t="shared" si="10"/>
        <v>0</v>
      </c>
      <c r="E101" s="242"/>
      <c r="F101" s="170"/>
      <c r="G101" s="132"/>
      <c r="H101" s="132"/>
      <c r="I101" s="132"/>
      <c r="J101" s="247"/>
      <c r="K101" s="136"/>
      <c r="L101" s="247"/>
      <c r="M101" s="308"/>
      <c r="CG101" s="325">
        <v>0</v>
      </c>
    </row>
    <row r="102" spans="1:85" x14ac:dyDescent="0.25">
      <c r="A102" s="3583" t="s">
        <v>1304</v>
      </c>
      <c r="B102" s="3584"/>
      <c r="C102" s="2470" t="s">
        <v>1301</v>
      </c>
      <c r="D102" s="1243">
        <f t="shared" si="10"/>
        <v>0</v>
      </c>
      <c r="E102" s="252"/>
      <c r="F102" s="167"/>
      <c r="G102" s="121"/>
      <c r="H102" s="121"/>
      <c r="I102" s="121"/>
      <c r="J102" s="299"/>
      <c r="K102" s="143"/>
      <c r="L102" s="299"/>
      <c r="M102" s="308"/>
      <c r="CG102" s="325">
        <v>0</v>
      </c>
    </row>
    <row r="103" spans="1:85" x14ac:dyDescent="0.25">
      <c r="A103" s="3585"/>
      <c r="B103" s="3586"/>
      <c r="C103" s="2471" t="s">
        <v>1302</v>
      </c>
      <c r="D103" s="1245">
        <f t="shared" si="10"/>
        <v>0</v>
      </c>
      <c r="E103" s="269"/>
      <c r="F103" s="206"/>
      <c r="G103" s="208"/>
      <c r="H103" s="208"/>
      <c r="I103" s="208"/>
      <c r="J103" s="429"/>
      <c r="K103" s="154"/>
      <c r="L103" s="429"/>
      <c r="M103" s="308"/>
      <c r="CG103" s="325">
        <v>0</v>
      </c>
    </row>
    <row r="104" spans="1:85" x14ac:dyDescent="0.25">
      <c r="A104" s="3585"/>
      <c r="B104" s="3586"/>
      <c r="C104" s="2471" t="s">
        <v>1303</v>
      </c>
      <c r="D104" s="1244">
        <f t="shared" si="10"/>
        <v>0</v>
      </c>
      <c r="E104" s="269"/>
      <c r="F104" s="206"/>
      <c r="G104" s="208"/>
      <c r="H104" s="208"/>
      <c r="I104" s="208"/>
      <c r="J104" s="429"/>
      <c r="K104" s="154"/>
      <c r="L104" s="429"/>
      <c r="M104" s="308"/>
      <c r="CG104" s="325">
        <v>0</v>
      </c>
    </row>
    <row r="105" spans="1:85" x14ac:dyDescent="0.25">
      <c r="A105" s="3583" t="s">
        <v>1305</v>
      </c>
      <c r="B105" s="3587"/>
      <c r="C105" s="2470" t="s">
        <v>1301</v>
      </c>
      <c r="D105" s="1243">
        <f t="shared" si="10"/>
        <v>0</v>
      </c>
      <c r="E105" s="193"/>
      <c r="F105" s="264"/>
      <c r="G105" s="141"/>
      <c r="H105" s="141"/>
      <c r="I105" s="141"/>
      <c r="J105" s="244"/>
      <c r="K105" s="125"/>
      <c r="L105" s="244"/>
      <c r="M105" s="308"/>
      <c r="CG105" s="325">
        <v>0</v>
      </c>
    </row>
    <row r="106" spans="1:85" x14ac:dyDescent="0.25">
      <c r="A106" s="3588"/>
      <c r="B106" s="3589"/>
      <c r="C106" s="2471" t="s">
        <v>1302</v>
      </c>
      <c r="D106" s="1245">
        <f t="shared" si="10"/>
        <v>0</v>
      </c>
      <c r="E106" s="201"/>
      <c r="F106" s="267"/>
      <c r="G106" s="203"/>
      <c r="H106" s="203"/>
      <c r="I106" s="203"/>
      <c r="J106" s="301"/>
      <c r="K106" s="237"/>
      <c r="L106" s="301"/>
      <c r="M106" s="308"/>
      <c r="CG106" s="325">
        <v>0</v>
      </c>
    </row>
    <row r="107" spans="1:85" x14ac:dyDescent="0.25">
      <c r="A107" s="3590"/>
      <c r="B107" s="3591"/>
      <c r="C107" s="2472" t="s">
        <v>1303</v>
      </c>
      <c r="D107" s="1244">
        <f t="shared" si="10"/>
        <v>0</v>
      </c>
      <c r="E107" s="242"/>
      <c r="F107" s="170"/>
      <c r="G107" s="132"/>
      <c r="H107" s="132"/>
      <c r="I107" s="132"/>
      <c r="J107" s="247"/>
      <c r="K107" s="136"/>
      <c r="L107" s="247"/>
      <c r="M107" s="308"/>
      <c r="CG107" s="325">
        <v>0</v>
      </c>
    </row>
    <row r="195" spans="1:2" hidden="1" x14ac:dyDescent="0.25">
      <c r="A195" s="324">
        <f>SUM(D40,D72,D79,D82:D84,D88:D90,D94:D95,D99:L107)</f>
        <v>0</v>
      </c>
      <c r="B195" s="324">
        <f>SUM(CG8:CO108)</f>
        <v>0</v>
      </c>
    </row>
  </sheetData>
  <sheetProtection algorithmName="SHA-512" hashValue="/9IrZ1OMq7pL83wdxcg9ZP6FRJJeXaLusqkfULY+NfOC46oa/udp3VRcUa2/5GhVNbsI9/lO+wfa1h/AZwQRbQ==" saltValue="jRMxhIuEOhgOZRAOz4eCEg==" spinCount="100000" sheet="1" objects="1" scenarios="1"/>
  <mergeCells count="85">
    <mergeCell ref="A6:O6"/>
    <mergeCell ref="A9:C10"/>
    <mergeCell ref="D9:D10"/>
    <mergeCell ref="E9:I9"/>
    <mergeCell ref="J9:X9"/>
    <mergeCell ref="AA9:AA10"/>
    <mergeCell ref="AB9:AB10"/>
    <mergeCell ref="AC9:AC10"/>
    <mergeCell ref="A11:A40"/>
    <mergeCell ref="B11:C11"/>
    <mergeCell ref="B12:B14"/>
    <mergeCell ref="B15:C15"/>
    <mergeCell ref="B16:C16"/>
    <mergeCell ref="B17:C17"/>
    <mergeCell ref="B18:C18"/>
    <mergeCell ref="Y9:Z9"/>
    <mergeCell ref="B35:C35"/>
    <mergeCell ref="B19:C19"/>
    <mergeCell ref="B20:C20"/>
    <mergeCell ref="B21:C21"/>
    <mergeCell ref="B22:B24"/>
    <mergeCell ref="B25:B27"/>
    <mergeCell ref="B28:C28"/>
    <mergeCell ref="B29:C29"/>
    <mergeCell ref="B30:B31"/>
    <mergeCell ref="B32:C32"/>
    <mergeCell ref="B33:C33"/>
    <mergeCell ref="B34:C34"/>
    <mergeCell ref="B57:B59"/>
    <mergeCell ref="B36:B38"/>
    <mergeCell ref="B39:C39"/>
    <mergeCell ref="B40:C40"/>
    <mergeCell ref="A42:C42"/>
    <mergeCell ref="A43:A72"/>
    <mergeCell ref="B43:C43"/>
    <mergeCell ref="B44:B46"/>
    <mergeCell ref="B47:C47"/>
    <mergeCell ref="B48:C48"/>
    <mergeCell ref="B49:C49"/>
    <mergeCell ref="B50:C50"/>
    <mergeCell ref="B51:C51"/>
    <mergeCell ref="B52:C52"/>
    <mergeCell ref="B53:C53"/>
    <mergeCell ref="B54:B56"/>
    <mergeCell ref="A75:C75"/>
    <mergeCell ref="B60:C60"/>
    <mergeCell ref="B61:C61"/>
    <mergeCell ref="B62:B63"/>
    <mergeCell ref="B64:C64"/>
    <mergeCell ref="B65:C65"/>
    <mergeCell ref="B66:C66"/>
    <mergeCell ref="B67:C67"/>
    <mergeCell ref="B68:B70"/>
    <mergeCell ref="B71:C71"/>
    <mergeCell ref="B72:C72"/>
    <mergeCell ref="A74:C74"/>
    <mergeCell ref="A86:C87"/>
    <mergeCell ref="D86:D87"/>
    <mergeCell ref="E86:E87"/>
    <mergeCell ref="A76:C76"/>
    <mergeCell ref="A77:C77"/>
    <mergeCell ref="A78:C78"/>
    <mergeCell ref="A79:C79"/>
    <mergeCell ref="A81:C81"/>
    <mergeCell ref="E81:F81"/>
    <mergeCell ref="A82:C82"/>
    <mergeCell ref="E82:F82"/>
    <mergeCell ref="A83:C83"/>
    <mergeCell ref="E83:F83"/>
    <mergeCell ref="A84:C84"/>
    <mergeCell ref="D97:D98"/>
    <mergeCell ref="E97:J97"/>
    <mergeCell ref="K97:L97"/>
    <mergeCell ref="A88:C88"/>
    <mergeCell ref="A89:C89"/>
    <mergeCell ref="A90:C90"/>
    <mergeCell ref="A92:C93"/>
    <mergeCell ref="D92:D93"/>
    <mergeCell ref="E92:E93"/>
    <mergeCell ref="A99:B101"/>
    <mergeCell ref="A102:B104"/>
    <mergeCell ref="A105:B107"/>
    <mergeCell ref="A94:C94"/>
    <mergeCell ref="A95:C95"/>
    <mergeCell ref="A97:C98"/>
  </mergeCells>
  <dataValidations count="1">
    <dataValidation type="whole" allowBlank="1" showInputMessage="1" showErrorMessage="1" errorTitle="ERROR" error="Por favor ingrese solo Números." sqref="A1:XFD1048576">
      <formula1>0</formula1>
      <formula2>10000000000</formula2>
    </dataValidation>
  </dataValidations>
  <pageMargins left="0.7" right="0.7" top="0.75" bottom="0.75" header="0.3" footer="0.3"/>
  <pageSetup paperSize="9" orientation="portrait" horizontalDpi="4294967294" verticalDpi="0" r:id="rId1"/>
  <ignoredErrors>
    <ignoredError sqref="D34" 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CX295"/>
  <sheetViews>
    <sheetView zoomScaleNormal="100" workbookViewId="0"/>
  </sheetViews>
  <sheetFormatPr baseColWidth="10" defaultRowHeight="14.25" x14ac:dyDescent="0.2"/>
  <cols>
    <col min="1" max="1" width="49.85546875" style="288" customWidth="1"/>
    <col min="2" max="2" width="29.85546875" style="288" customWidth="1"/>
    <col min="3" max="3" width="18.7109375" style="288" customWidth="1"/>
    <col min="4" max="4" width="17.28515625" style="288" customWidth="1"/>
    <col min="5" max="5" width="16.140625" style="288" customWidth="1"/>
    <col min="6" max="6" width="15.42578125" style="288" customWidth="1"/>
    <col min="7" max="11" width="14.7109375" style="288" customWidth="1"/>
    <col min="12" max="12" width="16.42578125" style="288" customWidth="1"/>
    <col min="13" max="39" width="11.42578125" style="288"/>
    <col min="40" max="40" width="12.7109375" style="288" customWidth="1"/>
    <col min="41" max="41" width="11.42578125" style="288"/>
    <col min="42" max="42" width="13" style="288" customWidth="1"/>
    <col min="43" max="43" width="15.85546875" style="288" customWidth="1"/>
    <col min="44" max="44" width="17.140625" style="288" customWidth="1"/>
    <col min="45" max="45" width="11.42578125" style="288"/>
    <col min="46" max="46" width="32.140625" style="288" customWidth="1"/>
    <col min="47" max="47" width="11.42578125" style="288"/>
    <col min="48" max="48" width="14.5703125" style="288" customWidth="1"/>
    <col min="49" max="74" width="11.42578125" style="288" customWidth="1"/>
    <col min="75" max="76" width="49.140625" style="288" customWidth="1"/>
    <col min="77" max="94" width="49.140625" style="290" customWidth="1"/>
    <col min="95" max="96" width="11.42578125" style="290" customWidth="1"/>
    <col min="97" max="102" width="11.42578125" style="290"/>
    <col min="103" max="16384" width="11.42578125" style="288"/>
  </cols>
  <sheetData>
    <row r="1" spans="1:47" x14ac:dyDescent="0.2">
      <c r="A1" s="589" t="s">
        <v>1552</v>
      </c>
    </row>
    <row r="2" spans="1:47" x14ac:dyDescent="0.2">
      <c r="A2" s="589" t="str">
        <f>CONCATENATE("COMUNA: ",NOMBRE!B2," - ","( ",NOMBRE!C2,NOMBRE!D2,NOMBRE!E2,NOMBRE!F2,NOMBRE!G2," )")</f>
        <v>COMUNA:  - (  )</v>
      </c>
    </row>
    <row r="3" spans="1:47" x14ac:dyDescent="0.2">
      <c r="A3" s="589" t="str">
        <f>CONCATENATE("ESTABLECIMIENTO/ESTRATEGIA: ",NOMBRE!B3," - ","( ",NOMBRE!C3,NOMBRE!D3,NOMBRE!E3,NOMBRE!F3,NOMBRE!G3,NOMBRE!H3," )")</f>
        <v>ESTABLECIMIENTO/ESTRATEGIA:  - (  )</v>
      </c>
    </row>
    <row r="4" spans="1:47" x14ac:dyDescent="0.2">
      <c r="A4" s="589" t="str">
        <f>CONCATENATE("MES: ",NOMBRE!B6," - ","( ",NOMBRE!C6,NOMBRE!D6," )")</f>
        <v>MES:  - (  )</v>
      </c>
    </row>
    <row r="5" spans="1:47" x14ac:dyDescent="0.2">
      <c r="A5" s="589" t="str">
        <f>CONCATENATE("AÑO: ",NOMBRE!B7)</f>
        <v>AÑO: 2017</v>
      </c>
    </row>
    <row r="6" spans="1:47" ht="15" x14ac:dyDescent="0.2">
      <c r="A6" s="3663" t="s">
        <v>1306</v>
      </c>
      <c r="B6" s="3663"/>
      <c r="C6" s="3663"/>
      <c r="D6" s="3663"/>
      <c r="E6" s="3663"/>
      <c r="F6" s="3663"/>
      <c r="G6" s="3663"/>
      <c r="H6" s="3663"/>
      <c r="I6" s="3663"/>
      <c r="J6" s="3663"/>
      <c r="K6" s="3663"/>
      <c r="L6" s="3663"/>
      <c r="M6" s="3663"/>
      <c r="N6" s="3663"/>
      <c r="O6" s="2473"/>
      <c r="P6" s="2137"/>
      <c r="Q6" s="2137"/>
      <c r="R6" s="2137"/>
      <c r="S6" s="2137"/>
      <c r="T6" s="2137"/>
      <c r="U6" s="2137"/>
      <c r="V6" s="2137"/>
      <c r="W6" s="2137"/>
      <c r="X6" s="2137"/>
      <c r="Y6" s="2137"/>
      <c r="Z6" s="2137"/>
      <c r="AA6" s="2137"/>
      <c r="AB6" s="2137"/>
      <c r="AC6" s="2137"/>
      <c r="AD6" s="2137"/>
      <c r="AE6" s="2137"/>
      <c r="AF6" s="2137"/>
      <c r="AG6" s="2137"/>
      <c r="AH6" s="2137"/>
      <c r="AI6" s="2137"/>
      <c r="AJ6" s="2137"/>
      <c r="AK6" s="2137"/>
      <c r="AL6" s="2137"/>
      <c r="AM6" s="2474"/>
      <c r="AN6" s="2474"/>
      <c r="AO6" s="2474"/>
    </row>
    <row r="7" spans="1:47" x14ac:dyDescent="0.2">
      <c r="A7" s="888"/>
      <c r="B7" s="888"/>
      <c r="C7" s="888"/>
      <c r="D7" s="888"/>
      <c r="E7" s="888"/>
      <c r="F7" s="888"/>
      <c r="G7" s="888"/>
      <c r="H7" s="888"/>
      <c r="I7" s="888"/>
      <c r="J7" s="888"/>
      <c r="K7" s="888"/>
      <c r="L7" s="888"/>
      <c r="M7" s="888"/>
      <c r="N7" s="888"/>
      <c r="O7" s="2137"/>
      <c r="P7" s="2137"/>
      <c r="Q7" s="2137"/>
      <c r="R7" s="2137"/>
      <c r="S7" s="2137"/>
      <c r="T7" s="2137"/>
      <c r="U7" s="2137"/>
      <c r="V7" s="2137"/>
      <c r="W7" s="2137"/>
      <c r="X7" s="2137"/>
      <c r="Y7" s="2137"/>
      <c r="Z7" s="2137"/>
      <c r="AA7" s="2137"/>
      <c r="AB7" s="2137"/>
      <c r="AC7" s="2137"/>
      <c r="AD7" s="2137"/>
      <c r="AE7" s="2137"/>
      <c r="AF7" s="2137"/>
      <c r="AG7" s="2137"/>
      <c r="AH7" s="2137"/>
      <c r="AI7" s="2137"/>
      <c r="AJ7" s="2137"/>
      <c r="AK7" s="2137"/>
      <c r="AL7" s="2137"/>
      <c r="AM7" s="2474"/>
      <c r="AN7" s="2474"/>
      <c r="AO7" s="2474"/>
    </row>
    <row r="8" spans="1:47" x14ac:dyDescent="0.2">
      <c r="A8" s="2217" t="s">
        <v>1307</v>
      </c>
      <c r="B8" s="888"/>
      <c r="C8" s="888"/>
      <c r="D8" s="888"/>
      <c r="E8" s="888"/>
    </row>
    <row r="9" spans="1:47" x14ac:dyDescent="0.2">
      <c r="A9" s="851" t="s">
        <v>1308</v>
      </c>
      <c r="B9" s="851"/>
      <c r="C9" s="370"/>
      <c r="AQ9" s="751"/>
      <c r="AR9" s="751"/>
      <c r="AS9" s="751"/>
      <c r="AT9" s="751"/>
      <c r="AU9" s="100"/>
    </row>
    <row r="10" spans="1:47" ht="14.25" customHeight="1" x14ac:dyDescent="0.2">
      <c r="A10" s="2732" t="s">
        <v>1309</v>
      </c>
      <c r="B10" s="2767" t="s">
        <v>47</v>
      </c>
      <c r="C10" s="2752"/>
      <c r="D10" s="2768"/>
      <c r="E10" s="2735" t="s">
        <v>637</v>
      </c>
      <c r="F10" s="2736"/>
      <c r="G10" s="2736"/>
      <c r="H10" s="2736"/>
      <c r="I10" s="2736"/>
      <c r="J10" s="2736"/>
      <c r="K10" s="2736"/>
      <c r="L10" s="2736"/>
      <c r="M10" s="2736"/>
      <c r="N10" s="2736"/>
      <c r="O10" s="2736"/>
      <c r="P10" s="2736"/>
      <c r="Q10" s="2736"/>
      <c r="R10" s="2736"/>
      <c r="S10" s="2736"/>
      <c r="T10" s="2736"/>
      <c r="U10" s="2736"/>
      <c r="V10" s="2736"/>
      <c r="W10" s="2736"/>
      <c r="X10" s="2736"/>
      <c r="Y10" s="2736"/>
      <c r="Z10" s="2736"/>
      <c r="AA10" s="2736"/>
      <c r="AB10" s="2736"/>
      <c r="AC10" s="2736"/>
      <c r="AD10" s="2736"/>
      <c r="AE10" s="2736"/>
      <c r="AF10" s="2736"/>
      <c r="AG10" s="2736"/>
      <c r="AH10" s="2736"/>
      <c r="AI10" s="2736"/>
      <c r="AJ10" s="2736"/>
      <c r="AK10" s="2736"/>
      <c r="AL10" s="2736"/>
      <c r="AM10" s="2736"/>
      <c r="AN10" s="2736"/>
      <c r="AO10" s="2736"/>
      <c r="AP10" s="2737"/>
      <c r="AQ10" s="2735" t="s">
        <v>1311</v>
      </c>
      <c r="AR10" s="2736"/>
      <c r="AS10" s="2736"/>
      <c r="AT10" s="2732" t="s">
        <v>443</v>
      </c>
      <c r="AU10" s="304"/>
    </row>
    <row r="11" spans="1:47" x14ac:dyDescent="0.2">
      <c r="A11" s="2734"/>
      <c r="B11" s="2773"/>
      <c r="C11" s="2796"/>
      <c r="D11" s="2774"/>
      <c r="E11" s="2745" t="s">
        <v>1312</v>
      </c>
      <c r="F11" s="2747"/>
      <c r="G11" s="2745" t="s">
        <v>1313</v>
      </c>
      <c r="H11" s="2747"/>
      <c r="I11" s="2745" t="s">
        <v>1314</v>
      </c>
      <c r="J11" s="2747"/>
      <c r="K11" s="2745" t="s">
        <v>476</v>
      </c>
      <c r="L11" s="2747"/>
      <c r="M11" s="2745" t="s">
        <v>477</v>
      </c>
      <c r="N11" s="2747"/>
      <c r="O11" s="2745" t="s">
        <v>414</v>
      </c>
      <c r="P11" s="2747"/>
      <c r="Q11" s="2745" t="s">
        <v>1315</v>
      </c>
      <c r="R11" s="2747"/>
      <c r="S11" s="2745" t="s">
        <v>1316</v>
      </c>
      <c r="T11" s="2747"/>
      <c r="U11" s="2745" t="s">
        <v>1317</v>
      </c>
      <c r="V11" s="2747"/>
      <c r="W11" s="2745" t="s">
        <v>16</v>
      </c>
      <c r="X11" s="2747"/>
      <c r="Y11" s="2745" t="s">
        <v>17</v>
      </c>
      <c r="Z11" s="2747"/>
      <c r="AA11" s="2745" t="s">
        <v>1318</v>
      </c>
      <c r="AB11" s="2747"/>
      <c r="AC11" s="2745" t="s">
        <v>19</v>
      </c>
      <c r="AD11" s="2747"/>
      <c r="AE11" s="2745" t="s">
        <v>20</v>
      </c>
      <c r="AF11" s="2747"/>
      <c r="AG11" s="2745" t="s">
        <v>21</v>
      </c>
      <c r="AH11" s="2747"/>
      <c r="AI11" s="2745" t="s">
        <v>22</v>
      </c>
      <c r="AJ11" s="2747"/>
      <c r="AK11" s="2745" t="s">
        <v>23</v>
      </c>
      <c r="AL11" s="2747"/>
      <c r="AM11" s="2745" t="s">
        <v>24</v>
      </c>
      <c r="AN11" s="2747"/>
      <c r="AO11" s="2735" t="s">
        <v>25</v>
      </c>
      <c r="AP11" s="2737"/>
      <c r="AQ11" s="3661" t="s">
        <v>1319</v>
      </c>
      <c r="AR11" s="3131" t="s">
        <v>1320</v>
      </c>
      <c r="AS11" s="3664" t="s">
        <v>1321</v>
      </c>
      <c r="AT11" s="2734"/>
    </row>
    <row r="12" spans="1:47" ht="21" customHeight="1" x14ac:dyDescent="0.2">
      <c r="A12" s="2733"/>
      <c r="B12" s="115" t="s">
        <v>231</v>
      </c>
      <c r="C12" s="115" t="s">
        <v>27</v>
      </c>
      <c r="D12" s="115" t="s">
        <v>28</v>
      </c>
      <c r="E12" s="468" t="s">
        <v>27</v>
      </c>
      <c r="F12" s="339" t="s">
        <v>28</v>
      </c>
      <c r="G12" s="468" t="s">
        <v>27</v>
      </c>
      <c r="H12" s="339" t="s">
        <v>28</v>
      </c>
      <c r="I12" s="468" t="s">
        <v>27</v>
      </c>
      <c r="J12" s="339" t="s">
        <v>28</v>
      </c>
      <c r="K12" s="468" t="s">
        <v>27</v>
      </c>
      <c r="L12" s="339" t="s">
        <v>28</v>
      </c>
      <c r="M12" s="468" t="s">
        <v>27</v>
      </c>
      <c r="N12" s="339" t="s">
        <v>28</v>
      </c>
      <c r="O12" s="468" t="s">
        <v>27</v>
      </c>
      <c r="P12" s="339" t="s">
        <v>28</v>
      </c>
      <c r="Q12" s="468" t="s">
        <v>27</v>
      </c>
      <c r="R12" s="339" t="s">
        <v>28</v>
      </c>
      <c r="S12" s="468" t="s">
        <v>27</v>
      </c>
      <c r="T12" s="339" t="s">
        <v>28</v>
      </c>
      <c r="U12" s="468" t="s">
        <v>27</v>
      </c>
      <c r="V12" s="339" t="s">
        <v>28</v>
      </c>
      <c r="W12" s="468" t="s">
        <v>27</v>
      </c>
      <c r="X12" s="339" t="s">
        <v>28</v>
      </c>
      <c r="Y12" s="468" t="s">
        <v>27</v>
      </c>
      <c r="Z12" s="339" t="s">
        <v>28</v>
      </c>
      <c r="AA12" s="468" t="s">
        <v>27</v>
      </c>
      <c r="AB12" s="339" t="s">
        <v>28</v>
      </c>
      <c r="AC12" s="468" t="s">
        <v>27</v>
      </c>
      <c r="AD12" s="339" t="s">
        <v>28</v>
      </c>
      <c r="AE12" s="468" t="s">
        <v>27</v>
      </c>
      <c r="AF12" s="339" t="s">
        <v>28</v>
      </c>
      <c r="AG12" s="468" t="s">
        <v>27</v>
      </c>
      <c r="AH12" s="339" t="s">
        <v>28</v>
      </c>
      <c r="AI12" s="468" t="s">
        <v>27</v>
      </c>
      <c r="AJ12" s="339" t="s">
        <v>28</v>
      </c>
      <c r="AK12" s="468" t="s">
        <v>27</v>
      </c>
      <c r="AL12" s="339" t="s">
        <v>28</v>
      </c>
      <c r="AM12" s="468" t="s">
        <v>27</v>
      </c>
      <c r="AN12" s="339" t="s">
        <v>28</v>
      </c>
      <c r="AO12" s="468" t="s">
        <v>27</v>
      </c>
      <c r="AP12" s="339" t="s">
        <v>28</v>
      </c>
      <c r="AQ12" s="3662"/>
      <c r="AR12" s="3133"/>
      <c r="AS12" s="3665"/>
      <c r="AT12" s="2733"/>
    </row>
    <row r="13" spans="1:47" x14ac:dyDescent="0.2">
      <c r="A13" s="274" t="s">
        <v>121</v>
      </c>
      <c r="B13" s="274">
        <f t="shared" ref="B13:B27" si="0">SUM(C13+D13)</f>
        <v>0</v>
      </c>
      <c r="C13" s="274">
        <f t="shared" ref="C13:D19" si="1">SUM(E13+G13+I13+K13+M13+O13+Q13+S13+U13+W13+Y13+AA13+AC13+AE13+AG13+AI13+AK13+AM13+AO13)</f>
        <v>0</v>
      </c>
      <c r="D13" s="274">
        <f t="shared" si="1"/>
        <v>0</v>
      </c>
      <c r="E13" s="346"/>
      <c r="F13" s="432"/>
      <c r="G13" s="346"/>
      <c r="H13" s="347"/>
      <c r="I13" s="346"/>
      <c r="J13" s="347"/>
      <c r="K13" s="346"/>
      <c r="L13" s="347"/>
      <c r="M13" s="346"/>
      <c r="N13" s="347"/>
      <c r="O13" s="346"/>
      <c r="P13" s="347"/>
      <c r="Q13" s="346"/>
      <c r="R13" s="347"/>
      <c r="S13" s="346"/>
      <c r="T13" s="347"/>
      <c r="U13" s="346"/>
      <c r="V13" s="347"/>
      <c r="W13" s="346"/>
      <c r="X13" s="347"/>
      <c r="Y13" s="346"/>
      <c r="Z13" s="347"/>
      <c r="AA13" s="346"/>
      <c r="AB13" s="347"/>
      <c r="AC13" s="346"/>
      <c r="AD13" s="347"/>
      <c r="AE13" s="346"/>
      <c r="AF13" s="347"/>
      <c r="AG13" s="346"/>
      <c r="AH13" s="347"/>
      <c r="AI13" s="346"/>
      <c r="AJ13" s="347"/>
      <c r="AK13" s="346"/>
      <c r="AL13" s="347"/>
      <c r="AM13" s="346"/>
      <c r="AN13" s="347"/>
      <c r="AO13" s="386"/>
      <c r="AP13" s="347"/>
      <c r="AQ13" s="346"/>
      <c r="AR13" s="347"/>
      <c r="AS13" s="347"/>
      <c r="AT13" s="347"/>
      <c r="AU13" s="290"/>
    </row>
    <row r="14" spans="1:47" x14ac:dyDescent="0.2">
      <c r="A14" s="425" t="s">
        <v>1322</v>
      </c>
      <c r="B14" s="425">
        <f t="shared" si="0"/>
        <v>0</v>
      </c>
      <c r="C14" s="425">
        <f t="shared" si="1"/>
        <v>0</v>
      </c>
      <c r="D14" s="506">
        <f t="shared" si="1"/>
        <v>0</v>
      </c>
      <c r="E14" s="252"/>
      <c r="F14" s="299"/>
      <c r="G14" s="252"/>
      <c r="H14" s="253"/>
      <c r="I14" s="252"/>
      <c r="J14" s="253"/>
      <c r="K14" s="252"/>
      <c r="L14" s="253"/>
      <c r="M14" s="252"/>
      <c r="N14" s="253"/>
      <c r="O14" s="252"/>
      <c r="P14" s="253"/>
      <c r="Q14" s="252"/>
      <c r="R14" s="253"/>
      <c r="S14" s="252"/>
      <c r="T14" s="253"/>
      <c r="U14" s="252"/>
      <c r="V14" s="253"/>
      <c r="W14" s="252"/>
      <c r="X14" s="253"/>
      <c r="Y14" s="252"/>
      <c r="Z14" s="253"/>
      <c r="AA14" s="252"/>
      <c r="AB14" s="253"/>
      <c r="AC14" s="252"/>
      <c r="AD14" s="253"/>
      <c r="AE14" s="252"/>
      <c r="AF14" s="253"/>
      <c r="AG14" s="252"/>
      <c r="AH14" s="253"/>
      <c r="AI14" s="252"/>
      <c r="AJ14" s="253"/>
      <c r="AK14" s="252"/>
      <c r="AL14" s="253"/>
      <c r="AM14" s="252"/>
      <c r="AN14" s="253"/>
      <c r="AO14" s="392"/>
      <c r="AP14" s="253"/>
      <c r="AQ14" s="252"/>
      <c r="AR14" s="253"/>
      <c r="AS14" s="253"/>
      <c r="AT14" s="253"/>
      <c r="AU14" s="290"/>
    </row>
    <row r="15" spans="1:47" ht="21" x14ac:dyDescent="0.2">
      <c r="A15" s="651" t="s">
        <v>1323</v>
      </c>
      <c r="B15" s="651">
        <f t="shared" si="0"/>
        <v>0</v>
      </c>
      <c r="C15" s="651">
        <f t="shared" si="1"/>
        <v>0</v>
      </c>
      <c r="D15" s="200">
        <f t="shared" si="1"/>
        <v>0</v>
      </c>
      <c r="E15" s="256"/>
      <c r="F15" s="257"/>
      <c r="G15" s="256"/>
      <c r="H15" s="235"/>
      <c r="I15" s="256"/>
      <c r="J15" s="235"/>
      <c r="K15" s="256"/>
      <c r="L15" s="235"/>
      <c r="M15" s="256"/>
      <c r="N15" s="235"/>
      <c r="O15" s="256"/>
      <c r="P15" s="235"/>
      <c r="Q15" s="201"/>
      <c r="R15" s="236"/>
      <c r="S15" s="201"/>
      <c r="T15" s="236"/>
      <c r="U15" s="201"/>
      <c r="V15" s="236"/>
      <c r="W15" s="201"/>
      <c r="X15" s="236"/>
      <c r="Y15" s="201"/>
      <c r="Z15" s="236"/>
      <c r="AA15" s="201"/>
      <c r="AB15" s="236"/>
      <c r="AC15" s="201"/>
      <c r="AD15" s="236"/>
      <c r="AE15" s="201"/>
      <c r="AF15" s="236"/>
      <c r="AG15" s="201"/>
      <c r="AH15" s="236"/>
      <c r="AI15" s="201"/>
      <c r="AJ15" s="236"/>
      <c r="AK15" s="201"/>
      <c r="AL15" s="236"/>
      <c r="AM15" s="201"/>
      <c r="AN15" s="236"/>
      <c r="AO15" s="395"/>
      <c r="AP15" s="236"/>
      <c r="AQ15" s="201"/>
      <c r="AR15" s="236"/>
      <c r="AS15" s="236"/>
      <c r="AT15" s="236"/>
      <c r="AU15" s="290"/>
    </row>
    <row r="16" spans="1:47" x14ac:dyDescent="0.2">
      <c r="A16" s="2475" t="s">
        <v>1324</v>
      </c>
      <c r="B16" s="2475">
        <f t="shared" si="0"/>
        <v>0</v>
      </c>
      <c r="C16" s="2476">
        <f t="shared" si="1"/>
        <v>0</v>
      </c>
      <c r="D16" s="159">
        <f t="shared" si="1"/>
        <v>0</v>
      </c>
      <c r="E16" s="201"/>
      <c r="F16" s="301"/>
      <c r="G16" s="201"/>
      <c r="H16" s="236"/>
      <c r="I16" s="201"/>
      <c r="J16" s="236"/>
      <c r="K16" s="201"/>
      <c r="L16" s="236"/>
      <c r="M16" s="201"/>
      <c r="N16" s="236"/>
      <c r="O16" s="201"/>
      <c r="P16" s="236"/>
      <c r="Q16" s="201"/>
      <c r="R16" s="236"/>
      <c r="S16" s="201"/>
      <c r="T16" s="236"/>
      <c r="U16" s="201"/>
      <c r="V16" s="236"/>
      <c r="W16" s="201"/>
      <c r="X16" s="236"/>
      <c r="Y16" s="201"/>
      <c r="Z16" s="236"/>
      <c r="AA16" s="201"/>
      <c r="AB16" s="236"/>
      <c r="AC16" s="201"/>
      <c r="AD16" s="236"/>
      <c r="AE16" s="201"/>
      <c r="AF16" s="236"/>
      <c r="AG16" s="201"/>
      <c r="AH16" s="236"/>
      <c r="AI16" s="201"/>
      <c r="AJ16" s="236"/>
      <c r="AK16" s="201"/>
      <c r="AL16" s="236"/>
      <c r="AM16" s="201"/>
      <c r="AN16" s="236"/>
      <c r="AO16" s="395"/>
      <c r="AP16" s="236"/>
      <c r="AQ16" s="201"/>
      <c r="AR16" s="236"/>
      <c r="AS16" s="236"/>
      <c r="AT16" s="236"/>
      <c r="AU16" s="290"/>
    </row>
    <row r="17" spans="1:88" x14ac:dyDescent="0.2">
      <c r="A17" s="2475" t="s">
        <v>1325</v>
      </c>
      <c r="B17" s="2477">
        <f t="shared" si="0"/>
        <v>0</v>
      </c>
      <c r="C17" s="2476">
        <f t="shared" si="1"/>
        <v>0</v>
      </c>
      <c r="D17" s="159">
        <f t="shared" si="1"/>
        <v>0</v>
      </c>
      <c r="E17" s="269"/>
      <c r="F17" s="429"/>
      <c r="G17" s="269"/>
      <c r="H17" s="270"/>
      <c r="I17" s="269"/>
      <c r="J17" s="270"/>
      <c r="K17" s="269"/>
      <c r="L17" s="270"/>
      <c r="M17" s="269"/>
      <c r="N17" s="270"/>
      <c r="O17" s="269"/>
      <c r="P17" s="270"/>
      <c r="Q17" s="269"/>
      <c r="R17" s="270"/>
      <c r="S17" s="269"/>
      <c r="T17" s="270"/>
      <c r="U17" s="269"/>
      <c r="V17" s="270"/>
      <c r="W17" s="269"/>
      <c r="X17" s="270"/>
      <c r="Y17" s="269"/>
      <c r="Z17" s="270"/>
      <c r="AA17" s="269"/>
      <c r="AB17" s="270"/>
      <c r="AC17" s="269"/>
      <c r="AD17" s="270"/>
      <c r="AE17" s="269"/>
      <c r="AF17" s="270"/>
      <c r="AG17" s="269"/>
      <c r="AH17" s="270"/>
      <c r="AI17" s="269"/>
      <c r="AJ17" s="270"/>
      <c r="AK17" s="269"/>
      <c r="AL17" s="270"/>
      <c r="AM17" s="269"/>
      <c r="AN17" s="270"/>
      <c r="AO17" s="407"/>
      <c r="AP17" s="270"/>
      <c r="AQ17" s="269"/>
      <c r="AR17" s="270"/>
      <c r="AS17" s="237"/>
      <c r="AT17" s="270"/>
      <c r="AU17" s="290"/>
    </row>
    <row r="18" spans="1:88" x14ac:dyDescent="0.2">
      <c r="A18" s="651" t="s">
        <v>2068</v>
      </c>
      <c r="B18" s="2476">
        <f t="shared" si="0"/>
        <v>0</v>
      </c>
      <c r="C18" s="2476">
        <f t="shared" si="1"/>
        <v>0</v>
      </c>
      <c r="D18" s="200">
        <f t="shared" si="1"/>
        <v>0</v>
      </c>
      <c r="E18" s="267"/>
      <c r="F18" s="301"/>
      <c r="G18" s="201"/>
      <c r="H18" s="236"/>
      <c r="I18" s="201"/>
      <c r="J18" s="236"/>
      <c r="K18" s="201"/>
      <c r="L18" s="236"/>
      <c r="M18" s="201"/>
      <c r="N18" s="236"/>
      <c r="O18" s="201"/>
      <c r="P18" s="236"/>
      <c r="Q18" s="201"/>
      <c r="R18" s="236"/>
      <c r="S18" s="201"/>
      <c r="T18" s="236"/>
      <c r="U18" s="201"/>
      <c r="V18" s="236"/>
      <c r="W18" s="201"/>
      <c r="X18" s="236"/>
      <c r="Y18" s="201"/>
      <c r="Z18" s="236"/>
      <c r="AA18" s="201"/>
      <c r="AB18" s="236"/>
      <c r="AC18" s="201"/>
      <c r="AD18" s="236"/>
      <c r="AE18" s="201"/>
      <c r="AF18" s="236"/>
      <c r="AG18" s="201"/>
      <c r="AH18" s="236"/>
      <c r="AI18" s="201"/>
      <c r="AJ18" s="236"/>
      <c r="AK18" s="201"/>
      <c r="AL18" s="236"/>
      <c r="AM18" s="201"/>
      <c r="AN18" s="236"/>
      <c r="AO18" s="395"/>
      <c r="AP18" s="236"/>
      <c r="AQ18" s="201"/>
      <c r="AR18" s="270"/>
      <c r="AS18" s="549"/>
      <c r="AT18" s="154"/>
      <c r="AU18" s="290"/>
    </row>
    <row r="19" spans="1:88" x14ac:dyDescent="0.2">
      <c r="A19" s="651" t="s">
        <v>1326</v>
      </c>
      <c r="B19" s="2476">
        <f t="shared" si="0"/>
        <v>0</v>
      </c>
      <c r="C19" s="2475">
        <f t="shared" si="1"/>
        <v>0</v>
      </c>
      <c r="D19" s="545">
        <f t="shared" si="1"/>
        <v>0</v>
      </c>
      <c r="E19" s="546"/>
      <c r="F19" s="236"/>
      <c r="G19" s="201"/>
      <c r="H19" s="236"/>
      <c r="I19" s="201"/>
      <c r="J19" s="236"/>
      <c r="K19" s="201"/>
      <c r="L19" s="236"/>
      <c r="M19" s="201"/>
      <c r="N19" s="236"/>
      <c r="O19" s="201"/>
      <c r="P19" s="236"/>
      <c r="Q19" s="201"/>
      <c r="R19" s="236"/>
      <c r="S19" s="201"/>
      <c r="T19" s="236"/>
      <c r="U19" s="201"/>
      <c r="V19" s="236"/>
      <c r="W19" s="201"/>
      <c r="X19" s="236"/>
      <c r="Y19" s="201"/>
      <c r="Z19" s="236"/>
      <c r="AA19" s="201"/>
      <c r="AB19" s="236"/>
      <c r="AC19" s="201"/>
      <c r="AD19" s="236"/>
      <c r="AE19" s="201"/>
      <c r="AF19" s="236"/>
      <c r="AG19" s="201"/>
      <c r="AH19" s="236"/>
      <c r="AI19" s="201"/>
      <c r="AJ19" s="236"/>
      <c r="AK19" s="201"/>
      <c r="AL19" s="236"/>
      <c r="AM19" s="201"/>
      <c r="AN19" s="236"/>
      <c r="AO19" s="395"/>
      <c r="AP19" s="236"/>
      <c r="AQ19" s="201"/>
      <c r="AR19" s="447"/>
      <c r="AS19" s="237"/>
      <c r="AT19" s="154"/>
      <c r="AU19" s="290"/>
    </row>
    <row r="20" spans="1:88" x14ac:dyDescent="0.2">
      <c r="A20" s="651" t="s">
        <v>1310</v>
      </c>
      <c r="B20" s="2478">
        <f t="shared" si="0"/>
        <v>0</v>
      </c>
      <c r="C20" s="2479">
        <f>SUM(O20+Q20+S20+U20+W20+Y20+AA20+AC20+AE20+AG20+AI20+AK20+AM20+AO20)</f>
        <v>0</v>
      </c>
      <c r="D20" s="168">
        <f>SUM(P20+R20+T20+V20+X20+Z20+AB20+AD20+AF20+AH20+AJ20+AL20+AN20+AP20)</f>
        <v>0</v>
      </c>
      <c r="E20" s="131"/>
      <c r="F20" s="457"/>
      <c r="G20" s="153"/>
      <c r="H20" s="164"/>
      <c r="I20" s="153"/>
      <c r="J20" s="164"/>
      <c r="K20" s="153"/>
      <c r="L20" s="164"/>
      <c r="M20" s="153"/>
      <c r="N20" s="164"/>
      <c r="O20" s="316"/>
      <c r="P20" s="317"/>
      <c r="Q20" s="316"/>
      <c r="R20" s="317"/>
      <c r="S20" s="316"/>
      <c r="T20" s="317"/>
      <c r="U20" s="316"/>
      <c r="V20" s="317"/>
      <c r="W20" s="316"/>
      <c r="X20" s="317"/>
      <c r="Y20" s="316"/>
      <c r="Z20" s="317"/>
      <c r="AA20" s="316"/>
      <c r="AB20" s="317"/>
      <c r="AC20" s="316"/>
      <c r="AD20" s="317"/>
      <c r="AE20" s="316"/>
      <c r="AF20" s="317"/>
      <c r="AG20" s="316"/>
      <c r="AH20" s="317"/>
      <c r="AI20" s="316"/>
      <c r="AJ20" s="317"/>
      <c r="AK20" s="316"/>
      <c r="AL20" s="317"/>
      <c r="AM20" s="316"/>
      <c r="AN20" s="317"/>
      <c r="AO20" s="461"/>
      <c r="AP20" s="317"/>
      <c r="AQ20" s="316"/>
      <c r="AR20" s="317"/>
      <c r="AS20" s="136"/>
      <c r="AT20" s="136"/>
      <c r="AU20" s="290"/>
    </row>
    <row r="21" spans="1:88" x14ac:dyDescent="0.2">
      <c r="A21" s="274" t="s">
        <v>451</v>
      </c>
      <c r="B21" s="2478">
        <f t="shared" si="0"/>
        <v>0</v>
      </c>
      <c r="C21" s="2478">
        <f>SUM(C22+C23+C24+C25)</f>
        <v>0</v>
      </c>
      <c r="D21" s="274">
        <f>SUM(D22+D23+D24+D25)</f>
        <v>0</v>
      </c>
      <c r="E21" s="272">
        <f t="shared" ref="E21:AT21" si="2">SUM(E22:E25)</f>
        <v>0</v>
      </c>
      <c r="F21" s="273">
        <f t="shared" si="2"/>
        <v>0</v>
      </c>
      <c r="G21" s="272">
        <f t="shared" si="2"/>
        <v>0</v>
      </c>
      <c r="H21" s="306">
        <f t="shared" si="2"/>
        <v>0</v>
      </c>
      <c r="I21" s="272">
        <f t="shared" si="2"/>
        <v>0</v>
      </c>
      <c r="J21" s="306">
        <f t="shared" si="2"/>
        <v>0</v>
      </c>
      <c r="K21" s="272">
        <f t="shared" si="2"/>
        <v>0</v>
      </c>
      <c r="L21" s="306">
        <f t="shared" si="2"/>
        <v>0</v>
      </c>
      <c r="M21" s="272">
        <f t="shared" si="2"/>
        <v>0</v>
      </c>
      <c r="N21" s="306">
        <f t="shared" si="2"/>
        <v>0</v>
      </c>
      <c r="O21" s="272">
        <f t="shared" si="2"/>
        <v>0</v>
      </c>
      <c r="P21" s="306">
        <f t="shared" si="2"/>
        <v>0</v>
      </c>
      <c r="Q21" s="272">
        <f t="shared" si="2"/>
        <v>0</v>
      </c>
      <c r="R21" s="306">
        <f t="shared" si="2"/>
        <v>0</v>
      </c>
      <c r="S21" s="272">
        <f t="shared" si="2"/>
        <v>0</v>
      </c>
      <c r="T21" s="306">
        <f t="shared" si="2"/>
        <v>0</v>
      </c>
      <c r="U21" s="272">
        <f t="shared" si="2"/>
        <v>0</v>
      </c>
      <c r="V21" s="306">
        <f t="shared" si="2"/>
        <v>0</v>
      </c>
      <c r="W21" s="272">
        <f t="shared" si="2"/>
        <v>0</v>
      </c>
      <c r="X21" s="306">
        <f t="shared" si="2"/>
        <v>0</v>
      </c>
      <c r="Y21" s="272">
        <f t="shared" si="2"/>
        <v>0</v>
      </c>
      <c r="Z21" s="306">
        <f t="shared" si="2"/>
        <v>0</v>
      </c>
      <c r="AA21" s="272">
        <f t="shared" si="2"/>
        <v>0</v>
      </c>
      <c r="AB21" s="306">
        <f t="shared" si="2"/>
        <v>0</v>
      </c>
      <c r="AC21" s="272">
        <f t="shared" si="2"/>
        <v>0</v>
      </c>
      <c r="AD21" s="306">
        <f t="shared" si="2"/>
        <v>0</v>
      </c>
      <c r="AE21" s="272">
        <f t="shared" si="2"/>
        <v>0</v>
      </c>
      <c r="AF21" s="306">
        <f t="shared" si="2"/>
        <v>0</v>
      </c>
      <c r="AG21" s="272">
        <f t="shared" si="2"/>
        <v>0</v>
      </c>
      <c r="AH21" s="306">
        <f t="shared" si="2"/>
        <v>0</v>
      </c>
      <c r="AI21" s="272">
        <f t="shared" si="2"/>
        <v>0</v>
      </c>
      <c r="AJ21" s="306">
        <f t="shared" si="2"/>
        <v>0</v>
      </c>
      <c r="AK21" s="272">
        <f t="shared" si="2"/>
        <v>0</v>
      </c>
      <c r="AL21" s="306">
        <f t="shared" si="2"/>
        <v>0</v>
      </c>
      <c r="AM21" s="272">
        <f t="shared" si="2"/>
        <v>0</v>
      </c>
      <c r="AN21" s="306">
        <f t="shared" si="2"/>
        <v>0</v>
      </c>
      <c r="AO21" s="271">
        <f t="shared" si="2"/>
        <v>0</v>
      </c>
      <c r="AP21" s="306">
        <f t="shared" si="2"/>
        <v>0</v>
      </c>
      <c r="AQ21" s="272">
        <f t="shared" si="2"/>
        <v>0</v>
      </c>
      <c r="AR21" s="306">
        <f t="shared" si="2"/>
        <v>0</v>
      </c>
      <c r="AS21" s="306">
        <f t="shared" si="2"/>
        <v>0</v>
      </c>
      <c r="AT21" s="306">
        <f t="shared" si="2"/>
        <v>0</v>
      </c>
      <c r="AU21" s="290"/>
    </row>
    <row r="22" spans="1:88" x14ac:dyDescent="0.2">
      <c r="A22" s="421" t="s">
        <v>1327</v>
      </c>
      <c r="B22" s="2476">
        <f t="shared" si="0"/>
        <v>0</v>
      </c>
      <c r="C22" s="2476">
        <f t="shared" ref="C22:D27" si="3">SUM(E22+G22+I22+K22+M22+O22+Q22+S22+U22+W22+Y22+AA22+AC22+AE22+AG22+AI22+AK22+AM22+AO22)</f>
        <v>0</v>
      </c>
      <c r="D22" s="991">
        <f t="shared" si="3"/>
        <v>0</v>
      </c>
      <c r="E22" s="269"/>
      <c r="F22" s="429"/>
      <c r="G22" s="269"/>
      <c r="H22" s="270"/>
      <c r="I22" s="269"/>
      <c r="J22" s="270"/>
      <c r="K22" s="269"/>
      <c r="L22" s="270"/>
      <c r="M22" s="269"/>
      <c r="N22" s="270"/>
      <c r="O22" s="269"/>
      <c r="P22" s="270"/>
      <c r="Q22" s="269"/>
      <c r="R22" s="270"/>
      <c r="S22" s="269"/>
      <c r="T22" s="270"/>
      <c r="U22" s="269"/>
      <c r="V22" s="270"/>
      <c r="W22" s="269"/>
      <c r="X22" s="270"/>
      <c r="Y22" s="269"/>
      <c r="Z22" s="270"/>
      <c r="AA22" s="269"/>
      <c r="AB22" s="270"/>
      <c r="AC22" s="269"/>
      <c r="AD22" s="270"/>
      <c r="AE22" s="269"/>
      <c r="AF22" s="270"/>
      <c r="AG22" s="269"/>
      <c r="AH22" s="270"/>
      <c r="AI22" s="269"/>
      <c r="AJ22" s="270"/>
      <c r="AK22" s="269"/>
      <c r="AL22" s="270"/>
      <c r="AM22" s="269"/>
      <c r="AN22" s="270"/>
      <c r="AO22" s="407"/>
      <c r="AP22" s="270"/>
      <c r="AQ22" s="270"/>
      <c r="AR22" s="270"/>
      <c r="AS22" s="270"/>
      <c r="AT22" s="155"/>
      <c r="AU22" s="290"/>
    </row>
    <row r="23" spans="1:88" x14ac:dyDescent="0.2">
      <c r="A23" s="651" t="s">
        <v>1328</v>
      </c>
      <c r="B23" s="2475">
        <f t="shared" si="0"/>
        <v>0</v>
      </c>
      <c r="C23" s="2475">
        <f t="shared" si="3"/>
        <v>0</v>
      </c>
      <c r="D23" s="200">
        <f t="shared" si="3"/>
        <v>0</v>
      </c>
      <c r="E23" s="201"/>
      <c r="F23" s="301"/>
      <c r="G23" s="201"/>
      <c r="H23" s="236"/>
      <c r="I23" s="201"/>
      <c r="J23" s="236"/>
      <c r="K23" s="201"/>
      <c r="L23" s="236"/>
      <c r="M23" s="201"/>
      <c r="N23" s="236"/>
      <c r="O23" s="201"/>
      <c r="P23" s="236"/>
      <c r="Q23" s="201"/>
      <c r="R23" s="236"/>
      <c r="S23" s="201"/>
      <c r="T23" s="236"/>
      <c r="U23" s="201"/>
      <c r="V23" s="236"/>
      <c r="W23" s="201"/>
      <c r="X23" s="236"/>
      <c r="Y23" s="201"/>
      <c r="Z23" s="236"/>
      <c r="AA23" s="201"/>
      <c r="AB23" s="236"/>
      <c r="AC23" s="201"/>
      <c r="AD23" s="236"/>
      <c r="AE23" s="201"/>
      <c r="AF23" s="236"/>
      <c r="AG23" s="201"/>
      <c r="AH23" s="236"/>
      <c r="AI23" s="201"/>
      <c r="AJ23" s="236"/>
      <c r="AK23" s="201"/>
      <c r="AL23" s="236"/>
      <c r="AM23" s="201"/>
      <c r="AN23" s="236"/>
      <c r="AO23" s="395"/>
      <c r="AP23" s="236"/>
      <c r="AQ23" s="236"/>
      <c r="AR23" s="236"/>
      <c r="AS23" s="236"/>
      <c r="AT23" s="237"/>
      <c r="AU23" s="290"/>
    </row>
    <row r="24" spans="1:88" x14ac:dyDescent="0.2">
      <c r="A24" s="1760" t="s">
        <v>1329</v>
      </c>
      <c r="B24" s="2477">
        <f t="shared" si="0"/>
        <v>0</v>
      </c>
      <c r="C24" s="2477">
        <f t="shared" si="3"/>
        <v>0</v>
      </c>
      <c r="D24" s="545">
        <f t="shared" si="3"/>
        <v>0</v>
      </c>
      <c r="E24" s="546"/>
      <c r="F24" s="1257"/>
      <c r="G24" s="546"/>
      <c r="H24" s="549"/>
      <c r="I24" s="546"/>
      <c r="J24" s="549"/>
      <c r="K24" s="546"/>
      <c r="L24" s="549"/>
      <c r="M24" s="546"/>
      <c r="N24" s="549"/>
      <c r="O24" s="546"/>
      <c r="P24" s="549"/>
      <c r="Q24" s="546"/>
      <c r="R24" s="549"/>
      <c r="S24" s="546"/>
      <c r="T24" s="549"/>
      <c r="U24" s="546"/>
      <c r="V24" s="549"/>
      <c r="W24" s="546"/>
      <c r="X24" s="549"/>
      <c r="Y24" s="546"/>
      <c r="Z24" s="549"/>
      <c r="AA24" s="546"/>
      <c r="AB24" s="549"/>
      <c r="AC24" s="546"/>
      <c r="AD24" s="549"/>
      <c r="AE24" s="546"/>
      <c r="AF24" s="549"/>
      <c r="AG24" s="546"/>
      <c r="AH24" s="549"/>
      <c r="AI24" s="546"/>
      <c r="AJ24" s="549"/>
      <c r="AK24" s="546"/>
      <c r="AL24" s="549"/>
      <c r="AM24" s="546"/>
      <c r="AN24" s="549"/>
      <c r="AO24" s="858"/>
      <c r="AP24" s="549"/>
      <c r="AQ24" s="549"/>
      <c r="AR24" s="549"/>
      <c r="AS24" s="549"/>
      <c r="AT24" s="859"/>
      <c r="AU24" s="290"/>
    </row>
    <row r="25" spans="1:88" x14ac:dyDescent="0.2">
      <c r="A25" s="2480" t="s">
        <v>2341</v>
      </c>
      <c r="B25" s="2475">
        <f t="shared" si="0"/>
        <v>0</v>
      </c>
      <c r="C25" s="2475">
        <f t="shared" si="3"/>
        <v>0</v>
      </c>
      <c r="D25" s="200">
        <f t="shared" si="3"/>
        <v>0</v>
      </c>
      <c r="E25" s="201"/>
      <c r="F25" s="301"/>
      <c r="G25" s="201"/>
      <c r="H25" s="236"/>
      <c r="I25" s="201"/>
      <c r="J25" s="236"/>
      <c r="K25" s="201"/>
      <c r="L25" s="236"/>
      <c r="M25" s="201"/>
      <c r="N25" s="236"/>
      <c r="O25" s="201"/>
      <c r="P25" s="236"/>
      <c r="Q25" s="201"/>
      <c r="R25" s="236"/>
      <c r="S25" s="201"/>
      <c r="T25" s="236"/>
      <c r="U25" s="201"/>
      <c r="V25" s="236"/>
      <c r="W25" s="201"/>
      <c r="X25" s="236"/>
      <c r="Y25" s="201"/>
      <c r="Z25" s="236"/>
      <c r="AA25" s="201"/>
      <c r="AB25" s="236"/>
      <c r="AC25" s="201"/>
      <c r="AD25" s="236"/>
      <c r="AE25" s="201"/>
      <c r="AF25" s="236"/>
      <c r="AG25" s="201"/>
      <c r="AH25" s="236"/>
      <c r="AI25" s="201"/>
      <c r="AJ25" s="236"/>
      <c r="AK25" s="201"/>
      <c r="AL25" s="236"/>
      <c r="AM25" s="201"/>
      <c r="AN25" s="236"/>
      <c r="AO25" s="395"/>
      <c r="AP25" s="236"/>
      <c r="AQ25" s="236"/>
      <c r="AR25" s="236"/>
      <c r="AS25" s="236"/>
      <c r="AT25" s="237"/>
      <c r="AU25" s="290"/>
    </row>
    <row r="26" spans="1:88" x14ac:dyDescent="0.2">
      <c r="A26" s="231" t="s">
        <v>1330</v>
      </c>
      <c r="B26" s="2475">
        <f t="shared" si="0"/>
        <v>0</v>
      </c>
      <c r="C26" s="2475">
        <f t="shared" si="3"/>
        <v>0</v>
      </c>
      <c r="D26" s="200">
        <f t="shared" si="3"/>
        <v>0</v>
      </c>
      <c r="E26" s="201"/>
      <c r="F26" s="301"/>
      <c r="G26" s="201"/>
      <c r="H26" s="236"/>
      <c r="I26" s="201"/>
      <c r="J26" s="236"/>
      <c r="K26" s="201"/>
      <c r="L26" s="236"/>
      <c r="M26" s="201"/>
      <c r="N26" s="236"/>
      <c r="O26" s="201"/>
      <c r="P26" s="236"/>
      <c r="Q26" s="201"/>
      <c r="R26" s="236"/>
      <c r="S26" s="201"/>
      <c r="T26" s="236"/>
      <c r="U26" s="201"/>
      <c r="V26" s="236"/>
      <c r="W26" s="201"/>
      <c r="X26" s="236"/>
      <c r="Y26" s="201"/>
      <c r="Z26" s="236"/>
      <c r="AA26" s="201"/>
      <c r="AB26" s="236"/>
      <c r="AC26" s="201"/>
      <c r="AD26" s="236"/>
      <c r="AE26" s="201"/>
      <c r="AF26" s="236"/>
      <c r="AG26" s="201"/>
      <c r="AH26" s="236"/>
      <c r="AI26" s="201"/>
      <c r="AJ26" s="236"/>
      <c r="AK26" s="201"/>
      <c r="AL26" s="236"/>
      <c r="AM26" s="201"/>
      <c r="AN26" s="236"/>
      <c r="AO26" s="395"/>
      <c r="AP26" s="236"/>
      <c r="AQ26" s="236"/>
      <c r="AR26" s="236"/>
      <c r="AS26" s="236"/>
      <c r="AT26" s="237"/>
      <c r="AU26" s="290"/>
    </row>
    <row r="27" spans="1:88" x14ac:dyDescent="0.2">
      <c r="A27" s="428" t="s">
        <v>1533</v>
      </c>
      <c r="B27" s="2478">
        <f t="shared" si="0"/>
        <v>0</v>
      </c>
      <c r="C27" s="2478">
        <f t="shared" si="3"/>
        <v>0</v>
      </c>
      <c r="D27" s="259">
        <f t="shared" si="3"/>
        <v>0</v>
      </c>
      <c r="E27" s="316"/>
      <c r="F27" s="682"/>
      <c r="G27" s="316"/>
      <c r="H27" s="317"/>
      <c r="I27" s="316"/>
      <c r="J27" s="317"/>
      <c r="K27" s="316"/>
      <c r="L27" s="317"/>
      <c r="M27" s="316"/>
      <c r="N27" s="317"/>
      <c r="O27" s="316"/>
      <c r="P27" s="317"/>
      <c r="Q27" s="316"/>
      <c r="R27" s="317"/>
      <c r="S27" s="316"/>
      <c r="T27" s="317"/>
      <c r="U27" s="316"/>
      <c r="V27" s="317"/>
      <c r="W27" s="316"/>
      <c r="X27" s="317"/>
      <c r="Y27" s="316"/>
      <c r="Z27" s="317"/>
      <c r="AA27" s="316"/>
      <c r="AB27" s="317"/>
      <c r="AC27" s="316"/>
      <c r="AD27" s="317"/>
      <c r="AE27" s="316"/>
      <c r="AF27" s="317"/>
      <c r="AG27" s="316"/>
      <c r="AH27" s="317"/>
      <c r="AI27" s="316"/>
      <c r="AJ27" s="317"/>
      <c r="AK27" s="316"/>
      <c r="AL27" s="317"/>
      <c r="AM27" s="316"/>
      <c r="AN27" s="317"/>
      <c r="AO27" s="461"/>
      <c r="AP27" s="317"/>
      <c r="AQ27" s="317"/>
      <c r="AR27" s="317"/>
      <c r="AS27" s="317"/>
      <c r="AT27" s="317"/>
      <c r="AU27" s="290"/>
    </row>
    <row r="28" spans="1:88" x14ac:dyDescent="0.2">
      <c r="A28" s="1031" t="s">
        <v>1487</v>
      </c>
      <c r="B28" s="1031"/>
      <c r="C28" s="806"/>
      <c r="D28" s="1031"/>
      <c r="E28" s="1031"/>
      <c r="F28" s="806"/>
      <c r="G28" s="806"/>
      <c r="H28" s="806"/>
      <c r="I28" s="806"/>
    </row>
    <row r="29" spans="1:88" ht="31.5" x14ac:dyDescent="0.2">
      <c r="A29" s="184" t="s">
        <v>1331</v>
      </c>
      <c r="B29" s="2745" t="s">
        <v>144</v>
      </c>
      <c r="C29" s="2747"/>
      <c r="D29" s="114" t="s">
        <v>47</v>
      </c>
      <c r="E29" s="824" t="s">
        <v>1319</v>
      </c>
      <c r="F29" s="824" t="s">
        <v>1332</v>
      </c>
      <c r="G29" s="824" t="s">
        <v>1321</v>
      </c>
      <c r="H29" s="629" t="s">
        <v>443</v>
      </c>
      <c r="I29" s="419" t="s">
        <v>451</v>
      </c>
    </row>
    <row r="30" spans="1:88" x14ac:dyDescent="0.2">
      <c r="A30" s="3658" t="s">
        <v>1333</v>
      </c>
      <c r="B30" s="3659"/>
      <c r="C30" s="3660"/>
      <c r="D30" s="2481">
        <f t="shared" ref="D30:D50" si="4">SUM(E30:H30)</f>
        <v>0</v>
      </c>
      <c r="E30" s="715"/>
      <c r="F30" s="1457"/>
      <c r="G30" s="717"/>
      <c r="H30" s="1391"/>
      <c r="I30" s="2482"/>
      <c r="J30" s="2131" t="s">
        <v>1512</v>
      </c>
      <c r="CA30" s="290" t="str">
        <f>IF(E30&lt;MAX(E31:E49),"EN RBC existen patologías que son mayores a los Ingresos-personas","")</f>
        <v/>
      </c>
      <c r="CB30" s="290" t="str">
        <f>IF(F30&lt;MAX(F31:F49),"EN RI existen patologías que son mayores a los Ingresos-personas","")</f>
        <v/>
      </c>
      <c r="CC30" s="290" t="str">
        <f>IF(G30&lt;MAX(G31:G49),"EN RR existen patologías que son mayores a los Ingresos-personas","")</f>
        <v/>
      </c>
      <c r="CD30" s="290" t="str">
        <f>IF(H30&lt;MAX(H31:H49),"EN Otros existen patologías que son mayores a los Ingresos-personas","")</f>
        <v/>
      </c>
      <c r="CG30" s="290" t="str">
        <f>IF(E30&lt;MAX(E31:E49),1,"")</f>
        <v/>
      </c>
      <c r="CH30" s="290" t="str">
        <f>IF(F30&lt;MAX(F31:F49),1,"")</f>
        <v/>
      </c>
      <c r="CI30" s="290" t="str">
        <f>IF(G30&lt;MAX(G31:G49),1,"")</f>
        <v/>
      </c>
      <c r="CJ30" s="290" t="str">
        <f>IF(H30&lt;MAX(H31:H49),1,"")</f>
        <v/>
      </c>
    </row>
    <row r="31" spans="1:88" ht="14.25" customHeight="1" x14ac:dyDescent="0.2">
      <c r="A31" s="2740" t="s">
        <v>2075</v>
      </c>
      <c r="B31" s="3057" t="s">
        <v>2069</v>
      </c>
      <c r="C31" s="3058"/>
      <c r="D31" s="1992">
        <f t="shared" si="4"/>
        <v>0</v>
      </c>
      <c r="E31" s="1365"/>
      <c r="F31" s="1448"/>
      <c r="G31" s="1366"/>
      <c r="H31" s="1176"/>
      <c r="I31" s="1176"/>
      <c r="J31" s="2131"/>
      <c r="CA31" s="290" t="str">
        <f>IF(D30&lt;&gt;B13,"EL NÚMERO DE INGRESOS NO PUEDE SER DISTINTO AL TOTAL DE INGRESOS DE LA SECCION A.1","")</f>
        <v/>
      </c>
      <c r="CG31" s="290" t="str">
        <f>IF(D30&lt;&gt;B13,1,"")</f>
        <v/>
      </c>
    </row>
    <row r="32" spans="1:88" ht="14.25" customHeight="1" x14ac:dyDescent="0.2">
      <c r="A32" s="2743"/>
      <c r="B32" s="3076" t="s">
        <v>2070</v>
      </c>
      <c r="C32" s="3077"/>
      <c r="D32" s="1995">
        <f t="shared" si="4"/>
        <v>0</v>
      </c>
      <c r="E32" s="1365"/>
      <c r="F32" s="1448"/>
      <c r="G32" s="1366"/>
      <c r="H32" s="1176"/>
      <c r="I32" s="1176"/>
      <c r="J32" s="2131"/>
    </row>
    <row r="33" spans="1:87" ht="14.25" customHeight="1" x14ac:dyDescent="0.2">
      <c r="A33" s="2743"/>
      <c r="B33" s="2792" t="s">
        <v>1334</v>
      </c>
      <c r="C33" s="2793"/>
      <c r="D33" s="1995">
        <f t="shared" si="4"/>
        <v>0</v>
      </c>
      <c r="E33" s="1365"/>
      <c r="F33" s="1448"/>
      <c r="G33" s="1366"/>
      <c r="H33" s="1176"/>
      <c r="I33" s="1176"/>
      <c r="J33" s="2131"/>
    </row>
    <row r="34" spans="1:87" ht="14.25" customHeight="1" x14ac:dyDescent="0.2">
      <c r="A34" s="2743"/>
      <c r="B34" s="3076" t="s">
        <v>2285</v>
      </c>
      <c r="C34" s="3077"/>
      <c r="D34" s="1995">
        <f t="shared" si="4"/>
        <v>0</v>
      </c>
      <c r="E34" s="1365"/>
      <c r="F34" s="1448"/>
      <c r="G34" s="1366"/>
      <c r="H34" s="1176"/>
      <c r="I34" s="1176"/>
      <c r="J34" s="2131"/>
    </row>
    <row r="35" spans="1:87" ht="14.25" customHeight="1" x14ac:dyDescent="0.2">
      <c r="A35" s="2743"/>
      <c r="B35" s="3076" t="s">
        <v>2286</v>
      </c>
      <c r="C35" s="3077"/>
      <c r="D35" s="1995">
        <f t="shared" si="4"/>
        <v>0</v>
      </c>
      <c r="E35" s="1365"/>
      <c r="F35" s="1448"/>
      <c r="G35" s="1366"/>
      <c r="H35" s="1176"/>
      <c r="I35" s="1176"/>
      <c r="J35" s="2131"/>
    </row>
    <row r="36" spans="1:87" ht="14.25" customHeight="1" x14ac:dyDescent="0.2">
      <c r="A36" s="2743"/>
      <c r="B36" s="3076" t="s">
        <v>2287</v>
      </c>
      <c r="C36" s="3077"/>
      <c r="D36" s="1995">
        <f t="shared" si="4"/>
        <v>0</v>
      </c>
      <c r="E36" s="1365"/>
      <c r="F36" s="1448"/>
      <c r="G36" s="1366"/>
      <c r="H36" s="1176"/>
      <c r="I36" s="1176"/>
      <c r="J36" s="2131"/>
    </row>
    <row r="37" spans="1:87" ht="14.25" customHeight="1" x14ac:dyDescent="0.2">
      <c r="A37" s="2743"/>
      <c r="B37" s="3076" t="s">
        <v>1335</v>
      </c>
      <c r="C37" s="3077"/>
      <c r="D37" s="1995">
        <f t="shared" si="4"/>
        <v>0</v>
      </c>
      <c r="E37" s="1365"/>
      <c r="F37" s="1448"/>
      <c r="G37" s="1366"/>
      <c r="H37" s="1176"/>
      <c r="I37" s="1176"/>
      <c r="J37" s="2131"/>
    </row>
    <row r="38" spans="1:87" ht="14.25" customHeight="1" x14ac:dyDescent="0.2">
      <c r="A38" s="2743"/>
      <c r="B38" s="3076" t="s">
        <v>1336</v>
      </c>
      <c r="C38" s="3077"/>
      <c r="D38" s="1995">
        <f t="shared" si="4"/>
        <v>0</v>
      </c>
      <c r="E38" s="1365"/>
      <c r="F38" s="1448"/>
      <c r="G38" s="1366"/>
      <c r="H38" s="1176"/>
      <c r="I38" s="1176"/>
      <c r="J38" s="2131"/>
    </row>
    <row r="39" spans="1:87" ht="25.5" customHeight="1" x14ac:dyDescent="0.2">
      <c r="A39" s="2743"/>
      <c r="B39" s="3076" t="s">
        <v>2071</v>
      </c>
      <c r="C39" s="3077"/>
      <c r="D39" s="1995">
        <f t="shared" si="4"/>
        <v>0</v>
      </c>
      <c r="E39" s="1365"/>
      <c r="F39" s="1448"/>
      <c r="G39" s="1366"/>
      <c r="H39" s="1176"/>
      <c r="I39" s="1176"/>
      <c r="J39" s="2131"/>
    </row>
    <row r="40" spans="1:87" ht="27.75" customHeight="1" x14ac:dyDescent="0.2">
      <c r="A40" s="2743"/>
      <c r="B40" s="3076" t="s">
        <v>2072</v>
      </c>
      <c r="C40" s="3077"/>
      <c r="D40" s="1995">
        <f t="shared" si="4"/>
        <v>0</v>
      </c>
      <c r="E40" s="1365"/>
      <c r="F40" s="1448"/>
      <c r="G40" s="1366"/>
      <c r="H40" s="1176"/>
      <c r="I40" s="1176"/>
      <c r="J40" s="2131"/>
    </row>
    <row r="41" spans="1:87" ht="26.25" customHeight="1" x14ac:dyDescent="0.2">
      <c r="A41" s="2743"/>
      <c r="B41" s="3076" t="s">
        <v>2073</v>
      </c>
      <c r="C41" s="3077"/>
      <c r="D41" s="1995">
        <f t="shared" si="4"/>
        <v>0</v>
      </c>
      <c r="E41" s="1365"/>
      <c r="F41" s="1448"/>
      <c r="G41" s="1366"/>
      <c r="H41" s="1176"/>
      <c r="I41" s="1176"/>
      <c r="J41" s="2131"/>
    </row>
    <row r="42" spans="1:87" x14ac:dyDescent="0.2">
      <c r="A42" s="2743"/>
      <c r="B42" s="3076" t="s">
        <v>2260</v>
      </c>
      <c r="C42" s="3077"/>
      <c r="D42" s="1995">
        <f t="shared" si="4"/>
        <v>0</v>
      </c>
      <c r="E42" s="1365"/>
      <c r="F42" s="1448"/>
      <c r="G42" s="1366"/>
      <c r="H42" s="1176"/>
      <c r="I42" s="1176"/>
      <c r="J42" s="2131"/>
      <c r="CG42" s="290">
        <v>0</v>
      </c>
      <c r="CH42" s="290">
        <v>0</v>
      </c>
      <c r="CI42" s="290">
        <v>0</v>
      </c>
    </row>
    <row r="43" spans="1:87" x14ac:dyDescent="0.2">
      <c r="A43" s="2741"/>
      <c r="B43" s="2836" t="s">
        <v>443</v>
      </c>
      <c r="C43" s="2837"/>
      <c r="D43" s="1995">
        <f t="shared" si="4"/>
        <v>0</v>
      </c>
      <c r="E43" s="2031"/>
      <c r="F43" s="2483"/>
      <c r="G43" s="2033"/>
      <c r="H43" s="2484"/>
      <c r="I43" s="2484"/>
      <c r="J43" s="2131"/>
    </row>
    <row r="44" spans="1:87" x14ac:dyDescent="0.2">
      <c r="A44" s="2740" t="s">
        <v>1337</v>
      </c>
      <c r="B44" s="3057" t="s">
        <v>2074</v>
      </c>
      <c r="C44" s="3058"/>
      <c r="D44" s="1992">
        <f t="shared" si="4"/>
        <v>0</v>
      </c>
      <c r="E44" s="1293"/>
      <c r="F44" s="1446"/>
      <c r="G44" s="1296"/>
      <c r="H44" s="1297"/>
      <c r="I44" s="1297"/>
      <c r="J44" s="2131"/>
    </row>
    <row r="45" spans="1:87" x14ac:dyDescent="0.2">
      <c r="A45" s="2743"/>
      <c r="B45" s="3076" t="s">
        <v>1338</v>
      </c>
      <c r="C45" s="3077"/>
      <c r="D45" s="1995">
        <f t="shared" si="4"/>
        <v>0</v>
      </c>
      <c r="E45" s="1365"/>
      <c r="F45" s="1448"/>
      <c r="G45" s="1366"/>
      <c r="H45" s="1176"/>
      <c r="I45" s="1176"/>
      <c r="J45" s="2131"/>
    </row>
    <row r="46" spans="1:87" x14ac:dyDescent="0.2">
      <c r="A46" s="2743"/>
      <c r="B46" s="3072" t="s">
        <v>443</v>
      </c>
      <c r="C46" s="3073"/>
      <c r="D46" s="2007">
        <f t="shared" si="4"/>
        <v>0</v>
      </c>
      <c r="E46" s="1365"/>
      <c r="F46" s="1448"/>
      <c r="G46" s="1366"/>
      <c r="H46" s="1176"/>
      <c r="I46" s="1176"/>
      <c r="J46" s="2131"/>
    </row>
    <row r="47" spans="1:87" x14ac:dyDescent="0.2">
      <c r="A47" s="2740" t="s">
        <v>1339</v>
      </c>
      <c r="B47" s="3057" t="s">
        <v>2074</v>
      </c>
      <c r="C47" s="3058"/>
      <c r="D47" s="1992">
        <f t="shared" si="4"/>
        <v>0</v>
      </c>
      <c r="E47" s="1293"/>
      <c r="F47" s="1446"/>
      <c r="G47" s="1296"/>
      <c r="H47" s="1297"/>
      <c r="I47" s="1297"/>
      <c r="J47" s="2131"/>
    </row>
    <row r="48" spans="1:87" x14ac:dyDescent="0.2">
      <c r="A48" s="2743"/>
      <c r="B48" s="3076" t="s">
        <v>1338</v>
      </c>
      <c r="C48" s="3077"/>
      <c r="D48" s="1995">
        <f t="shared" si="4"/>
        <v>0</v>
      </c>
      <c r="E48" s="1365"/>
      <c r="F48" s="1448"/>
      <c r="G48" s="1366"/>
      <c r="H48" s="1176"/>
      <c r="I48" s="1176"/>
      <c r="J48" s="2131"/>
    </row>
    <row r="49" spans="1:86" x14ac:dyDescent="0.2">
      <c r="A49" s="2741"/>
      <c r="B49" s="2836" t="s">
        <v>443</v>
      </c>
      <c r="C49" s="2837"/>
      <c r="D49" s="2007">
        <f t="shared" si="4"/>
        <v>0</v>
      </c>
      <c r="E49" s="1199"/>
      <c r="F49" s="1453"/>
      <c r="G49" s="1200"/>
      <c r="H49" s="1184"/>
      <c r="I49" s="1184"/>
      <c r="J49" s="2131"/>
    </row>
    <row r="50" spans="1:86" x14ac:dyDescent="0.2">
      <c r="A50" s="183" t="s">
        <v>1340</v>
      </c>
      <c r="B50" s="3235" t="s">
        <v>1341</v>
      </c>
      <c r="C50" s="3397"/>
      <c r="D50" s="2265">
        <f t="shared" si="4"/>
        <v>0</v>
      </c>
      <c r="E50" s="703"/>
      <c r="F50" s="2485"/>
      <c r="G50" s="705"/>
      <c r="H50" s="2134"/>
      <c r="I50" s="2134"/>
      <c r="J50" s="2131"/>
    </row>
    <row r="51" spans="1:86" x14ac:dyDescent="0.2">
      <c r="A51" s="734" t="s">
        <v>1534</v>
      </c>
      <c r="B51" s="107"/>
      <c r="C51" s="107"/>
      <c r="D51" s="107"/>
      <c r="E51" s="107"/>
      <c r="F51" s="107"/>
      <c r="G51" s="107"/>
      <c r="H51" s="806"/>
      <c r="I51" s="806"/>
    </row>
    <row r="52" spans="1:86" x14ac:dyDescent="0.2">
      <c r="A52" s="2740" t="s">
        <v>3</v>
      </c>
      <c r="B52" s="2760" t="s">
        <v>4</v>
      </c>
      <c r="C52" s="2761"/>
      <c r="D52" s="2761"/>
      <c r="E52" s="2925" t="s">
        <v>339</v>
      </c>
      <c r="F52" s="2926"/>
      <c r="G52" s="2926"/>
      <c r="H52" s="2926"/>
      <c r="I52" s="2926"/>
      <c r="J52" s="2926"/>
      <c r="K52" s="2926"/>
      <c r="L52" s="2926"/>
      <c r="M52" s="2926"/>
      <c r="N52" s="2926"/>
      <c r="O52" s="2926"/>
      <c r="P52" s="2926"/>
      <c r="Q52" s="2926"/>
      <c r="R52" s="2926"/>
      <c r="S52" s="2926"/>
      <c r="T52" s="2926"/>
      <c r="U52" s="2926"/>
      <c r="V52" s="2926"/>
      <c r="W52" s="2926"/>
      <c r="X52" s="2926"/>
      <c r="Y52" s="2926"/>
      <c r="Z52" s="2926"/>
      <c r="AA52" s="2926"/>
      <c r="AB52" s="2926"/>
      <c r="AC52" s="2926"/>
      <c r="AD52" s="2926"/>
      <c r="AE52" s="2926"/>
      <c r="AF52" s="2926"/>
      <c r="AG52" s="2926"/>
      <c r="AH52" s="2926"/>
      <c r="AI52" s="2926"/>
      <c r="AJ52" s="2926"/>
      <c r="AK52" s="2926"/>
      <c r="AL52" s="2926"/>
      <c r="AM52" s="2926"/>
      <c r="AN52" s="2926"/>
      <c r="AO52" s="2926"/>
      <c r="AP52" s="2927"/>
      <c r="AQ52" s="2732" t="s">
        <v>625</v>
      </c>
      <c r="AR52" s="2735" t="s">
        <v>1311</v>
      </c>
      <c r="AS52" s="2736"/>
      <c r="AT52" s="2737"/>
      <c r="AU52" s="2768" t="s">
        <v>443</v>
      </c>
    </row>
    <row r="53" spans="1:86" x14ac:dyDescent="0.2">
      <c r="A53" s="2743"/>
      <c r="B53" s="2936"/>
      <c r="C53" s="2937"/>
      <c r="D53" s="2937"/>
      <c r="E53" s="2745" t="s">
        <v>1312</v>
      </c>
      <c r="F53" s="2747"/>
      <c r="G53" s="2745" t="s">
        <v>1313</v>
      </c>
      <c r="H53" s="2747"/>
      <c r="I53" s="2745" t="s">
        <v>1314</v>
      </c>
      <c r="J53" s="2747"/>
      <c r="K53" s="2745" t="s">
        <v>476</v>
      </c>
      <c r="L53" s="2747"/>
      <c r="M53" s="2745" t="s">
        <v>477</v>
      </c>
      <c r="N53" s="2747"/>
      <c r="O53" s="2745" t="s">
        <v>414</v>
      </c>
      <c r="P53" s="2747"/>
      <c r="Q53" s="2745" t="s">
        <v>1315</v>
      </c>
      <c r="R53" s="2747"/>
      <c r="S53" s="2745" t="s">
        <v>1316</v>
      </c>
      <c r="T53" s="2747"/>
      <c r="U53" s="2745" t="s">
        <v>1317</v>
      </c>
      <c r="V53" s="2747"/>
      <c r="W53" s="2745" t="s">
        <v>16</v>
      </c>
      <c r="X53" s="2747"/>
      <c r="Y53" s="2745" t="s">
        <v>17</v>
      </c>
      <c r="Z53" s="2747"/>
      <c r="AA53" s="2745" t="s">
        <v>1318</v>
      </c>
      <c r="AB53" s="2746"/>
      <c r="AC53" s="2745" t="s">
        <v>19</v>
      </c>
      <c r="AD53" s="2747"/>
      <c r="AE53" s="2745" t="s">
        <v>20</v>
      </c>
      <c r="AF53" s="2747"/>
      <c r="AG53" s="2745" t="s">
        <v>21</v>
      </c>
      <c r="AH53" s="2747"/>
      <c r="AI53" s="2745" t="s">
        <v>22</v>
      </c>
      <c r="AJ53" s="2747"/>
      <c r="AK53" s="2745" t="s">
        <v>23</v>
      </c>
      <c r="AL53" s="2747"/>
      <c r="AM53" s="2745" t="s">
        <v>24</v>
      </c>
      <c r="AN53" s="2747"/>
      <c r="AO53" s="2736" t="s">
        <v>25</v>
      </c>
      <c r="AP53" s="2737"/>
      <c r="AQ53" s="2734"/>
      <c r="AR53" s="3661" t="s">
        <v>1319</v>
      </c>
      <c r="AS53" s="3131" t="s">
        <v>1320</v>
      </c>
      <c r="AT53" s="3131" t="s">
        <v>1321</v>
      </c>
      <c r="AU53" s="2774"/>
    </row>
    <row r="54" spans="1:86" x14ac:dyDescent="0.2">
      <c r="A54" s="3657"/>
      <c r="B54" s="184" t="s">
        <v>231</v>
      </c>
      <c r="C54" s="184" t="s">
        <v>27</v>
      </c>
      <c r="D54" s="754" t="s">
        <v>28</v>
      </c>
      <c r="E54" s="383" t="s">
        <v>27</v>
      </c>
      <c r="F54" s="570" t="s">
        <v>28</v>
      </c>
      <c r="G54" s="383" t="s">
        <v>27</v>
      </c>
      <c r="H54" s="570" t="s">
        <v>28</v>
      </c>
      <c r="I54" s="383" t="s">
        <v>27</v>
      </c>
      <c r="J54" s="570" t="s">
        <v>28</v>
      </c>
      <c r="K54" s="383" t="s">
        <v>27</v>
      </c>
      <c r="L54" s="570" t="s">
        <v>28</v>
      </c>
      <c r="M54" s="468" t="s">
        <v>27</v>
      </c>
      <c r="N54" s="339" t="s">
        <v>28</v>
      </c>
      <c r="O54" s="383" t="s">
        <v>27</v>
      </c>
      <c r="P54" s="570" t="s">
        <v>28</v>
      </c>
      <c r="Q54" s="468" t="s">
        <v>27</v>
      </c>
      <c r="R54" s="339" t="s">
        <v>28</v>
      </c>
      <c r="S54" s="468" t="s">
        <v>27</v>
      </c>
      <c r="T54" s="339" t="s">
        <v>28</v>
      </c>
      <c r="U54" s="383" t="s">
        <v>27</v>
      </c>
      <c r="V54" s="339" t="s">
        <v>28</v>
      </c>
      <c r="W54" s="383" t="s">
        <v>27</v>
      </c>
      <c r="X54" s="570" t="s">
        <v>28</v>
      </c>
      <c r="Y54" s="468" t="s">
        <v>27</v>
      </c>
      <c r="Z54" s="339" t="s">
        <v>28</v>
      </c>
      <c r="AA54" s="383" t="s">
        <v>27</v>
      </c>
      <c r="AB54" s="1035" t="s">
        <v>28</v>
      </c>
      <c r="AC54" s="383" t="s">
        <v>27</v>
      </c>
      <c r="AD54" s="570" t="s">
        <v>28</v>
      </c>
      <c r="AE54" s="383" t="s">
        <v>27</v>
      </c>
      <c r="AF54" s="570" t="s">
        <v>28</v>
      </c>
      <c r="AG54" s="383" t="s">
        <v>27</v>
      </c>
      <c r="AH54" s="570" t="s">
        <v>28</v>
      </c>
      <c r="AI54" s="468" t="s">
        <v>27</v>
      </c>
      <c r="AJ54" s="339" t="s">
        <v>28</v>
      </c>
      <c r="AK54" s="383" t="s">
        <v>27</v>
      </c>
      <c r="AL54" s="570" t="s">
        <v>28</v>
      </c>
      <c r="AM54" s="468" t="s">
        <v>27</v>
      </c>
      <c r="AN54" s="339" t="s">
        <v>28</v>
      </c>
      <c r="AO54" s="187" t="s">
        <v>27</v>
      </c>
      <c r="AP54" s="339" t="s">
        <v>28</v>
      </c>
      <c r="AQ54" s="2733"/>
      <c r="AR54" s="3662"/>
      <c r="AS54" s="3133"/>
      <c r="AT54" s="3133"/>
      <c r="AU54" s="2770"/>
    </row>
    <row r="55" spans="1:86" x14ac:dyDescent="0.2">
      <c r="A55" s="231" t="s">
        <v>33</v>
      </c>
      <c r="B55" s="436">
        <f>SUM(C55+D55)</f>
        <v>0</v>
      </c>
      <c r="C55" s="436">
        <f t="shared" ref="C55:D59" si="5">SUM(E55+G55+I55+K55+M55+O55+Q55+S55+U55+W55+Y55+AA55+AC55+AE55+AG55+AI55+AK55+AM55+AO55)</f>
        <v>0</v>
      </c>
      <c r="D55" s="2486">
        <f t="shared" si="5"/>
        <v>0</v>
      </c>
      <c r="E55" s="252"/>
      <c r="F55" s="299"/>
      <c r="G55" s="252"/>
      <c r="H55" s="253"/>
      <c r="I55" s="252"/>
      <c r="J55" s="253"/>
      <c r="K55" s="252"/>
      <c r="L55" s="253"/>
      <c r="M55" s="252"/>
      <c r="N55" s="253"/>
      <c r="O55" s="252"/>
      <c r="P55" s="253"/>
      <c r="Q55" s="252"/>
      <c r="R55" s="253"/>
      <c r="S55" s="252"/>
      <c r="T55" s="253"/>
      <c r="U55" s="252"/>
      <c r="V55" s="253"/>
      <c r="W55" s="252"/>
      <c r="X55" s="253"/>
      <c r="Y55" s="392"/>
      <c r="Z55" s="253"/>
      <c r="AA55" s="392"/>
      <c r="AB55" s="445"/>
      <c r="AC55" s="392"/>
      <c r="AD55" s="253"/>
      <c r="AE55" s="392"/>
      <c r="AF55" s="253"/>
      <c r="AG55" s="392"/>
      <c r="AH55" s="253"/>
      <c r="AI55" s="392"/>
      <c r="AJ55" s="253"/>
      <c r="AK55" s="392"/>
      <c r="AL55" s="253"/>
      <c r="AM55" s="392"/>
      <c r="AN55" s="253"/>
      <c r="AO55" s="1465"/>
      <c r="AP55" s="445"/>
      <c r="AQ55" s="2487"/>
      <c r="AR55" s="1637"/>
      <c r="AS55" s="1637"/>
      <c r="AT55" s="1637"/>
      <c r="AU55" s="1637"/>
      <c r="AV55" s="2131" t="s">
        <v>263</v>
      </c>
      <c r="CA55" s="290" t="str">
        <f>IF(B55=0,"",IF(AQ55="",IF(B55="",""," No olvide escribir la columna Beneficiarios.-"),""))</f>
        <v/>
      </c>
      <c r="CB55" s="290" t="str">
        <f>IF(B55&lt;AQ55," El número de Beneficiarios NO puede ser mayor que el Total.-","")</f>
        <v/>
      </c>
      <c r="CG55" s="290">
        <f>IF(B55&lt;AQ55,1,0)</f>
        <v>0</v>
      </c>
      <c r="CH55" s="290" t="str">
        <f>IF(B55=0,"",IF(AQ55="",IF(B55="","",1),0))</f>
        <v/>
      </c>
    </row>
    <row r="56" spans="1:86" x14ac:dyDescent="0.2">
      <c r="A56" s="231" t="s">
        <v>643</v>
      </c>
      <c r="B56" s="515">
        <f>SUM(C56+D56)</f>
        <v>0</v>
      </c>
      <c r="C56" s="515">
        <f t="shared" si="5"/>
        <v>0</v>
      </c>
      <c r="D56" s="1235">
        <f t="shared" si="5"/>
        <v>0</v>
      </c>
      <c r="E56" s="201"/>
      <c r="F56" s="301"/>
      <c r="G56" s="201"/>
      <c r="H56" s="236"/>
      <c r="I56" s="201"/>
      <c r="J56" s="236"/>
      <c r="K56" s="201"/>
      <c r="L56" s="236"/>
      <c r="M56" s="201"/>
      <c r="N56" s="236"/>
      <c r="O56" s="201"/>
      <c r="P56" s="236"/>
      <c r="Q56" s="201"/>
      <c r="R56" s="236"/>
      <c r="S56" s="201"/>
      <c r="T56" s="236"/>
      <c r="U56" s="201"/>
      <c r="V56" s="236"/>
      <c r="W56" s="201"/>
      <c r="X56" s="236"/>
      <c r="Y56" s="395"/>
      <c r="Z56" s="236"/>
      <c r="AA56" s="395"/>
      <c r="AB56" s="447"/>
      <c r="AC56" s="395"/>
      <c r="AD56" s="236"/>
      <c r="AE56" s="395"/>
      <c r="AF56" s="236"/>
      <c r="AG56" s="395"/>
      <c r="AH56" s="236"/>
      <c r="AI56" s="395"/>
      <c r="AJ56" s="236"/>
      <c r="AK56" s="395"/>
      <c r="AL56" s="236"/>
      <c r="AM56" s="395"/>
      <c r="AN56" s="236"/>
      <c r="AO56" s="205"/>
      <c r="AP56" s="447"/>
      <c r="AQ56" s="1637"/>
      <c r="AR56" s="1637"/>
      <c r="AS56" s="1637"/>
      <c r="AT56" s="1637"/>
      <c r="AU56" s="1637"/>
      <c r="AV56" s="2131" t="s">
        <v>263</v>
      </c>
      <c r="CA56" s="290" t="str">
        <f>IF(B56=0,"",IF(AQ56="",IF(B56="",""," No olvide escribir la columna Beneficiarios.-"),""))</f>
        <v/>
      </c>
      <c r="CB56" s="290" t="str">
        <f>IF(B56&lt;AQ56," El número de Beneficiarios NO puede ser mayor que el Total.-","")</f>
        <v/>
      </c>
      <c r="CG56" s="290">
        <f>IF(B56&lt;AQ56,1,0)</f>
        <v>0</v>
      </c>
      <c r="CH56" s="290" t="str">
        <f>IF(B56=0,"",IF(AQ56="",IF(B56="","",1),0))</f>
        <v/>
      </c>
    </row>
    <row r="57" spans="1:86" x14ac:dyDescent="0.2">
      <c r="A57" s="231" t="s">
        <v>360</v>
      </c>
      <c r="B57" s="515">
        <f>SUM(C57+D57)</f>
        <v>0</v>
      </c>
      <c r="C57" s="515">
        <f t="shared" si="5"/>
        <v>0</v>
      </c>
      <c r="D57" s="1235">
        <f t="shared" si="5"/>
        <v>0</v>
      </c>
      <c r="E57" s="201"/>
      <c r="F57" s="301"/>
      <c r="G57" s="201"/>
      <c r="H57" s="236"/>
      <c r="I57" s="201"/>
      <c r="J57" s="236"/>
      <c r="K57" s="201"/>
      <c r="L57" s="236"/>
      <c r="M57" s="201"/>
      <c r="N57" s="236"/>
      <c r="O57" s="201"/>
      <c r="P57" s="236"/>
      <c r="Q57" s="201"/>
      <c r="R57" s="236"/>
      <c r="S57" s="201"/>
      <c r="T57" s="236"/>
      <c r="U57" s="201"/>
      <c r="V57" s="236"/>
      <c r="W57" s="201"/>
      <c r="X57" s="236"/>
      <c r="Y57" s="395"/>
      <c r="Z57" s="236"/>
      <c r="AA57" s="395"/>
      <c r="AB57" s="447"/>
      <c r="AC57" s="395"/>
      <c r="AD57" s="236"/>
      <c r="AE57" s="395"/>
      <c r="AF57" s="236"/>
      <c r="AG57" s="395"/>
      <c r="AH57" s="236"/>
      <c r="AI57" s="395"/>
      <c r="AJ57" s="236"/>
      <c r="AK57" s="395"/>
      <c r="AL57" s="236"/>
      <c r="AM57" s="395"/>
      <c r="AN57" s="236"/>
      <c r="AO57" s="205"/>
      <c r="AP57" s="447"/>
      <c r="AQ57" s="1637"/>
      <c r="AR57" s="1637"/>
      <c r="AS57" s="1637"/>
      <c r="AT57" s="1637"/>
      <c r="AU57" s="1637"/>
      <c r="AV57" s="2131" t="s">
        <v>263</v>
      </c>
      <c r="CA57" s="290" t="str">
        <f>IF(B57=0,"",IF(AQ57="",IF(B57="",""," No olvide escribir la columna Beneficiarios.-"),""))</f>
        <v/>
      </c>
      <c r="CB57" s="290" t="str">
        <f>IF(B57&lt;AQ57," El número de Beneficiarios NO puede ser mayor que el Total.-","")</f>
        <v/>
      </c>
      <c r="CG57" s="290">
        <f>IF(B57&lt;AQ57,1,0)</f>
        <v>0</v>
      </c>
      <c r="CH57" s="290" t="str">
        <f>IF(B57=0,"",IF(AQ57="",IF(B57="","",1),0))</f>
        <v/>
      </c>
    </row>
    <row r="58" spans="1:86" x14ac:dyDescent="0.2">
      <c r="A58" s="231" t="s">
        <v>359</v>
      </c>
      <c r="B58" s="515">
        <f>SUM(C58+D58)</f>
        <v>0</v>
      </c>
      <c r="C58" s="515">
        <f t="shared" si="5"/>
        <v>0</v>
      </c>
      <c r="D58" s="1235">
        <f t="shared" si="5"/>
        <v>0</v>
      </c>
      <c r="E58" s="201"/>
      <c r="F58" s="301"/>
      <c r="G58" s="201"/>
      <c r="H58" s="236"/>
      <c r="I58" s="201"/>
      <c r="J58" s="236"/>
      <c r="K58" s="201"/>
      <c r="L58" s="236"/>
      <c r="M58" s="201"/>
      <c r="N58" s="236"/>
      <c r="O58" s="201"/>
      <c r="P58" s="236"/>
      <c r="Q58" s="201"/>
      <c r="R58" s="236"/>
      <c r="S58" s="201"/>
      <c r="T58" s="236"/>
      <c r="U58" s="201"/>
      <c r="V58" s="236"/>
      <c r="W58" s="201"/>
      <c r="X58" s="236"/>
      <c r="Y58" s="395"/>
      <c r="Z58" s="236"/>
      <c r="AA58" s="395"/>
      <c r="AB58" s="447"/>
      <c r="AC58" s="395"/>
      <c r="AD58" s="236"/>
      <c r="AE58" s="395"/>
      <c r="AF58" s="236"/>
      <c r="AG58" s="395"/>
      <c r="AH58" s="236"/>
      <c r="AI58" s="395"/>
      <c r="AJ58" s="236"/>
      <c r="AK58" s="395"/>
      <c r="AL58" s="236"/>
      <c r="AM58" s="395"/>
      <c r="AN58" s="236"/>
      <c r="AO58" s="205"/>
      <c r="AP58" s="447"/>
      <c r="AQ58" s="1637"/>
      <c r="AR58" s="1637"/>
      <c r="AS58" s="1637"/>
      <c r="AT58" s="1637"/>
      <c r="AU58" s="1637"/>
      <c r="AV58" s="2131" t="s">
        <v>263</v>
      </c>
      <c r="CA58" s="290" t="str">
        <f>IF(B58=0,"",IF(AQ58="",IF(B58="",""," No olvide escribir la columna Beneficiarios.-"),""))</f>
        <v/>
      </c>
      <c r="CB58" s="290" t="str">
        <f>IF(B58&lt;AQ58," El número de Beneficiarios NO puede ser mayor que el Total.-","")</f>
        <v/>
      </c>
      <c r="CG58" s="290">
        <f>IF(B58&lt;AQ58,1,0)</f>
        <v>0</v>
      </c>
      <c r="CH58" s="290" t="str">
        <f>IF(B58=0,"",IF(AQ58="",IF(B58="","",1),0))</f>
        <v/>
      </c>
    </row>
    <row r="59" spans="1:86" x14ac:dyDescent="0.2">
      <c r="A59" s="2488" t="s">
        <v>358</v>
      </c>
      <c r="B59" s="2048">
        <f>SUM(C59+D59)</f>
        <v>0</v>
      </c>
      <c r="C59" s="2048">
        <f t="shared" si="5"/>
        <v>0</v>
      </c>
      <c r="D59" s="2489">
        <f t="shared" si="5"/>
        <v>0</v>
      </c>
      <c r="E59" s="242"/>
      <c r="F59" s="247"/>
      <c r="G59" s="242"/>
      <c r="H59" s="169"/>
      <c r="I59" s="242"/>
      <c r="J59" s="169"/>
      <c r="K59" s="242"/>
      <c r="L59" s="169"/>
      <c r="M59" s="242"/>
      <c r="N59" s="169"/>
      <c r="O59" s="242"/>
      <c r="P59" s="169"/>
      <c r="Q59" s="242"/>
      <c r="R59" s="169"/>
      <c r="S59" s="242"/>
      <c r="T59" s="169"/>
      <c r="U59" s="242"/>
      <c r="V59" s="169"/>
      <c r="W59" s="242"/>
      <c r="X59" s="169"/>
      <c r="Y59" s="400"/>
      <c r="Z59" s="169"/>
      <c r="AA59" s="400"/>
      <c r="AB59" s="536"/>
      <c r="AC59" s="400"/>
      <c r="AD59" s="169"/>
      <c r="AE59" s="400"/>
      <c r="AF59" s="169"/>
      <c r="AG59" s="400"/>
      <c r="AH59" s="169"/>
      <c r="AI59" s="400"/>
      <c r="AJ59" s="169"/>
      <c r="AK59" s="400"/>
      <c r="AL59" s="169"/>
      <c r="AM59" s="400"/>
      <c r="AN59" s="169"/>
      <c r="AO59" s="517"/>
      <c r="AP59" s="536"/>
      <c r="AQ59" s="686"/>
      <c r="AR59" s="686"/>
      <c r="AS59" s="686"/>
      <c r="AT59" s="686"/>
      <c r="AU59" s="686"/>
      <c r="AV59" s="2131" t="s">
        <v>263</v>
      </c>
      <c r="CA59" s="290" t="str">
        <f>IF(B59=0,"",IF(AQ59="",IF(B59="",""," No olvide escribir la columna Beneficiarios.-"),""))</f>
        <v/>
      </c>
      <c r="CB59" s="290" t="str">
        <f>IF(B59&lt;AQ59," El número de Beneficiarios NO puede ser mayor que el Total.-","")</f>
        <v/>
      </c>
      <c r="CG59" s="290">
        <f>IF(B59&lt;AQ59,1,0)</f>
        <v>0</v>
      </c>
      <c r="CH59" s="290" t="str">
        <f>IF(B59=0,"",IF(AQ59="",IF(B59="","",1),0))</f>
        <v/>
      </c>
    </row>
    <row r="60" spans="1:86" x14ac:dyDescent="0.2">
      <c r="A60" s="2490" t="s">
        <v>47</v>
      </c>
      <c r="B60" s="2491">
        <f t="shared" ref="B60:AU60" si="6">SUM(B55:B59)</f>
        <v>0</v>
      </c>
      <c r="C60" s="1589">
        <f t="shared" si="6"/>
        <v>0</v>
      </c>
      <c r="D60" s="1589">
        <f t="shared" si="6"/>
        <v>0</v>
      </c>
      <c r="E60" s="2492">
        <f t="shared" si="6"/>
        <v>0</v>
      </c>
      <c r="F60" s="310">
        <f t="shared" si="6"/>
        <v>0</v>
      </c>
      <c r="G60" s="2492">
        <f t="shared" si="6"/>
        <v>0</v>
      </c>
      <c r="H60" s="2493">
        <f t="shared" si="6"/>
        <v>0</v>
      </c>
      <c r="I60" s="2492">
        <f t="shared" si="6"/>
        <v>0</v>
      </c>
      <c r="J60" s="2493">
        <f t="shared" si="6"/>
        <v>0</v>
      </c>
      <c r="K60" s="2492">
        <f t="shared" si="6"/>
        <v>0</v>
      </c>
      <c r="L60" s="2493">
        <f t="shared" si="6"/>
        <v>0</v>
      </c>
      <c r="M60" s="2492">
        <f t="shared" si="6"/>
        <v>0</v>
      </c>
      <c r="N60" s="2493">
        <f t="shared" si="6"/>
        <v>0</v>
      </c>
      <c r="O60" s="2492">
        <f t="shared" si="6"/>
        <v>0</v>
      </c>
      <c r="P60" s="2493">
        <f t="shared" si="6"/>
        <v>0</v>
      </c>
      <c r="Q60" s="2492">
        <f t="shared" si="6"/>
        <v>0</v>
      </c>
      <c r="R60" s="2493">
        <f t="shared" si="6"/>
        <v>0</v>
      </c>
      <c r="S60" s="2492">
        <f t="shared" si="6"/>
        <v>0</v>
      </c>
      <c r="T60" s="2493">
        <f t="shared" si="6"/>
        <v>0</v>
      </c>
      <c r="U60" s="2492">
        <f t="shared" si="6"/>
        <v>0</v>
      </c>
      <c r="V60" s="2493">
        <f t="shared" si="6"/>
        <v>0</v>
      </c>
      <c r="W60" s="2492">
        <f t="shared" si="6"/>
        <v>0</v>
      </c>
      <c r="X60" s="2493">
        <f t="shared" si="6"/>
        <v>0</v>
      </c>
      <c r="Y60" s="564">
        <f t="shared" si="6"/>
        <v>0</v>
      </c>
      <c r="Z60" s="2493">
        <f t="shared" si="6"/>
        <v>0</v>
      </c>
      <c r="AA60" s="535">
        <f t="shared" si="6"/>
        <v>0</v>
      </c>
      <c r="AB60" s="2494">
        <f t="shared" si="6"/>
        <v>0</v>
      </c>
      <c r="AC60" s="564">
        <f t="shared" si="6"/>
        <v>0</v>
      </c>
      <c r="AD60" s="2493">
        <f t="shared" si="6"/>
        <v>0</v>
      </c>
      <c r="AE60" s="564">
        <f t="shared" si="6"/>
        <v>0</v>
      </c>
      <c r="AF60" s="2493">
        <f t="shared" si="6"/>
        <v>0</v>
      </c>
      <c r="AG60" s="564">
        <f t="shared" si="6"/>
        <v>0</v>
      </c>
      <c r="AH60" s="2493">
        <f t="shared" si="6"/>
        <v>0</v>
      </c>
      <c r="AI60" s="564">
        <f t="shared" si="6"/>
        <v>0</v>
      </c>
      <c r="AJ60" s="2493">
        <f t="shared" si="6"/>
        <v>0</v>
      </c>
      <c r="AK60" s="564">
        <f t="shared" si="6"/>
        <v>0</v>
      </c>
      <c r="AL60" s="2493">
        <f t="shared" si="6"/>
        <v>0</v>
      </c>
      <c r="AM60" s="564">
        <f t="shared" si="6"/>
        <v>0</v>
      </c>
      <c r="AN60" s="2493">
        <f t="shared" si="6"/>
        <v>0</v>
      </c>
      <c r="AO60" s="535">
        <f t="shared" si="6"/>
        <v>0</v>
      </c>
      <c r="AP60" s="2494">
        <f t="shared" si="6"/>
        <v>0</v>
      </c>
      <c r="AQ60" s="561">
        <f t="shared" si="6"/>
        <v>0</v>
      </c>
      <c r="AR60" s="561">
        <f t="shared" si="6"/>
        <v>0</v>
      </c>
      <c r="AS60" s="561">
        <f t="shared" si="6"/>
        <v>0</v>
      </c>
      <c r="AT60" s="561">
        <f t="shared" si="6"/>
        <v>0</v>
      </c>
      <c r="AU60" s="561">
        <f t="shared" si="6"/>
        <v>0</v>
      </c>
      <c r="AV60" s="2131"/>
    </row>
    <row r="61" spans="1:86" x14ac:dyDescent="0.2">
      <c r="A61" s="643" t="s">
        <v>2076</v>
      </c>
      <c r="B61" s="370"/>
      <c r="C61" s="107"/>
      <c r="D61" s="107"/>
      <c r="E61" s="107"/>
      <c r="F61" s="107"/>
      <c r="G61" s="107"/>
      <c r="H61" s="107"/>
      <c r="I61" s="107"/>
      <c r="J61" s="107"/>
      <c r="K61" s="107"/>
    </row>
    <row r="62" spans="1:86" x14ac:dyDescent="0.2">
      <c r="A62" s="184" t="s">
        <v>3</v>
      </c>
      <c r="B62" s="824" t="s">
        <v>4</v>
      </c>
      <c r="C62" s="591"/>
      <c r="D62" s="591"/>
      <c r="E62" s="591"/>
      <c r="F62" s="591"/>
      <c r="G62" s="591"/>
      <c r="H62" s="591"/>
      <c r="I62" s="591"/>
      <c r="J62" s="591"/>
      <c r="K62" s="591"/>
    </row>
    <row r="63" spans="1:86" x14ac:dyDescent="0.2">
      <c r="A63" s="2495" t="s">
        <v>643</v>
      </c>
      <c r="B63" s="143"/>
      <c r="C63" s="433"/>
      <c r="D63" s="591"/>
      <c r="E63" s="591"/>
      <c r="F63" s="591"/>
      <c r="G63" s="591"/>
      <c r="H63" s="591"/>
      <c r="I63" s="591"/>
      <c r="J63" s="591"/>
      <c r="K63" s="591"/>
    </row>
    <row r="64" spans="1:86" x14ac:dyDescent="0.2">
      <c r="A64" s="231" t="s">
        <v>360</v>
      </c>
      <c r="B64" s="237"/>
      <c r="C64" s="433"/>
      <c r="D64" s="591"/>
      <c r="E64" s="591"/>
      <c r="F64" s="591"/>
      <c r="G64" s="591"/>
      <c r="H64" s="591"/>
      <c r="I64" s="591"/>
      <c r="J64" s="591"/>
      <c r="K64" s="591"/>
    </row>
    <row r="65" spans="1:11" x14ac:dyDescent="0.2">
      <c r="A65" s="231" t="s">
        <v>359</v>
      </c>
      <c r="B65" s="237"/>
      <c r="C65" s="433"/>
      <c r="D65" s="591"/>
      <c r="E65" s="591"/>
      <c r="F65" s="591"/>
      <c r="G65" s="591"/>
      <c r="H65" s="591"/>
      <c r="I65" s="591"/>
      <c r="J65" s="591"/>
      <c r="K65" s="591"/>
    </row>
    <row r="66" spans="1:11" x14ac:dyDescent="0.2">
      <c r="A66" s="2488" t="s">
        <v>358</v>
      </c>
      <c r="B66" s="136"/>
      <c r="C66" s="433"/>
      <c r="D66" s="591"/>
      <c r="E66" s="591"/>
      <c r="F66" s="591"/>
      <c r="G66" s="591"/>
      <c r="H66" s="591"/>
      <c r="I66" s="591"/>
      <c r="J66" s="591"/>
      <c r="K66" s="591"/>
    </row>
    <row r="67" spans="1:11" x14ac:dyDescent="0.2">
      <c r="A67" s="2490" t="s">
        <v>47</v>
      </c>
      <c r="B67" s="814">
        <f>SUM(B63:B66)</f>
        <v>0</v>
      </c>
      <c r="C67" s="433"/>
      <c r="D67" s="591"/>
      <c r="E67" s="591"/>
      <c r="F67" s="591"/>
      <c r="G67" s="591"/>
      <c r="H67" s="591"/>
      <c r="I67" s="591"/>
      <c r="J67" s="591"/>
      <c r="K67" s="591"/>
    </row>
    <row r="68" spans="1:11" x14ac:dyDescent="0.2">
      <c r="A68" s="643" t="s">
        <v>1535</v>
      </c>
      <c r="B68" s="643"/>
      <c r="C68" s="591"/>
      <c r="D68" s="591"/>
      <c r="E68" s="591"/>
      <c r="F68" s="591"/>
      <c r="G68" s="591"/>
      <c r="H68" s="591"/>
      <c r="I68" s="591"/>
      <c r="J68" s="591"/>
      <c r="K68" s="591"/>
    </row>
    <row r="69" spans="1:11" x14ac:dyDescent="0.2">
      <c r="A69" s="184" t="s">
        <v>3</v>
      </c>
      <c r="B69" s="824" t="s">
        <v>4</v>
      </c>
      <c r="C69" s="591"/>
      <c r="D69" s="591"/>
      <c r="E69" s="591"/>
      <c r="F69" s="591"/>
      <c r="G69" s="591"/>
      <c r="H69" s="591"/>
      <c r="I69" s="591"/>
      <c r="J69" s="591"/>
      <c r="K69" s="591"/>
    </row>
    <row r="70" spans="1:11" x14ac:dyDescent="0.2">
      <c r="A70" s="2495" t="s">
        <v>643</v>
      </c>
      <c r="B70" s="143"/>
      <c r="C70" s="433"/>
      <c r="D70" s="591"/>
      <c r="E70" s="591"/>
      <c r="F70" s="591"/>
      <c r="G70" s="591"/>
      <c r="H70" s="591"/>
      <c r="I70" s="591"/>
      <c r="J70" s="591"/>
      <c r="K70" s="591"/>
    </row>
    <row r="71" spans="1:11" x14ac:dyDescent="0.2">
      <c r="A71" s="231" t="s">
        <v>360</v>
      </c>
      <c r="B71" s="237"/>
      <c r="C71" s="433"/>
      <c r="D71" s="591"/>
      <c r="E71" s="591"/>
      <c r="F71" s="591"/>
      <c r="G71" s="591"/>
      <c r="H71" s="591"/>
      <c r="I71" s="591"/>
      <c r="J71" s="591"/>
      <c r="K71" s="591"/>
    </row>
    <row r="72" spans="1:11" x14ac:dyDescent="0.2">
      <c r="A72" s="231" t="s">
        <v>359</v>
      </c>
      <c r="B72" s="237"/>
      <c r="C72" s="433"/>
      <c r="D72" s="591"/>
      <c r="E72" s="591"/>
      <c r="F72" s="591"/>
      <c r="G72" s="591"/>
      <c r="H72" s="591"/>
      <c r="I72" s="591"/>
      <c r="J72" s="591"/>
      <c r="K72" s="591"/>
    </row>
    <row r="73" spans="1:11" x14ac:dyDescent="0.2">
      <c r="A73" s="2488" t="s">
        <v>358</v>
      </c>
      <c r="B73" s="136"/>
      <c r="C73" s="433"/>
      <c r="D73" s="591"/>
      <c r="E73" s="591"/>
      <c r="F73" s="591"/>
      <c r="G73" s="591"/>
      <c r="H73" s="591"/>
      <c r="I73" s="591"/>
      <c r="J73" s="591"/>
      <c r="K73" s="591"/>
    </row>
    <row r="74" spans="1:11" x14ac:dyDescent="0.2">
      <c r="A74" s="2490" t="s">
        <v>47</v>
      </c>
      <c r="B74" s="814">
        <f>SUM(B70:B73)</f>
        <v>0</v>
      </c>
      <c r="C74" s="433"/>
      <c r="D74" s="591"/>
      <c r="E74" s="591"/>
      <c r="F74" s="591"/>
      <c r="G74" s="591"/>
      <c r="H74" s="591"/>
      <c r="I74" s="591"/>
      <c r="J74" s="591"/>
      <c r="K74" s="591"/>
    </row>
    <row r="75" spans="1:11" x14ac:dyDescent="0.2">
      <c r="A75" s="1410" t="s">
        <v>1536</v>
      </c>
      <c r="B75" s="1624"/>
      <c r="C75" s="1032"/>
      <c r="D75" s="806"/>
    </row>
    <row r="76" spans="1:11" ht="21" x14ac:dyDescent="0.2">
      <c r="A76" s="2017" t="s">
        <v>275</v>
      </c>
      <c r="B76" s="467" t="s">
        <v>1342</v>
      </c>
      <c r="C76" s="1211" t="s">
        <v>1343</v>
      </c>
      <c r="D76" s="1211" t="s">
        <v>1344</v>
      </c>
      <c r="E76" s="1211" t="s">
        <v>443</v>
      </c>
    </row>
    <row r="77" spans="1:11" x14ac:dyDescent="0.2">
      <c r="A77" s="1019" t="s">
        <v>2077</v>
      </c>
      <c r="B77" s="143"/>
      <c r="C77" s="143"/>
      <c r="D77" s="143"/>
      <c r="E77" s="143"/>
      <c r="F77" s="290"/>
    </row>
    <row r="78" spans="1:11" x14ac:dyDescent="0.2">
      <c r="A78" s="2496" t="s">
        <v>2078</v>
      </c>
      <c r="B78" s="237"/>
      <c r="C78" s="237"/>
      <c r="D78" s="237"/>
      <c r="E78" s="237"/>
      <c r="F78" s="290"/>
    </row>
    <row r="79" spans="1:11" x14ac:dyDescent="0.2">
      <c r="A79" s="2496" t="s">
        <v>2079</v>
      </c>
      <c r="B79" s="237"/>
      <c r="C79" s="237"/>
      <c r="D79" s="237"/>
      <c r="E79" s="237"/>
      <c r="F79" s="290"/>
    </row>
    <row r="80" spans="1:11" x14ac:dyDescent="0.2">
      <c r="A80" s="2496" t="s">
        <v>2080</v>
      </c>
      <c r="B80" s="237"/>
      <c r="C80" s="237"/>
      <c r="D80" s="237"/>
      <c r="E80" s="237"/>
      <c r="F80" s="290"/>
    </row>
    <row r="81" spans="1:47" x14ac:dyDescent="0.2">
      <c r="A81" s="2496" t="s">
        <v>2081</v>
      </c>
      <c r="B81" s="237"/>
      <c r="C81" s="237"/>
      <c r="D81" s="237"/>
      <c r="E81" s="237"/>
      <c r="F81" s="290"/>
    </row>
    <row r="82" spans="1:47" x14ac:dyDescent="0.2">
      <c r="A82" s="2497" t="s">
        <v>2082</v>
      </c>
      <c r="B82" s="237"/>
      <c r="C82" s="237"/>
      <c r="D82" s="237"/>
      <c r="E82" s="237"/>
      <c r="F82" s="290"/>
    </row>
    <row r="83" spans="1:47" x14ac:dyDescent="0.2">
      <c r="A83" s="2496" t="s">
        <v>2083</v>
      </c>
      <c r="B83" s="237"/>
      <c r="C83" s="237"/>
      <c r="D83" s="237"/>
      <c r="E83" s="237"/>
      <c r="F83" s="290"/>
    </row>
    <row r="84" spans="1:47" x14ac:dyDescent="0.2">
      <c r="A84" s="2496" t="s">
        <v>2084</v>
      </c>
      <c r="B84" s="237"/>
      <c r="C84" s="237"/>
      <c r="D84" s="237"/>
      <c r="E84" s="237"/>
      <c r="F84" s="290"/>
    </row>
    <row r="85" spans="1:47" x14ac:dyDescent="0.2">
      <c r="A85" s="2496" t="s">
        <v>2085</v>
      </c>
      <c r="B85" s="237"/>
      <c r="C85" s="237"/>
      <c r="D85" s="237"/>
      <c r="E85" s="237"/>
      <c r="F85" s="290"/>
    </row>
    <row r="86" spans="1:47" x14ac:dyDescent="0.2">
      <c r="A86" s="2496" t="s">
        <v>2086</v>
      </c>
      <c r="B86" s="237"/>
      <c r="C86" s="237"/>
      <c r="D86" s="237"/>
      <c r="E86" s="237"/>
      <c r="F86" s="290"/>
    </row>
    <row r="87" spans="1:47" x14ac:dyDescent="0.2">
      <c r="A87" s="2498" t="s">
        <v>2087</v>
      </c>
      <c r="B87" s="237"/>
      <c r="C87" s="154"/>
      <c r="D87" s="154"/>
      <c r="E87" s="154"/>
      <c r="F87" s="290"/>
    </row>
    <row r="88" spans="1:47" x14ac:dyDescent="0.2">
      <c r="A88" s="2499" t="s">
        <v>1383</v>
      </c>
      <c r="B88" s="237"/>
      <c r="C88" s="154"/>
      <c r="D88" s="154"/>
      <c r="E88" s="154"/>
      <c r="F88" s="290"/>
    </row>
    <row r="89" spans="1:47" x14ac:dyDescent="0.2">
      <c r="A89" s="1771" t="s">
        <v>2088</v>
      </c>
      <c r="B89" s="859"/>
      <c r="C89" s="154"/>
      <c r="D89" s="154"/>
      <c r="E89" s="154"/>
      <c r="F89" s="290"/>
    </row>
    <row r="90" spans="1:47" x14ac:dyDescent="0.2">
      <c r="A90" s="1771" t="s">
        <v>2089</v>
      </c>
      <c r="B90" s="237"/>
      <c r="C90" s="154"/>
      <c r="D90" s="154"/>
      <c r="E90" s="154"/>
      <c r="F90" s="290"/>
    </row>
    <row r="91" spans="1:47" x14ac:dyDescent="0.2">
      <c r="A91" s="2500" t="s">
        <v>2090</v>
      </c>
      <c r="B91" s="891"/>
      <c r="C91" s="136"/>
      <c r="D91" s="136"/>
      <c r="E91" s="136"/>
      <c r="F91" s="290"/>
    </row>
    <row r="92" spans="1:47" x14ac:dyDescent="0.2">
      <c r="A92" s="2501" t="s">
        <v>47</v>
      </c>
      <c r="B92" s="814">
        <f>SUM(B77:B91)</f>
        <v>0</v>
      </c>
      <c r="C92" s="814">
        <f>SUM(C77:C91)</f>
        <v>0</v>
      </c>
      <c r="D92" s="814">
        <f>SUM(D77:D91)</f>
        <v>0</v>
      </c>
      <c r="E92" s="814">
        <f>SUM(E77:E91)</f>
        <v>0</v>
      </c>
      <c r="F92" s="290"/>
    </row>
    <row r="93" spans="1:47" x14ac:dyDescent="0.2">
      <c r="A93" s="801" t="s">
        <v>1537</v>
      </c>
      <c r="B93" s="1286"/>
      <c r="C93" s="1286"/>
      <c r="D93" s="888"/>
      <c r="E93" s="888"/>
      <c r="F93" s="888"/>
      <c r="G93" s="888"/>
      <c r="H93" s="888"/>
      <c r="I93" s="888"/>
      <c r="J93" s="888"/>
      <c r="K93" s="888"/>
      <c r="L93" s="888"/>
      <c r="M93" s="888"/>
      <c r="N93" s="888"/>
      <c r="O93" s="2137"/>
      <c r="P93" s="2137"/>
      <c r="Q93" s="2137"/>
      <c r="R93" s="2137"/>
      <c r="S93" s="2137"/>
      <c r="T93" s="2137"/>
      <c r="U93" s="2137"/>
      <c r="V93" s="2137"/>
      <c r="W93" s="2137"/>
      <c r="X93" s="2137"/>
      <c r="Y93" s="2137"/>
      <c r="Z93" s="2137"/>
      <c r="AA93" s="2137"/>
      <c r="AB93" s="2137"/>
      <c r="AC93" s="2137"/>
      <c r="AD93" s="2137"/>
      <c r="AE93" s="2137"/>
      <c r="AF93" s="2137"/>
      <c r="AG93" s="2137"/>
      <c r="AH93" s="2137"/>
      <c r="AI93" s="2137"/>
      <c r="AJ93" s="2137"/>
      <c r="AK93" s="2137"/>
      <c r="AL93" s="2137"/>
      <c r="AM93" s="2137"/>
      <c r="AN93" s="2137"/>
      <c r="AO93" s="2137"/>
      <c r="AP93" s="2137"/>
      <c r="AQ93" s="2137"/>
      <c r="AR93" s="2137"/>
      <c r="AS93" s="2474"/>
      <c r="AT93" s="2474"/>
      <c r="AU93" s="2474"/>
    </row>
    <row r="94" spans="1:47" ht="24.75" x14ac:dyDescent="0.3">
      <c r="A94" s="594" t="s">
        <v>3</v>
      </c>
      <c r="B94" s="1211" t="s">
        <v>1342</v>
      </c>
      <c r="C94" s="1211" t="s">
        <v>1343</v>
      </c>
      <c r="D94" s="1211" t="s">
        <v>1344</v>
      </c>
      <c r="E94" s="1211" t="s">
        <v>443</v>
      </c>
      <c r="F94" s="2502"/>
      <c r="G94" s="2502"/>
      <c r="H94" s="888"/>
      <c r="I94" s="888"/>
      <c r="J94" s="888"/>
      <c r="K94" s="888"/>
      <c r="L94" s="888"/>
      <c r="M94" s="888"/>
      <c r="N94" s="888"/>
      <c r="O94" s="2137"/>
      <c r="P94" s="2137"/>
      <c r="Q94" s="2137"/>
      <c r="R94" s="2137"/>
      <c r="S94" s="2137"/>
      <c r="T94" s="2137"/>
      <c r="U94" s="2137"/>
      <c r="V94" s="2137"/>
      <c r="W94" s="2137"/>
      <c r="X94" s="2137"/>
      <c r="Y94" s="2137"/>
      <c r="Z94" s="2137"/>
      <c r="AA94" s="2137"/>
      <c r="AB94" s="2137"/>
      <c r="AC94" s="2137"/>
      <c r="AD94" s="2137"/>
      <c r="AE94" s="2137"/>
      <c r="AF94" s="2137"/>
      <c r="AG94" s="2137"/>
      <c r="AH94" s="2137"/>
      <c r="AI94" s="2137"/>
      <c r="AJ94" s="2137"/>
      <c r="AK94" s="2137"/>
      <c r="AL94" s="2137"/>
      <c r="AM94" s="2137"/>
      <c r="AN94" s="2137"/>
      <c r="AO94" s="2137"/>
      <c r="AP94" s="2137"/>
      <c r="AQ94" s="2137"/>
      <c r="AR94" s="2137"/>
      <c r="AS94" s="2474"/>
      <c r="AT94" s="2474"/>
      <c r="AU94" s="2474"/>
    </row>
    <row r="95" spans="1:47" x14ac:dyDescent="0.2">
      <c r="A95" s="2503" t="s">
        <v>643</v>
      </c>
      <c r="B95" s="301"/>
      <c r="C95" s="301"/>
      <c r="D95" s="301"/>
      <c r="E95" s="301"/>
      <c r="F95" s="226"/>
      <c r="G95" s="888"/>
      <c r="H95" s="888"/>
      <c r="I95" s="888"/>
      <c r="J95" s="888"/>
      <c r="K95" s="888"/>
      <c r="L95" s="888"/>
      <c r="M95" s="888"/>
      <c r="N95" s="888"/>
      <c r="O95" s="2137"/>
      <c r="P95" s="2137"/>
      <c r="Q95" s="2137"/>
      <c r="R95" s="2137"/>
      <c r="S95" s="2137"/>
      <c r="T95" s="2137"/>
      <c r="U95" s="2137"/>
      <c r="V95" s="2137"/>
      <c r="W95" s="2137"/>
      <c r="X95" s="2137"/>
      <c r="Y95" s="2137"/>
      <c r="Z95" s="2137"/>
      <c r="AA95" s="2137"/>
      <c r="AB95" s="2137"/>
      <c r="AC95" s="2137"/>
      <c r="AD95" s="2137"/>
      <c r="AE95" s="2137"/>
      <c r="AF95" s="2137"/>
      <c r="AG95" s="2137"/>
      <c r="AH95" s="2137"/>
      <c r="AI95" s="2137"/>
      <c r="AJ95" s="2137"/>
      <c r="AK95" s="2137"/>
      <c r="AL95" s="2137"/>
      <c r="AM95" s="2137"/>
      <c r="AN95" s="2137"/>
      <c r="AO95" s="2137"/>
      <c r="AP95" s="2137"/>
      <c r="AQ95" s="2137"/>
      <c r="AR95" s="2137"/>
      <c r="AS95" s="2474"/>
      <c r="AT95" s="2474"/>
      <c r="AU95" s="2474"/>
    </row>
    <row r="96" spans="1:47" x14ac:dyDescent="0.2">
      <c r="A96" s="2504" t="s">
        <v>360</v>
      </c>
      <c r="B96" s="301"/>
      <c r="C96" s="301"/>
      <c r="D96" s="301"/>
      <c r="E96" s="301"/>
      <c r="F96" s="226"/>
      <c r="G96" s="888"/>
      <c r="H96" s="888"/>
      <c r="I96" s="888"/>
      <c r="J96" s="888"/>
      <c r="K96" s="888"/>
      <c r="L96" s="888"/>
      <c r="M96" s="888"/>
      <c r="N96" s="888"/>
      <c r="O96" s="2137"/>
      <c r="P96" s="2137"/>
      <c r="Q96" s="2137"/>
      <c r="R96" s="2137"/>
      <c r="S96" s="2137"/>
      <c r="T96" s="2137"/>
      <c r="U96" s="2137"/>
      <c r="V96" s="2137"/>
      <c r="W96" s="2137"/>
      <c r="X96" s="2137"/>
      <c r="Y96" s="2137"/>
      <c r="Z96" s="2137"/>
      <c r="AA96" s="2137"/>
      <c r="AB96" s="2137"/>
      <c r="AC96" s="2137"/>
      <c r="AD96" s="2137"/>
      <c r="AE96" s="2137"/>
      <c r="AF96" s="2137"/>
      <c r="AG96" s="2137"/>
      <c r="AH96" s="2137"/>
      <c r="AI96" s="2137"/>
      <c r="AJ96" s="2137"/>
      <c r="AK96" s="2137"/>
      <c r="AL96" s="2137"/>
      <c r="AM96" s="2137"/>
      <c r="AN96" s="2137"/>
      <c r="AO96" s="2137"/>
      <c r="AP96" s="2137"/>
      <c r="AQ96" s="2137"/>
      <c r="AR96" s="2137"/>
      <c r="AS96" s="2474"/>
      <c r="AT96" s="2474"/>
      <c r="AU96" s="2474"/>
    </row>
    <row r="97" spans="1:47" x14ac:dyDescent="0.2">
      <c r="A97" s="2504" t="s">
        <v>359</v>
      </c>
      <c r="B97" s="301"/>
      <c r="C97" s="301"/>
      <c r="D97" s="301"/>
      <c r="E97" s="301"/>
      <c r="F97" s="226"/>
      <c r="G97" s="888"/>
      <c r="H97" s="888"/>
      <c r="I97" s="888"/>
      <c r="J97" s="888"/>
      <c r="K97" s="888"/>
      <c r="L97" s="888"/>
      <c r="M97" s="888"/>
      <c r="N97" s="888"/>
      <c r="O97" s="2137"/>
      <c r="P97" s="2137"/>
      <c r="Q97" s="2137"/>
      <c r="R97" s="2137"/>
      <c r="S97" s="2137"/>
      <c r="T97" s="2137"/>
      <c r="U97" s="2137"/>
      <c r="V97" s="2137"/>
      <c r="W97" s="2137"/>
      <c r="X97" s="2137"/>
      <c r="Y97" s="2137"/>
      <c r="Z97" s="2137"/>
      <c r="AA97" s="2137"/>
      <c r="AB97" s="2137"/>
      <c r="AC97" s="2137"/>
      <c r="AD97" s="2137"/>
      <c r="AE97" s="2137"/>
      <c r="AF97" s="2137"/>
      <c r="AG97" s="2137"/>
      <c r="AH97" s="2137"/>
      <c r="AI97" s="2137"/>
      <c r="AJ97" s="2137"/>
      <c r="AK97" s="2137"/>
      <c r="AL97" s="2137"/>
      <c r="AM97" s="2137"/>
      <c r="AN97" s="2137"/>
      <c r="AO97" s="2137"/>
      <c r="AP97" s="2137"/>
      <c r="AQ97" s="2137"/>
      <c r="AR97" s="2137"/>
      <c r="AS97" s="2474"/>
      <c r="AT97" s="2474"/>
      <c r="AU97" s="2474"/>
    </row>
    <row r="98" spans="1:47" x14ac:dyDescent="0.2">
      <c r="A98" s="2504" t="s">
        <v>358</v>
      </c>
      <c r="B98" s="301"/>
      <c r="C98" s="301"/>
      <c r="D98" s="301"/>
      <c r="E98" s="301"/>
      <c r="F98" s="226"/>
      <c r="G98" s="888"/>
      <c r="H98" s="888"/>
      <c r="I98" s="888"/>
      <c r="J98" s="888"/>
      <c r="K98" s="888"/>
      <c r="L98" s="888"/>
      <c r="M98" s="888"/>
      <c r="N98" s="888"/>
      <c r="O98" s="2137"/>
      <c r="P98" s="2137"/>
      <c r="Q98" s="2137"/>
      <c r="R98" s="2137"/>
      <c r="S98" s="2137"/>
      <c r="T98" s="2137"/>
      <c r="U98" s="2137"/>
      <c r="V98" s="2137"/>
      <c r="W98" s="2137"/>
      <c r="X98" s="2137"/>
      <c r="Y98" s="2137"/>
      <c r="Z98" s="2137"/>
      <c r="AA98" s="2137"/>
      <c r="AB98" s="2137"/>
      <c r="AC98" s="2137"/>
      <c r="AD98" s="2137"/>
      <c r="AE98" s="2137"/>
      <c r="AF98" s="2137"/>
      <c r="AG98" s="2137"/>
      <c r="AH98" s="2137"/>
      <c r="AI98" s="2137"/>
      <c r="AJ98" s="2137"/>
      <c r="AK98" s="2137"/>
      <c r="AL98" s="2137"/>
      <c r="AM98" s="2137"/>
      <c r="AN98" s="2137"/>
      <c r="AO98" s="2137"/>
      <c r="AP98" s="2137"/>
      <c r="AQ98" s="2137"/>
      <c r="AR98" s="2137"/>
      <c r="AS98" s="2474"/>
      <c r="AT98" s="2474"/>
      <c r="AU98" s="2474"/>
    </row>
    <row r="99" spans="1:47" x14ac:dyDescent="0.2">
      <c r="A99" s="2505" t="s">
        <v>361</v>
      </c>
      <c r="B99" s="247"/>
      <c r="C99" s="247"/>
      <c r="D99" s="247"/>
      <c r="E99" s="247"/>
      <c r="F99" s="226"/>
      <c r="G99" s="888"/>
      <c r="H99" s="888"/>
      <c r="I99" s="888"/>
      <c r="J99" s="888"/>
      <c r="K99" s="888"/>
      <c r="L99" s="888"/>
      <c r="M99" s="888"/>
      <c r="N99" s="888"/>
      <c r="O99" s="2137"/>
      <c r="P99" s="2137"/>
      <c r="Q99" s="2137"/>
      <c r="R99" s="2137"/>
      <c r="S99" s="2137"/>
      <c r="T99" s="2137"/>
      <c r="U99" s="2137"/>
      <c r="V99" s="2137"/>
      <c r="W99" s="2137"/>
      <c r="X99" s="2137"/>
      <c r="Y99" s="2137"/>
      <c r="Z99" s="2137"/>
      <c r="AA99" s="2137"/>
      <c r="AB99" s="2137"/>
      <c r="AC99" s="2137"/>
      <c r="AD99" s="2137"/>
      <c r="AE99" s="2137"/>
      <c r="AF99" s="2137"/>
      <c r="AG99" s="2137"/>
      <c r="AH99" s="2137"/>
      <c r="AI99" s="2137"/>
      <c r="AJ99" s="2137"/>
      <c r="AK99" s="2137"/>
      <c r="AL99" s="2137"/>
      <c r="AM99" s="2137"/>
      <c r="AN99" s="2137"/>
      <c r="AO99" s="2137"/>
      <c r="AP99" s="2137"/>
      <c r="AQ99" s="2137"/>
      <c r="AR99" s="2137"/>
      <c r="AS99" s="2474"/>
      <c r="AT99" s="2474"/>
      <c r="AU99" s="2474"/>
    </row>
    <row r="100" spans="1:47" x14ac:dyDescent="0.2">
      <c r="A100" s="2490" t="s">
        <v>47</v>
      </c>
      <c r="B100" s="814">
        <f>SUM(B95:B99)</f>
        <v>0</v>
      </c>
      <c r="C100" s="814">
        <f>SUM(C95:C99)</f>
        <v>0</v>
      </c>
      <c r="D100" s="814">
        <f>SUM(D95:D99)</f>
        <v>0</v>
      </c>
      <c r="E100" s="814">
        <f>SUM(E95:E99)</f>
        <v>0</v>
      </c>
      <c r="F100" s="226"/>
      <c r="G100" s="888"/>
      <c r="H100" s="888"/>
      <c r="I100" s="888"/>
      <c r="J100" s="888"/>
      <c r="K100" s="888"/>
      <c r="L100" s="888"/>
      <c r="M100" s="888"/>
      <c r="N100" s="888"/>
      <c r="O100" s="2137"/>
      <c r="P100" s="2137"/>
      <c r="Q100" s="2137"/>
      <c r="R100" s="2137"/>
      <c r="S100" s="2137"/>
      <c r="T100" s="2137"/>
      <c r="U100" s="2137"/>
      <c r="V100" s="2137"/>
      <c r="W100" s="2137"/>
      <c r="X100" s="2137"/>
      <c r="Y100" s="2137"/>
      <c r="Z100" s="2137"/>
      <c r="AA100" s="2137"/>
      <c r="AB100" s="2137"/>
      <c r="AC100" s="2137"/>
      <c r="AD100" s="2137"/>
      <c r="AE100" s="2137"/>
      <c r="AF100" s="2137"/>
      <c r="AG100" s="2137"/>
      <c r="AH100" s="2137"/>
      <c r="AI100" s="2137"/>
      <c r="AJ100" s="2137"/>
      <c r="AK100" s="2137"/>
      <c r="AL100" s="2137"/>
      <c r="AM100" s="2137"/>
      <c r="AN100" s="2137"/>
      <c r="AO100" s="2137"/>
      <c r="AP100" s="2137"/>
      <c r="AQ100" s="2137"/>
      <c r="AR100" s="2137"/>
      <c r="AS100" s="2474"/>
      <c r="AT100" s="2474"/>
      <c r="AU100" s="2474"/>
    </row>
    <row r="101" spans="1:47" x14ac:dyDescent="0.2">
      <c r="A101" s="801" t="s">
        <v>1538</v>
      </c>
      <c r="B101" s="2358"/>
      <c r="C101" s="439"/>
      <c r="D101" s="888"/>
      <c r="E101" s="888"/>
      <c r="F101" s="888"/>
      <c r="G101" s="888"/>
      <c r="H101" s="888"/>
      <c r="I101" s="888"/>
      <c r="J101" s="888"/>
      <c r="K101" s="888"/>
      <c r="L101" s="888"/>
      <c r="M101" s="888"/>
      <c r="N101" s="888"/>
      <c r="O101" s="2137"/>
      <c r="P101" s="2137"/>
      <c r="Q101" s="2137"/>
      <c r="R101" s="2137"/>
      <c r="S101" s="2137"/>
      <c r="T101" s="2137"/>
      <c r="U101" s="2137"/>
      <c r="V101" s="2137"/>
      <c r="W101" s="2137"/>
      <c r="X101" s="2137"/>
      <c r="Y101" s="2137"/>
      <c r="Z101" s="2137"/>
      <c r="AA101" s="2137"/>
      <c r="AB101" s="2137"/>
      <c r="AC101" s="2137"/>
      <c r="AD101" s="2137"/>
      <c r="AE101" s="2137"/>
      <c r="AF101" s="2137"/>
      <c r="AG101" s="2137"/>
      <c r="AH101" s="2137"/>
      <c r="AI101" s="2137"/>
      <c r="AJ101" s="2137"/>
      <c r="AK101" s="2137"/>
      <c r="AL101" s="2137"/>
      <c r="AM101" s="2137"/>
      <c r="AN101" s="2137"/>
      <c r="AO101" s="2137"/>
      <c r="AP101" s="2137"/>
      <c r="AQ101" s="2137"/>
      <c r="AR101" s="2137"/>
      <c r="AS101" s="2474"/>
      <c r="AT101" s="2474"/>
      <c r="AU101" s="2474"/>
    </row>
    <row r="102" spans="1:47" ht="21" x14ac:dyDescent="0.2">
      <c r="A102" s="594" t="s">
        <v>3</v>
      </c>
      <c r="B102" s="1211" t="s">
        <v>1342</v>
      </c>
      <c r="C102" s="1211" t="s">
        <v>1343</v>
      </c>
      <c r="D102" s="1211" t="s">
        <v>1344</v>
      </c>
      <c r="E102" s="1211" t="s">
        <v>443</v>
      </c>
      <c r="F102" s="888"/>
      <c r="G102" s="888"/>
      <c r="H102" s="888"/>
      <c r="I102" s="888"/>
      <c r="J102" s="888"/>
      <c r="K102" s="888"/>
      <c r="L102" s="888"/>
      <c r="M102" s="888"/>
      <c r="N102" s="888"/>
      <c r="O102" s="2137"/>
      <c r="P102" s="2137"/>
      <c r="Q102" s="2137"/>
      <c r="R102" s="2137"/>
      <c r="S102" s="2137"/>
      <c r="T102" s="2137"/>
      <c r="U102" s="2137"/>
      <c r="V102" s="2137"/>
      <c r="W102" s="2137"/>
      <c r="X102" s="2137"/>
      <c r="Y102" s="2137"/>
      <c r="Z102" s="2137"/>
      <c r="AA102" s="2137"/>
      <c r="AB102" s="2137"/>
      <c r="AC102" s="2137"/>
      <c r="AD102" s="2137"/>
      <c r="AE102" s="2137"/>
      <c r="AF102" s="2137"/>
      <c r="AG102" s="2137"/>
      <c r="AH102" s="2137"/>
      <c r="AI102" s="2137"/>
      <c r="AJ102" s="2137"/>
      <c r="AK102" s="2137"/>
      <c r="AL102" s="2137"/>
      <c r="AM102" s="2137"/>
      <c r="AN102" s="2137"/>
      <c r="AO102" s="2137"/>
      <c r="AP102" s="2137"/>
      <c r="AQ102" s="2137"/>
      <c r="AR102" s="2137"/>
      <c r="AS102" s="2474"/>
      <c r="AT102" s="2474"/>
      <c r="AU102" s="2474"/>
    </row>
    <row r="103" spans="1:47" x14ac:dyDescent="0.2">
      <c r="A103" s="2503" t="s">
        <v>643</v>
      </c>
      <c r="B103" s="301"/>
      <c r="C103" s="301"/>
      <c r="D103" s="301"/>
      <c r="E103" s="301"/>
      <c r="F103" s="226"/>
      <c r="G103" s="888"/>
      <c r="H103" s="888"/>
      <c r="I103" s="888"/>
      <c r="J103" s="888"/>
      <c r="K103" s="888"/>
      <c r="L103" s="888"/>
      <c r="M103" s="888"/>
      <c r="N103" s="888"/>
      <c r="O103" s="2137"/>
      <c r="P103" s="2137"/>
      <c r="Q103" s="2137"/>
      <c r="R103" s="2137"/>
      <c r="S103" s="2137"/>
      <c r="T103" s="2137"/>
      <c r="U103" s="2137"/>
      <c r="V103" s="2137"/>
      <c r="W103" s="2137"/>
      <c r="X103" s="2137"/>
      <c r="Y103" s="2137"/>
      <c r="Z103" s="2137"/>
      <c r="AA103" s="2137"/>
      <c r="AB103" s="2137"/>
      <c r="AC103" s="2137"/>
      <c r="AD103" s="2137"/>
      <c r="AE103" s="2137"/>
      <c r="AF103" s="2137"/>
      <c r="AG103" s="2137"/>
      <c r="AH103" s="2137"/>
      <c r="AI103" s="2137"/>
      <c r="AJ103" s="2137"/>
      <c r="AK103" s="2137"/>
      <c r="AL103" s="2137"/>
      <c r="AM103" s="2137"/>
      <c r="AN103" s="2137"/>
      <c r="AO103" s="2137"/>
      <c r="AP103" s="2137"/>
      <c r="AQ103" s="2137"/>
      <c r="AR103" s="2137"/>
      <c r="AS103" s="2474"/>
      <c r="AT103" s="2474"/>
      <c r="AU103" s="2474"/>
    </row>
    <row r="104" spans="1:47" x14ac:dyDescent="0.2">
      <c r="A104" s="2504" t="s">
        <v>360</v>
      </c>
      <c r="B104" s="301"/>
      <c r="C104" s="301"/>
      <c r="D104" s="301"/>
      <c r="E104" s="301"/>
      <c r="F104" s="226"/>
      <c r="G104" s="888"/>
      <c r="H104" s="888"/>
      <c r="I104" s="888"/>
      <c r="J104" s="888"/>
      <c r="K104" s="888"/>
      <c r="L104" s="888"/>
      <c r="M104" s="888"/>
      <c r="N104" s="888"/>
      <c r="O104" s="2137"/>
      <c r="P104" s="2137"/>
      <c r="Q104" s="2137"/>
      <c r="R104" s="2137"/>
      <c r="S104" s="2137"/>
      <c r="T104" s="2137"/>
      <c r="U104" s="2137"/>
      <c r="V104" s="2137"/>
      <c r="W104" s="2137"/>
      <c r="X104" s="2137"/>
      <c r="Y104" s="2137"/>
      <c r="Z104" s="2137"/>
      <c r="AA104" s="2137"/>
      <c r="AB104" s="2137"/>
      <c r="AC104" s="2137"/>
      <c r="AD104" s="2137"/>
      <c r="AE104" s="2137"/>
      <c r="AF104" s="2137"/>
      <c r="AG104" s="2137"/>
      <c r="AH104" s="2137"/>
      <c r="AI104" s="2137"/>
      <c r="AJ104" s="2137"/>
      <c r="AK104" s="2137"/>
      <c r="AL104" s="2137"/>
      <c r="AM104" s="2137"/>
      <c r="AN104" s="2137"/>
      <c r="AO104" s="2137"/>
      <c r="AP104" s="2137"/>
      <c r="AQ104" s="2137"/>
      <c r="AR104" s="2137"/>
      <c r="AS104" s="2474"/>
      <c r="AT104" s="2474"/>
      <c r="AU104" s="2474"/>
    </row>
    <row r="105" spans="1:47" x14ac:dyDescent="0.2">
      <c r="A105" s="2504" t="s">
        <v>359</v>
      </c>
      <c r="B105" s="301"/>
      <c r="C105" s="301"/>
      <c r="D105" s="301"/>
      <c r="E105" s="301"/>
      <c r="F105" s="226"/>
      <c r="G105" s="888"/>
      <c r="H105" s="888"/>
      <c r="I105" s="888"/>
      <c r="J105" s="888"/>
      <c r="K105" s="888"/>
      <c r="L105" s="888"/>
      <c r="M105" s="888"/>
      <c r="N105" s="888"/>
      <c r="O105" s="2137"/>
      <c r="P105" s="2137"/>
      <c r="Q105" s="2137"/>
      <c r="R105" s="2137"/>
      <c r="S105" s="2137"/>
      <c r="T105" s="2137"/>
      <c r="U105" s="2137"/>
      <c r="V105" s="2137"/>
      <c r="W105" s="2137"/>
      <c r="X105" s="2137"/>
      <c r="Y105" s="2137"/>
      <c r="Z105" s="2137"/>
      <c r="AA105" s="2137"/>
      <c r="AB105" s="2137"/>
      <c r="AC105" s="2137"/>
      <c r="AD105" s="2137"/>
      <c r="AE105" s="2137"/>
      <c r="AF105" s="2137"/>
      <c r="AG105" s="2137"/>
      <c r="AH105" s="2137"/>
      <c r="AI105" s="2137"/>
      <c r="AJ105" s="2137"/>
      <c r="AK105" s="2137"/>
      <c r="AL105" s="2137"/>
      <c r="AM105" s="2137"/>
      <c r="AN105" s="2137"/>
      <c r="AO105" s="2137"/>
      <c r="AP105" s="2137"/>
      <c r="AQ105" s="2137"/>
      <c r="AR105" s="2137"/>
      <c r="AS105" s="2474"/>
      <c r="AT105" s="2474"/>
      <c r="AU105" s="2474"/>
    </row>
    <row r="106" spans="1:47" x14ac:dyDescent="0.2">
      <c r="A106" s="2504" t="s">
        <v>358</v>
      </c>
      <c r="B106" s="301"/>
      <c r="C106" s="301"/>
      <c r="D106" s="301"/>
      <c r="E106" s="301"/>
      <c r="F106" s="226"/>
      <c r="G106" s="888"/>
      <c r="H106" s="888"/>
      <c r="I106" s="888"/>
      <c r="J106" s="888"/>
      <c r="K106" s="888"/>
      <c r="L106" s="888"/>
      <c r="M106" s="888"/>
      <c r="N106" s="888"/>
      <c r="O106" s="2137"/>
      <c r="P106" s="2137"/>
      <c r="Q106" s="2137"/>
      <c r="R106" s="2137"/>
      <c r="S106" s="2137"/>
      <c r="T106" s="2137"/>
      <c r="U106" s="2137"/>
      <c r="V106" s="2137"/>
      <c r="W106" s="2137"/>
      <c r="X106" s="2137"/>
      <c r="Y106" s="2137"/>
      <c r="Z106" s="2137"/>
      <c r="AA106" s="2137"/>
      <c r="AB106" s="2137"/>
      <c r="AC106" s="2137"/>
      <c r="AD106" s="2137"/>
      <c r="AE106" s="2137"/>
      <c r="AF106" s="2137"/>
      <c r="AG106" s="2137"/>
      <c r="AH106" s="2137"/>
      <c r="AI106" s="2137"/>
      <c r="AJ106" s="2137"/>
      <c r="AK106" s="2137"/>
      <c r="AL106" s="2137"/>
      <c r="AM106" s="2137"/>
      <c r="AN106" s="2137"/>
      <c r="AO106" s="2137"/>
      <c r="AP106" s="2137"/>
      <c r="AQ106" s="2137"/>
      <c r="AR106" s="2137"/>
      <c r="AS106" s="2474"/>
      <c r="AT106" s="2474"/>
      <c r="AU106" s="2474"/>
    </row>
    <row r="107" spans="1:47" x14ac:dyDescent="0.2">
      <c r="A107" s="2505" t="s">
        <v>361</v>
      </c>
      <c r="B107" s="247"/>
      <c r="C107" s="247"/>
      <c r="D107" s="247"/>
      <c r="E107" s="247"/>
      <c r="F107" s="226"/>
      <c r="G107" s="888"/>
      <c r="H107" s="888"/>
      <c r="I107" s="888"/>
      <c r="J107" s="888"/>
      <c r="K107" s="888"/>
      <c r="L107" s="888"/>
      <c r="M107" s="888"/>
      <c r="N107" s="888"/>
      <c r="O107" s="2137"/>
      <c r="P107" s="2137"/>
      <c r="Q107" s="2137"/>
      <c r="R107" s="2137"/>
      <c r="S107" s="2137"/>
      <c r="T107" s="2137"/>
      <c r="U107" s="2137"/>
      <c r="V107" s="2137"/>
      <c r="W107" s="2137"/>
      <c r="X107" s="2137"/>
      <c r="Y107" s="2137"/>
      <c r="Z107" s="2137"/>
      <c r="AA107" s="2137"/>
      <c r="AB107" s="2137"/>
      <c r="AC107" s="2137"/>
      <c r="AD107" s="2137"/>
      <c r="AE107" s="2137"/>
      <c r="AF107" s="2137"/>
      <c r="AG107" s="2137"/>
      <c r="AH107" s="2137"/>
      <c r="AI107" s="2137"/>
      <c r="AJ107" s="2137"/>
      <c r="AK107" s="2137"/>
      <c r="AL107" s="2137"/>
      <c r="AM107" s="2137"/>
      <c r="AN107" s="2137"/>
      <c r="AO107" s="2137"/>
      <c r="AP107" s="2137"/>
      <c r="AQ107" s="2137"/>
      <c r="AR107" s="2137"/>
      <c r="AS107" s="2474"/>
      <c r="AT107" s="2474"/>
      <c r="AU107" s="2474"/>
    </row>
    <row r="108" spans="1:47" x14ac:dyDescent="0.2">
      <c r="A108" s="2490" t="s">
        <v>47</v>
      </c>
      <c r="B108" s="814">
        <f>SUM(B103:B107)</f>
        <v>0</v>
      </c>
      <c r="C108" s="814">
        <f>SUM(C103:C107)</f>
        <v>0</v>
      </c>
      <c r="D108" s="814">
        <f>SUM(D103:D107)</f>
        <v>0</v>
      </c>
      <c r="E108" s="814">
        <f>SUM(E103:E107)</f>
        <v>0</v>
      </c>
      <c r="F108" s="226"/>
      <c r="G108" s="888"/>
      <c r="H108" s="888"/>
      <c r="I108" s="888"/>
      <c r="J108" s="888"/>
      <c r="K108" s="888"/>
      <c r="L108" s="888"/>
      <c r="M108" s="888"/>
      <c r="N108" s="888"/>
      <c r="O108" s="2137"/>
      <c r="P108" s="2137"/>
      <c r="Q108" s="2137"/>
      <c r="R108" s="2137"/>
      <c r="S108" s="2137"/>
      <c r="T108" s="2137"/>
      <c r="U108" s="2137"/>
      <c r="V108" s="2137"/>
      <c r="W108" s="2137"/>
      <c r="X108" s="2137"/>
      <c r="Y108" s="2137"/>
      <c r="Z108" s="2137"/>
      <c r="AA108" s="2137"/>
      <c r="AB108" s="2137"/>
      <c r="AC108" s="2137"/>
      <c r="AD108" s="2137"/>
      <c r="AE108" s="2137"/>
      <c r="AF108" s="2137"/>
      <c r="AG108" s="2137"/>
      <c r="AH108" s="2137"/>
      <c r="AI108" s="2137"/>
      <c r="AJ108" s="2137"/>
      <c r="AK108" s="2137"/>
      <c r="AL108" s="2137"/>
      <c r="AM108" s="2137"/>
      <c r="AN108" s="2137"/>
      <c r="AO108" s="2137"/>
      <c r="AP108" s="2137"/>
      <c r="AQ108" s="2137"/>
      <c r="AR108" s="2137"/>
      <c r="AS108" s="2474"/>
      <c r="AT108" s="2474"/>
      <c r="AU108" s="2474"/>
    </row>
    <row r="109" spans="1:47" x14ac:dyDescent="0.2">
      <c r="A109" s="801" t="s">
        <v>1539</v>
      </c>
      <c r="B109" s="2358"/>
      <c r="C109" s="439"/>
      <c r="D109" s="888"/>
      <c r="E109" s="888"/>
      <c r="F109" s="888"/>
      <c r="G109" s="2137"/>
      <c r="H109" s="2137"/>
      <c r="I109" s="2137"/>
      <c r="J109" s="2137"/>
      <c r="K109" s="888"/>
      <c r="L109" s="888"/>
      <c r="M109" s="888"/>
      <c r="N109" s="888"/>
      <c r="O109" s="2137"/>
      <c r="P109" s="2137"/>
      <c r="Q109" s="2137"/>
      <c r="R109" s="2137"/>
      <c r="S109" s="2137"/>
      <c r="T109" s="2137"/>
      <c r="U109" s="2137"/>
      <c r="V109" s="2137"/>
      <c r="W109" s="2137"/>
      <c r="X109" s="2137"/>
      <c r="Y109" s="2137"/>
      <c r="Z109" s="2137"/>
      <c r="AA109" s="2137"/>
      <c r="AB109" s="2137"/>
      <c r="AC109" s="2137"/>
      <c r="AD109" s="2137"/>
      <c r="AE109" s="2137"/>
      <c r="AF109" s="2137"/>
      <c r="AG109" s="2137"/>
      <c r="AH109" s="2137"/>
      <c r="AI109" s="2137"/>
      <c r="AJ109" s="2137"/>
      <c r="AK109" s="2137"/>
      <c r="AL109" s="2137"/>
      <c r="AM109" s="2137"/>
      <c r="AN109" s="2137"/>
      <c r="AO109" s="2137"/>
      <c r="AP109" s="2137"/>
      <c r="AQ109" s="2137"/>
      <c r="AR109" s="2137"/>
      <c r="AS109" s="2474"/>
      <c r="AT109" s="2474"/>
      <c r="AU109" s="2474"/>
    </row>
    <row r="110" spans="1:47" x14ac:dyDescent="0.2">
      <c r="A110" s="3191" t="s">
        <v>920</v>
      </c>
      <c r="B110" s="3193"/>
      <c r="C110" s="2750" t="s">
        <v>47</v>
      </c>
      <c r="D110" s="2735" t="s">
        <v>1311</v>
      </c>
      <c r="E110" s="2736"/>
      <c r="F110" s="2736"/>
      <c r="G110" s="2732" t="s">
        <v>1181</v>
      </c>
      <c r="H110" s="2137"/>
      <c r="I110" s="2137"/>
      <c r="J110" s="2137"/>
      <c r="K110" s="888"/>
      <c r="L110" s="888"/>
      <c r="M110" s="888"/>
      <c r="N110" s="888"/>
      <c r="O110" s="2137"/>
      <c r="P110" s="2137"/>
      <c r="Q110" s="2137"/>
      <c r="R110" s="2137"/>
      <c r="S110" s="2137"/>
      <c r="T110" s="2137"/>
      <c r="U110" s="2137"/>
      <c r="V110" s="2137"/>
      <c r="W110" s="2137"/>
      <c r="X110" s="2137"/>
      <c r="Y110" s="2137"/>
      <c r="Z110" s="2137"/>
      <c r="AA110" s="2137"/>
      <c r="AB110" s="2137"/>
      <c r="AC110" s="2137"/>
      <c r="AD110" s="2137"/>
      <c r="AE110" s="2137"/>
      <c r="AF110" s="2137"/>
      <c r="AG110" s="2137"/>
      <c r="AH110" s="2137"/>
      <c r="AI110" s="2137"/>
      <c r="AJ110" s="2137"/>
      <c r="AK110" s="2137"/>
      <c r="AL110" s="2137"/>
      <c r="AM110" s="2137"/>
      <c r="AN110" s="2137"/>
      <c r="AO110" s="2137"/>
      <c r="AP110" s="2137"/>
      <c r="AQ110" s="2137"/>
      <c r="AR110" s="2137"/>
      <c r="AS110" s="2474"/>
      <c r="AT110" s="2474"/>
      <c r="AU110" s="2474"/>
    </row>
    <row r="111" spans="1:47" ht="21" x14ac:dyDescent="0.2">
      <c r="A111" s="3194"/>
      <c r="B111" s="3196"/>
      <c r="C111" s="2751"/>
      <c r="D111" s="115" t="s">
        <v>1319</v>
      </c>
      <c r="E111" s="115" t="s">
        <v>1320</v>
      </c>
      <c r="F111" s="115" t="s">
        <v>1321</v>
      </c>
      <c r="G111" s="2733"/>
      <c r="H111" s="888"/>
      <c r="I111" s="888"/>
      <c r="J111" s="888"/>
      <c r="K111" s="888"/>
      <c r="L111" s="888"/>
      <c r="M111" s="888"/>
      <c r="N111" s="888"/>
      <c r="O111" s="2137"/>
      <c r="P111" s="2137"/>
      <c r="Q111" s="2137"/>
      <c r="R111" s="2137"/>
      <c r="S111" s="2137"/>
      <c r="T111" s="2137"/>
      <c r="U111" s="2137"/>
      <c r="V111" s="2137"/>
      <c r="W111" s="2137"/>
      <c r="X111" s="2137"/>
      <c r="Y111" s="2137"/>
      <c r="Z111" s="2137"/>
      <c r="AA111" s="2137"/>
      <c r="AB111" s="2137"/>
      <c r="AC111" s="2137"/>
      <c r="AD111" s="2137"/>
      <c r="AE111" s="2137"/>
      <c r="AF111" s="2137"/>
      <c r="AG111" s="2137"/>
      <c r="AH111" s="2137"/>
      <c r="AI111" s="2137"/>
      <c r="AJ111" s="2137"/>
      <c r="AK111" s="2137"/>
      <c r="AL111" s="2137"/>
      <c r="AM111" s="2137"/>
      <c r="AN111" s="2137"/>
      <c r="AO111" s="2137"/>
      <c r="AP111" s="2137"/>
      <c r="AQ111" s="2137"/>
      <c r="AR111" s="2137"/>
      <c r="AS111" s="2474"/>
      <c r="AT111" s="2474"/>
      <c r="AU111" s="2474"/>
    </row>
    <row r="112" spans="1:47" x14ac:dyDescent="0.2">
      <c r="A112" s="3655" t="s">
        <v>1345</v>
      </c>
      <c r="B112" s="3656"/>
      <c r="C112" s="814">
        <f>SUM(D112:G112)</f>
        <v>0</v>
      </c>
      <c r="D112" s="346"/>
      <c r="E112" s="815"/>
      <c r="F112" s="347"/>
      <c r="G112" s="347"/>
      <c r="H112" s="226"/>
      <c r="I112" s="888"/>
      <c r="J112" s="888"/>
      <c r="K112" s="888"/>
      <c r="L112" s="888"/>
      <c r="M112" s="888"/>
      <c r="N112" s="888"/>
      <c r="O112" s="2137"/>
      <c r="P112" s="2137"/>
      <c r="Q112" s="2137"/>
      <c r="R112" s="2137"/>
      <c r="S112" s="2137"/>
      <c r="T112" s="2137"/>
      <c r="U112" s="2137"/>
      <c r="V112" s="2137"/>
      <c r="W112" s="2137"/>
      <c r="X112" s="2137"/>
      <c r="Y112" s="2137"/>
      <c r="Z112" s="2137"/>
      <c r="AA112" s="2137"/>
      <c r="AB112" s="2137"/>
      <c r="AC112" s="2137"/>
      <c r="AD112" s="2137"/>
      <c r="AE112" s="2137"/>
      <c r="AF112" s="2137"/>
      <c r="AG112" s="2137"/>
      <c r="AH112" s="2137"/>
      <c r="AI112" s="2137"/>
      <c r="AJ112" s="2137"/>
      <c r="AK112" s="2137"/>
      <c r="AL112" s="2137"/>
      <c r="AM112" s="2137"/>
      <c r="AN112" s="2137"/>
      <c r="AO112" s="2137"/>
      <c r="AP112" s="2137"/>
      <c r="AQ112" s="2137"/>
      <c r="AR112" s="2137"/>
      <c r="AS112" s="2474"/>
      <c r="AT112" s="2474"/>
      <c r="AU112" s="2474"/>
    </row>
    <row r="113" spans="1:85" x14ac:dyDescent="0.2">
      <c r="A113" s="2782" t="s">
        <v>1346</v>
      </c>
      <c r="B113" s="2783"/>
      <c r="C113" s="274">
        <f>SUM(D113:G113)</f>
        <v>0</v>
      </c>
      <c r="D113" s="346"/>
      <c r="E113" s="815"/>
      <c r="F113" s="347"/>
      <c r="G113" s="347"/>
      <c r="H113" s="226"/>
      <c r="I113" s="888"/>
      <c r="J113" s="888"/>
      <c r="K113" s="888"/>
      <c r="L113" s="888"/>
      <c r="M113" s="888"/>
      <c r="N113" s="888"/>
      <c r="O113" s="2137"/>
      <c r="P113" s="2137"/>
      <c r="Q113" s="2137"/>
      <c r="R113" s="2137"/>
      <c r="S113" s="2137"/>
      <c r="T113" s="2137"/>
      <c r="U113" s="2137"/>
      <c r="V113" s="2137"/>
      <c r="W113" s="2137"/>
      <c r="X113" s="2137"/>
      <c r="Y113" s="2137"/>
      <c r="Z113" s="2137"/>
      <c r="AA113" s="2137"/>
      <c r="AB113" s="2137"/>
      <c r="AC113" s="2137"/>
      <c r="AD113" s="2137"/>
      <c r="AE113" s="2137"/>
      <c r="AF113" s="2137"/>
      <c r="AG113" s="2137"/>
      <c r="AH113" s="2137"/>
      <c r="AI113" s="2137"/>
      <c r="AJ113" s="2137"/>
      <c r="AK113" s="2137"/>
      <c r="AL113" s="2137"/>
      <c r="AM113" s="2137"/>
      <c r="AN113" s="2137"/>
      <c r="AO113" s="2137"/>
      <c r="AP113" s="2137"/>
      <c r="AQ113" s="2137"/>
      <c r="AR113" s="2137"/>
      <c r="AS113" s="2474"/>
      <c r="AT113" s="2474"/>
      <c r="AU113" s="2474"/>
    </row>
    <row r="114" spans="1:85" ht="15" x14ac:dyDescent="0.2">
      <c r="A114" s="1410" t="s">
        <v>2289</v>
      </c>
      <c r="B114" s="103"/>
      <c r="C114" s="103"/>
      <c r="D114" s="103"/>
      <c r="E114" s="888"/>
      <c r="F114" s="888"/>
      <c r="G114" s="888"/>
      <c r="H114" s="888"/>
      <c r="I114" s="888"/>
      <c r="J114" s="888"/>
      <c r="K114" s="888"/>
      <c r="L114" s="888"/>
      <c r="M114" s="888"/>
      <c r="N114" s="888"/>
      <c r="O114" s="2137"/>
      <c r="P114" s="2137"/>
      <c r="Q114" s="2137"/>
      <c r="R114" s="2137"/>
      <c r="S114" s="2137"/>
      <c r="T114" s="2137"/>
      <c r="U114" s="2137"/>
      <c r="V114" s="2137"/>
      <c r="W114" s="2137"/>
      <c r="X114" s="2137"/>
      <c r="Y114" s="2137"/>
      <c r="Z114" s="2137"/>
      <c r="AA114" s="2137"/>
      <c r="AB114" s="2137"/>
      <c r="AC114" s="2137"/>
      <c r="AD114" s="2137"/>
      <c r="AE114" s="2137"/>
      <c r="AF114" s="2137"/>
      <c r="AG114" s="2137"/>
      <c r="AH114" s="2137"/>
      <c r="AI114" s="2137"/>
      <c r="AJ114" s="2137"/>
      <c r="AK114" s="2137"/>
      <c r="AL114" s="2137"/>
      <c r="AM114" s="2137"/>
      <c r="AN114" s="2137"/>
      <c r="AO114" s="2137"/>
      <c r="AP114" s="2137"/>
      <c r="AQ114" s="2137"/>
      <c r="AR114" s="2137"/>
      <c r="AS114" s="2474"/>
      <c r="AT114" s="2474"/>
      <c r="AU114" s="2474"/>
    </row>
    <row r="115" spans="1:85" x14ac:dyDescent="0.2">
      <c r="A115" s="3191" t="s">
        <v>1347</v>
      </c>
      <c r="B115" s="3192"/>
      <c r="C115" s="3193"/>
      <c r="D115" s="2750" t="s">
        <v>47</v>
      </c>
      <c r="E115" s="2735" t="s">
        <v>1311</v>
      </c>
      <c r="F115" s="2736"/>
      <c r="G115" s="2736"/>
      <c r="H115" s="2732" t="s">
        <v>1181</v>
      </c>
      <c r="I115" s="888"/>
      <c r="J115" s="888"/>
      <c r="K115" s="888"/>
      <c r="L115" s="888"/>
      <c r="M115" s="888"/>
      <c r="N115" s="888"/>
      <c r="O115" s="2137"/>
      <c r="P115" s="2137"/>
      <c r="Q115" s="2137"/>
      <c r="R115" s="2137"/>
      <c r="S115" s="2137"/>
      <c r="T115" s="2137"/>
      <c r="U115" s="2137"/>
      <c r="V115" s="2137"/>
      <c r="W115" s="2137"/>
      <c r="X115" s="2137"/>
      <c r="Y115" s="2137"/>
      <c r="Z115" s="2137"/>
      <c r="AA115" s="2137"/>
      <c r="AB115" s="2137"/>
      <c r="AC115" s="2137"/>
      <c r="AD115" s="2137"/>
      <c r="AE115" s="2137"/>
      <c r="AF115" s="2137"/>
      <c r="AG115" s="2137"/>
      <c r="AH115" s="2137"/>
      <c r="AI115" s="2137"/>
      <c r="AJ115" s="2137"/>
      <c r="AK115" s="2137"/>
      <c r="AL115" s="2137"/>
      <c r="AM115" s="2137"/>
      <c r="AN115" s="2137"/>
      <c r="AO115" s="2137"/>
      <c r="AP115" s="2137"/>
      <c r="AQ115" s="2137"/>
      <c r="AR115" s="2137"/>
      <c r="AS115" s="2474"/>
      <c r="AT115" s="2474"/>
      <c r="AU115" s="2474"/>
    </row>
    <row r="116" spans="1:85" ht="31.5" x14ac:dyDescent="0.2">
      <c r="A116" s="3194"/>
      <c r="B116" s="3195"/>
      <c r="C116" s="3196"/>
      <c r="D116" s="2751"/>
      <c r="E116" s="115" t="s">
        <v>1319</v>
      </c>
      <c r="F116" s="115" t="s">
        <v>1320</v>
      </c>
      <c r="G116" s="115" t="s">
        <v>1321</v>
      </c>
      <c r="H116" s="2733"/>
      <c r="I116" s="888"/>
      <c r="J116" s="888"/>
      <c r="K116" s="888"/>
      <c r="L116" s="888"/>
      <c r="M116" s="888"/>
      <c r="N116" s="888"/>
      <c r="O116" s="2137"/>
      <c r="P116" s="2137"/>
      <c r="Q116" s="2137"/>
      <c r="R116" s="2137"/>
      <c r="S116" s="2137"/>
      <c r="T116" s="2137"/>
      <c r="U116" s="2137"/>
      <c r="V116" s="2137"/>
      <c r="W116" s="2137"/>
      <c r="X116" s="2137"/>
      <c r="Y116" s="2137"/>
      <c r="Z116" s="2137"/>
      <c r="AA116" s="2137"/>
      <c r="AB116" s="2137"/>
      <c r="AC116" s="2137"/>
      <c r="AD116" s="2137"/>
      <c r="AE116" s="2137"/>
      <c r="AF116" s="2137"/>
      <c r="AG116" s="2137"/>
      <c r="AH116" s="2137"/>
      <c r="AI116" s="2137"/>
      <c r="AJ116" s="2137"/>
      <c r="AK116" s="2137"/>
      <c r="AL116" s="2137"/>
      <c r="AM116" s="2137"/>
      <c r="AN116" s="2137"/>
      <c r="AO116" s="2137"/>
      <c r="AP116" s="2137"/>
      <c r="AQ116" s="2137"/>
      <c r="AR116" s="2137"/>
      <c r="AS116" s="2474"/>
      <c r="AT116" s="2474"/>
      <c r="AU116" s="2474"/>
    </row>
    <row r="117" spans="1:85" x14ac:dyDescent="0.2">
      <c r="A117" s="2506" t="s">
        <v>1348</v>
      </c>
      <c r="B117" s="2507"/>
      <c r="C117" s="2508"/>
      <c r="D117" s="814">
        <f>SUM(E117:H117)</f>
        <v>0</v>
      </c>
      <c r="E117" s="346"/>
      <c r="F117" s="815"/>
      <c r="G117" s="347"/>
      <c r="H117" s="347"/>
      <c r="I117" s="226"/>
      <c r="J117" s="888"/>
      <c r="K117" s="888"/>
      <c r="L117" s="888"/>
      <c r="M117" s="888"/>
      <c r="N117" s="888"/>
      <c r="O117" s="2137"/>
      <c r="P117" s="2137"/>
      <c r="Q117" s="2137"/>
      <c r="R117" s="2137"/>
      <c r="S117" s="2137"/>
      <c r="T117" s="2137"/>
      <c r="U117" s="2137"/>
      <c r="V117" s="2137"/>
      <c r="W117" s="2137"/>
      <c r="X117" s="2137"/>
      <c r="Y117" s="2137"/>
      <c r="Z117" s="2137"/>
      <c r="AA117" s="2137"/>
      <c r="AB117" s="2137"/>
      <c r="AC117" s="2137"/>
      <c r="AD117" s="2137"/>
      <c r="AE117" s="2137"/>
      <c r="AF117" s="2137"/>
      <c r="AG117" s="2137"/>
      <c r="AH117" s="2137"/>
      <c r="AI117" s="2137"/>
      <c r="AJ117" s="2137"/>
      <c r="AK117" s="2137"/>
      <c r="AL117" s="2137"/>
      <c r="AM117" s="2137"/>
      <c r="AN117" s="2137"/>
      <c r="AO117" s="2137"/>
      <c r="AP117" s="2137"/>
      <c r="AQ117" s="2137"/>
      <c r="AR117" s="2137"/>
      <c r="AS117" s="2474"/>
      <c r="AT117" s="2474"/>
      <c r="AU117" s="2474"/>
    </row>
    <row r="118" spans="1:85" x14ac:dyDescent="0.2">
      <c r="A118" s="2506" t="s">
        <v>1349</v>
      </c>
      <c r="B118" s="2507"/>
      <c r="C118" s="2508"/>
      <c r="D118" s="814">
        <f>SUM(E118:H118)</f>
        <v>0</v>
      </c>
      <c r="E118" s="346"/>
      <c r="F118" s="815"/>
      <c r="G118" s="347"/>
      <c r="H118" s="347"/>
      <c r="I118" s="226"/>
      <c r="J118" s="888"/>
      <c r="K118" s="888"/>
      <c r="L118" s="888"/>
      <c r="M118" s="888"/>
      <c r="N118" s="888"/>
      <c r="O118" s="2137"/>
      <c r="P118" s="2137"/>
      <c r="Q118" s="2137"/>
      <c r="R118" s="2137"/>
      <c r="S118" s="2137"/>
      <c r="T118" s="2137"/>
      <c r="U118" s="2137"/>
      <c r="V118" s="2137"/>
      <c r="W118" s="2137"/>
      <c r="X118" s="2137"/>
      <c r="Y118" s="2137"/>
      <c r="Z118" s="2137"/>
      <c r="AA118" s="2137"/>
      <c r="AB118" s="2137"/>
      <c r="AC118" s="2137"/>
      <c r="AD118" s="2137"/>
      <c r="AE118" s="2137"/>
      <c r="AF118" s="2137"/>
      <c r="AG118" s="2137"/>
      <c r="AH118" s="2137"/>
      <c r="AI118" s="2137"/>
      <c r="AJ118" s="2137"/>
      <c r="AK118" s="2137"/>
      <c r="AL118" s="2137"/>
      <c r="AM118" s="2137"/>
      <c r="AN118" s="2137"/>
      <c r="AO118" s="2137"/>
      <c r="AP118" s="2137"/>
      <c r="AQ118" s="2137"/>
      <c r="AR118" s="2137"/>
      <c r="AS118" s="2474"/>
      <c r="AT118" s="2474"/>
      <c r="AU118" s="2474"/>
    </row>
    <row r="119" spans="1:85" x14ac:dyDescent="0.2">
      <c r="A119" s="851" t="s">
        <v>1540</v>
      </c>
      <c r="B119" s="2509"/>
      <c r="C119" s="2510"/>
      <c r="D119" s="2511"/>
      <c r="E119" s="2512"/>
      <c r="F119" s="2513"/>
      <c r="G119" s="2514"/>
      <c r="H119" s="2515"/>
      <c r="I119" s="2516"/>
      <c r="J119" s="2516"/>
      <c r="K119" s="2516"/>
      <c r="L119" s="223"/>
    </row>
    <row r="120" spans="1:85" x14ac:dyDescent="0.2">
      <c r="A120" s="2740" t="s">
        <v>1350</v>
      </c>
      <c r="B120" s="2732" t="s">
        <v>47</v>
      </c>
      <c r="C120" s="2775" t="s">
        <v>1351</v>
      </c>
      <c r="D120" s="2775"/>
      <c r="E120" s="2775"/>
      <c r="F120" s="2775" t="s">
        <v>1352</v>
      </c>
      <c r="G120" s="3350" t="s">
        <v>1353</v>
      </c>
      <c r="H120" s="2737" t="s">
        <v>1311</v>
      </c>
      <c r="I120" s="2920"/>
      <c r="J120" s="2920"/>
      <c r="K120" s="2775" t="s">
        <v>443</v>
      </c>
      <c r="L120" s="2887" t="s">
        <v>2217</v>
      </c>
    </row>
    <row r="121" spans="1:85" ht="60.75" customHeight="1" x14ac:dyDescent="0.2">
      <c r="A121" s="2741"/>
      <c r="B121" s="2733"/>
      <c r="C121" s="1210" t="s">
        <v>2091</v>
      </c>
      <c r="D121" s="467" t="s">
        <v>2092</v>
      </c>
      <c r="E121" s="339" t="s">
        <v>2093</v>
      </c>
      <c r="F121" s="2775"/>
      <c r="G121" s="3350"/>
      <c r="H121" s="339" t="s">
        <v>1319</v>
      </c>
      <c r="I121" s="115" t="s">
        <v>1320</v>
      </c>
      <c r="J121" s="115" t="s">
        <v>1321</v>
      </c>
      <c r="K121" s="2775"/>
      <c r="L121" s="3652"/>
    </row>
    <row r="122" spans="1:85" x14ac:dyDescent="0.2">
      <c r="A122" s="389" t="s">
        <v>2075</v>
      </c>
      <c r="B122" s="165">
        <f>SUM(C122:G122)</f>
        <v>0</v>
      </c>
      <c r="C122" s="193"/>
      <c r="D122" s="125"/>
      <c r="E122" s="244"/>
      <c r="F122" s="125"/>
      <c r="G122" s="994"/>
      <c r="H122" s="244"/>
      <c r="I122" s="125"/>
      <c r="J122" s="125"/>
      <c r="K122" s="125"/>
      <c r="L122" s="244"/>
      <c r="M122" s="308"/>
      <c r="CA122" s="290" t="str">
        <f>IF(B122&lt;&gt;SUM(H122:K122),"Total personas  debe ser igual que según Tipo estrategia + otros","")</f>
        <v/>
      </c>
      <c r="CG122" s="290">
        <f>IF(B122&lt;&gt;SUM(H122:K122),1,0)</f>
        <v>0</v>
      </c>
    </row>
    <row r="123" spans="1:85" x14ac:dyDescent="0.2">
      <c r="A123" s="396" t="s">
        <v>1337</v>
      </c>
      <c r="B123" s="200">
        <f>SUM(C123:G123)</f>
        <v>0</v>
      </c>
      <c r="C123" s="201"/>
      <c r="D123" s="237"/>
      <c r="E123" s="301"/>
      <c r="F123" s="237"/>
      <c r="G123" s="1558"/>
      <c r="H123" s="301"/>
      <c r="I123" s="237"/>
      <c r="J123" s="237"/>
      <c r="K123" s="237"/>
      <c r="L123" s="301"/>
      <c r="M123" s="308"/>
      <c r="CA123" s="290" t="str">
        <f>IF(B123&lt;&gt;SUM(H123:K123),"Total personas  debe ser igual que según Tipo estrategia + otros","")</f>
        <v/>
      </c>
      <c r="CG123" s="290">
        <f>IF(B123&lt;&gt;SUM(H123:K123),1,0)</f>
        <v>0</v>
      </c>
    </row>
    <row r="124" spans="1:85" x14ac:dyDescent="0.2">
      <c r="A124" s="399" t="s">
        <v>1339</v>
      </c>
      <c r="B124" s="168">
        <f>SUM(C124:G124)</f>
        <v>0</v>
      </c>
      <c r="C124" s="242"/>
      <c r="D124" s="136"/>
      <c r="E124" s="247"/>
      <c r="F124" s="136"/>
      <c r="G124" s="988"/>
      <c r="H124" s="247"/>
      <c r="I124" s="136"/>
      <c r="J124" s="136"/>
      <c r="K124" s="136"/>
      <c r="L124" s="247"/>
      <c r="M124" s="308"/>
      <c r="CA124" s="290" t="str">
        <f>IF(B124&lt;&gt;SUM(H124:K124),"Total personas  debe ser igual que según Tipo estrategia + otros","")</f>
        <v/>
      </c>
      <c r="CG124" s="290">
        <f>IF(B124&lt;&gt;SUM(H124:K124),1,0)</f>
        <v>0</v>
      </c>
    </row>
    <row r="125" spans="1:85" ht="15" x14ac:dyDescent="0.2">
      <c r="A125" s="801" t="s">
        <v>1541</v>
      </c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</row>
    <row r="126" spans="1:85" ht="15" x14ac:dyDescent="0.2">
      <c r="A126" s="2740" t="s">
        <v>1354</v>
      </c>
      <c r="B126" s="2732" t="s">
        <v>1355</v>
      </c>
      <c r="C126" s="2745" t="s">
        <v>1356</v>
      </c>
      <c r="D126" s="3653"/>
      <c r="E126" s="3654" t="s">
        <v>1357</v>
      </c>
      <c r="F126" s="3653"/>
      <c r="G126" s="3654" t="s">
        <v>1358</v>
      </c>
      <c r="H126" s="3653"/>
      <c r="I126" s="3654" t="s">
        <v>1359</v>
      </c>
      <c r="J126" s="3653"/>
      <c r="K126" s="103"/>
      <c r="L126" s="103"/>
      <c r="M126" s="103"/>
      <c r="N126" s="888"/>
      <c r="O126" s="2137"/>
      <c r="P126" s="2137"/>
      <c r="Q126" s="2137"/>
      <c r="R126" s="2137"/>
      <c r="S126" s="2137"/>
      <c r="T126" s="2137"/>
      <c r="U126" s="2137"/>
      <c r="V126" s="2137"/>
      <c r="W126" s="2137"/>
      <c r="X126" s="2137"/>
      <c r="Y126" s="2137"/>
      <c r="Z126" s="2137"/>
      <c r="AA126" s="2137"/>
      <c r="AB126" s="2137"/>
      <c r="AC126" s="2137"/>
      <c r="AD126" s="2137"/>
      <c r="AE126" s="2137"/>
      <c r="AF126" s="2137"/>
      <c r="AG126" s="2137"/>
      <c r="AH126" s="2137"/>
      <c r="AI126" s="2137"/>
      <c r="AJ126" s="2137"/>
      <c r="AK126" s="2137"/>
      <c r="AL126" s="2137"/>
      <c r="AM126" s="2137"/>
      <c r="AN126" s="2137"/>
      <c r="AO126" s="2137"/>
      <c r="AP126" s="2137"/>
      <c r="AQ126" s="2137"/>
      <c r="AR126" s="2137"/>
      <c r="AS126" s="2474"/>
      <c r="AT126" s="2474"/>
      <c r="AU126" s="2474"/>
    </row>
    <row r="127" spans="1:85" ht="15" x14ac:dyDescent="0.2">
      <c r="A127" s="2741"/>
      <c r="B127" s="2733"/>
      <c r="C127" s="115" t="s">
        <v>1360</v>
      </c>
      <c r="D127" s="2517" t="s">
        <v>1361</v>
      </c>
      <c r="E127" s="339" t="s">
        <v>1360</v>
      </c>
      <c r="F127" s="418" t="s">
        <v>1361</v>
      </c>
      <c r="G127" s="2518" t="s">
        <v>1360</v>
      </c>
      <c r="H127" s="2517" t="s">
        <v>1361</v>
      </c>
      <c r="I127" s="339" t="s">
        <v>1360</v>
      </c>
      <c r="J127" s="2517" t="s">
        <v>1361</v>
      </c>
      <c r="K127" s="103"/>
      <c r="L127" s="103"/>
      <c r="M127" s="103"/>
      <c r="N127" s="888"/>
      <c r="O127" s="2137"/>
      <c r="P127" s="2137"/>
      <c r="Q127" s="2137"/>
      <c r="R127" s="2137"/>
      <c r="S127" s="2137"/>
      <c r="T127" s="2137"/>
      <c r="U127" s="2137"/>
      <c r="V127" s="2137"/>
      <c r="W127" s="2137"/>
      <c r="X127" s="2137"/>
      <c r="Y127" s="2137"/>
      <c r="Z127" s="2137"/>
      <c r="AA127" s="2137"/>
      <c r="AB127" s="2137"/>
      <c r="AC127" s="2137"/>
      <c r="AD127" s="2137"/>
      <c r="AE127" s="2137"/>
      <c r="AF127" s="2137"/>
      <c r="AG127" s="2137"/>
      <c r="AH127" s="2137"/>
      <c r="AI127" s="2137"/>
      <c r="AJ127" s="2137"/>
      <c r="AK127" s="2137"/>
      <c r="AL127" s="2137"/>
      <c r="AM127" s="2137"/>
      <c r="AN127" s="2137"/>
      <c r="AO127" s="2137"/>
      <c r="AP127" s="2137"/>
      <c r="AQ127" s="2137"/>
      <c r="AR127" s="2137"/>
      <c r="AS127" s="2474"/>
      <c r="AT127" s="2474"/>
      <c r="AU127" s="2474"/>
    </row>
    <row r="128" spans="1:85" ht="18.75" customHeight="1" x14ac:dyDescent="0.2">
      <c r="A128" s="2732" t="s">
        <v>2094</v>
      </c>
      <c r="B128" s="389" t="s">
        <v>943</v>
      </c>
      <c r="C128" s="125"/>
      <c r="D128" s="401"/>
      <c r="E128" s="2519"/>
      <c r="F128" s="2520"/>
      <c r="G128" s="244"/>
      <c r="H128" s="2520"/>
      <c r="I128" s="244"/>
      <c r="J128" s="2520"/>
      <c r="K128" s="2521"/>
      <c r="L128" s="103"/>
      <c r="M128" s="103"/>
      <c r="N128" s="888"/>
      <c r="O128" s="2137"/>
      <c r="P128" s="2137"/>
      <c r="Q128" s="2137"/>
      <c r="R128" s="2137"/>
      <c r="S128" s="2137"/>
      <c r="T128" s="2137"/>
      <c r="U128" s="2137"/>
      <c r="V128" s="2137"/>
      <c r="W128" s="2137"/>
      <c r="X128" s="2137"/>
      <c r="Y128" s="2137"/>
      <c r="Z128" s="2137"/>
      <c r="AA128" s="2137"/>
      <c r="AB128" s="2137"/>
      <c r="AC128" s="2137"/>
      <c r="AD128" s="2137"/>
      <c r="AE128" s="2137"/>
      <c r="AF128" s="2137"/>
      <c r="AG128" s="2137"/>
      <c r="AH128" s="2137"/>
      <c r="AI128" s="2137"/>
      <c r="AJ128" s="2137"/>
      <c r="AK128" s="2137"/>
      <c r="AL128" s="2137"/>
      <c r="AM128" s="2137"/>
      <c r="AN128" s="2137"/>
      <c r="AO128" s="2137"/>
      <c r="AP128" s="2137"/>
      <c r="AQ128" s="2137"/>
      <c r="AR128" s="2137"/>
      <c r="AS128" s="2474"/>
      <c r="AT128" s="2474"/>
      <c r="AU128" s="2474"/>
    </row>
    <row r="129" spans="1:47" ht="21" customHeight="1" x14ac:dyDescent="0.2">
      <c r="A129" s="2734"/>
      <c r="B129" s="396" t="s">
        <v>1362</v>
      </c>
      <c r="C129" s="237"/>
      <c r="D129" s="395"/>
      <c r="E129" s="2522"/>
      <c r="F129" s="2523"/>
      <c r="G129" s="301"/>
      <c r="H129" s="2523"/>
      <c r="I129" s="301"/>
      <c r="J129" s="2523"/>
      <c r="K129" s="2521"/>
      <c r="L129" s="103"/>
      <c r="M129" s="103"/>
      <c r="N129" s="888"/>
      <c r="O129" s="2137"/>
      <c r="P129" s="2137"/>
      <c r="Q129" s="2137"/>
      <c r="R129" s="2137"/>
      <c r="S129" s="2137"/>
      <c r="T129" s="2137"/>
      <c r="U129" s="2137"/>
      <c r="V129" s="2137"/>
      <c r="W129" s="2137"/>
      <c r="X129" s="2137"/>
      <c r="Y129" s="2137"/>
      <c r="Z129" s="2137"/>
      <c r="AA129" s="2137"/>
      <c r="AB129" s="2137"/>
      <c r="AC129" s="2137"/>
      <c r="AD129" s="2137"/>
      <c r="AE129" s="2137"/>
      <c r="AF129" s="2137"/>
      <c r="AG129" s="2137"/>
      <c r="AH129" s="2137"/>
      <c r="AI129" s="2137"/>
      <c r="AJ129" s="2137"/>
      <c r="AK129" s="2137"/>
      <c r="AL129" s="2137"/>
      <c r="AM129" s="2137"/>
      <c r="AN129" s="2137"/>
      <c r="AO129" s="2137"/>
      <c r="AP129" s="2137"/>
      <c r="AQ129" s="2137"/>
      <c r="AR129" s="2137"/>
      <c r="AS129" s="2474"/>
      <c r="AT129" s="2474"/>
      <c r="AU129" s="2474"/>
    </row>
    <row r="130" spans="1:47" ht="18.75" customHeight="1" x14ac:dyDescent="0.2">
      <c r="A130" s="2734"/>
      <c r="B130" s="396" t="s">
        <v>1363</v>
      </c>
      <c r="C130" s="237"/>
      <c r="D130" s="395"/>
      <c r="E130" s="2522"/>
      <c r="F130" s="2523"/>
      <c r="G130" s="301"/>
      <c r="H130" s="2523"/>
      <c r="I130" s="301"/>
      <c r="J130" s="2523"/>
      <c r="K130" s="2521"/>
      <c r="L130" s="103"/>
      <c r="M130" s="103"/>
      <c r="N130" s="888"/>
      <c r="O130" s="2137"/>
      <c r="P130" s="2137"/>
      <c r="Q130" s="2137"/>
      <c r="R130" s="2137"/>
      <c r="S130" s="2137"/>
      <c r="T130" s="2137"/>
      <c r="U130" s="2137"/>
      <c r="V130" s="2137"/>
      <c r="W130" s="2137"/>
      <c r="X130" s="2137"/>
      <c r="Y130" s="2137"/>
      <c r="Z130" s="2137"/>
      <c r="AA130" s="2137"/>
      <c r="AB130" s="2137"/>
      <c r="AC130" s="2137"/>
      <c r="AD130" s="2137"/>
      <c r="AE130" s="2137"/>
      <c r="AF130" s="2137"/>
      <c r="AG130" s="2137"/>
      <c r="AH130" s="2137"/>
      <c r="AI130" s="2137"/>
      <c r="AJ130" s="2137"/>
      <c r="AK130" s="2137"/>
      <c r="AL130" s="2137"/>
      <c r="AM130" s="2137"/>
      <c r="AN130" s="2137"/>
      <c r="AO130" s="2137"/>
      <c r="AP130" s="2137"/>
      <c r="AQ130" s="2137"/>
      <c r="AR130" s="2137"/>
      <c r="AS130" s="2474"/>
      <c r="AT130" s="2474"/>
      <c r="AU130" s="2474"/>
    </row>
    <row r="131" spans="1:47" ht="18.75" customHeight="1" x14ac:dyDescent="0.2">
      <c r="A131" s="2733"/>
      <c r="B131" s="396" t="s">
        <v>1364</v>
      </c>
      <c r="C131" s="136"/>
      <c r="D131" s="400"/>
      <c r="E131" s="2524"/>
      <c r="F131" s="2525"/>
      <c r="G131" s="247"/>
      <c r="H131" s="2525"/>
      <c r="I131" s="247"/>
      <c r="J131" s="2525"/>
      <c r="K131" s="2521"/>
      <c r="L131" s="103"/>
      <c r="M131" s="103"/>
      <c r="N131" s="888"/>
      <c r="O131" s="2137"/>
      <c r="P131" s="2137"/>
      <c r="Q131" s="2137"/>
      <c r="R131" s="2137"/>
      <c r="S131" s="2137"/>
      <c r="T131" s="2137"/>
      <c r="U131" s="2137"/>
      <c r="V131" s="2137"/>
      <c r="W131" s="2137"/>
      <c r="X131" s="2137"/>
      <c r="Y131" s="2137"/>
      <c r="Z131" s="2137"/>
      <c r="AA131" s="2137"/>
      <c r="AB131" s="2137"/>
      <c r="AC131" s="2137"/>
      <c r="AD131" s="2137"/>
      <c r="AE131" s="2137"/>
      <c r="AF131" s="2137"/>
      <c r="AG131" s="2137"/>
      <c r="AH131" s="2137"/>
      <c r="AI131" s="2137"/>
      <c r="AJ131" s="2137"/>
      <c r="AK131" s="2137"/>
      <c r="AL131" s="2137"/>
      <c r="AM131" s="2137"/>
      <c r="AN131" s="2137"/>
      <c r="AO131" s="2137"/>
      <c r="AP131" s="2137"/>
      <c r="AQ131" s="2137"/>
      <c r="AR131" s="2137"/>
      <c r="AS131" s="2474"/>
      <c r="AT131" s="2474"/>
      <c r="AU131" s="2474"/>
    </row>
    <row r="132" spans="1:47" ht="15" x14ac:dyDescent="0.2">
      <c r="A132" s="2775" t="s">
        <v>1365</v>
      </c>
      <c r="B132" s="389" t="s">
        <v>929</v>
      </c>
      <c r="C132" s="125"/>
      <c r="D132" s="401"/>
      <c r="E132" s="2519"/>
      <c r="F132" s="2520"/>
      <c r="G132" s="244"/>
      <c r="H132" s="2520"/>
      <c r="I132" s="244"/>
      <c r="J132" s="2520"/>
      <c r="K132" s="2521"/>
      <c r="L132" s="103"/>
      <c r="M132" s="103"/>
      <c r="N132" s="888"/>
      <c r="O132" s="2137"/>
      <c r="P132" s="2137"/>
      <c r="Q132" s="2137"/>
      <c r="R132" s="2137"/>
      <c r="S132" s="2137"/>
      <c r="T132" s="2137"/>
      <c r="U132" s="2137"/>
      <c r="V132" s="2137"/>
      <c r="W132" s="2137"/>
      <c r="X132" s="2137"/>
      <c r="Y132" s="2137"/>
      <c r="Z132" s="2137"/>
      <c r="AA132" s="2137"/>
      <c r="AB132" s="2137"/>
      <c r="AC132" s="2137"/>
      <c r="AD132" s="2137"/>
      <c r="AE132" s="2137"/>
      <c r="AF132" s="2137"/>
      <c r="AG132" s="2137"/>
      <c r="AH132" s="2137"/>
      <c r="AI132" s="2137"/>
      <c r="AJ132" s="2137"/>
      <c r="AK132" s="2137"/>
      <c r="AL132" s="2137"/>
      <c r="AM132" s="2137"/>
      <c r="AN132" s="2137"/>
      <c r="AO132" s="2137"/>
      <c r="AP132" s="2137"/>
      <c r="AQ132" s="2137"/>
      <c r="AR132" s="2137"/>
      <c r="AS132" s="2474"/>
      <c r="AT132" s="2474"/>
      <c r="AU132" s="2474"/>
    </row>
    <row r="133" spans="1:47" ht="21.75" customHeight="1" x14ac:dyDescent="0.2">
      <c r="A133" s="2920"/>
      <c r="B133" s="396" t="s">
        <v>1366</v>
      </c>
      <c r="C133" s="237"/>
      <c r="D133" s="395"/>
      <c r="E133" s="2522"/>
      <c r="F133" s="2523"/>
      <c r="G133" s="301"/>
      <c r="H133" s="2523"/>
      <c r="I133" s="301"/>
      <c r="J133" s="2523"/>
      <c r="K133" s="2521"/>
      <c r="L133" s="103"/>
      <c r="M133" s="103"/>
      <c r="N133" s="888"/>
      <c r="O133" s="2137"/>
      <c r="P133" s="2137"/>
      <c r="Q133" s="2137"/>
      <c r="R133" s="2137"/>
      <c r="S133" s="2137"/>
      <c r="T133" s="2137"/>
      <c r="U133" s="2137"/>
      <c r="V133" s="2137"/>
      <c r="W133" s="2137"/>
      <c r="X133" s="2137"/>
      <c r="Y133" s="2137"/>
      <c r="Z133" s="2137"/>
      <c r="AA133" s="2137"/>
      <c r="AB133" s="2137"/>
      <c r="AC133" s="2137"/>
      <c r="AD133" s="2137"/>
      <c r="AE133" s="2137"/>
      <c r="AF133" s="2137"/>
      <c r="AG133" s="2137"/>
      <c r="AH133" s="2137"/>
      <c r="AI133" s="2137"/>
      <c r="AJ133" s="2137"/>
      <c r="AK133" s="2137"/>
      <c r="AL133" s="2137"/>
      <c r="AM133" s="2137"/>
      <c r="AN133" s="2137"/>
      <c r="AO133" s="2137"/>
      <c r="AP133" s="2137"/>
      <c r="AQ133" s="2137"/>
      <c r="AR133" s="2137"/>
      <c r="AS133" s="2474"/>
      <c r="AT133" s="2474"/>
      <c r="AU133" s="2474"/>
    </row>
    <row r="134" spans="1:47" ht="15" x14ac:dyDescent="0.2">
      <c r="A134" s="2920"/>
      <c r="B134" s="396" t="s">
        <v>1364</v>
      </c>
      <c r="C134" s="237"/>
      <c r="D134" s="395"/>
      <c r="E134" s="2522"/>
      <c r="F134" s="2523"/>
      <c r="G134" s="301"/>
      <c r="H134" s="2523"/>
      <c r="I134" s="301"/>
      <c r="J134" s="2523"/>
      <c r="K134" s="2521"/>
      <c r="L134" s="103"/>
      <c r="M134" s="103"/>
      <c r="N134" s="888"/>
      <c r="O134" s="2137"/>
      <c r="P134" s="2137"/>
      <c r="Q134" s="2137"/>
      <c r="R134" s="2137"/>
      <c r="S134" s="2137"/>
      <c r="T134" s="2137"/>
      <c r="U134" s="2137"/>
      <c r="V134" s="2137"/>
      <c r="W134" s="2137"/>
      <c r="X134" s="2137"/>
      <c r="Y134" s="2137"/>
      <c r="Z134" s="2137"/>
      <c r="AA134" s="2137"/>
      <c r="AB134" s="2137"/>
      <c r="AC134" s="2137"/>
      <c r="AD134" s="2137"/>
      <c r="AE134" s="2137"/>
      <c r="AF134" s="2137"/>
      <c r="AG134" s="2137"/>
      <c r="AH134" s="2137"/>
      <c r="AI134" s="2137"/>
      <c r="AJ134" s="2137"/>
      <c r="AK134" s="2137"/>
      <c r="AL134" s="2137"/>
      <c r="AM134" s="2137"/>
      <c r="AN134" s="2137"/>
      <c r="AO134" s="2137"/>
      <c r="AP134" s="2137"/>
      <c r="AQ134" s="2137"/>
      <c r="AR134" s="2137"/>
      <c r="AS134" s="2474"/>
      <c r="AT134" s="2474"/>
      <c r="AU134" s="2474"/>
    </row>
    <row r="135" spans="1:47" ht="15" x14ac:dyDescent="0.2">
      <c r="A135" s="2920"/>
      <c r="B135" s="1261" t="s">
        <v>1367</v>
      </c>
      <c r="C135" s="154"/>
      <c r="D135" s="407"/>
      <c r="E135" s="2526"/>
      <c r="F135" s="2527"/>
      <c r="G135" s="429"/>
      <c r="H135" s="2527"/>
      <c r="I135" s="429"/>
      <c r="J135" s="2527"/>
      <c r="K135" s="2521"/>
      <c r="L135" s="103"/>
      <c r="M135" s="103"/>
      <c r="N135" s="888"/>
      <c r="O135" s="2137"/>
      <c r="P135" s="2137"/>
      <c r="Q135" s="2137"/>
      <c r="R135" s="2137"/>
      <c r="S135" s="2137"/>
      <c r="T135" s="2137"/>
      <c r="U135" s="2137"/>
      <c r="V135" s="2137"/>
      <c r="W135" s="2137"/>
      <c r="X135" s="2137"/>
      <c r="Y135" s="2137"/>
      <c r="Z135" s="2137"/>
      <c r="AA135" s="2137"/>
      <c r="AB135" s="2137"/>
      <c r="AC135" s="2137"/>
      <c r="AD135" s="2137"/>
      <c r="AE135" s="2137"/>
      <c r="AF135" s="2137"/>
      <c r="AG135" s="2137"/>
      <c r="AH135" s="2137"/>
      <c r="AI135" s="2137"/>
      <c r="AJ135" s="2137"/>
      <c r="AK135" s="2137"/>
      <c r="AL135" s="2137"/>
      <c r="AM135" s="2137"/>
      <c r="AN135" s="2137"/>
      <c r="AO135" s="2137"/>
      <c r="AP135" s="2137"/>
      <c r="AQ135" s="2137"/>
      <c r="AR135" s="2137"/>
      <c r="AS135" s="2474"/>
      <c r="AT135" s="2474"/>
      <c r="AU135" s="2474"/>
    </row>
    <row r="136" spans="1:47" ht="15" x14ac:dyDescent="0.2">
      <c r="A136" s="2920"/>
      <c r="B136" s="399" t="s">
        <v>1341</v>
      </c>
      <c r="C136" s="136"/>
      <c r="D136" s="400"/>
      <c r="E136" s="2524"/>
      <c r="F136" s="2525"/>
      <c r="G136" s="247"/>
      <c r="H136" s="2525"/>
      <c r="I136" s="247"/>
      <c r="J136" s="2525"/>
      <c r="K136" s="2521"/>
      <c r="L136" s="103"/>
      <c r="M136" s="103"/>
      <c r="N136" s="888"/>
      <c r="O136" s="2137"/>
      <c r="P136" s="2137"/>
      <c r="Q136" s="2137"/>
      <c r="R136" s="2137"/>
      <c r="S136" s="2137"/>
      <c r="T136" s="2137"/>
      <c r="U136" s="2137"/>
      <c r="V136" s="2137"/>
      <c r="W136" s="2137"/>
      <c r="X136" s="2137"/>
      <c r="Y136" s="2137"/>
      <c r="Z136" s="2137"/>
      <c r="AA136" s="2137"/>
      <c r="AB136" s="2137"/>
      <c r="AC136" s="2137"/>
      <c r="AD136" s="2137"/>
      <c r="AE136" s="2137"/>
      <c r="AF136" s="2137"/>
      <c r="AG136" s="2137"/>
      <c r="AH136" s="2137"/>
      <c r="AI136" s="2137"/>
      <c r="AJ136" s="2137"/>
      <c r="AK136" s="2137"/>
      <c r="AL136" s="2137"/>
      <c r="AM136" s="2137"/>
      <c r="AN136" s="2137"/>
      <c r="AO136" s="2137"/>
      <c r="AP136" s="2137"/>
      <c r="AQ136" s="2137"/>
      <c r="AR136" s="2137"/>
      <c r="AS136" s="2474"/>
      <c r="AT136" s="2474"/>
      <c r="AU136" s="2474"/>
    </row>
    <row r="137" spans="1:47" ht="15" x14ac:dyDescent="0.2">
      <c r="A137" s="2732" t="s">
        <v>1368</v>
      </c>
      <c r="B137" s="389" t="s">
        <v>1369</v>
      </c>
      <c r="C137" s="125"/>
      <c r="D137" s="401"/>
      <c r="E137" s="2519"/>
      <c r="F137" s="2520"/>
      <c r="G137" s="244"/>
      <c r="H137" s="2520"/>
      <c r="I137" s="244"/>
      <c r="J137" s="2520"/>
      <c r="K137" s="2521"/>
      <c r="L137" s="103"/>
      <c r="M137" s="103"/>
      <c r="N137" s="888"/>
      <c r="O137" s="2137"/>
      <c r="P137" s="2137"/>
      <c r="Q137" s="2137"/>
      <c r="R137" s="2137"/>
      <c r="S137" s="2137"/>
      <c r="T137" s="2137"/>
      <c r="U137" s="2137"/>
      <c r="V137" s="2137"/>
      <c r="W137" s="2137"/>
      <c r="X137" s="2137"/>
      <c r="Y137" s="2137"/>
      <c r="Z137" s="2137"/>
      <c r="AA137" s="2137"/>
      <c r="AB137" s="2137"/>
      <c r="AC137" s="2137"/>
      <c r="AD137" s="2137"/>
      <c r="AE137" s="2137"/>
      <c r="AF137" s="2137"/>
      <c r="AG137" s="2137"/>
      <c r="AH137" s="2137"/>
      <c r="AI137" s="2137"/>
      <c r="AJ137" s="2137"/>
      <c r="AK137" s="2137"/>
      <c r="AL137" s="2137"/>
      <c r="AM137" s="2137"/>
      <c r="AN137" s="2137"/>
      <c r="AO137" s="2137"/>
      <c r="AP137" s="2137"/>
      <c r="AQ137" s="2137"/>
      <c r="AR137" s="2137"/>
      <c r="AS137" s="2474"/>
      <c r="AT137" s="2474"/>
      <c r="AU137" s="2474"/>
    </row>
    <row r="138" spans="1:47" ht="20.25" customHeight="1" x14ac:dyDescent="0.2">
      <c r="A138" s="2734"/>
      <c r="B138" s="396" t="s">
        <v>1366</v>
      </c>
      <c r="C138" s="237"/>
      <c r="D138" s="395"/>
      <c r="E138" s="2522"/>
      <c r="F138" s="2523"/>
      <c r="G138" s="301"/>
      <c r="H138" s="2523"/>
      <c r="I138" s="301"/>
      <c r="J138" s="2523"/>
      <c r="K138" s="2521"/>
      <c r="L138" s="103"/>
      <c r="M138" s="103"/>
      <c r="N138" s="888"/>
      <c r="O138" s="2137"/>
      <c r="P138" s="2137"/>
      <c r="Q138" s="2137"/>
      <c r="R138" s="2137"/>
      <c r="S138" s="2137"/>
      <c r="T138" s="2137"/>
      <c r="U138" s="2137"/>
      <c r="V138" s="2137"/>
      <c r="W138" s="2137"/>
      <c r="X138" s="2137"/>
      <c r="Y138" s="2137"/>
      <c r="Z138" s="2137"/>
      <c r="AA138" s="2137"/>
      <c r="AB138" s="2137"/>
      <c r="AC138" s="2137"/>
      <c r="AD138" s="2137"/>
      <c r="AE138" s="2137"/>
      <c r="AF138" s="2137"/>
      <c r="AG138" s="2137"/>
      <c r="AH138" s="2137"/>
      <c r="AI138" s="2137"/>
      <c r="AJ138" s="2137"/>
      <c r="AK138" s="2137"/>
      <c r="AL138" s="2137"/>
      <c r="AM138" s="2137"/>
      <c r="AN138" s="2137"/>
      <c r="AO138" s="2137"/>
      <c r="AP138" s="2137"/>
      <c r="AQ138" s="2137"/>
      <c r="AR138" s="2137"/>
      <c r="AS138" s="2474"/>
      <c r="AT138" s="2474"/>
      <c r="AU138" s="2474"/>
    </row>
    <row r="139" spans="1:47" x14ac:dyDescent="0.2">
      <c r="A139" s="2734"/>
      <c r="B139" s="396" t="s">
        <v>1364</v>
      </c>
      <c r="C139" s="237"/>
      <c r="D139" s="395"/>
      <c r="E139" s="2522"/>
      <c r="F139" s="2523"/>
      <c r="G139" s="301"/>
      <c r="H139" s="2523"/>
      <c r="I139" s="301"/>
      <c r="J139" s="2523"/>
      <c r="K139" s="226"/>
      <c r="L139" s="888"/>
      <c r="M139" s="888"/>
      <c r="N139" s="888"/>
      <c r="O139" s="2137"/>
      <c r="P139" s="2137"/>
      <c r="Q139" s="2137"/>
      <c r="R139" s="2137"/>
      <c r="S139" s="2137"/>
      <c r="T139" s="2137"/>
      <c r="U139" s="2137"/>
      <c r="V139" s="2137"/>
      <c r="W139" s="2137"/>
      <c r="X139" s="2137"/>
      <c r="Y139" s="2137"/>
      <c r="Z139" s="2137"/>
      <c r="AA139" s="2137"/>
      <c r="AB139" s="2137"/>
      <c r="AC139" s="2137"/>
      <c r="AD139" s="2137"/>
      <c r="AE139" s="2137"/>
      <c r="AF139" s="2137"/>
      <c r="AG139" s="2137"/>
      <c r="AH139" s="2137"/>
      <c r="AI139" s="2137"/>
      <c r="AJ139" s="2137"/>
      <c r="AK139" s="2137"/>
      <c r="AL139" s="2137"/>
      <c r="AM139" s="2137"/>
      <c r="AN139" s="2137"/>
      <c r="AO139" s="2137"/>
      <c r="AP139" s="2137"/>
      <c r="AQ139" s="2137"/>
      <c r="AR139" s="2137"/>
      <c r="AS139" s="2474"/>
      <c r="AT139" s="2474"/>
      <c r="AU139" s="2474"/>
    </row>
    <row r="140" spans="1:47" x14ac:dyDescent="0.2">
      <c r="A140" s="2734"/>
      <c r="B140" s="1261" t="s">
        <v>1370</v>
      </c>
      <c r="C140" s="237"/>
      <c r="D140" s="395"/>
      <c r="E140" s="2522"/>
      <c r="F140" s="2523"/>
      <c r="G140" s="301"/>
      <c r="H140" s="2523"/>
      <c r="I140" s="301"/>
      <c r="J140" s="2523"/>
      <c r="K140" s="226"/>
      <c r="L140" s="888"/>
      <c r="M140" s="888"/>
      <c r="N140" s="888"/>
      <c r="O140" s="2137"/>
      <c r="P140" s="2137"/>
      <c r="Q140" s="2137"/>
      <c r="R140" s="2137"/>
      <c r="S140" s="2137"/>
      <c r="T140" s="2137"/>
      <c r="U140" s="2137"/>
      <c r="V140" s="2137"/>
      <c r="W140" s="2137"/>
      <c r="X140" s="2137"/>
      <c r="Y140" s="2137"/>
      <c r="Z140" s="2137"/>
      <c r="AA140" s="2137"/>
      <c r="AB140" s="2137"/>
      <c r="AC140" s="2137"/>
      <c r="AD140" s="2137"/>
      <c r="AE140" s="2137"/>
      <c r="AF140" s="2137"/>
      <c r="AG140" s="2137"/>
      <c r="AH140" s="2137"/>
      <c r="AI140" s="2137"/>
      <c r="AJ140" s="2137"/>
      <c r="AK140" s="2137"/>
      <c r="AL140" s="2137"/>
      <c r="AM140" s="2137"/>
      <c r="AN140" s="2137"/>
      <c r="AO140" s="2137"/>
      <c r="AP140" s="2137"/>
      <c r="AQ140" s="2137"/>
      <c r="AR140" s="2137"/>
      <c r="AS140" s="2474"/>
      <c r="AT140" s="2474"/>
      <c r="AU140" s="2474"/>
    </row>
    <row r="141" spans="1:47" x14ac:dyDescent="0.2">
      <c r="A141" s="2734"/>
      <c r="B141" s="1261" t="s">
        <v>1367</v>
      </c>
      <c r="C141" s="237"/>
      <c r="D141" s="395"/>
      <c r="E141" s="2522"/>
      <c r="F141" s="2523"/>
      <c r="G141" s="301"/>
      <c r="H141" s="2523"/>
      <c r="I141" s="301"/>
      <c r="J141" s="2523"/>
      <c r="K141" s="226"/>
      <c r="L141" s="888"/>
      <c r="M141" s="888"/>
      <c r="N141" s="888"/>
      <c r="O141" s="2137"/>
      <c r="P141" s="2137"/>
      <c r="Q141" s="2137"/>
      <c r="R141" s="2137"/>
      <c r="S141" s="2137"/>
      <c r="T141" s="2137"/>
      <c r="U141" s="2137"/>
      <c r="V141" s="2137"/>
      <c r="W141" s="2137"/>
      <c r="X141" s="2137"/>
      <c r="Y141" s="2137"/>
      <c r="Z141" s="2137"/>
      <c r="AA141" s="2137"/>
      <c r="AB141" s="2137"/>
      <c r="AC141" s="2137"/>
      <c r="AD141" s="2137"/>
      <c r="AE141" s="2137"/>
      <c r="AF141" s="2137"/>
      <c r="AG141" s="2137"/>
      <c r="AH141" s="2137"/>
      <c r="AI141" s="2137"/>
      <c r="AJ141" s="2137"/>
      <c r="AK141" s="2137"/>
      <c r="AL141" s="2137"/>
      <c r="AM141" s="2137"/>
      <c r="AN141" s="2137"/>
      <c r="AO141" s="2137"/>
      <c r="AP141" s="2137"/>
      <c r="AQ141" s="2137"/>
      <c r="AR141" s="2137"/>
      <c r="AS141" s="2474"/>
      <c r="AT141" s="2474"/>
      <c r="AU141" s="2474"/>
    </row>
    <row r="142" spans="1:47" x14ac:dyDescent="0.2">
      <c r="A142" s="2733"/>
      <c r="B142" s="399" t="s">
        <v>1341</v>
      </c>
      <c r="C142" s="859"/>
      <c r="D142" s="858"/>
      <c r="E142" s="2528"/>
      <c r="F142" s="2529"/>
      <c r="G142" s="1257"/>
      <c r="H142" s="2529"/>
      <c r="I142" s="1257"/>
      <c r="J142" s="2529"/>
      <c r="K142" s="226"/>
      <c r="L142" s="888"/>
      <c r="M142" s="888"/>
      <c r="N142" s="888"/>
      <c r="O142" s="2137"/>
      <c r="P142" s="2137"/>
      <c r="Q142" s="2137"/>
      <c r="R142" s="2137"/>
      <c r="S142" s="2137"/>
      <c r="T142" s="2137"/>
      <c r="U142" s="2137"/>
      <c r="V142" s="2137"/>
      <c r="W142" s="2137"/>
      <c r="X142" s="2137"/>
      <c r="Y142" s="2137"/>
      <c r="Z142" s="2137"/>
      <c r="AA142" s="2137"/>
      <c r="AB142" s="2137"/>
      <c r="AC142" s="2137"/>
      <c r="AD142" s="2137"/>
      <c r="AE142" s="2137"/>
      <c r="AF142" s="2137"/>
      <c r="AG142" s="2137"/>
      <c r="AH142" s="2137"/>
      <c r="AI142" s="2137"/>
      <c r="AJ142" s="2137"/>
      <c r="AK142" s="2137"/>
      <c r="AL142" s="2137"/>
      <c r="AM142" s="2137"/>
      <c r="AN142" s="2137"/>
      <c r="AO142" s="2137"/>
      <c r="AP142" s="2137"/>
      <c r="AQ142" s="2137"/>
      <c r="AR142" s="2137"/>
      <c r="AS142" s="2474"/>
      <c r="AT142" s="2474"/>
      <c r="AU142" s="2474"/>
    </row>
    <row r="143" spans="1:47" x14ac:dyDescent="0.2">
      <c r="A143" s="2775" t="s">
        <v>1371</v>
      </c>
      <c r="B143" s="389" t="s">
        <v>1372</v>
      </c>
      <c r="C143" s="125"/>
      <c r="D143" s="401"/>
      <c r="E143" s="2519"/>
      <c r="F143" s="2520"/>
      <c r="G143" s="244"/>
      <c r="H143" s="2520"/>
      <c r="I143" s="244"/>
      <c r="J143" s="2520"/>
      <c r="K143" s="226"/>
      <c r="L143" s="888"/>
      <c r="M143" s="888"/>
      <c r="N143" s="888"/>
      <c r="O143" s="2137"/>
      <c r="P143" s="2137"/>
      <c r="Q143" s="2137"/>
      <c r="R143" s="2137"/>
      <c r="S143" s="2137"/>
      <c r="T143" s="2137"/>
      <c r="U143" s="2137"/>
      <c r="V143" s="2137"/>
      <c r="W143" s="2137"/>
      <c r="X143" s="2137"/>
      <c r="Y143" s="2137"/>
      <c r="Z143" s="2137"/>
      <c r="AA143" s="2137"/>
      <c r="AB143" s="2137"/>
      <c r="AC143" s="2137"/>
      <c r="AD143" s="2137"/>
      <c r="AE143" s="2137"/>
      <c r="AF143" s="2137"/>
      <c r="AG143" s="2137"/>
      <c r="AH143" s="2137"/>
      <c r="AI143" s="2137"/>
      <c r="AJ143" s="2137"/>
      <c r="AK143" s="2137"/>
      <c r="AL143" s="2137"/>
      <c r="AM143" s="2137"/>
      <c r="AN143" s="2137"/>
      <c r="AO143" s="2137"/>
      <c r="AP143" s="2137"/>
      <c r="AQ143" s="2137"/>
      <c r="AR143" s="2137"/>
      <c r="AS143" s="2474"/>
      <c r="AT143" s="2474"/>
      <c r="AU143" s="2474"/>
    </row>
    <row r="144" spans="1:47" ht="21" x14ac:dyDescent="0.2">
      <c r="A144" s="2920"/>
      <c r="B144" s="399" t="s">
        <v>1373</v>
      </c>
      <c r="C144" s="136"/>
      <c r="D144" s="400"/>
      <c r="E144" s="2524"/>
      <c r="F144" s="2525"/>
      <c r="G144" s="247"/>
      <c r="H144" s="2525"/>
      <c r="I144" s="247"/>
      <c r="J144" s="2525"/>
      <c r="K144" s="226"/>
      <c r="L144" s="888"/>
      <c r="M144" s="888"/>
      <c r="N144" s="888"/>
      <c r="O144" s="2137"/>
      <c r="P144" s="2137"/>
      <c r="Q144" s="2137"/>
      <c r="R144" s="2137"/>
      <c r="S144" s="2137"/>
      <c r="T144" s="2137"/>
      <c r="U144" s="2137"/>
      <c r="V144" s="2137"/>
      <c r="W144" s="2137"/>
      <c r="X144" s="2137"/>
      <c r="Y144" s="2137"/>
      <c r="Z144" s="2137"/>
      <c r="AA144" s="2137"/>
      <c r="AB144" s="2137"/>
      <c r="AC144" s="2137"/>
      <c r="AD144" s="2137"/>
      <c r="AE144" s="2137"/>
      <c r="AF144" s="2137"/>
      <c r="AG144" s="2137"/>
      <c r="AH144" s="2137"/>
      <c r="AI144" s="2137"/>
      <c r="AJ144" s="2137"/>
      <c r="AK144" s="2137"/>
      <c r="AL144" s="2137"/>
      <c r="AM144" s="2137"/>
      <c r="AN144" s="2137"/>
      <c r="AO144" s="2137"/>
      <c r="AP144" s="2137"/>
      <c r="AQ144" s="2137"/>
      <c r="AR144" s="2137"/>
      <c r="AS144" s="2474"/>
      <c r="AT144" s="2474"/>
      <c r="AU144" s="2474"/>
    </row>
    <row r="145" spans="1:102" x14ac:dyDescent="0.2">
      <c r="A145" s="2530" t="s">
        <v>2215</v>
      </c>
      <c r="B145" s="2531"/>
      <c r="C145" s="2532"/>
      <c r="D145" s="2532"/>
      <c r="E145" s="2532"/>
      <c r="F145" s="2532"/>
      <c r="G145" s="2532"/>
      <c r="H145" s="2532"/>
      <c r="I145" s="2532"/>
      <c r="J145" s="2532"/>
      <c r="K145" s="2532"/>
      <c r="L145" s="2532"/>
      <c r="M145" s="2532"/>
      <c r="N145" s="2532"/>
      <c r="O145" s="2474"/>
      <c r="P145" s="2474"/>
      <c r="Q145" s="2474"/>
      <c r="R145" s="2474"/>
      <c r="S145" s="2474"/>
      <c r="T145" s="2474"/>
      <c r="U145" s="2474"/>
      <c r="V145" s="2474"/>
      <c r="W145" s="2474"/>
      <c r="X145" s="2474"/>
      <c r="Y145" s="2474"/>
      <c r="Z145" s="2474"/>
      <c r="AA145" s="2474"/>
      <c r="AB145" s="2474"/>
      <c r="AC145" s="2474"/>
      <c r="AD145" s="2474"/>
      <c r="AE145" s="2474"/>
      <c r="AF145" s="2474"/>
      <c r="AG145" s="2474"/>
      <c r="AH145" s="2474"/>
      <c r="AI145" s="2474"/>
      <c r="AJ145" s="2474"/>
      <c r="AK145" s="2474"/>
      <c r="AL145" s="2474"/>
      <c r="AM145" s="2474"/>
      <c r="AN145" s="2474"/>
      <c r="AO145" s="2474"/>
      <c r="AP145" s="2474"/>
      <c r="AQ145" s="2474"/>
      <c r="AR145" s="2474"/>
      <c r="AS145" s="2474"/>
      <c r="BY145" s="288"/>
      <c r="BZ145" s="288"/>
      <c r="CA145" s="288"/>
      <c r="CB145" s="288"/>
      <c r="CC145" s="288"/>
      <c r="CD145" s="288"/>
      <c r="CE145" s="288"/>
      <c r="CF145" s="288"/>
      <c r="CG145" s="288"/>
    </row>
    <row r="146" spans="1:102" s="2542" customFormat="1" x14ac:dyDescent="0.2">
      <c r="A146" s="851" t="s">
        <v>1374</v>
      </c>
      <c r="B146" s="2533"/>
      <c r="C146" s="2534"/>
      <c r="D146" s="2534"/>
      <c r="E146" s="2535"/>
      <c r="F146" s="2534"/>
      <c r="G146" s="2535"/>
      <c r="H146" s="2535"/>
      <c r="I146" s="2534"/>
      <c r="J146" s="2536"/>
      <c r="K146" s="2536"/>
      <c r="L146" s="2536"/>
      <c r="M146" s="2536"/>
      <c r="N146" s="2536"/>
      <c r="O146" s="2537"/>
      <c r="P146" s="2537"/>
      <c r="Q146" s="2537"/>
      <c r="R146" s="2538"/>
      <c r="S146" s="2539"/>
      <c r="T146" s="2537"/>
      <c r="U146" s="2537"/>
      <c r="V146" s="2538"/>
      <c r="W146" s="2538"/>
      <c r="X146" s="2539"/>
      <c r="Y146" s="2537"/>
      <c r="Z146" s="2538"/>
      <c r="AA146" s="2538"/>
      <c r="AB146" s="2539"/>
      <c r="AC146" s="2537"/>
      <c r="AD146" s="2537"/>
      <c r="AE146" s="2537"/>
      <c r="AF146" s="2537"/>
      <c r="AG146" s="2538"/>
      <c r="AH146" s="2540"/>
      <c r="AI146" s="2539"/>
      <c r="AJ146" s="2538"/>
      <c r="AK146" s="2538"/>
      <c r="AL146" s="2538"/>
      <c r="AM146" s="2538"/>
      <c r="AN146" s="2538"/>
      <c r="AO146" s="2540"/>
      <c r="AP146" s="2539"/>
      <c r="AQ146" s="2538"/>
      <c r="AR146" s="2538"/>
      <c r="AS146" s="2538"/>
      <c r="AT146" s="288"/>
      <c r="AU146" s="288"/>
      <c r="AV146" s="288"/>
      <c r="AW146" s="288"/>
      <c r="AX146" s="288"/>
      <c r="AY146" s="288"/>
      <c r="AZ146" s="288"/>
      <c r="BA146" s="288"/>
      <c r="BB146" s="288"/>
      <c r="BC146" s="288"/>
      <c r="BD146" s="288"/>
      <c r="BE146" s="288"/>
      <c r="BF146" s="288"/>
      <c r="BG146" s="288"/>
      <c r="BH146" s="288"/>
      <c r="BI146" s="288"/>
      <c r="BJ146" s="288"/>
      <c r="BK146" s="288"/>
      <c r="BL146" s="288"/>
      <c r="BM146" s="288"/>
      <c r="BN146" s="288"/>
      <c r="BO146" s="288"/>
      <c r="BP146" s="288"/>
      <c r="BQ146" s="288"/>
      <c r="BR146" s="288"/>
      <c r="BS146" s="288"/>
      <c r="BT146" s="288"/>
      <c r="BU146" s="288"/>
      <c r="BV146" s="288"/>
      <c r="BW146" s="288"/>
      <c r="BX146" s="288"/>
      <c r="BY146" s="288"/>
      <c r="BZ146" s="288"/>
      <c r="CA146" s="288"/>
      <c r="CB146" s="288"/>
      <c r="CC146" s="288"/>
      <c r="CD146" s="288"/>
      <c r="CE146" s="288"/>
      <c r="CF146" s="288"/>
      <c r="CG146" s="288"/>
      <c r="CH146" s="2541"/>
      <c r="CI146" s="2541"/>
      <c r="CJ146" s="2541"/>
      <c r="CK146" s="2541"/>
      <c r="CL146" s="2541"/>
      <c r="CM146" s="2541"/>
      <c r="CN146" s="2541"/>
      <c r="CO146" s="2541"/>
      <c r="CP146" s="2541"/>
      <c r="CQ146" s="2541"/>
      <c r="CR146" s="2541"/>
      <c r="CS146" s="2541"/>
      <c r="CT146" s="2541"/>
      <c r="CU146" s="2541"/>
      <c r="CV146" s="2541"/>
      <c r="CW146" s="2541"/>
      <c r="CX146" s="2541"/>
    </row>
    <row r="147" spans="1:102" x14ac:dyDescent="0.2">
      <c r="A147" s="3393" t="s">
        <v>121</v>
      </c>
      <c r="B147" s="2767" t="s">
        <v>47</v>
      </c>
      <c r="C147" s="2752"/>
      <c r="D147" s="2768"/>
      <c r="E147" s="2925" t="s">
        <v>339</v>
      </c>
      <c r="F147" s="2926"/>
      <c r="G147" s="2926"/>
      <c r="H147" s="2926"/>
      <c r="I147" s="2926"/>
      <c r="J147" s="2926"/>
      <c r="K147" s="2926"/>
      <c r="L147" s="2926"/>
      <c r="M147" s="2926"/>
      <c r="N147" s="2926"/>
      <c r="O147" s="2926"/>
      <c r="P147" s="2926"/>
      <c r="Q147" s="2926"/>
      <c r="R147" s="2926"/>
      <c r="S147" s="2926"/>
      <c r="T147" s="2926"/>
      <c r="U147" s="2926"/>
      <c r="V147" s="2926"/>
      <c r="W147" s="2926"/>
      <c r="X147" s="2926"/>
      <c r="Y147" s="2926"/>
      <c r="Z147" s="2926"/>
      <c r="AA147" s="2926"/>
      <c r="AB147" s="2926"/>
      <c r="AC147" s="2926"/>
      <c r="AD147" s="2926"/>
      <c r="AE147" s="2926"/>
      <c r="AF147" s="2926"/>
      <c r="AG147" s="2926"/>
      <c r="AH147" s="2926"/>
      <c r="AI147" s="2926"/>
      <c r="AJ147" s="2926"/>
      <c r="AK147" s="2926"/>
      <c r="AL147" s="2926"/>
      <c r="AM147" s="2926"/>
      <c r="AN147" s="2926"/>
      <c r="AO147" s="2926"/>
      <c r="AP147" s="2945"/>
      <c r="AQ147" s="3647" t="s">
        <v>1375</v>
      </c>
      <c r="AR147" s="3647"/>
      <c r="AS147" s="3648"/>
      <c r="BY147" s="288"/>
      <c r="BZ147" s="288"/>
      <c r="CA147" s="288"/>
      <c r="CB147" s="288"/>
      <c r="CC147" s="288"/>
      <c r="CD147" s="288"/>
      <c r="CE147" s="288"/>
      <c r="CF147" s="288"/>
      <c r="CG147" s="288"/>
    </row>
    <row r="148" spans="1:102" x14ac:dyDescent="0.2">
      <c r="A148" s="3650"/>
      <c r="B148" s="2769"/>
      <c r="C148" s="2753"/>
      <c r="D148" s="2770"/>
      <c r="E148" s="2745" t="s">
        <v>1312</v>
      </c>
      <c r="F148" s="2747"/>
      <c r="G148" s="2745" t="s">
        <v>1313</v>
      </c>
      <c r="H148" s="2747"/>
      <c r="I148" s="2745" t="s">
        <v>1314</v>
      </c>
      <c r="J148" s="2747"/>
      <c r="K148" s="2745" t="s">
        <v>476</v>
      </c>
      <c r="L148" s="2747"/>
      <c r="M148" s="2745" t="s">
        <v>477</v>
      </c>
      <c r="N148" s="2747"/>
      <c r="O148" s="2745" t="s">
        <v>414</v>
      </c>
      <c r="P148" s="2747"/>
      <c r="Q148" s="2745" t="s">
        <v>1315</v>
      </c>
      <c r="R148" s="2747"/>
      <c r="S148" s="2745" t="s">
        <v>1316</v>
      </c>
      <c r="T148" s="2747"/>
      <c r="U148" s="2745" t="s">
        <v>1317</v>
      </c>
      <c r="V148" s="2747"/>
      <c r="W148" s="2745" t="s">
        <v>16</v>
      </c>
      <c r="X148" s="2747"/>
      <c r="Y148" s="2745" t="s">
        <v>17</v>
      </c>
      <c r="Z148" s="2747"/>
      <c r="AA148" s="2745" t="s">
        <v>1318</v>
      </c>
      <c r="AB148" s="2747"/>
      <c r="AC148" s="2745" t="s">
        <v>19</v>
      </c>
      <c r="AD148" s="2747"/>
      <c r="AE148" s="2745" t="s">
        <v>20</v>
      </c>
      <c r="AF148" s="2747"/>
      <c r="AG148" s="2745" t="s">
        <v>21</v>
      </c>
      <c r="AH148" s="2747"/>
      <c r="AI148" s="2745" t="s">
        <v>22</v>
      </c>
      <c r="AJ148" s="2747"/>
      <c r="AK148" s="2745" t="s">
        <v>23</v>
      </c>
      <c r="AL148" s="2747"/>
      <c r="AM148" s="2745" t="s">
        <v>24</v>
      </c>
      <c r="AN148" s="2747"/>
      <c r="AO148" s="2735" t="s">
        <v>25</v>
      </c>
      <c r="AP148" s="2946"/>
      <c r="AQ148" s="2785" t="s">
        <v>2111</v>
      </c>
      <c r="AR148" s="2735" t="s">
        <v>2112</v>
      </c>
      <c r="AS148" s="2736"/>
      <c r="AT148" s="2543"/>
      <c r="AU148" s="833"/>
    </row>
    <row r="149" spans="1:102" ht="31.5" x14ac:dyDescent="0.2">
      <c r="A149" s="3651"/>
      <c r="B149" s="2544" t="s">
        <v>231</v>
      </c>
      <c r="C149" s="2154" t="s">
        <v>27</v>
      </c>
      <c r="D149" s="1076" t="s">
        <v>28</v>
      </c>
      <c r="E149" s="856" t="s">
        <v>27</v>
      </c>
      <c r="F149" s="419" t="s">
        <v>28</v>
      </c>
      <c r="G149" s="856" t="s">
        <v>27</v>
      </c>
      <c r="H149" s="419" t="s">
        <v>28</v>
      </c>
      <c r="I149" s="856" t="s">
        <v>27</v>
      </c>
      <c r="J149" s="419" t="s">
        <v>28</v>
      </c>
      <c r="K149" s="856" t="s">
        <v>27</v>
      </c>
      <c r="L149" s="419" t="s">
        <v>28</v>
      </c>
      <c r="M149" s="856" t="s">
        <v>27</v>
      </c>
      <c r="N149" s="419" t="s">
        <v>28</v>
      </c>
      <c r="O149" s="856" t="s">
        <v>27</v>
      </c>
      <c r="P149" s="419" t="s">
        <v>28</v>
      </c>
      <c r="Q149" s="856" t="s">
        <v>27</v>
      </c>
      <c r="R149" s="419" t="s">
        <v>28</v>
      </c>
      <c r="S149" s="856" t="s">
        <v>27</v>
      </c>
      <c r="T149" s="419" t="s">
        <v>28</v>
      </c>
      <c r="U149" s="856" t="s">
        <v>27</v>
      </c>
      <c r="V149" s="419" t="s">
        <v>28</v>
      </c>
      <c r="W149" s="856" t="s">
        <v>27</v>
      </c>
      <c r="X149" s="419" t="s">
        <v>28</v>
      </c>
      <c r="Y149" s="856" t="s">
        <v>27</v>
      </c>
      <c r="Z149" s="419" t="s">
        <v>28</v>
      </c>
      <c r="AA149" s="856" t="s">
        <v>27</v>
      </c>
      <c r="AB149" s="419" t="s">
        <v>28</v>
      </c>
      <c r="AC149" s="856" t="s">
        <v>27</v>
      </c>
      <c r="AD149" s="419" t="s">
        <v>28</v>
      </c>
      <c r="AE149" s="856" t="s">
        <v>27</v>
      </c>
      <c r="AF149" s="419" t="s">
        <v>28</v>
      </c>
      <c r="AG149" s="856" t="s">
        <v>27</v>
      </c>
      <c r="AH149" s="419" t="s">
        <v>28</v>
      </c>
      <c r="AI149" s="856" t="s">
        <v>27</v>
      </c>
      <c r="AJ149" s="419" t="s">
        <v>28</v>
      </c>
      <c r="AK149" s="856" t="s">
        <v>27</v>
      </c>
      <c r="AL149" s="419" t="s">
        <v>28</v>
      </c>
      <c r="AM149" s="856" t="s">
        <v>27</v>
      </c>
      <c r="AN149" s="419" t="s">
        <v>28</v>
      </c>
      <c r="AO149" s="856" t="s">
        <v>27</v>
      </c>
      <c r="AP149" s="1474" t="s">
        <v>28</v>
      </c>
      <c r="AQ149" s="2822"/>
      <c r="AR149" s="115" t="s">
        <v>1376</v>
      </c>
      <c r="AS149" s="339" t="s">
        <v>1377</v>
      </c>
      <c r="AT149" s="806"/>
      <c r="AU149" s="2317"/>
    </row>
    <row r="150" spans="1:102" x14ac:dyDescent="0.2">
      <c r="A150" s="2545" t="s">
        <v>1333</v>
      </c>
      <c r="B150" s="2491">
        <f t="shared" ref="B150:B168" si="7">SUM(C150+D150)</f>
        <v>0</v>
      </c>
      <c r="C150" s="1589">
        <f t="shared" ref="C150:C168" si="8">SUM(E150+G150+I150+K150+M150+O150+Q150+S150+U150+W150+Y150+AA150+AC150+AE150+AG150+AI150+AK150+AM150+AO150)</f>
        <v>0</v>
      </c>
      <c r="D150" s="345">
        <f t="shared" ref="D150:D168" si="9">SUM(F150+H150+J150+L150+N150+P150+R150+T150+V150+X150+Z150+AB150+AD150+AF150+AH150+AJ150+AL150+AN150+AP150)</f>
        <v>0</v>
      </c>
      <c r="E150" s="346"/>
      <c r="F150" s="432"/>
      <c r="G150" s="346"/>
      <c r="H150" s="347"/>
      <c r="I150" s="346"/>
      <c r="J150" s="347"/>
      <c r="K150" s="346"/>
      <c r="L150" s="347"/>
      <c r="M150" s="346"/>
      <c r="N150" s="347"/>
      <c r="O150" s="346"/>
      <c r="P150" s="347"/>
      <c r="Q150" s="346"/>
      <c r="R150" s="347"/>
      <c r="S150" s="346"/>
      <c r="T150" s="347"/>
      <c r="U150" s="346"/>
      <c r="V150" s="347"/>
      <c r="W150" s="346"/>
      <c r="X150" s="347"/>
      <c r="Y150" s="346"/>
      <c r="Z150" s="347"/>
      <c r="AA150" s="346"/>
      <c r="AB150" s="347"/>
      <c r="AC150" s="346"/>
      <c r="AD150" s="347"/>
      <c r="AE150" s="346"/>
      <c r="AF150" s="347"/>
      <c r="AG150" s="346"/>
      <c r="AH150" s="347"/>
      <c r="AI150" s="346"/>
      <c r="AJ150" s="347"/>
      <c r="AK150" s="346"/>
      <c r="AL150" s="347"/>
      <c r="AM150" s="346"/>
      <c r="AN150" s="347"/>
      <c r="AO150" s="386"/>
      <c r="AP150" s="2546"/>
      <c r="AQ150" s="1066"/>
      <c r="AR150" s="476"/>
      <c r="AS150" s="432"/>
      <c r="AT150" s="2547" t="s">
        <v>263</v>
      </c>
      <c r="AU150" s="591"/>
      <c r="CA150" s="290" t="str">
        <f t="shared" ref="CA150:CA168" si="10">IF(B150&lt;&gt;SUM(AQ150+AR150+AS150)," El número de consultas según tipo atención NO puede ser diferente al Total.","")</f>
        <v/>
      </c>
      <c r="CB150" s="290" t="str">
        <f>IF(AND(E150&lt;=SUM(E152:E168),F150&lt;=SUM(F152:F168),G150&lt;=SUM(G152:G168),H150&lt;=SUM(H152:H168),I150&lt;=SUM(I152:I168),J150&lt;=SUM(J152:J168),K150&lt;=SUM(K152:K168),L150&lt;=SUM(L152:L168),M150&lt;=SUM(M152:M168),N150&lt;=SUM(N152:N168),O150&lt;=SUM(O152:O168),P150&lt;=SUM(P152:P168),W150&lt;=SUM(W152:W168),X150&lt;=SUM(X152:X168),Y150&lt;=SUM(Y152:Y168),Z150&lt;=SUM(Z152:Z168),AA150&lt;=SUM(AA152:AA168),AB150&lt;=SUM(AB152:AB168),AC150&lt;=SUM(AC152:AC168),AD150&lt;=SUM(AD152:AD168),AE150&lt;=SUM(AE152:AE168),AF150&lt;=SUM(AF152:AF168),AG150&lt;=SUM(AG152:AG168),AH150&lt;=SUM(AH152:AH168),AI150&lt;=SUM(AI152:AI168),AJ150&lt;=SUM(AJ152:AJ168),AK150&lt;=SUM(AK152:AK168),AL150&lt;=SUM(AL152:AL168),AM150&lt;=SUM(AM152:AM168),AN150&lt;=SUM(AN152:AN168),AO150&lt;=SUM(AO152:AO168),AP150&lt;=SUM(AP152:AP168)),"","Total de ingreso debe ser igual o menor al desagregado por condición")</f>
        <v/>
      </c>
      <c r="CG150" s="290">
        <f t="shared" ref="CG150:CG168" si="11">IF(B150&lt;&gt;SUM(AQ150+AR150+AS150),1,0)</f>
        <v>0</v>
      </c>
    </row>
    <row r="151" spans="1:102" x14ac:dyDescent="0.2">
      <c r="A151" s="2548" t="s">
        <v>1322</v>
      </c>
      <c r="B151" s="2549">
        <f t="shared" si="7"/>
        <v>0</v>
      </c>
      <c r="C151" s="2153">
        <f t="shared" si="8"/>
        <v>0</v>
      </c>
      <c r="D151" s="1119">
        <f t="shared" si="9"/>
        <v>0</v>
      </c>
      <c r="E151" s="316"/>
      <c r="F151" s="682"/>
      <c r="G151" s="316"/>
      <c r="H151" s="317"/>
      <c r="I151" s="316"/>
      <c r="J151" s="317"/>
      <c r="K151" s="316"/>
      <c r="L151" s="317"/>
      <c r="M151" s="316"/>
      <c r="N151" s="317"/>
      <c r="O151" s="316"/>
      <c r="P151" s="317"/>
      <c r="Q151" s="316"/>
      <c r="R151" s="317"/>
      <c r="S151" s="316"/>
      <c r="T151" s="317"/>
      <c r="U151" s="316"/>
      <c r="V151" s="317"/>
      <c r="W151" s="316"/>
      <c r="X151" s="317"/>
      <c r="Y151" s="316"/>
      <c r="Z151" s="317"/>
      <c r="AA151" s="316"/>
      <c r="AB151" s="317"/>
      <c r="AC151" s="316"/>
      <c r="AD151" s="317"/>
      <c r="AE151" s="316"/>
      <c r="AF151" s="317"/>
      <c r="AG151" s="316"/>
      <c r="AH151" s="317"/>
      <c r="AI151" s="316"/>
      <c r="AJ151" s="317"/>
      <c r="AK151" s="316"/>
      <c r="AL151" s="317"/>
      <c r="AM151" s="316"/>
      <c r="AN151" s="317"/>
      <c r="AO151" s="461"/>
      <c r="AP151" s="1581"/>
      <c r="AQ151" s="460"/>
      <c r="AR151" s="891"/>
      <c r="AS151" s="682"/>
      <c r="AT151" s="2547"/>
      <c r="AU151" s="591"/>
      <c r="CA151" s="290" t="str">
        <f t="shared" si="10"/>
        <v/>
      </c>
      <c r="CG151" s="290">
        <f t="shared" si="11"/>
        <v>0</v>
      </c>
    </row>
    <row r="152" spans="1:102" ht="21.75" x14ac:dyDescent="0.2">
      <c r="A152" s="2550" t="s">
        <v>2095</v>
      </c>
      <c r="B152" s="2551">
        <f t="shared" si="7"/>
        <v>0</v>
      </c>
      <c r="C152" s="1596">
        <f t="shared" si="8"/>
        <v>0</v>
      </c>
      <c r="D152" s="353">
        <f t="shared" si="9"/>
        <v>0</v>
      </c>
      <c r="E152" s="252"/>
      <c r="F152" s="299"/>
      <c r="G152" s="252"/>
      <c r="H152" s="253"/>
      <c r="I152" s="252"/>
      <c r="J152" s="253"/>
      <c r="K152" s="252"/>
      <c r="L152" s="253"/>
      <c r="M152" s="252"/>
      <c r="N152" s="253"/>
      <c r="O152" s="252"/>
      <c r="P152" s="253"/>
      <c r="Q152" s="252"/>
      <c r="R152" s="253"/>
      <c r="S152" s="252"/>
      <c r="T152" s="253"/>
      <c r="U152" s="252"/>
      <c r="V152" s="253"/>
      <c r="W152" s="252"/>
      <c r="X152" s="253"/>
      <c r="Y152" s="252"/>
      <c r="Z152" s="253"/>
      <c r="AA152" s="252"/>
      <c r="AB152" s="253"/>
      <c r="AC152" s="252"/>
      <c r="AD152" s="253"/>
      <c r="AE152" s="252"/>
      <c r="AF152" s="253"/>
      <c r="AG152" s="252"/>
      <c r="AH152" s="253"/>
      <c r="AI152" s="252"/>
      <c r="AJ152" s="253"/>
      <c r="AK152" s="252"/>
      <c r="AL152" s="253"/>
      <c r="AM152" s="252"/>
      <c r="AN152" s="253"/>
      <c r="AO152" s="392"/>
      <c r="AP152" s="758"/>
      <c r="AQ152" s="1465"/>
      <c r="AR152" s="143"/>
      <c r="AS152" s="299"/>
      <c r="AT152" s="2547"/>
      <c r="AU152" s="591"/>
      <c r="CA152" s="290" t="str">
        <f t="shared" si="10"/>
        <v/>
      </c>
      <c r="CG152" s="290">
        <f t="shared" si="11"/>
        <v>0</v>
      </c>
    </row>
    <row r="153" spans="1:102" x14ac:dyDescent="0.2">
      <c r="A153" s="2552" t="s">
        <v>2096</v>
      </c>
      <c r="B153" s="1707">
        <f t="shared" si="7"/>
        <v>0</v>
      </c>
      <c r="C153" s="1559">
        <f t="shared" si="8"/>
        <v>0</v>
      </c>
      <c r="D153" s="398">
        <f t="shared" si="9"/>
        <v>0</v>
      </c>
      <c r="E153" s="201"/>
      <c r="F153" s="301"/>
      <c r="G153" s="201"/>
      <c r="H153" s="301"/>
      <c r="I153" s="201"/>
      <c r="J153" s="301"/>
      <c r="K153" s="201"/>
      <c r="L153" s="236"/>
      <c r="M153" s="201"/>
      <c r="N153" s="236"/>
      <c r="O153" s="201"/>
      <c r="P153" s="236"/>
      <c r="Q153" s="201"/>
      <c r="R153" s="236"/>
      <c r="S153" s="201"/>
      <c r="T153" s="236"/>
      <c r="U153" s="201"/>
      <c r="V153" s="236"/>
      <c r="W153" s="201"/>
      <c r="X153" s="236"/>
      <c r="Y153" s="201"/>
      <c r="Z153" s="236"/>
      <c r="AA153" s="201"/>
      <c r="AB153" s="301"/>
      <c r="AC153" s="201"/>
      <c r="AD153" s="301"/>
      <c r="AE153" s="201"/>
      <c r="AF153" s="236"/>
      <c r="AG153" s="201"/>
      <c r="AH153" s="236"/>
      <c r="AI153" s="201"/>
      <c r="AJ153" s="236"/>
      <c r="AK153" s="201"/>
      <c r="AL153" s="236"/>
      <c r="AM153" s="201"/>
      <c r="AN153" s="236"/>
      <c r="AO153" s="395"/>
      <c r="AP153" s="759"/>
      <c r="AQ153" s="205"/>
      <c r="AR153" s="237"/>
      <c r="AS153" s="301"/>
      <c r="AT153" s="2547"/>
      <c r="AU153" s="591"/>
      <c r="CA153" s="290" t="str">
        <f t="shared" si="10"/>
        <v/>
      </c>
      <c r="CG153" s="290">
        <f t="shared" si="11"/>
        <v>0</v>
      </c>
    </row>
    <row r="154" spans="1:102" x14ac:dyDescent="0.2">
      <c r="A154" s="2552" t="s">
        <v>2097</v>
      </c>
      <c r="B154" s="1707">
        <f t="shared" si="7"/>
        <v>0</v>
      </c>
      <c r="C154" s="1559">
        <f t="shared" si="8"/>
        <v>0</v>
      </c>
      <c r="D154" s="398">
        <f t="shared" si="9"/>
        <v>0</v>
      </c>
      <c r="E154" s="201"/>
      <c r="F154" s="301"/>
      <c r="G154" s="201"/>
      <c r="H154" s="301"/>
      <c r="I154" s="201"/>
      <c r="J154" s="301"/>
      <c r="K154" s="201"/>
      <c r="L154" s="236"/>
      <c r="M154" s="201"/>
      <c r="N154" s="236"/>
      <c r="O154" s="201"/>
      <c r="P154" s="236"/>
      <c r="Q154" s="201"/>
      <c r="R154" s="236"/>
      <c r="S154" s="201"/>
      <c r="T154" s="236"/>
      <c r="U154" s="201"/>
      <c r="V154" s="236"/>
      <c r="W154" s="201"/>
      <c r="X154" s="236"/>
      <c r="Y154" s="201"/>
      <c r="Z154" s="236"/>
      <c r="AA154" s="201"/>
      <c r="AB154" s="301"/>
      <c r="AC154" s="201"/>
      <c r="AD154" s="301"/>
      <c r="AE154" s="201"/>
      <c r="AF154" s="236"/>
      <c r="AG154" s="201"/>
      <c r="AH154" s="236"/>
      <c r="AI154" s="201"/>
      <c r="AJ154" s="236"/>
      <c r="AK154" s="201"/>
      <c r="AL154" s="236"/>
      <c r="AM154" s="201"/>
      <c r="AN154" s="236"/>
      <c r="AO154" s="395"/>
      <c r="AP154" s="759"/>
      <c r="AQ154" s="205"/>
      <c r="AR154" s="237"/>
      <c r="AS154" s="301"/>
      <c r="AT154" s="2547"/>
      <c r="AU154" s="591"/>
      <c r="CA154" s="290" t="str">
        <f t="shared" si="10"/>
        <v/>
      </c>
      <c r="CG154" s="290">
        <f t="shared" si="11"/>
        <v>0</v>
      </c>
    </row>
    <row r="155" spans="1:102" x14ac:dyDescent="0.2">
      <c r="A155" s="2552" t="s">
        <v>2098</v>
      </c>
      <c r="B155" s="1707">
        <f t="shared" si="7"/>
        <v>0</v>
      </c>
      <c r="C155" s="1559">
        <f t="shared" si="8"/>
        <v>0</v>
      </c>
      <c r="D155" s="398">
        <f t="shared" si="9"/>
        <v>0</v>
      </c>
      <c r="E155" s="201"/>
      <c r="F155" s="301"/>
      <c r="G155" s="201"/>
      <c r="H155" s="301"/>
      <c r="I155" s="201"/>
      <c r="J155" s="301"/>
      <c r="K155" s="201"/>
      <c r="L155" s="236"/>
      <c r="M155" s="201"/>
      <c r="N155" s="236"/>
      <c r="O155" s="201"/>
      <c r="P155" s="236"/>
      <c r="Q155" s="201"/>
      <c r="R155" s="236"/>
      <c r="S155" s="201"/>
      <c r="T155" s="236"/>
      <c r="U155" s="201"/>
      <c r="V155" s="236"/>
      <c r="W155" s="201"/>
      <c r="X155" s="236"/>
      <c r="Y155" s="201"/>
      <c r="Z155" s="236"/>
      <c r="AA155" s="201"/>
      <c r="AB155" s="301"/>
      <c r="AC155" s="201"/>
      <c r="AD155" s="301"/>
      <c r="AE155" s="201"/>
      <c r="AF155" s="236"/>
      <c r="AG155" s="201"/>
      <c r="AH155" s="236"/>
      <c r="AI155" s="201"/>
      <c r="AJ155" s="236"/>
      <c r="AK155" s="201"/>
      <c r="AL155" s="236"/>
      <c r="AM155" s="201"/>
      <c r="AN155" s="236"/>
      <c r="AO155" s="395"/>
      <c r="AP155" s="759"/>
      <c r="AQ155" s="205"/>
      <c r="AR155" s="237"/>
      <c r="AS155" s="301"/>
      <c r="AT155" s="2547"/>
      <c r="AU155" s="591"/>
      <c r="CA155" s="290" t="str">
        <f t="shared" si="10"/>
        <v/>
      </c>
      <c r="CG155" s="290">
        <f t="shared" si="11"/>
        <v>0</v>
      </c>
    </row>
    <row r="156" spans="1:102" x14ac:dyDescent="0.2">
      <c r="A156" s="2552" t="s">
        <v>2099</v>
      </c>
      <c r="B156" s="1707">
        <f t="shared" si="7"/>
        <v>0</v>
      </c>
      <c r="C156" s="1559">
        <f t="shared" si="8"/>
        <v>0</v>
      </c>
      <c r="D156" s="398">
        <f t="shared" si="9"/>
        <v>0</v>
      </c>
      <c r="E156" s="201"/>
      <c r="F156" s="301"/>
      <c r="G156" s="201"/>
      <c r="H156" s="301"/>
      <c r="I156" s="201"/>
      <c r="J156" s="301"/>
      <c r="K156" s="201"/>
      <c r="L156" s="236"/>
      <c r="M156" s="201"/>
      <c r="N156" s="236"/>
      <c r="O156" s="201"/>
      <c r="P156" s="236"/>
      <c r="Q156" s="201"/>
      <c r="R156" s="236"/>
      <c r="S156" s="201"/>
      <c r="T156" s="236"/>
      <c r="U156" s="201"/>
      <c r="V156" s="236"/>
      <c r="W156" s="201"/>
      <c r="X156" s="236"/>
      <c r="Y156" s="201"/>
      <c r="Z156" s="236"/>
      <c r="AA156" s="201"/>
      <c r="AB156" s="301"/>
      <c r="AC156" s="201"/>
      <c r="AD156" s="301"/>
      <c r="AE156" s="201"/>
      <c r="AF156" s="236"/>
      <c r="AG156" s="201"/>
      <c r="AH156" s="236"/>
      <c r="AI156" s="201"/>
      <c r="AJ156" s="236"/>
      <c r="AK156" s="201"/>
      <c r="AL156" s="236"/>
      <c r="AM156" s="201"/>
      <c r="AN156" s="236"/>
      <c r="AO156" s="395"/>
      <c r="AP156" s="759"/>
      <c r="AQ156" s="205"/>
      <c r="AR156" s="237"/>
      <c r="AS156" s="301"/>
      <c r="AT156" s="2547"/>
      <c r="AU156" s="591"/>
      <c r="CA156" s="290" t="str">
        <f t="shared" si="10"/>
        <v/>
      </c>
      <c r="CG156" s="290">
        <f t="shared" si="11"/>
        <v>0</v>
      </c>
    </row>
    <row r="157" spans="1:102" x14ac:dyDescent="0.2">
      <c r="A157" s="2552" t="s">
        <v>2100</v>
      </c>
      <c r="B157" s="1707">
        <f t="shared" si="7"/>
        <v>0</v>
      </c>
      <c r="C157" s="1559">
        <f t="shared" si="8"/>
        <v>0</v>
      </c>
      <c r="D157" s="398">
        <f t="shared" si="9"/>
        <v>0</v>
      </c>
      <c r="E157" s="201"/>
      <c r="F157" s="301"/>
      <c r="G157" s="201"/>
      <c r="H157" s="301"/>
      <c r="I157" s="201"/>
      <c r="J157" s="301"/>
      <c r="K157" s="201"/>
      <c r="L157" s="236"/>
      <c r="M157" s="201"/>
      <c r="N157" s="236"/>
      <c r="O157" s="201"/>
      <c r="P157" s="236"/>
      <c r="Q157" s="201"/>
      <c r="R157" s="236"/>
      <c r="S157" s="201"/>
      <c r="T157" s="236"/>
      <c r="U157" s="201"/>
      <c r="V157" s="236"/>
      <c r="W157" s="201"/>
      <c r="X157" s="236"/>
      <c r="Y157" s="201"/>
      <c r="Z157" s="236"/>
      <c r="AA157" s="201"/>
      <c r="AB157" s="301"/>
      <c r="AC157" s="201"/>
      <c r="AD157" s="301"/>
      <c r="AE157" s="201"/>
      <c r="AF157" s="236"/>
      <c r="AG157" s="201"/>
      <c r="AH157" s="236"/>
      <c r="AI157" s="201"/>
      <c r="AJ157" s="236"/>
      <c r="AK157" s="201"/>
      <c r="AL157" s="236"/>
      <c r="AM157" s="201"/>
      <c r="AN157" s="236"/>
      <c r="AO157" s="395"/>
      <c r="AP157" s="759"/>
      <c r="AQ157" s="205"/>
      <c r="AR157" s="237"/>
      <c r="AS157" s="301"/>
      <c r="AT157" s="2547"/>
      <c r="AU157" s="591"/>
      <c r="CA157" s="290" t="str">
        <f t="shared" si="10"/>
        <v/>
      </c>
      <c r="CG157" s="290">
        <f t="shared" si="11"/>
        <v>0</v>
      </c>
    </row>
    <row r="158" spans="1:102" x14ac:dyDescent="0.2">
      <c r="A158" s="2552" t="s">
        <v>2101</v>
      </c>
      <c r="B158" s="1707">
        <f t="shared" si="7"/>
        <v>0</v>
      </c>
      <c r="C158" s="1559">
        <f t="shared" si="8"/>
        <v>0</v>
      </c>
      <c r="D158" s="398">
        <f t="shared" si="9"/>
        <v>0</v>
      </c>
      <c r="E158" s="201"/>
      <c r="F158" s="301"/>
      <c r="G158" s="201"/>
      <c r="H158" s="301"/>
      <c r="I158" s="201"/>
      <c r="J158" s="301"/>
      <c r="K158" s="201"/>
      <c r="L158" s="236"/>
      <c r="M158" s="201"/>
      <c r="N158" s="236"/>
      <c r="O158" s="201"/>
      <c r="P158" s="236"/>
      <c r="Q158" s="201"/>
      <c r="R158" s="236"/>
      <c r="S158" s="201"/>
      <c r="T158" s="236"/>
      <c r="U158" s="201"/>
      <c r="V158" s="236"/>
      <c r="W158" s="201"/>
      <c r="X158" s="236"/>
      <c r="Y158" s="201"/>
      <c r="Z158" s="236"/>
      <c r="AA158" s="201"/>
      <c r="AB158" s="301"/>
      <c r="AC158" s="201"/>
      <c r="AD158" s="301"/>
      <c r="AE158" s="201"/>
      <c r="AF158" s="236"/>
      <c r="AG158" s="201"/>
      <c r="AH158" s="236"/>
      <c r="AI158" s="201"/>
      <c r="AJ158" s="236"/>
      <c r="AK158" s="201"/>
      <c r="AL158" s="236"/>
      <c r="AM158" s="201"/>
      <c r="AN158" s="236"/>
      <c r="AO158" s="395"/>
      <c r="AP158" s="759"/>
      <c r="AQ158" s="205"/>
      <c r="AR158" s="237"/>
      <c r="AS158" s="301"/>
      <c r="AT158" s="2547"/>
      <c r="AU158" s="591"/>
      <c r="CA158" s="290" t="str">
        <f t="shared" si="10"/>
        <v/>
      </c>
      <c r="CG158" s="290">
        <f t="shared" si="11"/>
        <v>0</v>
      </c>
    </row>
    <row r="159" spans="1:102" x14ac:dyDescent="0.2">
      <c r="A159" s="2552" t="s">
        <v>2102</v>
      </c>
      <c r="B159" s="1707">
        <f t="shared" si="7"/>
        <v>0</v>
      </c>
      <c r="C159" s="1559">
        <f t="shared" si="8"/>
        <v>0</v>
      </c>
      <c r="D159" s="398">
        <f t="shared" si="9"/>
        <v>0</v>
      </c>
      <c r="E159" s="201"/>
      <c r="F159" s="301"/>
      <c r="G159" s="201"/>
      <c r="H159" s="301"/>
      <c r="I159" s="201"/>
      <c r="J159" s="301"/>
      <c r="K159" s="201"/>
      <c r="L159" s="236"/>
      <c r="M159" s="201"/>
      <c r="N159" s="236"/>
      <c r="O159" s="201"/>
      <c r="P159" s="236"/>
      <c r="Q159" s="201"/>
      <c r="R159" s="236"/>
      <c r="S159" s="201"/>
      <c r="T159" s="236"/>
      <c r="U159" s="201"/>
      <c r="V159" s="236"/>
      <c r="W159" s="201"/>
      <c r="X159" s="236"/>
      <c r="Y159" s="201"/>
      <c r="Z159" s="236"/>
      <c r="AA159" s="201"/>
      <c r="AB159" s="301"/>
      <c r="AC159" s="201"/>
      <c r="AD159" s="301"/>
      <c r="AE159" s="201"/>
      <c r="AF159" s="236"/>
      <c r="AG159" s="201"/>
      <c r="AH159" s="236"/>
      <c r="AI159" s="201"/>
      <c r="AJ159" s="236"/>
      <c r="AK159" s="201"/>
      <c r="AL159" s="236"/>
      <c r="AM159" s="201"/>
      <c r="AN159" s="236"/>
      <c r="AO159" s="395"/>
      <c r="AP159" s="759"/>
      <c r="AQ159" s="205"/>
      <c r="AR159" s="237"/>
      <c r="AS159" s="301"/>
      <c r="AT159" s="2547"/>
      <c r="AU159" s="591"/>
      <c r="CA159" s="290" t="str">
        <f t="shared" si="10"/>
        <v/>
      </c>
      <c r="CG159" s="290">
        <f t="shared" si="11"/>
        <v>0</v>
      </c>
    </row>
    <row r="160" spans="1:102" x14ac:dyDescent="0.2">
      <c r="A160" s="2552" t="s">
        <v>2103</v>
      </c>
      <c r="B160" s="1707">
        <f t="shared" si="7"/>
        <v>0</v>
      </c>
      <c r="C160" s="1559">
        <f t="shared" si="8"/>
        <v>0</v>
      </c>
      <c r="D160" s="398">
        <f t="shared" si="9"/>
        <v>0</v>
      </c>
      <c r="E160" s="201"/>
      <c r="F160" s="301"/>
      <c r="G160" s="201"/>
      <c r="H160" s="301"/>
      <c r="I160" s="201"/>
      <c r="J160" s="301"/>
      <c r="K160" s="201"/>
      <c r="L160" s="236"/>
      <c r="M160" s="201"/>
      <c r="N160" s="236"/>
      <c r="O160" s="201"/>
      <c r="P160" s="236"/>
      <c r="Q160" s="201"/>
      <c r="R160" s="236"/>
      <c r="S160" s="201"/>
      <c r="T160" s="236"/>
      <c r="U160" s="201"/>
      <c r="V160" s="236"/>
      <c r="W160" s="201"/>
      <c r="X160" s="236"/>
      <c r="Y160" s="201"/>
      <c r="Z160" s="236"/>
      <c r="AA160" s="201"/>
      <c r="AB160" s="301"/>
      <c r="AC160" s="201"/>
      <c r="AD160" s="301"/>
      <c r="AE160" s="201"/>
      <c r="AF160" s="236"/>
      <c r="AG160" s="201"/>
      <c r="AH160" s="236"/>
      <c r="AI160" s="201"/>
      <c r="AJ160" s="236"/>
      <c r="AK160" s="201"/>
      <c r="AL160" s="236"/>
      <c r="AM160" s="201"/>
      <c r="AN160" s="236"/>
      <c r="AO160" s="395"/>
      <c r="AP160" s="759"/>
      <c r="AQ160" s="205"/>
      <c r="AR160" s="237"/>
      <c r="AS160" s="301"/>
      <c r="AT160" s="2547"/>
      <c r="AU160" s="591"/>
      <c r="CA160" s="290" t="str">
        <f t="shared" si="10"/>
        <v/>
      </c>
      <c r="CG160" s="290">
        <f t="shared" si="11"/>
        <v>0</v>
      </c>
    </row>
    <row r="161" spans="1:85" x14ac:dyDescent="0.2">
      <c r="A161" s="2552" t="s">
        <v>2104</v>
      </c>
      <c r="B161" s="1707">
        <f t="shared" si="7"/>
        <v>0</v>
      </c>
      <c r="C161" s="1559">
        <f t="shared" si="8"/>
        <v>0</v>
      </c>
      <c r="D161" s="398">
        <f t="shared" si="9"/>
        <v>0</v>
      </c>
      <c r="E161" s="201"/>
      <c r="F161" s="301"/>
      <c r="G161" s="201"/>
      <c r="H161" s="301"/>
      <c r="I161" s="201"/>
      <c r="J161" s="301"/>
      <c r="K161" s="201"/>
      <c r="L161" s="236"/>
      <c r="M161" s="201"/>
      <c r="N161" s="236"/>
      <c r="O161" s="201"/>
      <c r="P161" s="236"/>
      <c r="Q161" s="201"/>
      <c r="R161" s="236"/>
      <c r="S161" s="201"/>
      <c r="T161" s="236"/>
      <c r="U161" s="201"/>
      <c r="V161" s="236"/>
      <c r="W161" s="201"/>
      <c r="X161" s="236"/>
      <c r="Y161" s="201"/>
      <c r="Z161" s="236"/>
      <c r="AA161" s="201"/>
      <c r="AB161" s="301"/>
      <c r="AC161" s="201"/>
      <c r="AD161" s="301"/>
      <c r="AE161" s="201"/>
      <c r="AF161" s="236"/>
      <c r="AG161" s="201"/>
      <c r="AH161" s="236"/>
      <c r="AI161" s="201"/>
      <c r="AJ161" s="236"/>
      <c r="AK161" s="201"/>
      <c r="AL161" s="236"/>
      <c r="AM161" s="201"/>
      <c r="AN161" s="236"/>
      <c r="AO161" s="395"/>
      <c r="AP161" s="759"/>
      <c r="AQ161" s="205"/>
      <c r="AR161" s="237"/>
      <c r="AS161" s="301"/>
      <c r="AT161" s="2547"/>
      <c r="AU161" s="591"/>
      <c r="CA161" s="290" t="str">
        <f t="shared" si="10"/>
        <v/>
      </c>
      <c r="CG161" s="290">
        <f t="shared" si="11"/>
        <v>0</v>
      </c>
    </row>
    <row r="162" spans="1:85" x14ac:dyDescent="0.2">
      <c r="A162" s="2552" t="s">
        <v>2105</v>
      </c>
      <c r="B162" s="1707">
        <f t="shared" si="7"/>
        <v>0</v>
      </c>
      <c r="C162" s="1559">
        <f t="shared" si="8"/>
        <v>0</v>
      </c>
      <c r="D162" s="398">
        <f t="shared" si="9"/>
        <v>0</v>
      </c>
      <c r="E162" s="201"/>
      <c r="F162" s="301"/>
      <c r="G162" s="201"/>
      <c r="H162" s="301"/>
      <c r="I162" s="201"/>
      <c r="J162" s="301"/>
      <c r="K162" s="201"/>
      <c r="L162" s="236"/>
      <c r="M162" s="201"/>
      <c r="N162" s="236"/>
      <c r="O162" s="201"/>
      <c r="P162" s="236"/>
      <c r="Q162" s="201"/>
      <c r="R162" s="236"/>
      <c r="S162" s="201"/>
      <c r="T162" s="236"/>
      <c r="U162" s="201"/>
      <c r="V162" s="236"/>
      <c r="W162" s="201"/>
      <c r="X162" s="236"/>
      <c r="Y162" s="201"/>
      <c r="Z162" s="236"/>
      <c r="AA162" s="201"/>
      <c r="AB162" s="301"/>
      <c r="AC162" s="201"/>
      <c r="AD162" s="301"/>
      <c r="AE162" s="201"/>
      <c r="AF162" s="236"/>
      <c r="AG162" s="201"/>
      <c r="AH162" s="236"/>
      <c r="AI162" s="201"/>
      <c r="AJ162" s="236"/>
      <c r="AK162" s="201"/>
      <c r="AL162" s="236"/>
      <c r="AM162" s="201"/>
      <c r="AN162" s="236"/>
      <c r="AO162" s="395"/>
      <c r="AP162" s="759"/>
      <c r="AQ162" s="205"/>
      <c r="AR162" s="237"/>
      <c r="AS162" s="301"/>
      <c r="AT162" s="2547"/>
      <c r="AU162" s="591"/>
      <c r="CA162" s="290" t="str">
        <f t="shared" si="10"/>
        <v/>
      </c>
      <c r="CG162" s="290">
        <f t="shared" si="11"/>
        <v>0</v>
      </c>
    </row>
    <row r="163" spans="1:85" x14ac:dyDescent="0.2">
      <c r="A163" s="2552" t="s">
        <v>2106</v>
      </c>
      <c r="B163" s="1707">
        <f t="shared" si="7"/>
        <v>0</v>
      </c>
      <c r="C163" s="1559">
        <f t="shared" si="8"/>
        <v>0</v>
      </c>
      <c r="D163" s="398">
        <f t="shared" si="9"/>
        <v>0</v>
      </c>
      <c r="E163" s="201"/>
      <c r="F163" s="301"/>
      <c r="G163" s="201"/>
      <c r="H163" s="301"/>
      <c r="I163" s="201"/>
      <c r="J163" s="301"/>
      <c r="K163" s="201"/>
      <c r="L163" s="236"/>
      <c r="M163" s="201"/>
      <c r="N163" s="236"/>
      <c r="O163" s="201"/>
      <c r="P163" s="236"/>
      <c r="Q163" s="201"/>
      <c r="R163" s="236"/>
      <c r="S163" s="201"/>
      <c r="T163" s="236"/>
      <c r="U163" s="201"/>
      <c r="V163" s="236"/>
      <c r="W163" s="201"/>
      <c r="X163" s="236"/>
      <c r="Y163" s="201"/>
      <c r="Z163" s="236"/>
      <c r="AA163" s="201"/>
      <c r="AB163" s="301"/>
      <c r="AC163" s="201"/>
      <c r="AD163" s="301"/>
      <c r="AE163" s="201"/>
      <c r="AF163" s="236"/>
      <c r="AG163" s="201"/>
      <c r="AH163" s="236"/>
      <c r="AI163" s="201"/>
      <c r="AJ163" s="236"/>
      <c r="AK163" s="201"/>
      <c r="AL163" s="236"/>
      <c r="AM163" s="201"/>
      <c r="AN163" s="236"/>
      <c r="AO163" s="395"/>
      <c r="AP163" s="759"/>
      <c r="AQ163" s="205"/>
      <c r="AR163" s="237"/>
      <c r="AS163" s="301"/>
      <c r="AT163" s="2547"/>
      <c r="AU163" s="591"/>
      <c r="CA163" s="290" t="str">
        <f t="shared" si="10"/>
        <v/>
      </c>
      <c r="CG163" s="290">
        <f t="shared" si="11"/>
        <v>0</v>
      </c>
    </row>
    <row r="164" spans="1:85" x14ac:dyDescent="0.2">
      <c r="A164" s="2552" t="s">
        <v>2107</v>
      </c>
      <c r="B164" s="1707">
        <f t="shared" si="7"/>
        <v>0</v>
      </c>
      <c r="C164" s="1559">
        <f t="shared" si="8"/>
        <v>0</v>
      </c>
      <c r="D164" s="398">
        <f t="shared" si="9"/>
        <v>0</v>
      </c>
      <c r="E164" s="201"/>
      <c r="F164" s="301"/>
      <c r="G164" s="201"/>
      <c r="H164" s="301"/>
      <c r="I164" s="201"/>
      <c r="J164" s="301"/>
      <c r="K164" s="201"/>
      <c r="L164" s="236"/>
      <c r="M164" s="201"/>
      <c r="N164" s="236"/>
      <c r="O164" s="201"/>
      <c r="P164" s="236"/>
      <c r="Q164" s="201"/>
      <c r="R164" s="236"/>
      <c r="S164" s="201"/>
      <c r="T164" s="236"/>
      <c r="U164" s="201"/>
      <c r="V164" s="236"/>
      <c r="W164" s="201"/>
      <c r="X164" s="236"/>
      <c r="Y164" s="201"/>
      <c r="Z164" s="236"/>
      <c r="AA164" s="201"/>
      <c r="AB164" s="301"/>
      <c r="AC164" s="201"/>
      <c r="AD164" s="301"/>
      <c r="AE164" s="201"/>
      <c r="AF164" s="236"/>
      <c r="AG164" s="201"/>
      <c r="AH164" s="236"/>
      <c r="AI164" s="201"/>
      <c r="AJ164" s="236"/>
      <c r="AK164" s="201"/>
      <c r="AL164" s="236"/>
      <c r="AM164" s="201"/>
      <c r="AN164" s="236"/>
      <c r="AO164" s="395"/>
      <c r="AP164" s="759"/>
      <c r="AQ164" s="205"/>
      <c r="AR164" s="237"/>
      <c r="AS164" s="301"/>
      <c r="AT164" s="2547"/>
      <c r="AU164" s="591"/>
      <c r="CA164" s="290" t="str">
        <f t="shared" si="10"/>
        <v/>
      </c>
      <c r="CG164" s="290">
        <f t="shared" si="11"/>
        <v>0</v>
      </c>
    </row>
    <row r="165" spans="1:85" x14ac:dyDescent="0.2">
      <c r="A165" s="2552" t="s">
        <v>2108</v>
      </c>
      <c r="B165" s="1707">
        <f t="shared" si="7"/>
        <v>0</v>
      </c>
      <c r="C165" s="1559">
        <f t="shared" si="8"/>
        <v>0</v>
      </c>
      <c r="D165" s="398">
        <f t="shared" si="9"/>
        <v>0</v>
      </c>
      <c r="E165" s="201"/>
      <c r="F165" s="301"/>
      <c r="G165" s="201"/>
      <c r="H165" s="301"/>
      <c r="I165" s="201"/>
      <c r="J165" s="301"/>
      <c r="K165" s="201"/>
      <c r="L165" s="236"/>
      <c r="M165" s="201"/>
      <c r="N165" s="236"/>
      <c r="O165" s="201"/>
      <c r="P165" s="236"/>
      <c r="Q165" s="201"/>
      <c r="R165" s="236"/>
      <c r="S165" s="201"/>
      <c r="T165" s="236"/>
      <c r="U165" s="201"/>
      <c r="V165" s="236"/>
      <c r="W165" s="201"/>
      <c r="X165" s="236"/>
      <c r="Y165" s="201"/>
      <c r="Z165" s="236"/>
      <c r="AA165" s="201"/>
      <c r="AB165" s="301"/>
      <c r="AC165" s="201"/>
      <c r="AD165" s="301"/>
      <c r="AE165" s="201"/>
      <c r="AF165" s="236"/>
      <c r="AG165" s="201"/>
      <c r="AH165" s="236"/>
      <c r="AI165" s="201"/>
      <c r="AJ165" s="236"/>
      <c r="AK165" s="201"/>
      <c r="AL165" s="236"/>
      <c r="AM165" s="201"/>
      <c r="AN165" s="236"/>
      <c r="AO165" s="395"/>
      <c r="AP165" s="759"/>
      <c r="AQ165" s="205"/>
      <c r="AR165" s="237"/>
      <c r="AS165" s="301"/>
      <c r="AT165" s="2547"/>
      <c r="AU165" s="591"/>
      <c r="CA165" s="290" t="str">
        <f t="shared" si="10"/>
        <v/>
      </c>
      <c r="CG165" s="290">
        <f t="shared" si="11"/>
        <v>0</v>
      </c>
    </row>
    <row r="166" spans="1:85" x14ac:dyDescent="0.2">
      <c r="A166" s="2552" t="s">
        <v>2109</v>
      </c>
      <c r="B166" s="1707">
        <f t="shared" si="7"/>
        <v>0</v>
      </c>
      <c r="C166" s="1559">
        <f t="shared" si="8"/>
        <v>0</v>
      </c>
      <c r="D166" s="398">
        <f t="shared" si="9"/>
        <v>0</v>
      </c>
      <c r="E166" s="201"/>
      <c r="F166" s="301"/>
      <c r="G166" s="201"/>
      <c r="H166" s="301"/>
      <c r="I166" s="201"/>
      <c r="J166" s="301"/>
      <c r="K166" s="201"/>
      <c r="L166" s="236"/>
      <c r="M166" s="201"/>
      <c r="N166" s="236"/>
      <c r="O166" s="201"/>
      <c r="P166" s="236"/>
      <c r="Q166" s="201"/>
      <c r="R166" s="236"/>
      <c r="S166" s="201"/>
      <c r="T166" s="236"/>
      <c r="U166" s="201"/>
      <c r="V166" s="236"/>
      <c r="W166" s="201"/>
      <c r="X166" s="236"/>
      <c r="Y166" s="201"/>
      <c r="Z166" s="236"/>
      <c r="AA166" s="201"/>
      <c r="AB166" s="301"/>
      <c r="AC166" s="201"/>
      <c r="AD166" s="301"/>
      <c r="AE166" s="201"/>
      <c r="AF166" s="236"/>
      <c r="AG166" s="201"/>
      <c r="AH166" s="236"/>
      <c r="AI166" s="201"/>
      <c r="AJ166" s="236"/>
      <c r="AK166" s="201"/>
      <c r="AL166" s="236"/>
      <c r="AM166" s="201"/>
      <c r="AN166" s="236"/>
      <c r="AO166" s="395"/>
      <c r="AP166" s="759"/>
      <c r="AQ166" s="205"/>
      <c r="AR166" s="237"/>
      <c r="AS166" s="301"/>
      <c r="AT166" s="308"/>
      <c r="CA166" s="290" t="str">
        <f t="shared" si="10"/>
        <v/>
      </c>
      <c r="CG166" s="290">
        <f t="shared" si="11"/>
        <v>0</v>
      </c>
    </row>
    <row r="167" spans="1:85" x14ac:dyDescent="0.2">
      <c r="A167" s="2552" t="s">
        <v>2110</v>
      </c>
      <c r="B167" s="1707">
        <f t="shared" si="7"/>
        <v>0</v>
      </c>
      <c r="C167" s="1559">
        <f t="shared" si="8"/>
        <v>0</v>
      </c>
      <c r="D167" s="398">
        <f t="shared" si="9"/>
        <v>0</v>
      </c>
      <c r="E167" s="201"/>
      <c r="F167" s="301"/>
      <c r="G167" s="201"/>
      <c r="H167" s="301"/>
      <c r="I167" s="201"/>
      <c r="J167" s="301"/>
      <c r="K167" s="201"/>
      <c r="L167" s="236"/>
      <c r="M167" s="201"/>
      <c r="N167" s="236"/>
      <c r="O167" s="201"/>
      <c r="P167" s="236"/>
      <c r="Q167" s="201"/>
      <c r="R167" s="236"/>
      <c r="S167" s="201"/>
      <c r="T167" s="236"/>
      <c r="U167" s="201"/>
      <c r="V167" s="236"/>
      <c r="W167" s="201"/>
      <c r="X167" s="236"/>
      <c r="Y167" s="201"/>
      <c r="Z167" s="236"/>
      <c r="AA167" s="201"/>
      <c r="AB167" s="301"/>
      <c r="AC167" s="201"/>
      <c r="AD167" s="301"/>
      <c r="AE167" s="201"/>
      <c r="AF167" s="236"/>
      <c r="AG167" s="201"/>
      <c r="AH167" s="236"/>
      <c r="AI167" s="201"/>
      <c r="AJ167" s="236"/>
      <c r="AK167" s="201"/>
      <c r="AL167" s="236"/>
      <c r="AM167" s="201"/>
      <c r="AN167" s="236"/>
      <c r="AO167" s="395"/>
      <c r="AP167" s="759"/>
      <c r="AQ167" s="205"/>
      <c r="AR167" s="237"/>
      <c r="AS167" s="301"/>
      <c r="AT167" s="308"/>
      <c r="CA167" s="290" t="str">
        <f t="shared" si="10"/>
        <v/>
      </c>
      <c r="CG167" s="290">
        <f t="shared" si="11"/>
        <v>0</v>
      </c>
    </row>
    <row r="168" spans="1:85" x14ac:dyDescent="0.2">
      <c r="A168" s="2553" t="s">
        <v>443</v>
      </c>
      <c r="B168" s="2554">
        <f t="shared" si="7"/>
        <v>0</v>
      </c>
      <c r="C168" s="2555">
        <f t="shared" si="8"/>
        <v>0</v>
      </c>
      <c r="D168" s="406">
        <f t="shared" si="9"/>
        <v>0</v>
      </c>
      <c r="E168" s="269"/>
      <c r="F168" s="429"/>
      <c r="G168" s="269"/>
      <c r="H168" s="270"/>
      <c r="I168" s="269"/>
      <c r="J168" s="270"/>
      <c r="K168" s="269"/>
      <c r="L168" s="270"/>
      <c r="M168" s="269"/>
      <c r="N168" s="270"/>
      <c r="O168" s="269"/>
      <c r="P168" s="270"/>
      <c r="Q168" s="269"/>
      <c r="R168" s="270"/>
      <c r="S168" s="269"/>
      <c r="T168" s="270"/>
      <c r="U168" s="269"/>
      <c r="V168" s="270"/>
      <c r="W168" s="269"/>
      <c r="X168" s="270"/>
      <c r="Y168" s="269"/>
      <c r="Z168" s="270"/>
      <c r="AA168" s="269"/>
      <c r="AB168" s="270"/>
      <c r="AC168" s="269"/>
      <c r="AD168" s="270"/>
      <c r="AE168" s="269"/>
      <c r="AF168" s="270"/>
      <c r="AG168" s="269"/>
      <c r="AH168" s="270"/>
      <c r="AI168" s="269"/>
      <c r="AJ168" s="270"/>
      <c r="AK168" s="269"/>
      <c r="AL168" s="270"/>
      <c r="AM168" s="269"/>
      <c r="AN168" s="270"/>
      <c r="AO168" s="407"/>
      <c r="AP168" s="2374"/>
      <c r="AQ168" s="210"/>
      <c r="AR168" s="154"/>
      <c r="AS168" s="429"/>
      <c r="AT168" s="308"/>
      <c r="CA168" s="290" t="str">
        <f t="shared" si="10"/>
        <v/>
      </c>
      <c r="CG168" s="290">
        <f t="shared" si="11"/>
        <v>0</v>
      </c>
    </row>
    <row r="169" spans="1:85" x14ac:dyDescent="0.2">
      <c r="A169" s="701" t="s">
        <v>451</v>
      </c>
      <c r="B169" s="2491">
        <f t="shared" ref="B169:AS169" si="12">SUM(B170:B174)</f>
        <v>0</v>
      </c>
      <c r="C169" s="1589">
        <f t="shared" si="12"/>
        <v>0</v>
      </c>
      <c r="D169" s="345">
        <f t="shared" si="12"/>
        <v>0</v>
      </c>
      <c r="E169" s="2556">
        <f t="shared" si="12"/>
        <v>0</v>
      </c>
      <c r="F169" s="2557">
        <f t="shared" si="12"/>
        <v>0</v>
      </c>
      <c r="G169" s="2557">
        <f t="shared" si="12"/>
        <v>0</v>
      </c>
      <c r="H169" s="306">
        <f t="shared" si="12"/>
        <v>0</v>
      </c>
      <c r="I169" s="272">
        <f t="shared" si="12"/>
        <v>0</v>
      </c>
      <c r="J169" s="306">
        <f t="shared" si="12"/>
        <v>0</v>
      </c>
      <c r="K169" s="272">
        <f t="shared" si="12"/>
        <v>0</v>
      </c>
      <c r="L169" s="306">
        <f t="shared" si="12"/>
        <v>0</v>
      </c>
      <c r="M169" s="272">
        <f t="shared" si="12"/>
        <v>0</v>
      </c>
      <c r="N169" s="306">
        <f t="shared" si="12"/>
        <v>0</v>
      </c>
      <c r="O169" s="272">
        <f t="shared" si="12"/>
        <v>0</v>
      </c>
      <c r="P169" s="306">
        <f t="shared" si="12"/>
        <v>0</v>
      </c>
      <c r="Q169" s="272">
        <f t="shared" si="12"/>
        <v>0</v>
      </c>
      <c r="R169" s="306">
        <f t="shared" si="12"/>
        <v>0</v>
      </c>
      <c r="S169" s="272">
        <f t="shared" si="12"/>
        <v>0</v>
      </c>
      <c r="T169" s="306">
        <f t="shared" si="12"/>
        <v>0</v>
      </c>
      <c r="U169" s="272">
        <f t="shared" si="12"/>
        <v>0</v>
      </c>
      <c r="V169" s="306">
        <f t="shared" si="12"/>
        <v>0</v>
      </c>
      <c r="W169" s="272">
        <f t="shared" si="12"/>
        <v>0</v>
      </c>
      <c r="X169" s="306">
        <f t="shared" si="12"/>
        <v>0</v>
      </c>
      <c r="Y169" s="272">
        <f t="shared" si="12"/>
        <v>0</v>
      </c>
      <c r="Z169" s="306">
        <f t="shared" si="12"/>
        <v>0</v>
      </c>
      <c r="AA169" s="272">
        <f t="shared" si="12"/>
        <v>0</v>
      </c>
      <c r="AB169" s="306">
        <f t="shared" si="12"/>
        <v>0</v>
      </c>
      <c r="AC169" s="272">
        <f t="shared" si="12"/>
        <v>0</v>
      </c>
      <c r="AD169" s="306">
        <f t="shared" si="12"/>
        <v>0</v>
      </c>
      <c r="AE169" s="272">
        <f t="shared" si="12"/>
        <v>0</v>
      </c>
      <c r="AF169" s="306">
        <f t="shared" si="12"/>
        <v>0</v>
      </c>
      <c r="AG169" s="272">
        <f t="shared" si="12"/>
        <v>0</v>
      </c>
      <c r="AH169" s="306">
        <f t="shared" si="12"/>
        <v>0</v>
      </c>
      <c r="AI169" s="272">
        <f t="shared" si="12"/>
        <v>0</v>
      </c>
      <c r="AJ169" s="306">
        <f t="shared" si="12"/>
        <v>0</v>
      </c>
      <c r="AK169" s="272">
        <f t="shared" si="12"/>
        <v>0</v>
      </c>
      <c r="AL169" s="306">
        <f t="shared" si="12"/>
        <v>0</v>
      </c>
      <c r="AM169" s="272">
        <f t="shared" si="12"/>
        <v>0</v>
      </c>
      <c r="AN169" s="306">
        <f t="shared" si="12"/>
        <v>0</v>
      </c>
      <c r="AO169" s="271">
        <f t="shared" si="12"/>
        <v>0</v>
      </c>
      <c r="AP169" s="1583">
        <f t="shared" si="12"/>
        <v>0</v>
      </c>
      <c r="AQ169" s="276">
        <f t="shared" si="12"/>
        <v>0</v>
      </c>
      <c r="AR169" s="274">
        <f t="shared" si="12"/>
        <v>0</v>
      </c>
      <c r="AS169" s="273">
        <f t="shared" si="12"/>
        <v>0</v>
      </c>
      <c r="AT169" s="308"/>
    </row>
    <row r="170" spans="1:85" x14ac:dyDescent="0.2">
      <c r="A170" s="425" t="s">
        <v>1327</v>
      </c>
      <c r="B170" s="2558">
        <f>SUM(C170+D170)</f>
        <v>0</v>
      </c>
      <c r="C170" s="2558">
        <f t="shared" ref="C170:D174" si="13">SUM(E170+G170+I170+K170+M170+O170+Q170+S170+U170+W170+Y170+AA170+AC170+AE170+AG170+AI170+AK170+AM170+AO170)</f>
        <v>0</v>
      </c>
      <c r="D170" s="2559">
        <f t="shared" si="13"/>
        <v>0</v>
      </c>
      <c r="E170" s="546"/>
      <c r="F170" s="253"/>
      <c r="G170" s="546"/>
      <c r="H170" s="549"/>
      <c r="I170" s="546"/>
      <c r="J170" s="549"/>
      <c r="K170" s="546"/>
      <c r="L170" s="549"/>
      <c r="M170" s="546"/>
      <c r="N170" s="549"/>
      <c r="O170" s="546"/>
      <c r="P170" s="549"/>
      <c r="Q170" s="546"/>
      <c r="R170" s="549"/>
      <c r="S170" s="546"/>
      <c r="T170" s="549"/>
      <c r="U170" s="546"/>
      <c r="V170" s="549"/>
      <c r="W170" s="546"/>
      <c r="X170" s="549"/>
      <c r="Y170" s="546"/>
      <c r="Z170" s="549"/>
      <c r="AA170" s="546"/>
      <c r="AB170" s="549"/>
      <c r="AC170" s="546"/>
      <c r="AD170" s="549"/>
      <c r="AE170" s="546"/>
      <c r="AF170" s="549"/>
      <c r="AG170" s="546"/>
      <c r="AH170" s="549"/>
      <c r="AI170" s="546"/>
      <c r="AJ170" s="549"/>
      <c r="AK170" s="546"/>
      <c r="AL170" s="549"/>
      <c r="AM170" s="546"/>
      <c r="AN170" s="549"/>
      <c r="AO170" s="858"/>
      <c r="AP170" s="1588"/>
      <c r="AQ170" s="1257"/>
      <c r="AR170" s="549"/>
      <c r="AS170" s="549"/>
      <c r="AT170" s="308"/>
    </row>
    <row r="171" spans="1:85" x14ac:dyDescent="0.2">
      <c r="A171" s="651" t="s">
        <v>1328</v>
      </c>
      <c r="B171" s="1559">
        <f>SUM(C171+D171)</f>
        <v>0</v>
      </c>
      <c r="C171" s="1559">
        <f t="shared" si="13"/>
        <v>0</v>
      </c>
      <c r="D171" s="398">
        <f t="shared" si="13"/>
        <v>0</v>
      </c>
      <c r="E171" s="269"/>
      <c r="F171" s="236"/>
      <c r="G171" s="201"/>
      <c r="H171" s="447"/>
      <c r="I171" s="201"/>
      <c r="J171" s="236"/>
      <c r="K171" s="201"/>
      <c r="L171" s="236"/>
      <c r="M171" s="201"/>
      <c r="N171" s="236"/>
      <c r="O171" s="201"/>
      <c r="P171" s="236"/>
      <c r="Q171" s="201"/>
      <c r="R171" s="236"/>
      <c r="S171" s="201"/>
      <c r="T171" s="236"/>
      <c r="U171" s="201"/>
      <c r="V171" s="236"/>
      <c r="W171" s="201"/>
      <c r="X171" s="236"/>
      <c r="Y171" s="201"/>
      <c r="Z171" s="236"/>
      <c r="AA171" s="201"/>
      <c r="AB171" s="236"/>
      <c r="AC171" s="201"/>
      <c r="AD171" s="236"/>
      <c r="AE171" s="201"/>
      <c r="AF171" s="236"/>
      <c r="AG171" s="201"/>
      <c r="AH171" s="236"/>
      <c r="AI171" s="201"/>
      <c r="AJ171" s="236"/>
      <c r="AK171" s="201"/>
      <c r="AL171" s="236"/>
      <c r="AM171" s="201"/>
      <c r="AN171" s="236"/>
      <c r="AO171" s="395"/>
      <c r="AP171" s="759"/>
      <c r="AQ171" s="301"/>
      <c r="AR171" s="236"/>
      <c r="AS171" s="447"/>
      <c r="AT171" s="2560"/>
    </row>
    <row r="172" spans="1:85" x14ac:dyDescent="0.2">
      <c r="A172" s="1760" t="s">
        <v>1329</v>
      </c>
      <c r="B172" s="1559">
        <f>SUM(C172+D172)</f>
        <v>0</v>
      </c>
      <c r="C172" s="1559">
        <f t="shared" si="13"/>
        <v>0</v>
      </c>
      <c r="D172" s="398">
        <f t="shared" si="13"/>
        <v>0</v>
      </c>
      <c r="E172" s="201"/>
      <c r="F172" s="270"/>
      <c r="G172" s="269"/>
      <c r="H172" s="270"/>
      <c r="I172" s="546"/>
      <c r="J172" s="549"/>
      <c r="K172" s="546"/>
      <c r="L172" s="549"/>
      <c r="M172" s="546"/>
      <c r="N172" s="549"/>
      <c r="O172" s="546"/>
      <c r="P172" s="549"/>
      <c r="Q172" s="546"/>
      <c r="R172" s="549"/>
      <c r="S172" s="546"/>
      <c r="T172" s="549"/>
      <c r="U172" s="546"/>
      <c r="V172" s="549"/>
      <c r="W172" s="546"/>
      <c r="X172" s="549"/>
      <c r="Y172" s="546"/>
      <c r="Z172" s="549"/>
      <c r="AA172" s="546"/>
      <c r="AB172" s="549"/>
      <c r="AC172" s="546"/>
      <c r="AD172" s="549"/>
      <c r="AE172" s="546"/>
      <c r="AF172" s="549"/>
      <c r="AG172" s="546"/>
      <c r="AH172" s="549"/>
      <c r="AI172" s="546"/>
      <c r="AJ172" s="549"/>
      <c r="AK172" s="546"/>
      <c r="AL172" s="549"/>
      <c r="AM172" s="546"/>
      <c r="AN172" s="549"/>
      <c r="AO172" s="858"/>
      <c r="AP172" s="1588"/>
      <c r="AQ172" s="1257"/>
      <c r="AR172" s="549"/>
      <c r="AS172" s="549"/>
      <c r="AT172" s="308"/>
    </row>
    <row r="173" spans="1:85" x14ac:dyDescent="0.2">
      <c r="A173" s="2561" t="s">
        <v>1378</v>
      </c>
      <c r="B173" s="1559">
        <f>SUM(C173+D173)</f>
        <v>0</v>
      </c>
      <c r="C173" s="1559">
        <f t="shared" si="13"/>
        <v>0</v>
      </c>
      <c r="D173" s="924">
        <f t="shared" si="13"/>
        <v>0</v>
      </c>
      <c r="E173" s="546"/>
      <c r="F173" s="236"/>
      <c r="G173" s="201"/>
      <c r="H173" s="236"/>
      <c r="I173" s="201"/>
      <c r="J173" s="236"/>
      <c r="K173" s="201"/>
      <c r="L173" s="236"/>
      <c r="M173" s="201"/>
      <c r="N173" s="236"/>
      <c r="O173" s="201"/>
      <c r="P173" s="236"/>
      <c r="Q173" s="201"/>
      <c r="R173" s="236"/>
      <c r="S173" s="201"/>
      <c r="T173" s="236"/>
      <c r="U173" s="201"/>
      <c r="V173" s="236"/>
      <c r="W173" s="201"/>
      <c r="X173" s="236"/>
      <c r="Y173" s="201"/>
      <c r="Z173" s="236"/>
      <c r="AA173" s="201"/>
      <c r="AB173" s="236"/>
      <c r="AC173" s="201"/>
      <c r="AD173" s="236"/>
      <c r="AE173" s="201"/>
      <c r="AF173" s="236"/>
      <c r="AG173" s="201"/>
      <c r="AH173" s="236"/>
      <c r="AI173" s="201"/>
      <c r="AJ173" s="236"/>
      <c r="AK173" s="201"/>
      <c r="AL173" s="236"/>
      <c r="AM173" s="201"/>
      <c r="AN173" s="236"/>
      <c r="AO173" s="395"/>
      <c r="AP173" s="759"/>
      <c r="AQ173" s="301"/>
      <c r="AR173" s="236"/>
      <c r="AS173" s="447"/>
      <c r="AT173" s="2560"/>
    </row>
    <row r="174" spans="1:85" x14ac:dyDescent="0.2">
      <c r="A174" s="2562" t="s">
        <v>443</v>
      </c>
      <c r="B174" s="921">
        <f>SUM(C174+D174)</f>
        <v>0</v>
      </c>
      <c r="C174" s="516">
        <f t="shared" si="13"/>
        <v>0</v>
      </c>
      <c r="D174" s="358">
        <f t="shared" si="13"/>
        <v>0</v>
      </c>
      <c r="E174" s="242"/>
      <c r="F174" s="317"/>
      <c r="G174" s="316"/>
      <c r="H174" s="317"/>
      <c r="I174" s="316"/>
      <c r="J174" s="317"/>
      <c r="K174" s="316"/>
      <c r="L174" s="317"/>
      <c r="M174" s="316"/>
      <c r="N174" s="317"/>
      <c r="O174" s="316"/>
      <c r="P174" s="317"/>
      <c r="Q174" s="316"/>
      <c r="R174" s="317"/>
      <c r="S174" s="316"/>
      <c r="T174" s="317"/>
      <c r="U174" s="316"/>
      <c r="V174" s="317"/>
      <c r="W174" s="316"/>
      <c r="X174" s="317"/>
      <c r="Y174" s="316"/>
      <c r="Z174" s="317"/>
      <c r="AA174" s="316"/>
      <c r="AB174" s="317"/>
      <c r="AC174" s="316"/>
      <c r="AD174" s="317"/>
      <c r="AE174" s="316"/>
      <c r="AF174" s="317"/>
      <c r="AG174" s="316"/>
      <c r="AH174" s="317"/>
      <c r="AI174" s="316"/>
      <c r="AJ174" s="317"/>
      <c r="AK174" s="316"/>
      <c r="AL174" s="317"/>
      <c r="AM174" s="316"/>
      <c r="AN174" s="317"/>
      <c r="AO174" s="461"/>
      <c r="AP174" s="1581"/>
      <c r="AQ174" s="682"/>
      <c r="AR174" s="317"/>
      <c r="AS174" s="317"/>
      <c r="AT174" s="308"/>
    </row>
    <row r="175" spans="1:85" x14ac:dyDescent="0.2">
      <c r="A175" s="107" t="s">
        <v>1542</v>
      </c>
      <c r="B175" s="107"/>
      <c r="C175" s="107"/>
      <c r="D175" s="107"/>
      <c r="E175" s="2563"/>
      <c r="F175" s="2563"/>
      <c r="G175" s="2563"/>
      <c r="H175" s="2563"/>
      <c r="I175" s="2563"/>
      <c r="J175" s="2563"/>
      <c r="K175" s="2563"/>
      <c r="L175" s="2563"/>
      <c r="M175" s="2563"/>
      <c r="N175" s="2563"/>
      <c r="O175" s="2563"/>
      <c r="P175" s="2563"/>
      <c r="Q175" s="2563"/>
      <c r="R175" s="2563"/>
      <c r="S175" s="2563"/>
      <c r="T175" s="2563"/>
      <c r="U175" s="2563"/>
      <c r="V175" s="2563"/>
      <c r="W175" s="2563"/>
      <c r="X175" s="2563"/>
      <c r="Y175" s="2563"/>
      <c r="Z175" s="2563"/>
      <c r="AA175" s="2563"/>
      <c r="AB175" s="2563"/>
      <c r="AC175" s="2563"/>
      <c r="AD175" s="2563"/>
      <c r="AE175" s="2563"/>
      <c r="AF175" s="2563"/>
      <c r="AG175" s="2563"/>
      <c r="AH175" s="2563"/>
      <c r="AI175" s="2563"/>
      <c r="AJ175" s="2563"/>
      <c r="AK175" s="2563"/>
      <c r="AL175" s="2563"/>
      <c r="AM175" s="2563"/>
      <c r="AN175" s="2563"/>
      <c r="AO175" s="2563"/>
      <c r="AP175" s="2563"/>
      <c r="AQ175" s="591"/>
      <c r="AR175" s="591"/>
      <c r="AS175" s="591"/>
      <c r="AT175" s="591"/>
      <c r="AU175" s="591"/>
    </row>
    <row r="176" spans="1:85" ht="21" customHeight="1" x14ac:dyDescent="0.2">
      <c r="A176" s="2740" t="s">
        <v>3</v>
      </c>
      <c r="B176" s="2760" t="s">
        <v>4</v>
      </c>
      <c r="C176" s="2761"/>
      <c r="D176" s="2762"/>
      <c r="E176" s="2925" t="s">
        <v>339</v>
      </c>
      <c r="F176" s="2926"/>
      <c r="G176" s="2926"/>
      <c r="H176" s="2926"/>
      <c r="I176" s="2926"/>
      <c r="J176" s="2926"/>
      <c r="K176" s="2926"/>
      <c r="L176" s="2926"/>
      <c r="M176" s="2926"/>
      <c r="N176" s="2926"/>
      <c r="O176" s="2926"/>
      <c r="P176" s="2926"/>
      <c r="Q176" s="2926"/>
      <c r="R176" s="2926"/>
      <c r="S176" s="2926"/>
      <c r="T176" s="2926"/>
      <c r="U176" s="2926"/>
      <c r="V176" s="2926"/>
      <c r="W176" s="2926"/>
      <c r="X176" s="2926"/>
      <c r="Y176" s="2926"/>
      <c r="Z176" s="2926"/>
      <c r="AA176" s="2926"/>
      <c r="AB176" s="2926"/>
      <c r="AC176" s="2926"/>
      <c r="AD176" s="2926"/>
      <c r="AE176" s="2926"/>
      <c r="AF176" s="2926"/>
      <c r="AG176" s="2926"/>
      <c r="AH176" s="2926"/>
      <c r="AI176" s="2926"/>
      <c r="AJ176" s="2926"/>
      <c r="AK176" s="2926"/>
      <c r="AL176" s="2926"/>
      <c r="AM176" s="2926"/>
      <c r="AN176" s="2926"/>
      <c r="AO176" s="2926"/>
      <c r="AP176" s="2927"/>
      <c r="AQ176" s="2768" t="s">
        <v>625</v>
      </c>
      <c r="AR176" s="2768" t="s">
        <v>623</v>
      </c>
      <c r="AS176" s="591"/>
      <c r="AT176" s="591"/>
      <c r="AU176" s="591"/>
    </row>
    <row r="177" spans="1:86" ht="21.75" customHeight="1" x14ac:dyDescent="0.2">
      <c r="A177" s="2743"/>
      <c r="B177" s="2936"/>
      <c r="C177" s="2937"/>
      <c r="D177" s="2937"/>
      <c r="E177" s="2745" t="s">
        <v>1312</v>
      </c>
      <c r="F177" s="2747"/>
      <c r="G177" s="2745" t="s">
        <v>1313</v>
      </c>
      <c r="H177" s="2747"/>
      <c r="I177" s="2745" t="s">
        <v>1314</v>
      </c>
      <c r="J177" s="2747"/>
      <c r="K177" s="2745" t="s">
        <v>476</v>
      </c>
      <c r="L177" s="2747"/>
      <c r="M177" s="2745" t="s">
        <v>477</v>
      </c>
      <c r="N177" s="2747"/>
      <c r="O177" s="2745" t="s">
        <v>414</v>
      </c>
      <c r="P177" s="2747"/>
      <c r="Q177" s="2745" t="s">
        <v>1315</v>
      </c>
      <c r="R177" s="2747"/>
      <c r="S177" s="2745" t="s">
        <v>1316</v>
      </c>
      <c r="T177" s="2747"/>
      <c r="U177" s="2745" t="s">
        <v>1317</v>
      </c>
      <c r="V177" s="2747"/>
      <c r="W177" s="2745" t="s">
        <v>16</v>
      </c>
      <c r="X177" s="2747"/>
      <c r="Y177" s="2745" t="s">
        <v>17</v>
      </c>
      <c r="Z177" s="2747"/>
      <c r="AA177" s="2745" t="s">
        <v>1318</v>
      </c>
      <c r="AB177" s="2747"/>
      <c r="AC177" s="2745" t="s">
        <v>19</v>
      </c>
      <c r="AD177" s="2747"/>
      <c r="AE177" s="2745" t="s">
        <v>20</v>
      </c>
      <c r="AF177" s="2747"/>
      <c r="AG177" s="2745" t="s">
        <v>21</v>
      </c>
      <c r="AH177" s="2747"/>
      <c r="AI177" s="2745" t="s">
        <v>22</v>
      </c>
      <c r="AJ177" s="2747"/>
      <c r="AK177" s="2745" t="s">
        <v>23</v>
      </c>
      <c r="AL177" s="2747"/>
      <c r="AM177" s="2745" t="s">
        <v>24</v>
      </c>
      <c r="AN177" s="2747"/>
      <c r="AO177" s="2735" t="s">
        <v>25</v>
      </c>
      <c r="AP177" s="2737"/>
      <c r="AQ177" s="2774"/>
      <c r="AR177" s="2774"/>
      <c r="AS177" s="591"/>
      <c r="AT177" s="591"/>
      <c r="AU177" s="591"/>
    </row>
    <row r="178" spans="1:86" ht="13.5" customHeight="1" x14ac:dyDescent="0.2">
      <c r="A178" s="3649"/>
      <c r="B178" s="184" t="s">
        <v>231</v>
      </c>
      <c r="C178" s="115" t="s">
        <v>27</v>
      </c>
      <c r="D178" s="115" t="s">
        <v>28</v>
      </c>
      <c r="E178" s="468" t="s">
        <v>27</v>
      </c>
      <c r="F178" s="339" t="s">
        <v>28</v>
      </c>
      <c r="G178" s="468" t="s">
        <v>27</v>
      </c>
      <c r="H178" s="339" t="s">
        <v>28</v>
      </c>
      <c r="I178" s="468" t="s">
        <v>27</v>
      </c>
      <c r="J178" s="339" t="s">
        <v>28</v>
      </c>
      <c r="K178" s="468" t="s">
        <v>27</v>
      </c>
      <c r="L178" s="339" t="s">
        <v>28</v>
      </c>
      <c r="M178" s="468" t="s">
        <v>27</v>
      </c>
      <c r="N178" s="339" t="s">
        <v>28</v>
      </c>
      <c r="O178" s="468" t="s">
        <v>27</v>
      </c>
      <c r="P178" s="339" t="s">
        <v>28</v>
      </c>
      <c r="Q178" s="468" t="s">
        <v>27</v>
      </c>
      <c r="R178" s="339" t="s">
        <v>28</v>
      </c>
      <c r="S178" s="468" t="s">
        <v>27</v>
      </c>
      <c r="T178" s="339" t="s">
        <v>28</v>
      </c>
      <c r="U178" s="468" t="s">
        <v>27</v>
      </c>
      <c r="V178" s="339" t="s">
        <v>28</v>
      </c>
      <c r="W178" s="468" t="s">
        <v>27</v>
      </c>
      <c r="X178" s="339" t="s">
        <v>28</v>
      </c>
      <c r="Y178" s="468" t="s">
        <v>27</v>
      </c>
      <c r="Z178" s="339" t="s">
        <v>28</v>
      </c>
      <c r="AA178" s="468" t="s">
        <v>27</v>
      </c>
      <c r="AB178" s="339" t="s">
        <v>28</v>
      </c>
      <c r="AC178" s="468" t="s">
        <v>27</v>
      </c>
      <c r="AD178" s="339" t="s">
        <v>28</v>
      </c>
      <c r="AE178" s="468" t="s">
        <v>27</v>
      </c>
      <c r="AF178" s="339" t="s">
        <v>28</v>
      </c>
      <c r="AG178" s="468" t="s">
        <v>27</v>
      </c>
      <c r="AH178" s="339" t="s">
        <v>28</v>
      </c>
      <c r="AI178" s="468" t="s">
        <v>27</v>
      </c>
      <c r="AJ178" s="339" t="s">
        <v>28</v>
      </c>
      <c r="AK178" s="468" t="s">
        <v>27</v>
      </c>
      <c r="AL178" s="339" t="s">
        <v>28</v>
      </c>
      <c r="AM178" s="468" t="s">
        <v>27</v>
      </c>
      <c r="AN178" s="339" t="s">
        <v>28</v>
      </c>
      <c r="AO178" s="468" t="s">
        <v>27</v>
      </c>
      <c r="AP178" s="339" t="s">
        <v>28</v>
      </c>
      <c r="AQ178" s="2770"/>
      <c r="AR178" s="2770"/>
      <c r="AS178" s="2564"/>
      <c r="AT178" s="591"/>
    </row>
    <row r="179" spans="1:86" x14ac:dyDescent="0.2">
      <c r="A179" s="231" t="s">
        <v>643</v>
      </c>
      <c r="B179" s="2558">
        <f>SUM(C179+D179)</f>
        <v>0</v>
      </c>
      <c r="C179" s="2558">
        <f t="shared" ref="C179:D183" si="14">SUM(E179+G179+I179+K179+M179+O179+Q179+S179+U179+W179+Y179+AA179+AC179+AE179+AG179+AI179+AK179+AM179+AO179)</f>
        <v>0</v>
      </c>
      <c r="D179" s="2559">
        <f t="shared" si="14"/>
        <v>0</v>
      </c>
      <c r="E179" s="252"/>
      <c r="F179" s="299"/>
      <c r="G179" s="252"/>
      <c r="H179" s="253"/>
      <c r="I179" s="252"/>
      <c r="J179" s="253"/>
      <c r="K179" s="252"/>
      <c r="L179" s="253"/>
      <c r="M179" s="252"/>
      <c r="N179" s="253"/>
      <c r="O179" s="252"/>
      <c r="P179" s="253"/>
      <c r="Q179" s="252"/>
      <c r="R179" s="253"/>
      <c r="S179" s="252"/>
      <c r="T179" s="253"/>
      <c r="U179" s="252"/>
      <c r="V179" s="253"/>
      <c r="W179" s="252"/>
      <c r="X179" s="253"/>
      <c r="Y179" s="392"/>
      <c r="Z179" s="253"/>
      <c r="AA179" s="392"/>
      <c r="AB179" s="253"/>
      <c r="AC179" s="392"/>
      <c r="AD179" s="253"/>
      <c r="AE179" s="392"/>
      <c r="AF179" s="253"/>
      <c r="AG179" s="392"/>
      <c r="AH179" s="253"/>
      <c r="AI179" s="392"/>
      <c r="AJ179" s="253"/>
      <c r="AK179" s="392"/>
      <c r="AL179" s="253"/>
      <c r="AM179" s="392"/>
      <c r="AN179" s="253"/>
      <c r="AO179" s="392"/>
      <c r="AP179" s="253"/>
      <c r="AQ179" s="1648"/>
      <c r="AR179" s="2565"/>
      <c r="AS179" s="2566" t="s">
        <v>263</v>
      </c>
      <c r="AT179" s="591"/>
      <c r="CA179" s="290" t="str">
        <f>IF(B179=0,"",IF(AQ179="",IF(B179="",""," No olvide escribir la columna Beneficiarios."),""))</f>
        <v/>
      </c>
      <c r="CB179" s="290" t="str">
        <f>IF(B179&lt;AQ179," El número de Beneficiarios NO puede ser mayor que el Total.","")</f>
        <v/>
      </c>
      <c r="CG179" s="290">
        <f>IF(B179&lt;AQ179,1,0)</f>
        <v>0</v>
      </c>
      <c r="CH179" s="290" t="str">
        <f>IF(B179=0,"",IF(AQ179="",IF(B179="","",1),0))</f>
        <v/>
      </c>
    </row>
    <row r="180" spans="1:86" x14ac:dyDescent="0.2">
      <c r="A180" s="231" t="s">
        <v>360</v>
      </c>
      <c r="B180" s="1559">
        <f>SUM(C180+D180)</f>
        <v>0</v>
      </c>
      <c r="C180" s="1559">
        <f t="shared" si="14"/>
        <v>0</v>
      </c>
      <c r="D180" s="398">
        <f t="shared" si="14"/>
        <v>0</v>
      </c>
      <c r="E180" s="201"/>
      <c r="F180" s="301"/>
      <c r="G180" s="201"/>
      <c r="H180" s="236"/>
      <c r="I180" s="201"/>
      <c r="J180" s="236"/>
      <c r="K180" s="201"/>
      <c r="L180" s="236"/>
      <c r="M180" s="201"/>
      <c r="N180" s="236"/>
      <c r="O180" s="201"/>
      <c r="P180" s="236"/>
      <c r="Q180" s="201"/>
      <c r="R180" s="236"/>
      <c r="S180" s="201"/>
      <c r="T180" s="236"/>
      <c r="U180" s="201"/>
      <c r="V180" s="236"/>
      <c r="W180" s="201"/>
      <c r="X180" s="236"/>
      <c r="Y180" s="395"/>
      <c r="Z180" s="236"/>
      <c r="AA180" s="395"/>
      <c r="AB180" s="236"/>
      <c r="AC180" s="395"/>
      <c r="AD180" s="236"/>
      <c r="AE180" s="395"/>
      <c r="AF180" s="236"/>
      <c r="AG180" s="395"/>
      <c r="AH180" s="236"/>
      <c r="AI180" s="395"/>
      <c r="AJ180" s="236"/>
      <c r="AK180" s="395"/>
      <c r="AL180" s="236"/>
      <c r="AM180" s="395"/>
      <c r="AN180" s="236"/>
      <c r="AO180" s="395"/>
      <c r="AP180" s="236"/>
      <c r="AQ180" s="1648"/>
      <c r="AR180" s="2567"/>
      <c r="AS180" s="2566" t="s">
        <v>263</v>
      </c>
      <c r="AT180" s="591"/>
      <c r="CA180" s="290" t="str">
        <f>IF(B180=0,"",IF(AQ180="",IF(B180="",""," No olvide escribir la columna Beneficiarios."),""))</f>
        <v/>
      </c>
      <c r="CB180" s="290" t="str">
        <f>IF(B180&lt;AQ180," El número de Beneficiarios NO puede ser mayor que el Total.","")</f>
        <v/>
      </c>
      <c r="CG180" s="290">
        <f>IF(B180&lt;AQ180,1,0)</f>
        <v>0</v>
      </c>
      <c r="CH180" s="290" t="str">
        <f>IF(B180=0,"",IF(AQ180="",IF(B180="","",1),0))</f>
        <v/>
      </c>
    </row>
    <row r="181" spans="1:86" x14ac:dyDescent="0.2">
      <c r="A181" s="231" t="s">
        <v>359</v>
      </c>
      <c r="B181" s="1559">
        <f>SUM(C181+D181)</f>
        <v>0</v>
      </c>
      <c r="C181" s="1559">
        <f t="shared" si="14"/>
        <v>0</v>
      </c>
      <c r="D181" s="398">
        <f t="shared" si="14"/>
        <v>0</v>
      </c>
      <c r="E181" s="201"/>
      <c r="F181" s="301"/>
      <c r="G181" s="201"/>
      <c r="H181" s="236"/>
      <c r="I181" s="201"/>
      <c r="J181" s="236"/>
      <c r="K181" s="201"/>
      <c r="L181" s="236"/>
      <c r="M181" s="201"/>
      <c r="N181" s="236"/>
      <c r="O181" s="201"/>
      <c r="P181" s="236"/>
      <c r="Q181" s="201"/>
      <c r="R181" s="236"/>
      <c r="S181" s="201"/>
      <c r="T181" s="236"/>
      <c r="U181" s="201"/>
      <c r="V181" s="236"/>
      <c r="W181" s="201"/>
      <c r="X181" s="236"/>
      <c r="Y181" s="395"/>
      <c r="Z181" s="236"/>
      <c r="AA181" s="395"/>
      <c r="AB181" s="236"/>
      <c r="AC181" s="395"/>
      <c r="AD181" s="236"/>
      <c r="AE181" s="395"/>
      <c r="AF181" s="236"/>
      <c r="AG181" s="395"/>
      <c r="AH181" s="236"/>
      <c r="AI181" s="395"/>
      <c r="AJ181" s="236"/>
      <c r="AK181" s="395"/>
      <c r="AL181" s="236"/>
      <c r="AM181" s="395"/>
      <c r="AN181" s="236"/>
      <c r="AO181" s="395"/>
      <c r="AP181" s="236"/>
      <c r="AQ181" s="1648"/>
      <c r="AR181" s="2567"/>
      <c r="AS181" s="2566" t="s">
        <v>263</v>
      </c>
      <c r="AT181" s="591"/>
      <c r="CA181" s="290" t="str">
        <f>IF(B181=0,"",IF(AQ181="",IF(B181="",""," No olvide escribir la columna Beneficiarios."),""))</f>
        <v/>
      </c>
      <c r="CB181" s="290" t="str">
        <f>IF(B181&lt;AQ181," El número de Beneficiarios NO puede ser mayor que el Total.","")</f>
        <v/>
      </c>
      <c r="CG181" s="290">
        <f>IF(B181&lt;AQ181,1,0)</f>
        <v>0</v>
      </c>
      <c r="CH181" s="290" t="str">
        <f>IF(B181=0,"",IF(AQ181="",IF(B181="","",1),0))</f>
        <v/>
      </c>
    </row>
    <row r="182" spans="1:86" x14ac:dyDescent="0.2">
      <c r="A182" s="1586" t="s">
        <v>358</v>
      </c>
      <c r="B182" s="1559">
        <f>SUM(C182+D182)</f>
        <v>0</v>
      </c>
      <c r="C182" s="1559">
        <f t="shared" si="14"/>
        <v>0</v>
      </c>
      <c r="D182" s="924">
        <f t="shared" si="14"/>
        <v>0</v>
      </c>
      <c r="E182" s="201"/>
      <c r="F182" s="301"/>
      <c r="G182" s="201"/>
      <c r="H182" s="236"/>
      <c r="I182" s="201"/>
      <c r="J182" s="236"/>
      <c r="K182" s="201"/>
      <c r="L182" s="236"/>
      <c r="M182" s="201"/>
      <c r="N182" s="236"/>
      <c r="O182" s="201"/>
      <c r="P182" s="236"/>
      <c r="Q182" s="201"/>
      <c r="R182" s="236"/>
      <c r="S182" s="201"/>
      <c r="T182" s="236"/>
      <c r="U182" s="201"/>
      <c r="V182" s="236"/>
      <c r="W182" s="201"/>
      <c r="X182" s="236"/>
      <c r="Y182" s="395"/>
      <c r="Z182" s="236"/>
      <c r="AA182" s="395"/>
      <c r="AB182" s="236"/>
      <c r="AC182" s="395"/>
      <c r="AD182" s="236"/>
      <c r="AE182" s="395"/>
      <c r="AF182" s="236"/>
      <c r="AG182" s="395"/>
      <c r="AH182" s="236"/>
      <c r="AI182" s="395"/>
      <c r="AJ182" s="236"/>
      <c r="AK182" s="395"/>
      <c r="AL182" s="236"/>
      <c r="AM182" s="395"/>
      <c r="AN182" s="236"/>
      <c r="AO182" s="395"/>
      <c r="AP182" s="236"/>
      <c r="AQ182" s="1648"/>
      <c r="AR182" s="2567"/>
      <c r="AS182" s="2566" t="s">
        <v>263</v>
      </c>
      <c r="AT182" s="591"/>
      <c r="CA182" s="290" t="str">
        <f>IF(B182=0,"",IF(AQ182="",IF(B182="",""," No olvide escribir la columna Beneficiarios."),""))</f>
        <v/>
      </c>
      <c r="CB182" s="290" t="str">
        <f>IF(B182&lt;AQ182," El número de Beneficiarios NO puede ser mayor que el Total.","")</f>
        <v/>
      </c>
      <c r="CG182" s="290">
        <f>IF(B182&lt;AQ182,1,0)</f>
        <v>0</v>
      </c>
      <c r="CH182" s="290" t="str">
        <f>IF(B182=0,"",IF(AQ182="",IF(B182="","",1),0))</f>
        <v/>
      </c>
    </row>
    <row r="183" spans="1:86" x14ac:dyDescent="0.2">
      <c r="A183" s="2568" t="s">
        <v>361</v>
      </c>
      <c r="B183" s="921">
        <f>SUM(C183+D183)</f>
        <v>0</v>
      </c>
      <c r="C183" s="516">
        <f t="shared" si="14"/>
        <v>0</v>
      </c>
      <c r="D183" s="358">
        <f t="shared" si="14"/>
        <v>0</v>
      </c>
      <c r="E183" s="242"/>
      <c r="F183" s="247"/>
      <c r="G183" s="242"/>
      <c r="H183" s="169"/>
      <c r="I183" s="242"/>
      <c r="J183" s="169"/>
      <c r="K183" s="242"/>
      <c r="L183" s="169"/>
      <c r="M183" s="242"/>
      <c r="N183" s="169"/>
      <c r="O183" s="242"/>
      <c r="P183" s="169"/>
      <c r="Q183" s="242"/>
      <c r="R183" s="169"/>
      <c r="S183" s="242"/>
      <c r="T183" s="169"/>
      <c r="U183" s="242"/>
      <c r="V183" s="169"/>
      <c r="W183" s="242"/>
      <c r="X183" s="169"/>
      <c r="Y183" s="400"/>
      <c r="Z183" s="169"/>
      <c r="AA183" s="400"/>
      <c r="AB183" s="169"/>
      <c r="AC183" s="400"/>
      <c r="AD183" s="169"/>
      <c r="AE183" s="400"/>
      <c r="AF183" s="169"/>
      <c r="AG183" s="400"/>
      <c r="AH183" s="169"/>
      <c r="AI183" s="400"/>
      <c r="AJ183" s="169"/>
      <c r="AK183" s="400"/>
      <c r="AL183" s="169"/>
      <c r="AM183" s="400"/>
      <c r="AN183" s="169"/>
      <c r="AO183" s="400"/>
      <c r="AP183" s="169"/>
      <c r="AQ183" s="1650"/>
      <c r="AR183" s="2569"/>
      <c r="AS183" s="2566" t="s">
        <v>263</v>
      </c>
      <c r="AT183" s="591"/>
      <c r="CA183" s="290" t="str">
        <f>IF(B183=0,"",IF(AQ183="",IF(B183="",""," No olvide escribir la columna Beneficiarios."),""))</f>
        <v/>
      </c>
      <c r="CB183" s="290" t="str">
        <f>IF(B183&lt;AQ183," El número de Beneficiarios NO puede ser mayor que el Total.","")</f>
        <v/>
      </c>
      <c r="CG183" s="290">
        <f>IF(B183&lt;AQ183,1,0)</f>
        <v>0</v>
      </c>
      <c r="CH183" s="290" t="str">
        <f>IF(B183=0,"",IF(AQ183="",IF(B183="","",1),0))</f>
        <v/>
      </c>
    </row>
    <row r="184" spans="1:86" x14ac:dyDescent="0.2">
      <c r="A184" s="2545" t="s">
        <v>47</v>
      </c>
      <c r="B184" s="272">
        <f t="shared" ref="B184:AR184" si="15">SUM(B179:B183)</f>
        <v>0</v>
      </c>
      <c r="C184" s="272">
        <f t="shared" si="15"/>
        <v>0</v>
      </c>
      <c r="D184" s="272">
        <f t="shared" si="15"/>
        <v>0</v>
      </c>
      <c r="E184" s="272">
        <f t="shared" si="15"/>
        <v>0</v>
      </c>
      <c r="F184" s="273">
        <f t="shared" si="15"/>
        <v>0</v>
      </c>
      <c r="G184" s="272">
        <f t="shared" si="15"/>
        <v>0</v>
      </c>
      <c r="H184" s="306">
        <f t="shared" si="15"/>
        <v>0</v>
      </c>
      <c r="I184" s="272">
        <f t="shared" si="15"/>
        <v>0</v>
      </c>
      <c r="J184" s="306">
        <f t="shared" si="15"/>
        <v>0</v>
      </c>
      <c r="K184" s="272">
        <f t="shared" si="15"/>
        <v>0</v>
      </c>
      <c r="L184" s="306">
        <f t="shared" si="15"/>
        <v>0</v>
      </c>
      <c r="M184" s="272">
        <f t="shared" si="15"/>
        <v>0</v>
      </c>
      <c r="N184" s="306">
        <f t="shared" si="15"/>
        <v>0</v>
      </c>
      <c r="O184" s="272">
        <f t="shared" si="15"/>
        <v>0</v>
      </c>
      <c r="P184" s="306">
        <f t="shared" si="15"/>
        <v>0</v>
      </c>
      <c r="Q184" s="272">
        <f t="shared" si="15"/>
        <v>0</v>
      </c>
      <c r="R184" s="306">
        <f t="shared" si="15"/>
        <v>0</v>
      </c>
      <c r="S184" s="272">
        <f t="shared" si="15"/>
        <v>0</v>
      </c>
      <c r="T184" s="306">
        <f t="shared" si="15"/>
        <v>0</v>
      </c>
      <c r="U184" s="272">
        <f t="shared" si="15"/>
        <v>0</v>
      </c>
      <c r="V184" s="306">
        <f t="shared" si="15"/>
        <v>0</v>
      </c>
      <c r="W184" s="272">
        <f t="shared" si="15"/>
        <v>0</v>
      </c>
      <c r="X184" s="306">
        <f t="shared" si="15"/>
        <v>0</v>
      </c>
      <c r="Y184" s="272">
        <f t="shared" si="15"/>
        <v>0</v>
      </c>
      <c r="Z184" s="306">
        <f t="shared" si="15"/>
        <v>0</v>
      </c>
      <c r="AA184" s="272">
        <f t="shared" si="15"/>
        <v>0</v>
      </c>
      <c r="AB184" s="306">
        <f t="shared" si="15"/>
        <v>0</v>
      </c>
      <c r="AC184" s="272">
        <f t="shared" si="15"/>
        <v>0</v>
      </c>
      <c r="AD184" s="306">
        <f t="shared" si="15"/>
        <v>0</v>
      </c>
      <c r="AE184" s="272">
        <f t="shared" si="15"/>
        <v>0</v>
      </c>
      <c r="AF184" s="306">
        <f t="shared" si="15"/>
        <v>0</v>
      </c>
      <c r="AG184" s="272">
        <f t="shared" si="15"/>
        <v>0</v>
      </c>
      <c r="AH184" s="306">
        <f t="shared" si="15"/>
        <v>0</v>
      </c>
      <c r="AI184" s="272">
        <f t="shared" si="15"/>
        <v>0</v>
      </c>
      <c r="AJ184" s="306">
        <f t="shared" si="15"/>
        <v>0</v>
      </c>
      <c r="AK184" s="272">
        <f t="shared" si="15"/>
        <v>0</v>
      </c>
      <c r="AL184" s="306">
        <f t="shared" si="15"/>
        <v>0</v>
      </c>
      <c r="AM184" s="272">
        <f t="shared" si="15"/>
        <v>0</v>
      </c>
      <c r="AN184" s="306">
        <f t="shared" si="15"/>
        <v>0</v>
      </c>
      <c r="AO184" s="271">
        <f t="shared" si="15"/>
        <v>0</v>
      </c>
      <c r="AP184" s="306">
        <f t="shared" si="15"/>
        <v>0</v>
      </c>
      <c r="AQ184" s="276">
        <f t="shared" si="15"/>
        <v>0</v>
      </c>
      <c r="AR184" s="2570">
        <f t="shared" si="15"/>
        <v>0</v>
      </c>
      <c r="AS184" s="2566"/>
      <c r="AT184" s="591"/>
    </row>
    <row r="185" spans="1:86" x14ac:dyDescent="0.2">
      <c r="A185" s="592" t="s">
        <v>1543</v>
      </c>
      <c r="B185" s="370"/>
    </row>
    <row r="186" spans="1:86" x14ac:dyDescent="0.2">
      <c r="A186" s="184" t="s">
        <v>3</v>
      </c>
      <c r="B186" s="883" t="s">
        <v>4</v>
      </c>
      <c r="C186" s="290"/>
    </row>
    <row r="187" spans="1:86" x14ac:dyDescent="0.2">
      <c r="A187" s="2495" t="s">
        <v>643</v>
      </c>
      <c r="B187" s="125"/>
      <c r="C187" s="290"/>
    </row>
    <row r="188" spans="1:86" x14ac:dyDescent="0.2">
      <c r="A188" s="231" t="s">
        <v>360</v>
      </c>
      <c r="B188" s="237"/>
      <c r="C188" s="290"/>
    </row>
    <row r="189" spans="1:86" x14ac:dyDescent="0.2">
      <c r="A189" s="231" t="s">
        <v>359</v>
      </c>
      <c r="B189" s="237"/>
      <c r="C189" s="290"/>
    </row>
    <row r="190" spans="1:86" x14ac:dyDescent="0.2">
      <c r="A190" s="2488" t="s">
        <v>358</v>
      </c>
      <c r="B190" s="136"/>
      <c r="C190" s="290"/>
    </row>
    <row r="191" spans="1:86" x14ac:dyDescent="0.2">
      <c r="A191" s="2545" t="s">
        <v>47</v>
      </c>
      <c r="B191" s="168">
        <f>SUM(B187:B190)</f>
        <v>0</v>
      </c>
      <c r="C191" s="290"/>
    </row>
    <row r="192" spans="1:86" x14ac:dyDescent="0.2">
      <c r="A192" s="643" t="s">
        <v>1544</v>
      </c>
      <c r="B192" s="643"/>
      <c r="C192" s="290"/>
    </row>
    <row r="193" spans="1:3" x14ac:dyDescent="0.2">
      <c r="A193" s="184" t="s">
        <v>3</v>
      </c>
      <c r="B193" s="824" t="s">
        <v>4</v>
      </c>
      <c r="C193" s="290"/>
    </row>
    <row r="194" spans="1:3" x14ac:dyDescent="0.2">
      <c r="A194" s="2495" t="s">
        <v>643</v>
      </c>
      <c r="B194" s="143"/>
      <c r="C194" s="290"/>
    </row>
    <row r="195" spans="1:3" x14ac:dyDescent="0.2">
      <c r="A195" s="231" t="s">
        <v>360</v>
      </c>
      <c r="B195" s="237"/>
      <c r="C195" s="290"/>
    </row>
    <row r="196" spans="1:3" x14ac:dyDescent="0.2">
      <c r="A196" s="231" t="s">
        <v>359</v>
      </c>
      <c r="B196" s="237"/>
      <c r="C196" s="290"/>
    </row>
    <row r="197" spans="1:3" x14ac:dyDescent="0.2">
      <c r="A197" s="2488" t="s">
        <v>358</v>
      </c>
      <c r="B197" s="136"/>
      <c r="C197" s="290"/>
    </row>
    <row r="198" spans="1:3" x14ac:dyDescent="0.2">
      <c r="A198" s="2545" t="s">
        <v>47</v>
      </c>
      <c r="B198" s="168">
        <f>SUM(B194:B197)</f>
        <v>0</v>
      </c>
      <c r="C198" s="290"/>
    </row>
    <row r="199" spans="1:3" x14ac:dyDescent="0.2">
      <c r="A199" s="2217" t="s">
        <v>1545</v>
      </c>
      <c r="B199" s="2317"/>
      <c r="C199" s="290"/>
    </row>
    <row r="200" spans="1:3" x14ac:dyDescent="0.2">
      <c r="A200" s="2571" t="s">
        <v>1379</v>
      </c>
      <c r="B200" s="824" t="s">
        <v>4</v>
      </c>
      <c r="C200" s="290"/>
    </row>
    <row r="201" spans="1:3" x14ac:dyDescent="0.2">
      <c r="A201" s="139" t="s">
        <v>1380</v>
      </c>
      <c r="B201" s="143"/>
      <c r="C201" s="290"/>
    </row>
    <row r="202" spans="1:3" x14ac:dyDescent="0.2">
      <c r="A202" s="283" t="s">
        <v>1381</v>
      </c>
      <c r="B202" s="237"/>
      <c r="C202" s="290"/>
    </row>
    <row r="203" spans="1:3" x14ac:dyDescent="0.2">
      <c r="A203" s="286" t="s">
        <v>1382</v>
      </c>
      <c r="B203" s="136"/>
      <c r="C203" s="290"/>
    </row>
    <row r="204" spans="1:3" x14ac:dyDescent="0.2">
      <c r="A204" s="2572" t="s">
        <v>1546</v>
      </c>
      <c r="B204" s="1031"/>
      <c r="C204" s="290"/>
    </row>
    <row r="205" spans="1:3" x14ac:dyDescent="0.2">
      <c r="A205" s="383" t="s">
        <v>275</v>
      </c>
      <c r="B205" s="824" t="s">
        <v>47</v>
      </c>
      <c r="C205" s="290"/>
    </row>
    <row r="206" spans="1:3" x14ac:dyDescent="0.2">
      <c r="A206" s="2573" t="s">
        <v>2077</v>
      </c>
      <c r="B206" s="125"/>
      <c r="C206" s="290"/>
    </row>
    <row r="207" spans="1:3" x14ac:dyDescent="0.2">
      <c r="A207" s="2574" t="s">
        <v>1383</v>
      </c>
      <c r="B207" s="143"/>
      <c r="C207" s="290"/>
    </row>
    <row r="208" spans="1:3" x14ac:dyDescent="0.2">
      <c r="A208" s="2497" t="s">
        <v>2078</v>
      </c>
      <c r="B208" s="237"/>
      <c r="C208" s="290"/>
    </row>
    <row r="209" spans="1:3" x14ac:dyDescent="0.2">
      <c r="A209" s="2497" t="s">
        <v>2113</v>
      </c>
      <c r="B209" s="237"/>
      <c r="C209" s="290"/>
    </row>
    <row r="210" spans="1:3" x14ac:dyDescent="0.2">
      <c r="A210" s="2575" t="s">
        <v>2114</v>
      </c>
      <c r="B210" s="237"/>
      <c r="C210" s="290"/>
    </row>
    <row r="211" spans="1:3" x14ac:dyDescent="0.2">
      <c r="A211" s="2497" t="s">
        <v>2115</v>
      </c>
      <c r="B211" s="237"/>
      <c r="C211" s="290"/>
    </row>
    <row r="212" spans="1:3" x14ac:dyDescent="0.2">
      <c r="A212" s="2497" t="s">
        <v>1754</v>
      </c>
      <c r="B212" s="237"/>
      <c r="C212" s="290"/>
    </row>
    <row r="213" spans="1:3" x14ac:dyDescent="0.2">
      <c r="A213" s="2497" t="s">
        <v>2116</v>
      </c>
      <c r="B213" s="237"/>
      <c r="C213" s="290"/>
    </row>
    <row r="214" spans="1:3" x14ac:dyDescent="0.2">
      <c r="A214" s="2497" t="s">
        <v>2117</v>
      </c>
      <c r="B214" s="237"/>
      <c r="C214" s="290"/>
    </row>
    <row r="215" spans="1:3" x14ac:dyDescent="0.2">
      <c r="A215" s="2576" t="s">
        <v>2080</v>
      </c>
      <c r="B215" s="237"/>
      <c r="C215" s="290"/>
    </row>
    <row r="216" spans="1:3" x14ac:dyDescent="0.2">
      <c r="A216" s="2575" t="s">
        <v>2118</v>
      </c>
      <c r="B216" s="237"/>
      <c r="C216" s="290"/>
    </row>
    <row r="217" spans="1:3" x14ac:dyDescent="0.2">
      <c r="A217" s="2575" t="s">
        <v>2119</v>
      </c>
      <c r="B217" s="237"/>
      <c r="C217" s="290"/>
    </row>
    <row r="218" spans="1:3" x14ac:dyDescent="0.2">
      <c r="A218" s="2497" t="s">
        <v>2120</v>
      </c>
      <c r="B218" s="237"/>
      <c r="C218" s="290"/>
    </row>
    <row r="219" spans="1:3" x14ac:dyDescent="0.2">
      <c r="A219" s="2576" t="s">
        <v>2121</v>
      </c>
      <c r="B219" s="237"/>
      <c r="C219" s="290"/>
    </row>
    <row r="220" spans="1:3" ht="21.75" x14ac:dyDescent="0.2">
      <c r="A220" s="2575" t="s">
        <v>2122</v>
      </c>
      <c r="B220" s="237"/>
      <c r="C220" s="290"/>
    </row>
    <row r="221" spans="1:3" x14ac:dyDescent="0.2">
      <c r="A221" s="2576" t="s">
        <v>2123</v>
      </c>
      <c r="B221" s="237"/>
      <c r="C221" s="290"/>
    </row>
    <row r="222" spans="1:3" x14ac:dyDescent="0.2">
      <c r="A222" s="2577" t="s">
        <v>2124</v>
      </c>
      <c r="B222" s="237"/>
      <c r="C222" s="290"/>
    </row>
    <row r="223" spans="1:3" x14ac:dyDescent="0.2">
      <c r="A223" s="2497" t="s">
        <v>2082</v>
      </c>
      <c r="B223" s="237"/>
      <c r="C223" s="290"/>
    </row>
    <row r="224" spans="1:3" ht="21.75" x14ac:dyDescent="0.2">
      <c r="A224" s="2575" t="s">
        <v>2125</v>
      </c>
      <c r="B224" s="237"/>
      <c r="C224" s="290"/>
    </row>
    <row r="225" spans="1:3" x14ac:dyDescent="0.2">
      <c r="A225" s="2497" t="s">
        <v>2126</v>
      </c>
      <c r="B225" s="237"/>
      <c r="C225" s="290"/>
    </row>
    <row r="226" spans="1:3" x14ac:dyDescent="0.2">
      <c r="A226" s="2575" t="s">
        <v>2127</v>
      </c>
      <c r="B226" s="237"/>
      <c r="C226" s="290"/>
    </row>
    <row r="227" spans="1:3" x14ac:dyDescent="0.2">
      <c r="A227" s="2497" t="s">
        <v>2085</v>
      </c>
      <c r="B227" s="237"/>
      <c r="C227" s="290"/>
    </row>
    <row r="228" spans="1:3" x14ac:dyDescent="0.2">
      <c r="A228" s="2497" t="s">
        <v>2086</v>
      </c>
      <c r="B228" s="237"/>
      <c r="C228" s="290"/>
    </row>
    <row r="229" spans="1:3" x14ac:dyDescent="0.2">
      <c r="A229" s="2576" t="s">
        <v>2128</v>
      </c>
      <c r="B229" s="237"/>
      <c r="C229" s="290"/>
    </row>
    <row r="230" spans="1:3" x14ac:dyDescent="0.2">
      <c r="A230" s="2578" t="s">
        <v>566</v>
      </c>
      <c r="B230" s="136"/>
      <c r="C230" s="290"/>
    </row>
    <row r="231" spans="1:3" x14ac:dyDescent="0.2">
      <c r="A231" s="2545" t="s">
        <v>47</v>
      </c>
      <c r="B231" s="168">
        <f>SUM(B206:B230)</f>
        <v>0</v>
      </c>
      <c r="C231" s="290"/>
    </row>
    <row r="295" spans="1:2" x14ac:dyDescent="0.2">
      <c r="A295" s="2579">
        <f>SUM(B13:B27,D30,B60,B67,B74,B92:E92,B100:E100,B108:E108,C112:C113,D117:D118,B122:B124,B150,B170:B174,B184,B191,B198,B231,C128:J144,B169:AS169,D31:D50,B201:B203,B151,B152:B168)</f>
        <v>0</v>
      </c>
      <c r="B295" s="2579">
        <f>SUM(CG6:CT241)</f>
        <v>0</v>
      </c>
    </row>
  </sheetData>
  <sheetProtection algorithmName="SHA-512" hashValue="1D87IuIVORgcQh29iOBv0S+wHbSntGpMvUsrzk48YMaCo08Vh6WwIghp+lJa1fWf/hVwu6Vhwhf5V0yc8OYtiQ==" saltValue="NqwKtljKmDwTDxvbh6YvwQ==" spinCount="100000" sheet="1" objects="1" scenarios="1"/>
  <mergeCells count="158">
    <mergeCell ref="AT10:AT12"/>
    <mergeCell ref="AR52:AT52"/>
    <mergeCell ref="AU52:AU54"/>
    <mergeCell ref="AR53:AR54"/>
    <mergeCell ref="AS53:AS54"/>
    <mergeCell ref="AT53:AT54"/>
    <mergeCell ref="A6:N6"/>
    <mergeCell ref="A10:A12"/>
    <mergeCell ref="B10:D11"/>
    <mergeCell ref="E10:AP10"/>
    <mergeCell ref="AK11:AL11"/>
    <mergeCell ref="AM11:AN11"/>
    <mergeCell ref="AO11:AP11"/>
    <mergeCell ref="W11:X11"/>
    <mergeCell ref="Y11:Z11"/>
    <mergeCell ref="AQ10:AS10"/>
    <mergeCell ref="AQ11:AQ12"/>
    <mergeCell ref="AR11:AR12"/>
    <mergeCell ref="AS11:AS12"/>
    <mergeCell ref="AC11:AD11"/>
    <mergeCell ref="AA11:AB11"/>
    <mergeCell ref="E11:F11"/>
    <mergeCell ref="G11:H11"/>
    <mergeCell ref="I11:J11"/>
    <mergeCell ref="K11:L11"/>
    <mergeCell ref="M11:N11"/>
    <mergeCell ref="O11:P11"/>
    <mergeCell ref="AI11:AJ11"/>
    <mergeCell ref="AE11:AF11"/>
    <mergeCell ref="AG11:AH11"/>
    <mergeCell ref="Q11:R11"/>
    <mergeCell ref="S11:T11"/>
    <mergeCell ref="U11:V11"/>
    <mergeCell ref="A30:C30"/>
    <mergeCell ref="B31:C31"/>
    <mergeCell ref="B32:C32"/>
    <mergeCell ref="B33:C33"/>
    <mergeCell ref="B34:C34"/>
    <mergeCell ref="B35:C35"/>
    <mergeCell ref="B36:C36"/>
    <mergeCell ref="B37:C37"/>
    <mergeCell ref="B38:C38"/>
    <mergeCell ref="A47:A49"/>
    <mergeCell ref="B47:C47"/>
    <mergeCell ref="B48:C48"/>
    <mergeCell ref="B49:C49"/>
    <mergeCell ref="B50:C50"/>
    <mergeCell ref="A52:A54"/>
    <mergeCell ref="B52:D53"/>
    <mergeCell ref="B39:C39"/>
    <mergeCell ref="B40:C40"/>
    <mergeCell ref="B41:C41"/>
    <mergeCell ref="B42:C42"/>
    <mergeCell ref="A44:A46"/>
    <mergeCell ref="B44:C44"/>
    <mergeCell ref="B45:C45"/>
    <mergeCell ref="B46:C46"/>
    <mergeCell ref="A31:A43"/>
    <mergeCell ref="B43:C43"/>
    <mergeCell ref="AQ52:AQ54"/>
    <mergeCell ref="E53:F53"/>
    <mergeCell ref="G53:H53"/>
    <mergeCell ref="I53:J53"/>
    <mergeCell ref="K53:L53"/>
    <mergeCell ref="M53:N53"/>
    <mergeCell ref="O53:P53"/>
    <mergeCell ref="Q53:R53"/>
    <mergeCell ref="S53:T53"/>
    <mergeCell ref="W53:X53"/>
    <mergeCell ref="U53:V53"/>
    <mergeCell ref="Y53:Z53"/>
    <mergeCell ref="AA53:AB53"/>
    <mergeCell ref="AC53:AD53"/>
    <mergeCell ref="AE53:AF53"/>
    <mergeCell ref="E52:AP52"/>
    <mergeCell ref="AG53:AH53"/>
    <mergeCell ref="AI53:AJ53"/>
    <mergeCell ref="AK53:AL53"/>
    <mergeCell ref="AM53:AN53"/>
    <mergeCell ref="AO53:AP53"/>
    <mergeCell ref="A115:C116"/>
    <mergeCell ref="D115:D116"/>
    <mergeCell ref="E115:G115"/>
    <mergeCell ref="H115:H116"/>
    <mergeCell ref="A110:B111"/>
    <mergeCell ref="C110:C111"/>
    <mergeCell ref="D110:F110"/>
    <mergeCell ref="G110:G111"/>
    <mergeCell ref="A112:B112"/>
    <mergeCell ref="A128:A131"/>
    <mergeCell ref="A132:A136"/>
    <mergeCell ref="A137:A142"/>
    <mergeCell ref="A143:A144"/>
    <mergeCell ref="A147:A149"/>
    <mergeCell ref="B147:D148"/>
    <mergeCell ref="K120:K121"/>
    <mergeCell ref="L120:L121"/>
    <mergeCell ref="A126:A127"/>
    <mergeCell ref="B126:B127"/>
    <mergeCell ref="C126:D126"/>
    <mergeCell ref="E126:F126"/>
    <mergeCell ref="G126:H126"/>
    <mergeCell ref="I126:J126"/>
    <mergeCell ref="A120:A121"/>
    <mergeCell ref="B120:B121"/>
    <mergeCell ref="C120:E120"/>
    <mergeCell ref="F120:F121"/>
    <mergeCell ref="G120:G121"/>
    <mergeCell ref="H120:J120"/>
    <mergeCell ref="E147:AP147"/>
    <mergeCell ref="AR148:AS148"/>
    <mergeCell ref="A176:A178"/>
    <mergeCell ref="B176:D177"/>
    <mergeCell ref="E176:AP176"/>
    <mergeCell ref="E177:F177"/>
    <mergeCell ref="AG148:AH148"/>
    <mergeCell ref="AI148:AJ148"/>
    <mergeCell ref="AK148:AL148"/>
    <mergeCell ref="AM148:AN148"/>
    <mergeCell ref="AO148:AP148"/>
    <mergeCell ref="AQ148:AQ149"/>
    <mergeCell ref="U148:V148"/>
    <mergeCell ref="W148:X148"/>
    <mergeCell ref="Y148:Z148"/>
    <mergeCell ref="AA148:AB148"/>
    <mergeCell ref="AC148:AD148"/>
    <mergeCell ref="AE148:AF148"/>
    <mergeCell ref="AR176:AR178"/>
    <mergeCell ref="E148:F148"/>
    <mergeCell ref="G148:H148"/>
    <mergeCell ref="I148:J148"/>
    <mergeCell ref="K148:L148"/>
    <mergeCell ref="M148:N148"/>
    <mergeCell ref="O148:P148"/>
    <mergeCell ref="B29:C29"/>
    <mergeCell ref="AQ176:AQ178"/>
    <mergeCell ref="AE177:AF177"/>
    <mergeCell ref="AG177:AH177"/>
    <mergeCell ref="AI177:AJ177"/>
    <mergeCell ref="AK177:AL177"/>
    <mergeCell ref="AM177:AN177"/>
    <mergeCell ref="AO177:AP177"/>
    <mergeCell ref="S177:T177"/>
    <mergeCell ref="U177:V177"/>
    <mergeCell ref="W177:X177"/>
    <mergeCell ref="Y177:Z177"/>
    <mergeCell ref="AA177:AB177"/>
    <mergeCell ref="AC177:AD177"/>
    <mergeCell ref="G177:H177"/>
    <mergeCell ref="I177:J177"/>
    <mergeCell ref="K177:L177"/>
    <mergeCell ref="M177:N177"/>
    <mergeCell ref="O177:P177"/>
    <mergeCell ref="Q177:R177"/>
    <mergeCell ref="AQ147:AS147"/>
    <mergeCell ref="Q148:R148"/>
    <mergeCell ref="S148:T148"/>
    <mergeCell ref="A113:B113"/>
  </mergeCells>
  <dataValidations count="2">
    <dataValidation type="whole" allowBlank="1" showInputMessage="1" showErrorMessage="1" errorTitle="ERROR" error="Por favor ingrese solo Números." sqref="A27:A1048576 A1:A24 AV151:AV1048576 AT152:AT1048576 AV1:AV149 B1:D1048576 E176:AP1048576 CB151:CB1048576 AQ1:AS1048576 AU1:AU1048576 AT1:AT150 AW1:CA1048576 CC1:XFD1048576 CB1:CB149 E1:L174 N1:AP174 M1:M121 M125:M174">
      <formula1>0</formula1>
      <formula2>1000000000</formula2>
    </dataValidation>
    <dataValidation allowBlank="1" showInputMessage="1" showErrorMessage="1" errorTitle="ERROR" error="Por favor ingrese solo Números." sqref="A25:A26 AV150 E175:AP175 AT151 CB150 M122:M124"/>
  </dataValidation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CR231"/>
  <sheetViews>
    <sheetView zoomScaleNormal="100" workbookViewId="0"/>
  </sheetViews>
  <sheetFormatPr baseColWidth="10" defaultRowHeight="14.25" x14ac:dyDescent="0.2"/>
  <cols>
    <col min="1" max="1" width="72.28515625" style="2580" customWidth="1"/>
    <col min="2" max="2" width="40.42578125" style="2580" customWidth="1"/>
    <col min="3" max="3" width="19.42578125" style="2580" customWidth="1"/>
    <col min="4" max="4" width="13.7109375" style="2580" customWidth="1"/>
    <col min="5" max="6" width="11.42578125" style="2580"/>
    <col min="7" max="7" width="12.42578125" style="2580" customWidth="1"/>
    <col min="8" max="13" width="11.42578125" style="2580"/>
    <col min="14" max="14" width="18.5703125" style="2580" customWidth="1"/>
    <col min="15" max="15" width="20.7109375" style="2580" customWidth="1"/>
    <col min="16" max="73" width="11.42578125" style="2580"/>
    <col min="74" max="77" width="27.5703125" style="2580" hidden="1" customWidth="1"/>
    <col min="78" max="93" width="27.5703125" style="2581" hidden="1" customWidth="1"/>
    <col min="94" max="96" width="27.5703125" style="2580" hidden="1" customWidth="1"/>
    <col min="97" max="16384" width="11.42578125" style="2580"/>
  </cols>
  <sheetData>
    <row r="1" spans="1:20" x14ac:dyDescent="0.2">
      <c r="A1" s="589" t="s">
        <v>1552</v>
      </c>
    </row>
    <row r="2" spans="1:20" x14ac:dyDescent="0.2">
      <c r="A2" s="589" t="str">
        <f>CONCATENATE("COMUNA: ",NOMBRE!B2," - ","( ",NOMBRE!C2,NOMBRE!D2,NOMBRE!E2,NOMBRE!F2,NOMBRE!G2," )")</f>
        <v>COMUNA:  - (  )</v>
      </c>
    </row>
    <row r="3" spans="1:20" x14ac:dyDescent="0.2">
      <c r="A3" s="589" t="str">
        <f>CONCATENATE("ESTABLECIMIENTO/ESTRATEGIA: ",NOMBRE!B3," - ","( ",NOMBRE!C3,NOMBRE!D3,NOMBRE!E3,NOMBRE!F3,NOMBRE!G3,NOMBRE!H3," )")</f>
        <v>ESTABLECIMIENTO/ESTRATEGIA:  - (  )</v>
      </c>
    </row>
    <row r="4" spans="1:20" x14ac:dyDescent="0.2">
      <c r="A4" s="589" t="str">
        <f>CONCATENATE("MES: ",NOMBRE!B6," - ","( ",NOMBRE!C6,NOMBRE!D6," )")</f>
        <v>MES:  - (  )</v>
      </c>
    </row>
    <row r="5" spans="1:20" x14ac:dyDescent="0.2">
      <c r="A5" s="589" t="str">
        <f>CONCATENATE("AÑO: ",NOMBRE!B7)</f>
        <v>AÑO: 2017</v>
      </c>
    </row>
    <row r="6" spans="1:20" ht="15" x14ac:dyDescent="0.2">
      <c r="A6" s="2744" t="s">
        <v>2240</v>
      </c>
      <c r="B6" s="2744"/>
      <c r="C6" s="2744"/>
      <c r="D6" s="2744"/>
      <c r="E6" s="2744"/>
      <c r="F6" s="2744"/>
      <c r="G6" s="2744"/>
      <c r="H6" s="2744"/>
      <c r="I6" s="2744"/>
      <c r="J6" s="2744"/>
      <c r="K6" s="2744"/>
      <c r="L6" s="2744"/>
      <c r="M6" s="2744"/>
      <c r="N6" s="2744"/>
      <c r="O6" s="2744"/>
      <c r="P6" s="2744"/>
      <c r="Q6" s="2744"/>
      <c r="R6" s="2744"/>
      <c r="S6" s="2744"/>
      <c r="T6" s="2744"/>
    </row>
    <row r="7" spans="1:20" x14ac:dyDescent="0.2">
      <c r="A7" s="2217"/>
      <c r="B7" s="888"/>
      <c r="C7" s="888"/>
      <c r="D7" s="888"/>
      <c r="E7" s="888"/>
      <c r="F7" s="888"/>
    </row>
    <row r="8" spans="1:20" x14ac:dyDescent="0.2">
      <c r="A8" s="217" t="s">
        <v>1384</v>
      </c>
      <c r="C8" s="219"/>
    </row>
    <row r="9" spans="1:20" ht="23.25" customHeight="1" x14ac:dyDescent="0.2">
      <c r="A9" s="2784" t="s">
        <v>808</v>
      </c>
      <c r="B9" s="2785"/>
      <c r="C9" s="2735" t="s">
        <v>47</v>
      </c>
      <c r="D9" s="2736"/>
      <c r="E9" s="2737"/>
      <c r="F9" s="2920" t="s">
        <v>1462</v>
      </c>
      <c r="G9" s="2920"/>
      <c r="H9" s="2920" t="s">
        <v>444</v>
      </c>
      <c r="I9" s="2920"/>
      <c r="J9" s="2920" t="s">
        <v>1463</v>
      </c>
      <c r="K9" s="2920"/>
      <c r="L9" s="2920" t="s">
        <v>1286</v>
      </c>
      <c r="M9" s="2920"/>
      <c r="N9" s="3677" t="s">
        <v>2264</v>
      </c>
      <c r="O9" s="3678"/>
    </row>
    <row r="10" spans="1:20" x14ac:dyDescent="0.2">
      <c r="A10" s="2788"/>
      <c r="B10" s="2789"/>
      <c r="C10" s="417" t="s">
        <v>231</v>
      </c>
      <c r="D10" s="183" t="s">
        <v>27</v>
      </c>
      <c r="E10" s="183" t="s">
        <v>28</v>
      </c>
      <c r="F10" s="184" t="s">
        <v>27</v>
      </c>
      <c r="G10" s="1713" t="s">
        <v>28</v>
      </c>
      <c r="H10" s="184" t="s">
        <v>27</v>
      </c>
      <c r="I10" s="1713" t="s">
        <v>28</v>
      </c>
      <c r="J10" s="184" t="s">
        <v>27</v>
      </c>
      <c r="K10" s="1713" t="s">
        <v>28</v>
      </c>
      <c r="L10" s="184" t="s">
        <v>27</v>
      </c>
      <c r="M10" s="184" t="s">
        <v>28</v>
      </c>
      <c r="N10" s="2582" t="s">
        <v>626</v>
      </c>
      <c r="O10" s="2582" t="s">
        <v>636</v>
      </c>
    </row>
    <row r="11" spans="1:20" x14ac:dyDescent="0.2">
      <c r="A11" s="3135" t="s">
        <v>2150</v>
      </c>
      <c r="B11" s="3675"/>
      <c r="C11" s="860"/>
      <c r="D11" s="860"/>
      <c r="E11" s="1412"/>
      <c r="F11" s="860"/>
      <c r="G11" s="1412"/>
      <c r="H11" s="860"/>
      <c r="I11" s="1412"/>
      <c r="J11" s="860"/>
      <c r="K11" s="1412"/>
      <c r="L11" s="860"/>
      <c r="M11" s="860"/>
      <c r="N11" s="860"/>
      <c r="O11" s="860"/>
    </row>
    <row r="12" spans="1:20" x14ac:dyDescent="0.2">
      <c r="A12" s="3174" t="s">
        <v>2265</v>
      </c>
      <c r="B12" s="3175"/>
      <c r="C12" s="967">
        <f>SUM(D12+E12)</f>
        <v>0</v>
      </c>
      <c r="D12" s="967">
        <f>SUM(F12+H12+J12+L12)</f>
        <v>0</v>
      </c>
      <c r="E12" s="967">
        <f>SUM(G12+I12+K12+M12)</f>
        <v>0</v>
      </c>
      <c r="F12" s="125"/>
      <c r="G12" s="244"/>
      <c r="H12" s="125"/>
      <c r="I12" s="244"/>
      <c r="J12" s="125"/>
      <c r="K12" s="244"/>
      <c r="L12" s="125"/>
      <c r="M12" s="125"/>
      <c r="N12" s="125"/>
      <c r="O12" s="125"/>
    </row>
    <row r="13" spans="1:20" x14ac:dyDescent="0.2">
      <c r="A13" s="3120" t="s">
        <v>1511</v>
      </c>
      <c r="B13" s="3121"/>
      <c r="C13" s="972">
        <f>SUM(D13+E13)</f>
        <v>0</v>
      </c>
      <c r="D13" s="972">
        <f>SUM(F13+H13+J13+L13)</f>
        <v>0</v>
      </c>
      <c r="E13" s="972">
        <f>SUM(G13+I13+K13+M13)</f>
        <v>0</v>
      </c>
      <c r="F13" s="237"/>
      <c r="G13" s="301"/>
      <c r="H13" s="237"/>
      <c r="I13" s="301"/>
      <c r="J13" s="237"/>
      <c r="K13" s="301"/>
      <c r="L13" s="237"/>
      <c r="M13" s="237"/>
      <c r="N13" s="237"/>
      <c r="O13" s="237"/>
    </row>
    <row r="14" spans="1:20" x14ac:dyDescent="0.2">
      <c r="A14" s="3135" t="s">
        <v>2151</v>
      </c>
      <c r="B14" s="3675"/>
      <c r="C14" s="1590"/>
      <c r="D14" s="2196"/>
      <c r="E14" s="1591"/>
      <c r="F14" s="860"/>
      <c r="G14" s="1412"/>
      <c r="H14" s="860"/>
      <c r="I14" s="1412"/>
      <c r="J14" s="860"/>
      <c r="K14" s="1412"/>
      <c r="L14" s="860"/>
      <c r="M14" s="860"/>
      <c r="N14" s="860"/>
      <c r="O14" s="860"/>
    </row>
    <row r="15" spans="1:20" x14ac:dyDescent="0.2">
      <c r="A15" s="2833" t="s">
        <v>2129</v>
      </c>
      <c r="B15" s="3676"/>
      <c r="C15" s="967">
        <f>SUM(D15+E15)</f>
        <v>0</v>
      </c>
      <c r="D15" s="967">
        <f>SUM(F15+H15+J15+L15)</f>
        <v>0</v>
      </c>
      <c r="E15" s="967">
        <f>SUM(G15+I15+K15+M15)</f>
        <v>0</v>
      </c>
      <c r="F15" s="125"/>
      <c r="G15" s="244"/>
      <c r="H15" s="125"/>
      <c r="I15" s="244"/>
      <c r="J15" s="125"/>
      <c r="K15" s="244"/>
      <c r="L15" s="125"/>
      <c r="M15" s="125"/>
      <c r="N15" s="2583"/>
      <c r="O15" s="2583"/>
    </row>
    <row r="16" spans="1:20" x14ac:dyDescent="0.2">
      <c r="A16" s="1224" t="s">
        <v>1458</v>
      </c>
      <c r="B16" s="1224"/>
      <c r="C16" s="968">
        <f>SUM(D16+E16)</f>
        <v>0</v>
      </c>
      <c r="D16" s="968">
        <f>SUM(F16+H16+J16+L16)</f>
        <v>0</v>
      </c>
      <c r="E16" s="968">
        <f>SUM(G16+I16+K16+M16)</f>
        <v>0</v>
      </c>
      <c r="F16" s="891"/>
      <c r="G16" s="682"/>
      <c r="H16" s="891"/>
      <c r="I16" s="682"/>
      <c r="J16" s="891"/>
      <c r="K16" s="682"/>
      <c r="L16" s="891"/>
      <c r="M16" s="891"/>
      <c r="N16" s="2584"/>
      <c r="O16" s="2584"/>
    </row>
    <row r="17" spans="1:15" x14ac:dyDescent="0.2">
      <c r="A17" s="3666" t="s">
        <v>2152</v>
      </c>
      <c r="B17" s="3667"/>
      <c r="C17" s="1590"/>
      <c r="D17" s="1590"/>
      <c r="E17" s="1590"/>
      <c r="F17" s="1590"/>
      <c r="G17" s="1590"/>
      <c r="H17" s="1590"/>
      <c r="I17" s="1590"/>
      <c r="J17" s="1590"/>
      <c r="K17" s="1590"/>
      <c r="L17" s="1590"/>
      <c r="M17" s="860"/>
      <c r="N17" s="2585"/>
      <c r="O17" s="2586"/>
    </row>
    <row r="18" spans="1:15" x14ac:dyDescent="0.2">
      <c r="A18" s="2587" t="s">
        <v>1459</v>
      </c>
      <c r="B18" s="2588"/>
      <c r="C18" s="979">
        <f>SUM(D18+E18)</f>
        <v>0</v>
      </c>
      <c r="D18" s="979">
        <f>SUM(F18+H18+J18+L18)</f>
        <v>0</v>
      </c>
      <c r="E18" s="979">
        <f>SUM(G18+I18+K18+M18)</f>
        <v>0</v>
      </c>
      <c r="F18" s="155"/>
      <c r="G18" s="1054"/>
      <c r="H18" s="155"/>
      <c r="I18" s="1054"/>
      <c r="J18" s="155"/>
      <c r="K18" s="1054"/>
      <c r="L18" s="155"/>
      <c r="M18" s="155"/>
      <c r="N18" s="2589"/>
      <c r="O18" s="2589"/>
    </row>
    <row r="19" spans="1:15" x14ac:dyDescent="0.2">
      <c r="A19" s="1224" t="s">
        <v>1460</v>
      </c>
      <c r="B19" s="1224"/>
      <c r="C19" s="974">
        <f>SUM(D19+E19)</f>
        <v>0</v>
      </c>
      <c r="D19" s="974">
        <f>SUM(F19+H19+J19+L19)</f>
        <v>0</v>
      </c>
      <c r="E19" s="974">
        <f>SUM(G19+I19+K19+M19)</f>
        <v>0</v>
      </c>
      <c r="F19" s="136"/>
      <c r="G19" s="247"/>
      <c r="H19" s="136"/>
      <c r="I19" s="247"/>
      <c r="J19" s="136"/>
      <c r="K19" s="247"/>
      <c r="L19" s="136"/>
      <c r="M19" s="136"/>
      <c r="N19" s="2590"/>
      <c r="O19" s="2590"/>
    </row>
    <row r="20" spans="1:15" x14ac:dyDescent="0.2">
      <c r="A20" s="3668" t="s">
        <v>1461</v>
      </c>
      <c r="B20" s="3669"/>
      <c r="C20" s="1590"/>
      <c r="D20" s="1590"/>
      <c r="E20" s="1590"/>
      <c r="F20" s="1590"/>
      <c r="G20" s="1590"/>
      <c r="H20" s="1590"/>
      <c r="I20" s="1590"/>
      <c r="J20" s="1590"/>
      <c r="K20" s="1590"/>
      <c r="L20" s="1590"/>
      <c r="M20" s="860"/>
      <c r="N20" s="2585"/>
      <c r="O20" s="2586"/>
    </row>
    <row r="21" spans="1:15" x14ac:dyDescent="0.2">
      <c r="A21" s="2591" t="s">
        <v>33</v>
      </c>
      <c r="B21" s="2592"/>
      <c r="C21" s="2194">
        <f>SUM(D21+E21)</f>
        <v>0</v>
      </c>
      <c r="D21" s="2194">
        <f>SUM(F21+H21+J21+L21)</f>
        <v>0</v>
      </c>
      <c r="E21" s="2194">
        <f>SUM(G21+I21+K21+M21)</f>
        <v>0</v>
      </c>
      <c r="F21" s="476"/>
      <c r="G21" s="432"/>
      <c r="H21" s="476"/>
      <c r="I21" s="432"/>
      <c r="J21" s="476"/>
      <c r="K21" s="432"/>
      <c r="L21" s="476"/>
      <c r="M21" s="476"/>
      <c r="N21" s="2586"/>
      <c r="O21" s="2586"/>
    </row>
    <row r="22" spans="1:15" x14ac:dyDescent="0.2">
      <c r="A22" s="2593" t="s">
        <v>2183</v>
      </c>
      <c r="B22" s="735"/>
      <c r="C22" s="219"/>
      <c r="D22" s="219"/>
      <c r="E22" s="219"/>
      <c r="F22" s="735"/>
      <c r="G22" s="735"/>
      <c r="H22" s="735"/>
      <c r="I22" s="2594"/>
      <c r="J22" s="2594"/>
      <c r="K22" s="2594"/>
      <c r="L22" s="2594"/>
      <c r="M22" s="2595"/>
      <c r="N22" s="2595"/>
    </row>
    <row r="23" spans="1:15" ht="15" x14ac:dyDescent="0.25">
      <c r="A23" s="2893" t="s">
        <v>1465</v>
      </c>
      <c r="B23" s="3670"/>
      <c r="C23" s="2784" t="s">
        <v>47</v>
      </c>
      <c r="D23" s="3578" t="s">
        <v>2149</v>
      </c>
      <c r="E23" s="3679"/>
      <c r="F23" s="3679"/>
      <c r="G23" s="3679"/>
      <c r="H23" s="3679"/>
      <c r="I23" s="3679"/>
      <c r="J23" s="3679"/>
      <c r="K23" s="3679"/>
      <c r="L23" s="3680"/>
      <c r="M23" s="2596"/>
    </row>
    <row r="24" spans="1:15" ht="23.25" customHeight="1" x14ac:dyDescent="0.2">
      <c r="A24" s="3685"/>
      <c r="B24" s="3686"/>
      <c r="C24" s="2788"/>
      <c r="D24" s="554" t="s">
        <v>1490</v>
      </c>
      <c r="E24" s="2597" t="s">
        <v>1489</v>
      </c>
      <c r="F24" s="114" t="s">
        <v>194</v>
      </c>
      <c r="G24" s="114" t="s">
        <v>195</v>
      </c>
      <c r="H24" s="114" t="s">
        <v>196</v>
      </c>
      <c r="I24" s="114" t="s">
        <v>197</v>
      </c>
      <c r="J24" s="114" t="s">
        <v>198</v>
      </c>
      <c r="K24" s="114" t="s">
        <v>199</v>
      </c>
      <c r="L24" s="114" t="s">
        <v>200</v>
      </c>
    </row>
    <row r="25" spans="1:15" x14ac:dyDescent="0.2">
      <c r="A25" s="3672" t="s">
        <v>1385</v>
      </c>
      <c r="B25" s="2598" t="s">
        <v>1386</v>
      </c>
      <c r="C25" s="2194">
        <f t="shared" ref="C25:C47" si="0">SUM(D25:L25)</f>
        <v>0</v>
      </c>
      <c r="D25" s="2599"/>
      <c r="E25" s="2599"/>
      <c r="F25" s="2599"/>
      <c r="G25" s="2599"/>
      <c r="H25" s="2599"/>
      <c r="I25" s="2599"/>
      <c r="J25" s="2599"/>
      <c r="K25" s="2599"/>
      <c r="L25" s="2600"/>
      <c r="M25" s="2581"/>
    </row>
    <row r="26" spans="1:15" x14ac:dyDescent="0.2">
      <c r="A26" s="3673"/>
      <c r="B26" s="2601" t="s">
        <v>1387</v>
      </c>
      <c r="C26" s="2602">
        <f t="shared" si="0"/>
        <v>0</v>
      </c>
      <c r="D26" s="2603">
        <f t="shared" ref="D26:L26" si="1">SUM(D27:D31)</f>
        <v>0</v>
      </c>
      <c r="E26" s="2603">
        <f t="shared" si="1"/>
        <v>0</v>
      </c>
      <c r="F26" s="2603">
        <f t="shared" si="1"/>
        <v>0</v>
      </c>
      <c r="G26" s="2603">
        <f t="shared" si="1"/>
        <v>0</v>
      </c>
      <c r="H26" s="2603">
        <f t="shared" si="1"/>
        <v>0</v>
      </c>
      <c r="I26" s="2603">
        <f t="shared" si="1"/>
        <v>0</v>
      </c>
      <c r="J26" s="2603">
        <f t="shared" si="1"/>
        <v>0</v>
      </c>
      <c r="K26" s="2603">
        <f t="shared" si="1"/>
        <v>0</v>
      </c>
      <c r="L26" s="2604">
        <f t="shared" si="1"/>
        <v>0</v>
      </c>
      <c r="M26" s="2581"/>
    </row>
    <row r="27" spans="1:15" x14ac:dyDescent="0.2">
      <c r="A27" s="3673"/>
      <c r="B27" s="2605" t="s">
        <v>1388</v>
      </c>
      <c r="C27" s="971">
        <f t="shared" si="0"/>
        <v>0</v>
      </c>
      <c r="D27" s="2606"/>
      <c r="E27" s="2606"/>
      <c r="F27" s="2606"/>
      <c r="G27" s="2606"/>
      <c r="H27" s="2606"/>
      <c r="I27" s="2606"/>
      <c r="J27" s="2606"/>
      <c r="K27" s="2606"/>
      <c r="L27" s="2607"/>
      <c r="M27" s="2581"/>
    </row>
    <row r="28" spans="1:15" x14ac:dyDescent="0.2">
      <c r="A28" s="3673"/>
      <c r="B28" s="742" t="s">
        <v>1389</v>
      </c>
      <c r="C28" s="972">
        <f t="shared" si="0"/>
        <v>0</v>
      </c>
      <c r="D28" s="2608"/>
      <c r="E28" s="2608"/>
      <c r="F28" s="2608"/>
      <c r="G28" s="2608"/>
      <c r="H28" s="2608"/>
      <c r="I28" s="2608"/>
      <c r="J28" s="2608"/>
      <c r="K28" s="2608"/>
      <c r="L28" s="2609"/>
      <c r="M28" s="2581"/>
    </row>
    <row r="29" spans="1:15" x14ac:dyDescent="0.2">
      <c r="A29" s="3673"/>
      <c r="B29" s="742" t="s">
        <v>1390</v>
      </c>
      <c r="C29" s="972">
        <f t="shared" si="0"/>
        <v>0</v>
      </c>
      <c r="D29" s="2610"/>
      <c r="E29" s="2610"/>
      <c r="F29" s="2610"/>
      <c r="G29" s="2610"/>
      <c r="H29" s="2610"/>
      <c r="I29" s="2610"/>
      <c r="J29" s="2610"/>
      <c r="K29" s="2610"/>
      <c r="L29" s="2611"/>
      <c r="M29" s="2581"/>
    </row>
    <row r="30" spans="1:15" x14ac:dyDescent="0.2">
      <c r="A30" s="3673"/>
      <c r="B30" s="742" t="s">
        <v>1391</v>
      </c>
      <c r="C30" s="972">
        <f t="shared" si="0"/>
        <v>0</v>
      </c>
      <c r="D30" s="2612"/>
      <c r="E30" s="2612"/>
      <c r="F30" s="2612"/>
      <c r="G30" s="2612"/>
      <c r="H30" s="2612"/>
      <c r="I30" s="2612"/>
      <c r="J30" s="2612"/>
      <c r="K30" s="2612"/>
      <c r="L30" s="2613"/>
      <c r="M30" s="2581"/>
    </row>
    <row r="31" spans="1:15" x14ac:dyDescent="0.2">
      <c r="A31" s="3674"/>
      <c r="B31" s="2614" t="s">
        <v>1392</v>
      </c>
      <c r="C31" s="974">
        <f t="shared" si="0"/>
        <v>0</v>
      </c>
      <c r="D31" s="2615"/>
      <c r="E31" s="2616"/>
      <c r="F31" s="2616"/>
      <c r="G31" s="2616"/>
      <c r="H31" s="2616"/>
      <c r="I31" s="2616"/>
      <c r="J31" s="2616"/>
      <c r="K31" s="2616"/>
      <c r="L31" s="2615"/>
      <c r="M31" s="2581"/>
    </row>
    <row r="32" spans="1:15" x14ac:dyDescent="0.2">
      <c r="A32" s="2887" t="s">
        <v>2130</v>
      </c>
      <c r="B32" s="2617" t="s">
        <v>1386</v>
      </c>
      <c r="C32" s="967">
        <f t="shared" si="0"/>
        <v>0</v>
      </c>
      <c r="D32" s="2606"/>
      <c r="E32" s="2618"/>
      <c r="F32" s="2618"/>
      <c r="G32" s="2618"/>
      <c r="H32" s="2618"/>
      <c r="I32" s="2618"/>
      <c r="J32" s="2618"/>
      <c r="K32" s="2618"/>
      <c r="L32" s="2619"/>
      <c r="M32" s="2581"/>
    </row>
    <row r="33" spans="1:13" x14ac:dyDescent="0.2">
      <c r="A33" s="2891"/>
      <c r="B33" s="2605" t="s">
        <v>1387</v>
      </c>
      <c r="C33" s="971">
        <f t="shared" si="0"/>
        <v>0</v>
      </c>
      <c r="D33" s="2608"/>
      <c r="E33" s="2608"/>
      <c r="F33" s="2608"/>
      <c r="G33" s="2608"/>
      <c r="H33" s="2608"/>
      <c r="I33" s="2608"/>
      <c r="J33" s="2608"/>
      <c r="K33" s="2608"/>
      <c r="L33" s="2609"/>
      <c r="M33" s="2581"/>
    </row>
    <row r="34" spans="1:13" x14ac:dyDescent="0.2">
      <c r="A34" s="2892"/>
      <c r="B34" s="2620" t="s">
        <v>1393</v>
      </c>
      <c r="C34" s="974">
        <f t="shared" si="0"/>
        <v>0</v>
      </c>
      <c r="D34" s="2616"/>
      <c r="E34" s="2616"/>
      <c r="F34" s="2616"/>
      <c r="G34" s="2616"/>
      <c r="H34" s="2616"/>
      <c r="I34" s="2616"/>
      <c r="J34" s="2616"/>
      <c r="K34" s="2616"/>
      <c r="L34" s="2615"/>
      <c r="M34" s="2581"/>
    </row>
    <row r="35" spans="1:13" x14ac:dyDescent="0.2">
      <c r="A35" s="2887" t="s">
        <v>2131</v>
      </c>
      <c r="B35" s="2617" t="s">
        <v>1386</v>
      </c>
      <c r="C35" s="971">
        <f t="shared" si="0"/>
        <v>0</v>
      </c>
      <c r="D35" s="2618"/>
      <c r="E35" s="2618"/>
      <c r="F35" s="2618"/>
      <c r="G35" s="2618"/>
      <c r="H35" s="2618"/>
      <c r="I35" s="2618"/>
      <c r="J35" s="2618"/>
      <c r="K35" s="2618"/>
      <c r="L35" s="2619"/>
      <c r="M35" s="2581"/>
    </row>
    <row r="36" spans="1:13" x14ac:dyDescent="0.2">
      <c r="A36" s="2891"/>
      <c r="B36" s="774" t="s">
        <v>1387</v>
      </c>
      <c r="C36" s="972">
        <f t="shared" si="0"/>
        <v>0</v>
      </c>
      <c r="D36" s="2608"/>
      <c r="E36" s="2608"/>
      <c r="F36" s="2608"/>
      <c r="G36" s="2608"/>
      <c r="H36" s="2608"/>
      <c r="I36" s="2608"/>
      <c r="J36" s="2608"/>
      <c r="K36" s="2608"/>
      <c r="L36" s="2609"/>
      <c r="M36" s="2581"/>
    </row>
    <row r="37" spans="1:13" x14ac:dyDescent="0.2">
      <c r="A37" s="2892"/>
      <c r="B37" s="746" t="s">
        <v>1394</v>
      </c>
      <c r="C37" s="968">
        <f t="shared" si="0"/>
        <v>0</v>
      </c>
      <c r="D37" s="2616"/>
      <c r="E37" s="2616"/>
      <c r="F37" s="2616"/>
      <c r="G37" s="2616"/>
      <c r="H37" s="2616"/>
      <c r="I37" s="2616"/>
      <c r="J37" s="2616"/>
      <c r="K37" s="2616"/>
      <c r="L37" s="2615"/>
      <c r="M37" s="2581"/>
    </row>
    <row r="38" spans="1:13" x14ac:dyDescent="0.2">
      <c r="A38" s="2887" t="s">
        <v>1395</v>
      </c>
      <c r="B38" s="2617" t="s">
        <v>1386</v>
      </c>
      <c r="C38" s="967">
        <f t="shared" si="0"/>
        <v>0</v>
      </c>
      <c r="D38" s="2621"/>
      <c r="E38" s="2622"/>
      <c r="F38" s="2622"/>
      <c r="G38" s="2622"/>
      <c r="H38" s="2622"/>
      <c r="I38" s="2622"/>
      <c r="J38" s="2622"/>
      <c r="K38" s="2622"/>
      <c r="L38" s="2623"/>
      <c r="M38" s="2581"/>
    </row>
    <row r="39" spans="1:13" x14ac:dyDescent="0.2">
      <c r="A39" s="2891"/>
      <c r="B39" s="2605" t="s">
        <v>1387</v>
      </c>
      <c r="C39" s="971">
        <f t="shared" si="0"/>
        <v>0</v>
      </c>
      <c r="D39" s="2624"/>
      <c r="E39" s="2612"/>
      <c r="F39" s="2612"/>
      <c r="G39" s="2612"/>
      <c r="H39" s="2612"/>
      <c r="I39" s="2612"/>
      <c r="J39" s="2612"/>
      <c r="K39" s="2612"/>
      <c r="L39" s="2613"/>
      <c r="M39" s="2581"/>
    </row>
    <row r="40" spans="1:13" x14ac:dyDescent="0.2">
      <c r="A40" s="2891"/>
      <c r="B40" s="774" t="s">
        <v>1396</v>
      </c>
      <c r="C40" s="972">
        <f t="shared" si="0"/>
        <v>0</v>
      </c>
      <c r="D40" s="2608"/>
      <c r="E40" s="2608"/>
      <c r="F40" s="2608"/>
      <c r="G40" s="2608"/>
      <c r="H40" s="2608"/>
      <c r="I40" s="2608"/>
      <c r="J40" s="2608"/>
      <c r="K40" s="2608"/>
      <c r="L40" s="2609"/>
      <c r="M40" s="2581"/>
    </row>
    <row r="41" spans="1:13" x14ac:dyDescent="0.2">
      <c r="A41" s="2891"/>
      <c r="B41" s="2625" t="s">
        <v>1393</v>
      </c>
      <c r="C41" s="974">
        <f t="shared" si="0"/>
        <v>0</v>
      </c>
      <c r="D41" s="2616"/>
      <c r="E41" s="2616"/>
      <c r="F41" s="2616"/>
      <c r="G41" s="2616"/>
      <c r="H41" s="2616"/>
      <c r="I41" s="2616"/>
      <c r="J41" s="2616"/>
      <c r="K41" s="2616"/>
      <c r="L41" s="2615"/>
      <c r="M41" s="2581"/>
    </row>
    <row r="42" spans="1:13" x14ac:dyDescent="0.2">
      <c r="A42" s="2891"/>
      <c r="B42" s="2617" t="s">
        <v>1495</v>
      </c>
      <c r="C42" s="967">
        <f t="shared" si="0"/>
        <v>0</v>
      </c>
      <c r="D42" s="2618"/>
      <c r="E42" s="2618"/>
      <c r="F42" s="2618"/>
      <c r="G42" s="2618"/>
      <c r="H42" s="2618"/>
      <c r="I42" s="2618"/>
      <c r="J42" s="2618"/>
      <c r="K42" s="2618"/>
      <c r="L42" s="2619"/>
      <c r="M42" s="2581"/>
    </row>
    <row r="43" spans="1:13" x14ac:dyDescent="0.2">
      <c r="A43" s="2892"/>
      <c r="B43" s="746" t="s">
        <v>1496</v>
      </c>
      <c r="C43" s="974">
        <f t="shared" si="0"/>
        <v>0</v>
      </c>
      <c r="D43" s="2616"/>
      <c r="E43" s="2616"/>
      <c r="F43" s="2616"/>
      <c r="G43" s="2616"/>
      <c r="H43" s="2616"/>
      <c r="I43" s="2616"/>
      <c r="J43" s="2616"/>
      <c r="K43" s="2616"/>
      <c r="L43" s="2615"/>
      <c r="M43" s="2581"/>
    </row>
    <row r="44" spans="1:13" x14ac:dyDescent="0.2">
      <c r="A44" s="2887" t="s">
        <v>1398</v>
      </c>
      <c r="B44" s="2617" t="s">
        <v>1386</v>
      </c>
      <c r="C44" s="2626">
        <f t="shared" si="0"/>
        <v>0</v>
      </c>
      <c r="D44" s="2618"/>
      <c r="E44" s="2618"/>
      <c r="F44" s="2618"/>
      <c r="G44" s="2618"/>
      <c r="H44" s="2618"/>
      <c r="I44" s="2618"/>
      <c r="J44" s="2618"/>
      <c r="K44" s="2618"/>
      <c r="L44" s="2619"/>
      <c r="M44" s="2581"/>
    </row>
    <row r="45" spans="1:13" x14ac:dyDescent="0.2">
      <c r="A45" s="2891"/>
      <c r="B45" s="2627" t="s">
        <v>1397</v>
      </c>
      <c r="C45" s="2628">
        <f t="shared" si="0"/>
        <v>0</v>
      </c>
      <c r="D45" s="2629"/>
      <c r="E45" s="2629"/>
      <c r="F45" s="2629"/>
      <c r="G45" s="2629"/>
      <c r="H45" s="2629"/>
      <c r="I45" s="2629"/>
      <c r="J45" s="2629"/>
      <c r="K45" s="2629"/>
      <c r="L45" s="2630"/>
      <c r="M45" s="2581"/>
    </row>
    <row r="46" spans="1:13" ht="30" customHeight="1" x14ac:dyDescent="0.2">
      <c r="A46" s="2891"/>
      <c r="B46" s="2631" t="s">
        <v>1399</v>
      </c>
      <c r="C46" s="2632">
        <f t="shared" si="0"/>
        <v>0</v>
      </c>
      <c r="D46" s="2608"/>
      <c r="E46" s="2608"/>
      <c r="F46" s="2608"/>
      <c r="G46" s="2608"/>
      <c r="H46" s="2608"/>
      <c r="I46" s="2608"/>
      <c r="J46" s="2608"/>
      <c r="K46" s="2608"/>
      <c r="L46" s="2609"/>
      <c r="M46" s="2581"/>
    </row>
    <row r="47" spans="1:13" ht="26.25" customHeight="1" x14ac:dyDescent="0.2">
      <c r="A47" s="2892"/>
      <c r="B47" s="2633" t="s">
        <v>1464</v>
      </c>
      <c r="C47" s="2634">
        <f t="shared" si="0"/>
        <v>0</v>
      </c>
      <c r="D47" s="2616"/>
      <c r="E47" s="2616"/>
      <c r="F47" s="2616"/>
      <c r="G47" s="2616"/>
      <c r="H47" s="2616"/>
      <c r="I47" s="2616"/>
      <c r="J47" s="2616"/>
      <c r="K47" s="2616"/>
      <c r="L47" s="2615"/>
      <c r="M47" s="2581"/>
    </row>
    <row r="48" spans="1:13" x14ac:dyDescent="0.2">
      <c r="A48" s="734" t="s">
        <v>2184</v>
      </c>
      <c r="B48" s="1712"/>
      <c r="C48" s="288"/>
      <c r="D48" s="288"/>
      <c r="E48" s="288"/>
    </row>
    <row r="49" spans="1:93" ht="15" customHeight="1" x14ac:dyDescent="0.2">
      <c r="A49" s="3681" t="s">
        <v>2132</v>
      </c>
      <c r="B49" s="2948"/>
      <c r="C49" s="2732" t="s">
        <v>48</v>
      </c>
      <c r="D49" s="2732" t="s">
        <v>74</v>
      </c>
      <c r="E49" s="2732" t="s">
        <v>75</v>
      </c>
    </row>
    <row r="50" spans="1:93" x14ac:dyDescent="0.2">
      <c r="A50" s="3682"/>
      <c r="B50" s="2950"/>
      <c r="C50" s="2733"/>
      <c r="D50" s="2733"/>
      <c r="E50" s="2733"/>
    </row>
    <row r="51" spans="1:93" x14ac:dyDescent="0.2">
      <c r="A51" s="3683" t="s">
        <v>2133</v>
      </c>
      <c r="B51" s="2635" t="s">
        <v>1386</v>
      </c>
      <c r="C51" s="2636">
        <f>SUM(D51+E51)</f>
        <v>0</v>
      </c>
      <c r="D51" s="2637"/>
      <c r="E51" s="2638"/>
      <c r="F51" s="2581"/>
    </row>
    <row r="52" spans="1:93" ht="15" customHeight="1" x14ac:dyDescent="0.2">
      <c r="A52" s="3684"/>
      <c r="B52" s="2639" t="s">
        <v>1387</v>
      </c>
      <c r="C52" s="2640">
        <f>SUM(D52+E52)</f>
        <v>0</v>
      </c>
      <c r="D52" s="2641"/>
      <c r="E52" s="2641"/>
      <c r="F52" s="2581"/>
    </row>
    <row r="53" spans="1:93" x14ac:dyDescent="0.2">
      <c r="A53" s="2593" t="s">
        <v>2176</v>
      </c>
      <c r="B53" s="735"/>
      <c r="C53" s="2595"/>
      <c r="D53" s="2595"/>
      <c r="E53" s="2595"/>
      <c r="F53" s="2595"/>
      <c r="G53" s="2595"/>
    </row>
    <row r="54" spans="1:93" ht="12.75" customHeight="1" x14ac:dyDescent="0.2">
      <c r="A54" s="2893" t="s">
        <v>144</v>
      </c>
      <c r="B54" s="3670"/>
      <c r="C54" s="3672" t="s">
        <v>231</v>
      </c>
      <c r="D54" s="3687" t="s">
        <v>1491</v>
      </c>
      <c r="E54" s="3688"/>
      <c r="BV54" s="2581"/>
      <c r="BW54" s="2581"/>
      <c r="BX54" s="2581"/>
      <c r="BY54" s="2581"/>
      <c r="CL54" s="2580"/>
      <c r="CM54" s="2580"/>
      <c r="CN54" s="2580"/>
      <c r="CO54" s="2580"/>
    </row>
    <row r="55" spans="1:93" ht="12" customHeight="1" x14ac:dyDescent="0.2">
      <c r="A55" s="3685"/>
      <c r="B55" s="3686"/>
      <c r="C55" s="3673"/>
      <c r="D55" s="3689"/>
      <c r="E55" s="3690"/>
      <c r="BV55" s="2581"/>
      <c r="BW55" s="2581"/>
      <c r="BX55" s="2581"/>
      <c r="BY55" s="2581"/>
      <c r="CL55" s="2580"/>
      <c r="CM55" s="2580"/>
      <c r="CN55" s="2580"/>
      <c r="CO55" s="2580"/>
    </row>
    <row r="56" spans="1:93" ht="13.5" customHeight="1" x14ac:dyDescent="0.2">
      <c r="A56" s="3685"/>
      <c r="B56" s="3686"/>
      <c r="C56" s="3674"/>
      <c r="D56" s="295" t="s">
        <v>27</v>
      </c>
      <c r="E56" s="1713" t="s">
        <v>28</v>
      </c>
      <c r="F56" s="2581"/>
      <c r="BV56" s="2581"/>
      <c r="BW56" s="2581"/>
      <c r="BX56" s="2581"/>
      <c r="BY56" s="2581"/>
      <c r="CL56" s="2580"/>
      <c r="CM56" s="2580"/>
      <c r="CN56" s="2580"/>
      <c r="CO56" s="2580"/>
    </row>
    <row r="57" spans="1:93" x14ac:dyDescent="0.2">
      <c r="A57" s="2893" t="s">
        <v>1400</v>
      </c>
      <c r="B57" s="3670"/>
      <c r="C57" s="979">
        <f>SUM(D57+E57)</f>
        <v>0</v>
      </c>
      <c r="D57" s="2642"/>
      <c r="E57" s="2643"/>
      <c r="F57" s="2581"/>
      <c r="BV57" s="2581"/>
      <c r="BW57" s="2581"/>
      <c r="BX57" s="2581"/>
      <c r="BY57" s="2581"/>
      <c r="CL57" s="2580"/>
      <c r="CM57" s="2580"/>
      <c r="CN57" s="2580"/>
      <c r="CO57" s="2580"/>
    </row>
    <row r="58" spans="1:93" ht="15" customHeight="1" x14ac:dyDescent="0.2">
      <c r="A58" s="3579" t="s">
        <v>1492</v>
      </c>
      <c r="B58" s="3671"/>
      <c r="C58" s="974">
        <f>SUM(D58+E58)</f>
        <v>0</v>
      </c>
      <c r="D58" s="2644"/>
      <c r="E58" s="2644"/>
      <c r="F58" s="2581"/>
      <c r="BV58" s="2581"/>
      <c r="BW58" s="2581"/>
      <c r="BX58" s="2581"/>
      <c r="BY58" s="2581"/>
      <c r="CL58" s="2580"/>
      <c r="CM58" s="2580"/>
      <c r="CN58" s="2580"/>
      <c r="CO58" s="2580"/>
    </row>
    <row r="59" spans="1:93" x14ac:dyDescent="0.2">
      <c r="A59" s="750" t="s">
        <v>1493</v>
      </c>
    </row>
    <row r="60" spans="1:93" x14ac:dyDescent="0.2">
      <c r="A60" s="2920" t="s">
        <v>159</v>
      </c>
      <c r="B60" s="2775" t="s">
        <v>1494</v>
      </c>
      <c r="C60" s="2775"/>
      <c r="D60" s="2732" t="s">
        <v>47</v>
      </c>
    </row>
    <row r="61" spans="1:93" x14ac:dyDescent="0.2">
      <c r="A61" s="2920"/>
      <c r="B61" s="2775"/>
      <c r="C61" s="2775"/>
      <c r="D61" s="2733"/>
    </row>
    <row r="62" spans="1:93" ht="21.75" customHeight="1" x14ac:dyDescent="0.2">
      <c r="A62" s="2740" t="s">
        <v>168</v>
      </c>
      <c r="B62" s="3057" t="s">
        <v>2134</v>
      </c>
      <c r="C62" s="3058"/>
      <c r="D62" s="2645"/>
      <c r="E62" s="2581"/>
    </row>
    <row r="63" spans="1:93" ht="15.75" customHeight="1" x14ac:dyDescent="0.2">
      <c r="A63" s="2743"/>
      <c r="B63" s="3076" t="s">
        <v>2135</v>
      </c>
      <c r="C63" s="3077"/>
      <c r="D63" s="2646"/>
      <c r="E63" s="2581"/>
    </row>
    <row r="64" spans="1:93" ht="21" customHeight="1" x14ac:dyDescent="0.2">
      <c r="A64" s="2743"/>
      <c r="B64" s="2792" t="s">
        <v>2136</v>
      </c>
      <c r="C64" s="2793"/>
      <c r="D64" s="2646"/>
      <c r="E64" s="2581"/>
    </row>
    <row r="65" spans="1:5" ht="21.75" customHeight="1" x14ac:dyDescent="0.2">
      <c r="A65" s="2743"/>
      <c r="B65" s="3076" t="s">
        <v>2137</v>
      </c>
      <c r="C65" s="3077"/>
      <c r="D65" s="2646"/>
      <c r="E65" s="2581"/>
    </row>
    <row r="66" spans="1:5" x14ac:dyDescent="0.2">
      <c r="A66" s="2743"/>
      <c r="B66" s="3076" t="s">
        <v>2138</v>
      </c>
      <c r="C66" s="3077"/>
      <c r="D66" s="2646"/>
      <c r="E66" s="2581"/>
    </row>
    <row r="67" spans="1:5" x14ac:dyDescent="0.2">
      <c r="A67" s="2743"/>
      <c r="B67" s="3076" t="s">
        <v>2139</v>
      </c>
      <c r="C67" s="3077"/>
      <c r="D67" s="2646"/>
      <c r="E67" s="2581"/>
    </row>
    <row r="68" spans="1:5" ht="23.25" customHeight="1" x14ac:dyDescent="0.2">
      <c r="A68" s="2743"/>
      <c r="B68" s="3076" t="s">
        <v>2140</v>
      </c>
      <c r="C68" s="3077"/>
      <c r="D68" s="2646"/>
      <c r="E68" s="2581"/>
    </row>
    <row r="69" spans="1:5" ht="14.25" customHeight="1" x14ac:dyDescent="0.2">
      <c r="A69" s="2743"/>
      <c r="B69" s="3076" t="s">
        <v>2141</v>
      </c>
      <c r="C69" s="3077"/>
      <c r="D69" s="2646"/>
      <c r="E69" s="2581"/>
    </row>
    <row r="70" spans="1:5" ht="14.25" customHeight="1" x14ac:dyDescent="0.2">
      <c r="A70" s="2743"/>
      <c r="B70" s="3076" t="s">
        <v>2142</v>
      </c>
      <c r="C70" s="3077"/>
      <c r="D70" s="2646"/>
      <c r="E70" s="2581"/>
    </row>
    <row r="71" spans="1:5" ht="14.25" customHeight="1" x14ac:dyDescent="0.2">
      <c r="A71" s="2743"/>
      <c r="B71" s="3076" t="s">
        <v>2143</v>
      </c>
      <c r="C71" s="3077"/>
      <c r="D71" s="2646"/>
      <c r="E71" s="2581"/>
    </row>
    <row r="72" spans="1:5" ht="22.5" customHeight="1" x14ac:dyDescent="0.2">
      <c r="A72" s="2741"/>
      <c r="B72" s="3072" t="s">
        <v>2144</v>
      </c>
      <c r="C72" s="3073"/>
      <c r="D72" s="2647"/>
      <c r="E72" s="2581"/>
    </row>
    <row r="73" spans="1:5" x14ac:dyDescent="0.2">
      <c r="A73" s="2740" t="s">
        <v>1511</v>
      </c>
      <c r="B73" s="3057" t="s">
        <v>2145</v>
      </c>
      <c r="C73" s="3058"/>
      <c r="D73" s="2648"/>
      <c r="E73" s="2581"/>
    </row>
    <row r="74" spans="1:5" x14ac:dyDescent="0.2">
      <c r="A74" s="2743"/>
      <c r="B74" s="3076" t="s">
        <v>2146</v>
      </c>
      <c r="C74" s="3077"/>
      <c r="D74" s="2646"/>
      <c r="E74" s="2581"/>
    </row>
    <row r="75" spans="1:5" x14ac:dyDescent="0.2">
      <c r="A75" s="2741"/>
      <c r="B75" s="3072" t="s">
        <v>2147</v>
      </c>
      <c r="C75" s="3073"/>
      <c r="D75" s="2647"/>
      <c r="E75" s="2581"/>
    </row>
    <row r="76" spans="1:5" x14ac:dyDescent="0.2">
      <c r="A76" s="750" t="s">
        <v>2148</v>
      </c>
    </row>
    <row r="77" spans="1:5" ht="21" x14ac:dyDescent="0.2">
      <c r="A77" s="2649" t="s">
        <v>1494</v>
      </c>
      <c r="B77" s="2650" t="s">
        <v>47</v>
      </c>
      <c r="C77" s="1824" t="s">
        <v>1510</v>
      </c>
    </row>
    <row r="78" spans="1:5" ht="22.5" customHeight="1" x14ac:dyDescent="0.2">
      <c r="A78" s="2651" t="s">
        <v>2266</v>
      </c>
      <c r="B78" s="2652"/>
      <c r="C78" s="2653"/>
    </row>
    <row r="79" spans="1:5" ht="21" x14ac:dyDescent="0.2">
      <c r="A79" s="2654" t="s">
        <v>2267</v>
      </c>
      <c r="B79" s="2655"/>
      <c r="C79" s="2656"/>
    </row>
    <row r="80" spans="1:5" x14ac:dyDescent="0.2">
      <c r="A80" s="2657" t="s">
        <v>2268</v>
      </c>
      <c r="B80" s="2655"/>
      <c r="C80" s="2656"/>
    </row>
    <row r="81" spans="1:92" ht="21" x14ac:dyDescent="0.2">
      <c r="A81" s="2654" t="s">
        <v>2269</v>
      </c>
      <c r="B81" s="2655"/>
      <c r="C81" s="2656"/>
    </row>
    <row r="82" spans="1:92" x14ac:dyDescent="0.2">
      <c r="A82" s="2657" t="s">
        <v>2270</v>
      </c>
      <c r="B82" s="2655"/>
      <c r="C82" s="2656"/>
    </row>
    <row r="83" spans="1:92" ht="24.75" customHeight="1" x14ac:dyDescent="0.2">
      <c r="A83" s="2654" t="s">
        <v>2246</v>
      </c>
      <c r="B83" s="2655"/>
      <c r="C83" s="2656"/>
      <c r="D83" s="2581"/>
    </row>
    <row r="84" spans="1:92" ht="36" customHeight="1" x14ac:dyDescent="0.2">
      <c r="A84" s="2654" t="s">
        <v>2247</v>
      </c>
      <c r="B84" s="2655"/>
      <c r="C84" s="2656"/>
      <c r="D84" s="2581"/>
    </row>
    <row r="85" spans="1:92" ht="28.5" customHeight="1" x14ac:dyDescent="0.2">
      <c r="A85" s="2654" t="s">
        <v>2248</v>
      </c>
      <c r="B85" s="2655"/>
      <c r="C85" s="2656"/>
      <c r="D85" s="2581"/>
    </row>
    <row r="86" spans="1:92" ht="28.5" customHeight="1" x14ac:dyDescent="0.2">
      <c r="A86" s="2654" t="s">
        <v>2271</v>
      </c>
      <c r="B86" s="2655"/>
      <c r="C86" s="2656"/>
      <c r="D86" s="2581"/>
    </row>
    <row r="87" spans="1:92" ht="26.25" customHeight="1" x14ac:dyDescent="0.2">
      <c r="A87" s="2654" t="s">
        <v>2245</v>
      </c>
      <c r="B87" s="2655"/>
      <c r="C87" s="2656"/>
      <c r="D87" s="2581"/>
    </row>
    <row r="88" spans="1:92" ht="16.5" customHeight="1" x14ac:dyDescent="0.2">
      <c r="A88" s="2654" t="s">
        <v>2249</v>
      </c>
      <c r="B88" s="2655"/>
      <c r="C88" s="2656"/>
      <c r="D88" s="2581"/>
    </row>
    <row r="89" spans="1:92" ht="15.75" customHeight="1" x14ac:dyDescent="0.2">
      <c r="A89" s="2658" t="s">
        <v>2250</v>
      </c>
      <c r="B89" s="2659"/>
      <c r="C89" s="2660"/>
      <c r="D89" s="2581"/>
    </row>
    <row r="94" spans="1:92" s="2661" customFormat="1" x14ac:dyDescent="0.2">
      <c r="A94" s="2580"/>
      <c r="B94" s="2580"/>
      <c r="C94" s="2580"/>
      <c r="D94" s="2580"/>
      <c r="E94" s="2580"/>
      <c r="F94" s="2580"/>
      <c r="G94" s="2580"/>
      <c r="H94" s="2580"/>
      <c r="I94" s="2580"/>
      <c r="J94" s="2580"/>
      <c r="K94" s="2580"/>
      <c r="L94" s="2580"/>
      <c r="M94" s="2580"/>
      <c r="N94" s="2580"/>
      <c r="O94" s="2580"/>
      <c r="P94" s="2580"/>
      <c r="Q94" s="2580"/>
      <c r="R94" s="2580"/>
      <c r="S94" s="2580"/>
      <c r="T94" s="2580"/>
      <c r="U94" s="2580"/>
      <c r="V94" s="2580"/>
      <c r="W94" s="2580"/>
      <c r="X94" s="2580"/>
      <c r="Y94" s="2580"/>
      <c r="Z94" s="2580"/>
      <c r="AA94" s="2580"/>
      <c r="AB94" s="2580"/>
      <c r="AC94" s="2580"/>
      <c r="AD94" s="2580"/>
      <c r="AE94" s="2580"/>
      <c r="AF94" s="2580"/>
      <c r="AG94" s="2580"/>
      <c r="AH94" s="2580"/>
      <c r="AI94" s="2580"/>
      <c r="AJ94" s="2580"/>
      <c r="AK94" s="2580"/>
      <c r="AL94" s="2580"/>
      <c r="AM94" s="2580"/>
      <c r="AN94" s="2580"/>
      <c r="AO94" s="2580"/>
      <c r="AP94" s="2580"/>
      <c r="AQ94" s="2580"/>
      <c r="AR94" s="2580"/>
      <c r="AS94" s="2580"/>
      <c r="AT94" s="2580"/>
      <c r="AU94" s="2580"/>
      <c r="AV94" s="2580"/>
      <c r="AW94" s="2580"/>
      <c r="AX94" s="2580"/>
      <c r="AY94" s="2580"/>
      <c r="AZ94" s="2580"/>
      <c r="BA94" s="2580"/>
      <c r="BB94" s="2580"/>
      <c r="BC94" s="2580"/>
      <c r="BD94" s="2580"/>
      <c r="BE94" s="2580"/>
      <c r="BF94" s="2580"/>
      <c r="BG94" s="2580"/>
      <c r="BH94" s="2580"/>
      <c r="BI94" s="2580"/>
      <c r="BJ94" s="2580"/>
      <c r="BK94" s="2580"/>
      <c r="BL94" s="2580"/>
      <c r="BM94" s="2580"/>
      <c r="BN94" s="2580"/>
      <c r="BO94" s="2580"/>
      <c r="BP94" s="2580"/>
      <c r="BQ94" s="2580"/>
      <c r="BR94" s="2580"/>
      <c r="BS94" s="2580"/>
      <c r="BT94" s="2580"/>
      <c r="BU94" s="2580"/>
      <c r="BY94" s="2662"/>
      <c r="BZ94" s="2662"/>
      <c r="CA94" s="2662"/>
      <c r="CB94" s="2662"/>
      <c r="CC94" s="2662"/>
      <c r="CD94" s="2662"/>
      <c r="CE94" s="2662"/>
      <c r="CF94" s="2662"/>
      <c r="CG94" s="2662"/>
      <c r="CH94" s="2662"/>
      <c r="CI94" s="2662"/>
      <c r="CJ94" s="2662"/>
      <c r="CK94" s="2662"/>
      <c r="CL94" s="2662"/>
      <c r="CM94" s="2662"/>
      <c r="CN94" s="2662"/>
    </row>
    <row r="95" spans="1:92" s="2661" customFormat="1" x14ac:dyDescent="0.2">
      <c r="A95" s="2580"/>
      <c r="B95" s="2580"/>
      <c r="C95" s="2580"/>
      <c r="D95" s="2580"/>
      <c r="E95" s="2580"/>
      <c r="F95" s="2580"/>
      <c r="G95" s="2580"/>
      <c r="H95" s="2580"/>
      <c r="I95" s="2580"/>
      <c r="J95" s="2580"/>
      <c r="K95" s="2580"/>
      <c r="L95" s="2580"/>
      <c r="M95" s="2580"/>
      <c r="N95" s="2580"/>
      <c r="O95" s="2580"/>
      <c r="P95" s="2580"/>
      <c r="Q95" s="2580"/>
      <c r="R95" s="2580"/>
      <c r="S95" s="2580"/>
      <c r="T95" s="2580"/>
      <c r="U95" s="2580"/>
      <c r="V95" s="2580"/>
      <c r="W95" s="2580"/>
      <c r="X95" s="2580"/>
      <c r="Y95" s="2580"/>
      <c r="Z95" s="2580"/>
      <c r="AA95" s="2580"/>
      <c r="AB95" s="2580"/>
      <c r="AC95" s="2580"/>
      <c r="AD95" s="2580"/>
      <c r="AE95" s="2580"/>
      <c r="AF95" s="2580"/>
      <c r="AG95" s="2580"/>
      <c r="AH95" s="2580"/>
      <c r="AI95" s="2580"/>
      <c r="AJ95" s="2580"/>
      <c r="AK95" s="2580"/>
      <c r="AL95" s="2580"/>
      <c r="AM95" s="2580"/>
      <c r="AN95" s="2580"/>
      <c r="AO95" s="2580"/>
      <c r="AP95" s="2580"/>
      <c r="AQ95" s="2580"/>
      <c r="AR95" s="2580"/>
      <c r="AS95" s="2580"/>
      <c r="AT95" s="2580"/>
      <c r="AU95" s="2580"/>
      <c r="AV95" s="2580"/>
      <c r="AW95" s="2580"/>
      <c r="AX95" s="2580"/>
      <c r="AY95" s="2580"/>
      <c r="AZ95" s="2580"/>
      <c r="BA95" s="2580"/>
      <c r="BB95" s="2580"/>
      <c r="BC95" s="2580"/>
      <c r="BD95" s="2580"/>
      <c r="BE95" s="2580"/>
      <c r="BF95" s="2580"/>
      <c r="BG95" s="2580"/>
      <c r="BH95" s="2580"/>
      <c r="BI95" s="2580"/>
      <c r="BJ95" s="2580"/>
      <c r="BK95" s="2580"/>
      <c r="BL95" s="2580"/>
      <c r="BM95" s="2580"/>
      <c r="BN95" s="2580"/>
      <c r="BO95" s="2580"/>
      <c r="BP95" s="2580"/>
      <c r="BQ95" s="2580"/>
      <c r="BR95" s="2580"/>
      <c r="BS95" s="2580"/>
      <c r="BT95" s="2580"/>
      <c r="BU95" s="2580"/>
      <c r="BY95" s="2662"/>
      <c r="BZ95" s="2662"/>
      <c r="CA95" s="2662"/>
      <c r="CB95" s="2662"/>
      <c r="CC95" s="2662"/>
      <c r="CD95" s="2662"/>
      <c r="CE95" s="2662"/>
      <c r="CF95" s="2662"/>
      <c r="CG95" s="2662"/>
      <c r="CH95" s="2662"/>
      <c r="CI95" s="2662"/>
      <c r="CJ95" s="2662"/>
      <c r="CK95" s="2662"/>
      <c r="CL95" s="2662"/>
      <c r="CM95" s="2662"/>
      <c r="CN95" s="2662"/>
    </row>
    <row r="230" spans="1:1" hidden="1" x14ac:dyDescent="0.2">
      <c r="A230" s="2580">
        <f>SUM(C12:C13,C15:C16,C18:C19,C21,C25:C47,C51:C52,C57:C58,D62:D75,B83:B89)</f>
        <v>0</v>
      </c>
    </row>
    <row r="231" spans="1:1" hidden="1" x14ac:dyDescent="0.2"/>
  </sheetData>
  <sheetProtection algorithmName="SHA-512" hashValue="xBlpNsp0kNRNZi8cXp6jme44fQE9wzcP/ikm9/dhOfjMO7hUtULRZx7qrDmqMUCJggKRGhqDBs3CUN/NEBP25Q==" saltValue="guuzkOfmPS1jSsXH3mU/DQ==" spinCount="100000" sheet="1" objects="1" scenarios="1"/>
  <mergeCells count="52">
    <mergeCell ref="D23:L23"/>
    <mergeCell ref="E49:E50"/>
    <mergeCell ref="A49:B50"/>
    <mergeCell ref="A51:A52"/>
    <mergeCell ref="A54:B56"/>
    <mergeCell ref="C23:C24"/>
    <mergeCell ref="A38:A43"/>
    <mergeCell ref="C49:C50"/>
    <mergeCell ref="D49:D50"/>
    <mergeCell ref="A23:B24"/>
    <mergeCell ref="A25:A31"/>
    <mergeCell ref="D54:E55"/>
    <mergeCell ref="A6:T6"/>
    <mergeCell ref="A9:B10"/>
    <mergeCell ref="C9:E9"/>
    <mergeCell ref="F9:G9"/>
    <mergeCell ref="H9:I9"/>
    <mergeCell ref="J9:K9"/>
    <mergeCell ref="L9:M9"/>
    <mergeCell ref="N9:O9"/>
    <mergeCell ref="A11:B11"/>
    <mergeCell ref="A12:B12"/>
    <mergeCell ref="A13:B13"/>
    <mergeCell ref="A14:B14"/>
    <mergeCell ref="A15:B15"/>
    <mergeCell ref="A17:B17"/>
    <mergeCell ref="A20:B20"/>
    <mergeCell ref="B66:C66"/>
    <mergeCell ref="B72:C72"/>
    <mergeCell ref="A44:A47"/>
    <mergeCell ref="A32:A34"/>
    <mergeCell ref="A35:A37"/>
    <mergeCell ref="B71:C71"/>
    <mergeCell ref="A60:A61"/>
    <mergeCell ref="B60:C61"/>
    <mergeCell ref="A57:B57"/>
    <mergeCell ref="A58:B58"/>
    <mergeCell ref="B70:C70"/>
    <mergeCell ref="C54:C56"/>
    <mergeCell ref="B73:C73"/>
    <mergeCell ref="A73:A75"/>
    <mergeCell ref="B74:C74"/>
    <mergeCell ref="B75:C75"/>
    <mergeCell ref="B67:C67"/>
    <mergeCell ref="B68:C68"/>
    <mergeCell ref="B69:C69"/>
    <mergeCell ref="D60:D61"/>
    <mergeCell ref="A62:A72"/>
    <mergeCell ref="B62:C62"/>
    <mergeCell ref="B63:C63"/>
    <mergeCell ref="B64:C64"/>
    <mergeCell ref="B65:C65"/>
  </mergeCells>
  <dataValidations count="1">
    <dataValidation type="whole" allowBlank="1" showInputMessage="1" showErrorMessage="1" errorTitle="ERROR" error="Por favor ingrese solo Números." sqref="A1:XFD1048576">
      <formula1>0</formula1>
      <formula2>100000000000000</formula2>
    </dataValidation>
  </dataValidation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CQ236"/>
  <sheetViews>
    <sheetView zoomScaleNormal="100" workbookViewId="0"/>
  </sheetViews>
  <sheetFormatPr baseColWidth="10" defaultRowHeight="14.25" x14ac:dyDescent="0.2"/>
  <cols>
    <col min="1" max="1" width="66.5703125" style="2663" customWidth="1"/>
    <col min="2" max="17" width="11.42578125" style="2663"/>
    <col min="18" max="18" width="17" style="2663" customWidth="1"/>
    <col min="19" max="19" width="14.140625" style="2663" customWidth="1"/>
    <col min="20" max="74" width="11.42578125" style="2663"/>
    <col min="75" max="76" width="0" style="2663" hidden="1" customWidth="1"/>
    <col min="77" max="95" width="0" style="2665" hidden="1" customWidth="1"/>
    <col min="96" max="16384" width="11.42578125" style="2663"/>
  </cols>
  <sheetData>
    <row r="1" spans="1:27" x14ac:dyDescent="0.2">
      <c r="A1" s="589" t="s">
        <v>1552</v>
      </c>
      <c r="E1" s="2664"/>
      <c r="F1" s="2664"/>
      <c r="G1" s="2664"/>
      <c r="H1" s="2664"/>
    </row>
    <row r="2" spans="1:27" x14ac:dyDescent="0.2">
      <c r="A2" s="589" t="str">
        <f>CONCATENATE("COMUNA: ",NOMBRE!B2," - ","( ",NOMBRE!C2,NOMBRE!D2,NOMBRE!E2,NOMBRE!F2,NOMBRE!G2," )")</f>
        <v>COMUNA:  - (  )</v>
      </c>
      <c r="D2" s="2666"/>
      <c r="E2" s="2666"/>
      <c r="F2" s="2664"/>
      <c r="G2" s="2664"/>
      <c r="H2" s="2664"/>
    </row>
    <row r="3" spans="1:27" x14ac:dyDescent="0.2">
      <c r="A3" s="589" t="str">
        <f>CONCATENATE("ESTABLECIMIENTO/ESTRATEGIA: ",NOMBRE!B3," - ","( ",NOMBRE!C3,NOMBRE!D3,NOMBRE!E3,NOMBRE!F3,NOMBRE!G3,NOMBRE!H3," )")</f>
        <v>ESTABLECIMIENTO/ESTRATEGIA:  - (  )</v>
      </c>
      <c r="E3" s="2667"/>
      <c r="F3" s="2668"/>
      <c r="G3" s="2664"/>
      <c r="H3" s="2664"/>
    </row>
    <row r="4" spans="1:27" x14ac:dyDescent="0.2">
      <c r="A4" s="589" t="str">
        <f>CONCATENATE("MES: ",NOMBRE!B6," - ","( ",NOMBRE!C6,NOMBRE!D6," )")</f>
        <v>MES:  - (  )</v>
      </c>
      <c r="E4" s="2664"/>
      <c r="F4" s="2664"/>
      <c r="G4" s="2664"/>
      <c r="H4" s="2664"/>
    </row>
    <row r="5" spans="1:27" x14ac:dyDescent="0.2">
      <c r="A5" s="589" t="str">
        <f>CONCATENATE("AÑO: ",NOMBRE!B7)</f>
        <v>AÑO: 2017</v>
      </c>
    </row>
    <row r="6" spans="1:27" ht="15" x14ac:dyDescent="0.2">
      <c r="B6" s="278"/>
      <c r="C6" s="278"/>
      <c r="D6" s="278"/>
      <c r="E6" s="2669" t="s">
        <v>1548</v>
      </c>
      <c r="F6" s="278"/>
      <c r="G6" s="278"/>
      <c r="H6" s="278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</row>
    <row r="7" spans="1:27" ht="15" x14ac:dyDescent="0.2">
      <c r="A7" s="2669"/>
      <c r="B7" s="278"/>
      <c r="C7" s="278"/>
      <c r="D7" s="278"/>
      <c r="E7" s="278"/>
      <c r="F7" s="278"/>
      <c r="G7" s="278"/>
      <c r="H7" s="278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80"/>
      <c r="W7" s="280"/>
      <c r="X7" s="280"/>
      <c r="Y7" s="280"/>
      <c r="Z7" s="280"/>
      <c r="AA7" s="280"/>
    </row>
    <row r="8" spans="1:27" ht="15" x14ac:dyDescent="0.2">
      <c r="A8" s="2669"/>
      <c r="B8" s="278"/>
      <c r="C8" s="278"/>
      <c r="D8" s="278"/>
      <c r="E8" s="278"/>
      <c r="F8" s="278"/>
      <c r="G8" s="278"/>
      <c r="H8" s="278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0"/>
      <c r="AA8" s="280"/>
    </row>
    <row r="9" spans="1:27" x14ac:dyDescent="0.2">
      <c r="A9" s="2161"/>
      <c r="B9" s="278"/>
      <c r="C9" s="278"/>
      <c r="D9" s="278"/>
      <c r="E9" s="278"/>
      <c r="F9" s="278"/>
      <c r="G9" s="278"/>
      <c r="H9" s="278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</row>
    <row r="10" spans="1:27" x14ac:dyDescent="0.2">
      <c r="A10" s="1096" t="s">
        <v>1497</v>
      </c>
      <c r="B10" s="278"/>
      <c r="C10" s="278"/>
      <c r="D10" s="278"/>
      <c r="E10" s="278"/>
      <c r="F10" s="278"/>
      <c r="G10" s="278"/>
      <c r="H10" s="278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</row>
    <row r="11" spans="1:27" hidden="1" x14ac:dyDescent="0.2">
      <c r="A11" s="2161"/>
      <c r="B11" s="278"/>
      <c r="C11" s="278"/>
      <c r="D11" s="278"/>
      <c r="E11" s="278"/>
      <c r="F11" s="278"/>
      <c r="G11" s="278"/>
      <c r="H11" s="278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80"/>
      <c r="AA11" s="280"/>
    </row>
    <row r="12" spans="1:27" hidden="1" x14ac:dyDescent="0.2">
      <c r="A12" s="2161"/>
      <c r="B12" s="278"/>
      <c r="C12" s="278"/>
      <c r="D12" s="278"/>
      <c r="E12" s="278"/>
      <c r="F12" s="278"/>
      <c r="G12" s="278"/>
      <c r="H12" s="278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</row>
    <row r="13" spans="1:27" hidden="1" x14ac:dyDescent="0.2">
      <c r="A13" s="2161"/>
      <c r="B13" s="278"/>
      <c r="C13" s="278"/>
      <c r="D13" s="278"/>
      <c r="E13" s="278"/>
      <c r="F13" s="278"/>
      <c r="G13" s="278"/>
      <c r="H13" s="278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</row>
    <row r="14" spans="1:27" ht="40.5" customHeight="1" x14ac:dyDescent="0.2">
      <c r="A14" s="3704" t="s">
        <v>1455</v>
      </c>
      <c r="B14" s="3697" t="s">
        <v>2357</v>
      </c>
      <c r="C14" s="2757"/>
      <c r="D14" s="2757"/>
      <c r="E14" s="2758"/>
      <c r="F14" s="2756" t="s">
        <v>2358</v>
      </c>
      <c r="G14" s="2757"/>
      <c r="H14" s="2757"/>
      <c r="I14" s="3700"/>
      <c r="J14" s="2757" t="s">
        <v>2359</v>
      </c>
      <c r="K14" s="2757"/>
      <c r="L14" s="2757"/>
      <c r="M14" s="2757"/>
      <c r="N14" s="3697" t="s">
        <v>2262</v>
      </c>
      <c r="O14" s="2757"/>
      <c r="P14" s="2757"/>
      <c r="Q14" s="3700"/>
      <c r="R14" s="2925" t="s">
        <v>1403</v>
      </c>
      <c r="S14" s="2927"/>
      <c r="T14" s="3697" t="s">
        <v>2361</v>
      </c>
      <c r="U14" s="2926"/>
      <c r="V14" s="2926"/>
      <c r="W14" s="2945"/>
    </row>
    <row r="15" spans="1:27" ht="14.25" customHeight="1" x14ac:dyDescent="0.2">
      <c r="A15" s="3705"/>
      <c r="B15" s="3644" t="s">
        <v>1401</v>
      </c>
      <c r="C15" s="2927"/>
      <c r="D15" s="2925" t="s">
        <v>1402</v>
      </c>
      <c r="E15" s="2927"/>
      <c r="F15" s="2925" t="s">
        <v>1401</v>
      </c>
      <c r="G15" s="2927"/>
      <c r="H15" s="2925" t="s">
        <v>1402</v>
      </c>
      <c r="I15" s="2945"/>
      <c r="J15" s="2926" t="s">
        <v>1401</v>
      </c>
      <c r="K15" s="2927"/>
      <c r="L15" s="2925" t="s">
        <v>1402</v>
      </c>
      <c r="M15" s="2926"/>
      <c r="N15" s="3644" t="s">
        <v>1401</v>
      </c>
      <c r="O15" s="2927"/>
      <c r="P15" s="2925" t="s">
        <v>1402</v>
      </c>
      <c r="Q15" s="2945"/>
      <c r="R15" s="3698" t="s">
        <v>2156</v>
      </c>
      <c r="S15" s="2930" t="s">
        <v>2157</v>
      </c>
      <c r="T15" s="3644" t="s">
        <v>1401</v>
      </c>
      <c r="U15" s="2927"/>
      <c r="V15" s="2925" t="s">
        <v>1402</v>
      </c>
      <c r="W15" s="2945"/>
    </row>
    <row r="16" spans="1:27" ht="14.25" customHeight="1" x14ac:dyDescent="0.2">
      <c r="A16" s="3706"/>
      <c r="B16" s="2670" t="s">
        <v>27</v>
      </c>
      <c r="C16" s="112" t="s">
        <v>28</v>
      </c>
      <c r="D16" s="113" t="s">
        <v>27</v>
      </c>
      <c r="E16" s="112" t="s">
        <v>28</v>
      </c>
      <c r="F16" s="113" t="s">
        <v>27</v>
      </c>
      <c r="G16" s="112" t="s">
        <v>28</v>
      </c>
      <c r="H16" s="113" t="s">
        <v>27</v>
      </c>
      <c r="I16" s="2671" t="s">
        <v>28</v>
      </c>
      <c r="J16" s="1748" t="s">
        <v>27</v>
      </c>
      <c r="K16" s="112" t="s">
        <v>28</v>
      </c>
      <c r="L16" s="113" t="s">
        <v>27</v>
      </c>
      <c r="M16" s="2672" t="s">
        <v>28</v>
      </c>
      <c r="N16" s="2670" t="s">
        <v>27</v>
      </c>
      <c r="O16" s="112" t="s">
        <v>28</v>
      </c>
      <c r="P16" s="113" t="s">
        <v>27</v>
      </c>
      <c r="Q16" s="2671" t="s">
        <v>28</v>
      </c>
      <c r="R16" s="3699"/>
      <c r="S16" s="2931"/>
      <c r="T16" s="2670" t="s">
        <v>27</v>
      </c>
      <c r="U16" s="112" t="s">
        <v>28</v>
      </c>
      <c r="V16" s="113" t="s">
        <v>27</v>
      </c>
      <c r="W16" s="2671" t="s">
        <v>28</v>
      </c>
    </row>
    <row r="17" spans="1:27" x14ac:dyDescent="0.2">
      <c r="A17" s="1556" t="s">
        <v>47</v>
      </c>
      <c r="B17" s="2673">
        <f t="shared" ref="B17:W17" si="0">SUM(B18:B74)</f>
        <v>0</v>
      </c>
      <c r="C17" s="2493">
        <f t="shared" si="0"/>
        <v>0</v>
      </c>
      <c r="D17" s="2492">
        <f t="shared" si="0"/>
        <v>0</v>
      </c>
      <c r="E17" s="2493">
        <f t="shared" si="0"/>
        <v>0</v>
      </c>
      <c r="F17" s="2492">
        <f t="shared" si="0"/>
        <v>0</v>
      </c>
      <c r="G17" s="2493">
        <f t="shared" si="0"/>
        <v>0</v>
      </c>
      <c r="H17" s="2492">
        <f t="shared" si="0"/>
        <v>0</v>
      </c>
      <c r="I17" s="2674">
        <f t="shared" si="0"/>
        <v>0</v>
      </c>
      <c r="J17" s="2675">
        <f t="shared" si="0"/>
        <v>0</v>
      </c>
      <c r="K17" s="2493">
        <f t="shared" si="0"/>
        <v>0</v>
      </c>
      <c r="L17" s="2492">
        <f t="shared" si="0"/>
        <v>0</v>
      </c>
      <c r="M17" s="2494">
        <f t="shared" si="0"/>
        <v>0</v>
      </c>
      <c r="N17" s="2673">
        <f t="shared" si="0"/>
        <v>0</v>
      </c>
      <c r="O17" s="2493">
        <f t="shared" si="0"/>
        <v>0</v>
      </c>
      <c r="P17" s="2492">
        <f t="shared" si="0"/>
        <v>0</v>
      </c>
      <c r="Q17" s="2674">
        <f t="shared" si="0"/>
        <v>0</v>
      </c>
      <c r="R17" s="2673">
        <f t="shared" si="0"/>
        <v>0</v>
      </c>
      <c r="S17" s="2493">
        <f t="shared" si="0"/>
        <v>0</v>
      </c>
      <c r="T17" s="2673">
        <f t="shared" si="0"/>
        <v>0</v>
      </c>
      <c r="U17" s="2493">
        <f t="shared" si="0"/>
        <v>0</v>
      </c>
      <c r="V17" s="2492">
        <f t="shared" si="0"/>
        <v>0</v>
      </c>
      <c r="W17" s="2674">
        <f t="shared" si="0"/>
        <v>0</v>
      </c>
      <c r="X17" s="2665"/>
    </row>
    <row r="18" spans="1:27" x14ac:dyDescent="0.2">
      <c r="A18" s="157" t="s">
        <v>678</v>
      </c>
      <c r="B18" s="2676"/>
      <c r="C18" s="166"/>
      <c r="D18" s="193"/>
      <c r="E18" s="166"/>
      <c r="F18" s="193"/>
      <c r="G18" s="166"/>
      <c r="H18" s="193"/>
      <c r="I18" s="1577"/>
      <c r="J18" s="2677">
        <f t="shared" ref="J18:J49" si="1">SUM(B18+F18)</f>
        <v>0</v>
      </c>
      <c r="K18" s="124">
        <f t="shared" ref="K18:K49" si="2">SUM(C18+G18)</f>
        <v>0</v>
      </c>
      <c r="L18" s="2678">
        <f t="shared" ref="L18:L49" si="3">SUM(D18+H18)</f>
        <v>0</v>
      </c>
      <c r="M18" s="2679">
        <f t="shared" ref="M18:M49" si="4">SUM(E18+I18)</f>
        <v>0</v>
      </c>
      <c r="N18" s="2676"/>
      <c r="O18" s="166"/>
      <c r="P18" s="193"/>
      <c r="Q18" s="1577"/>
      <c r="R18" s="2676"/>
      <c r="S18" s="166"/>
      <c r="T18" s="2680"/>
      <c r="U18" s="2681"/>
      <c r="V18" s="2682"/>
      <c r="W18" s="2683"/>
      <c r="X18" s="2665"/>
    </row>
    <row r="19" spans="1:27" x14ac:dyDescent="0.2">
      <c r="A19" s="266" t="s">
        <v>675</v>
      </c>
      <c r="B19" s="2432"/>
      <c r="C19" s="270"/>
      <c r="D19" s="269"/>
      <c r="E19" s="270"/>
      <c r="F19" s="269"/>
      <c r="G19" s="270"/>
      <c r="H19" s="269"/>
      <c r="I19" s="2374"/>
      <c r="J19" s="2684">
        <f t="shared" si="1"/>
        <v>0</v>
      </c>
      <c r="K19" s="2685">
        <f t="shared" si="2"/>
        <v>0</v>
      </c>
      <c r="L19" s="2686">
        <f t="shared" si="3"/>
        <v>0</v>
      </c>
      <c r="M19" s="2687">
        <f t="shared" si="4"/>
        <v>0</v>
      </c>
      <c r="N19" s="2432"/>
      <c r="O19" s="270"/>
      <c r="P19" s="269"/>
      <c r="Q19" s="2374"/>
      <c r="R19" s="2432"/>
      <c r="S19" s="270"/>
      <c r="T19" s="2688"/>
      <c r="U19" s="2689"/>
      <c r="V19" s="2690"/>
      <c r="W19" s="2691"/>
      <c r="X19" s="2665"/>
    </row>
    <row r="20" spans="1:27" x14ac:dyDescent="0.2">
      <c r="A20" s="266" t="s">
        <v>1143</v>
      </c>
      <c r="B20" s="2432"/>
      <c r="C20" s="270"/>
      <c r="D20" s="269"/>
      <c r="E20" s="270"/>
      <c r="F20" s="269"/>
      <c r="G20" s="270"/>
      <c r="H20" s="269"/>
      <c r="I20" s="2374"/>
      <c r="J20" s="2684">
        <f t="shared" si="1"/>
        <v>0</v>
      </c>
      <c r="K20" s="2685">
        <f t="shared" si="2"/>
        <v>0</v>
      </c>
      <c r="L20" s="2686">
        <f t="shared" si="3"/>
        <v>0</v>
      </c>
      <c r="M20" s="2687">
        <f t="shared" si="4"/>
        <v>0</v>
      </c>
      <c r="N20" s="2432"/>
      <c r="O20" s="270"/>
      <c r="P20" s="269"/>
      <c r="Q20" s="2374"/>
      <c r="R20" s="2432"/>
      <c r="S20" s="270"/>
      <c r="T20" s="2688"/>
      <c r="U20" s="2689"/>
      <c r="V20" s="2690"/>
      <c r="W20" s="2691"/>
      <c r="X20" s="2665"/>
    </row>
    <row r="21" spans="1:27" x14ac:dyDescent="0.2">
      <c r="A21" s="266" t="s">
        <v>1665</v>
      </c>
      <c r="B21" s="2432"/>
      <c r="C21" s="270"/>
      <c r="D21" s="269"/>
      <c r="E21" s="270"/>
      <c r="F21" s="269"/>
      <c r="G21" s="270"/>
      <c r="H21" s="269"/>
      <c r="I21" s="2374"/>
      <c r="J21" s="2684">
        <f t="shared" si="1"/>
        <v>0</v>
      </c>
      <c r="K21" s="2685">
        <f t="shared" si="2"/>
        <v>0</v>
      </c>
      <c r="L21" s="2686">
        <f t="shared" si="3"/>
        <v>0</v>
      </c>
      <c r="M21" s="2687">
        <f t="shared" si="4"/>
        <v>0</v>
      </c>
      <c r="N21" s="2432"/>
      <c r="O21" s="270"/>
      <c r="P21" s="269"/>
      <c r="Q21" s="2374"/>
      <c r="R21" s="2432"/>
      <c r="S21" s="270"/>
      <c r="T21" s="2688"/>
      <c r="U21" s="2689"/>
      <c r="V21" s="2690"/>
      <c r="W21" s="2691"/>
      <c r="X21" s="2665"/>
    </row>
    <row r="22" spans="1:27" x14ac:dyDescent="0.2">
      <c r="A22" s="266" t="s">
        <v>1666</v>
      </c>
      <c r="B22" s="2432"/>
      <c r="C22" s="270"/>
      <c r="D22" s="269"/>
      <c r="E22" s="270"/>
      <c r="F22" s="269"/>
      <c r="G22" s="270"/>
      <c r="H22" s="269"/>
      <c r="I22" s="2374"/>
      <c r="J22" s="2684">
        <f t="shared" si="1"/>
        <v>0</v>
      </c>
      <c r="K22" s="2685">
        <f t="shared" si="2"/>
        <v>0</v>
      </c>
      <c r="L22" s="2686">
        <f t="shared" si="3"/>
        <v>0</v>
      </c>
      <c r="M22" s="2687">
        <f t="shared" si="4"/>
        <v>0</v>
      </c>
      <c r="N22" s="2432"/>
      <c r="O22" s="270"/>
      <c r="P22" s="269"/>
      <c r="Q22" s="2374"/>
      <c r="R22" s="2432"/>
      <c r="S22" s="270"/>
      <c r="T22" s="2688"/>
      <c r="U22" s="2689"/>
      <c r="V22" s="2690"/>
      <c r="W22" s="2691"/>
      <c r="X22" s="2665"/>
    </row>
    <row r="23" spans="1:27" x14ac:dyDescent="0.2">
      <c r="A23" s="266" t="s">
        <v>1667</v>
      </c>
      <c r="B23" s="2432"/>
      <c r="C23" s="270"/>
      <c r="D23" s="269"/>
      <c r="E23" s="270"/>
      <c r="F23" s="269"/>
      <c r="G23" s="270"/>
      <c r="H23" s="269"/>
      <c r="I23" s="2374"/>
      <c r="J23" s="2684">
        <f t="shared" si="1"/>
        <v>0</v>
      </c>
      <c r="K23" s="2685">
        <f t="shared" si="2"/>
        <v>0</v>
      </c>
      <c r="L23" s="2686">
        <f t="shared" si="3"/>
        <v>0</v>
      </c>
      <c r="M23" s="2687">
        <f t="shared" si="4"/>
        <v>0</v>
      </c>
      <c r="N23" s="2432"/>
      <c r="O23" s="270"/>
      <c r="P23" s="269"/>
      <c r="Q23" s="2374"/>
      <c r="R23" s="2432"/>
      <c r="S23" s="270"/>
      <c r="T23" s="2688"/>
      <c r="U23" s="2689"/>
      <c r="V23" s="2690"/>
      <c r="W23" s="2691"/>
      <c r="X23" s="2665"/>
    </row>
    <row r="24" spans="1:27" x14ac:dyDescent="0.2">
      <c r="A24" s="266" t="s">
        <v>1722</v>
      </c>
      <c r="B24" s="2432"/>
      <c r="C24" s="270"/>
      <c r="D24" s="269"/>
      <c r="E24" s="270"/>
      <c r="F24" s="269"/>
      <c r="G24" s="270"/>
      <c r="H24" s="269"/>
      <c r="I24" s="2374"/>
      <c r="J24" s="2684">
        <f t="shared" si="1"/>
        <v>0</v>
      </c>
      <c r="K24" s="2685">
        <f t="shared" si="2"/>
        <v>0</v>
      </c>
      <c r="L24" s="2686">
        <f t="shared" si="3"/>
        <v>0</v>
      </c>
      <c r="M24" s="2687">
        <f t="shared" si="4"/>
        <v>0</v>
      </c>
      <c r="N24" s="2432"/>
      <c r="O24" s="270"/>
      <c r="P24" s="269"/>
      <c r="Q24" s="2374"/>
      <c r="R24" s="2432"/>
      <c r="S24" s="270"/>
      <c r="T24" s="2688"/>
      <c r="U24" s="2689"/>
      <c r="V24" s="2690"/>
      <c r="W24" s="2691"/>
      <c r="X24" s="2665"/>
    </row>
    <row r="25" spans="1:27" x14ac:dyDescent="0.2">
      <c r="A25" s="266" t="s">
        <v>1669</v>
      </c>
      <c r="B25" s="2432"/>
      <c r="C25" s="270"/>
      <c r="D25" s="269"/>
      <c r="E25" s="270"/>
      <c r="F25" s="269"/>
      <c r="G25" s="270"/>
      <c r="H25" s="269"/>
      <c r="I25" s="2374"/>
      <c r="J25" s="2684">
        <f t="shared" si="1"/>
        <v>0</v>
      </c>
      <c r="K25" s="2685">
        <f t="shared" si="2"/>
        <v>0</v>
      </c>
      <c r="L25" s="2686">
        <f t="shared" si="3"/>
        <v>0</v>
      </c>
      <c r="M25" s="2687">
        <f t="shared" si="4"/>
        <v>0</v>
      </c>
      <c r="N25" s="2432"/>
      <c r="O25" s="270"/>
      <c r="P25" s="269"/>
      <c r="Q25" s="2374"/>
      <c r="R25" s="2432"/>
      <c r="S25" s="270"/>
      <c r="T25" s="2688"/>
      <c r="U25" s="2689"/>
      <c r="V25" s="2690"/>
      <c r="W25" s="2691"/>
      <c r="X25" s="2665"/>
    </row>
    <row r="26" spans="1:27" x14ac:dyDescent="0.2">
      <c r="A26" s="266" t="s">
        <v>1670</v>
      </c>
      <c r="B26" s="2432"/>
      <c r="C26" s="270"/>
      <c r="D26" s="269"/>
      <c r="E26" s="270"/>
      <c r="F26" s="269"/>
      <c r="G26" s="270"/>
      <c r="H26" s="269"/>
      <c r="I26" s="2374"/>
      <c r="J26" s="2684">
        <f t="shared" si="1"/>
        <v>0</v>
      </c>
      <c r="K26" s="2685">
        <f t="shared" si="2"/>
        <v>0</v>
      </c>
      <c r="L26" s="2686">
        <f t="shared" si="3"/>
        <v>0</v>
      </c>
      <c r="M26" s="2687">
        <f t="shared" si="4"/>
        <v>0</v>
      </c>
      <c r="N26" s="2432"/>
      <c r="O26" s="270"/>
      <c r="P26" s="269"/>
      <c r="Q26" s="2374"/>
      <c r="R26" s="2432"/>
      <c r="S26" s="270"/>
      <c r="T26" s="2688"/>
      <c r="U26" s="2689"/>
      <c r="V26" s="2690"/>
      <c r="W26" s="2691"/>
      <c r="X26" s="2383"/>
      <c r="Y26" s="1488"/>
      <c r="Z26" s="1488"/>
      <c r="AA26" s="1488"/>
    </row>
    <row r="27" spans="1:27" x14ac:dyDescent="0.2">
      <c r="A27" s="266" t="s">
        <v>1671</v>
      </c>
      <c r="B27" s="2432"/>
      <c r="C27" s="270"/>
      <c r="D27" s="269"/>
      <c r="E27" s="270"/>
      <c r="F27" s="269"/>
      <c r="G27" s="270"/>
      <c r="H27" s="269"/>
      <c r="I27" s="2374"/>
      <c r="J27" s="2684">
        <f t="shared" si="1"/>
        <v>0</v>
      </c>
      <c r="K27" s="2685">
        <f t="shared" si="2"/>
        <v>0</v>
      </c>
      <c r="L27" s="2686">
        <f t="shared" si="3"/>
        <v>0</v>
      </c>
      <c r="M27" s="2687">
        <f t="shared" si="4"/>
        <v>0</v>
      </c>
      <c r="N27" s="2432"/>
      <c r="O27" s="270"/>
      <c r="P27" s="269"/>
      <c r="Q27" s="2374"/>
      <c r="R27" s="2432"/>
      <c r="S27" s="270"/>
      <c r="T27" s="2688"/>
      <c r="U27" s="2689"/>
      <c r="V27" s="2690"/>
      <c r="W27" s="2691"/>
      <c r="X27" s="2383"/>
      <c r="Y27" s="1488"/>
      <c r="Z27" s="1488"/>
      <c r="AA27" s="1488"/>
    </row>
    <row r="28" spans="1:27" x14ac:dyDescent="0.2">
      <c r="A28" s="266" t="s">
        <v>1672</v>
      </c>
      <c r="B28" s="2432"/>
      <c r="C28" s="270"/>
      <c r="D28" s="269"/>
      <c r="E28" s="270"/>
      <c r="F28" s="269"/>
      <c r="G28" s="270"/>
      <c r="H28" s="269"/>
      <c r="I28" s="2374"/>
      <c r="J28" s="2684">
        <f t="shared" si="1"/>
        <v>0</v>
      </c>
      <c r="K28" s="2685">
        <f t="shared" si="2"/>
        <v>0</v>
      </c>
      <c r="L28" s="2686">
        <f t="shared" si="3"/>
        <v>0</v>
      </c>
      <c r="M28" s="2687">
        <f t="shared" si="4"/>
        <v>0</v>
      </c>
      <c r="N28" s="2432"/>
      <c r="O28" s="270"/>
      <c r="P28" s="269"/>
      <c r="Q28" s="2374"/>
      <c r="R28" s="2432"/>
      <c r="S28" s="270"/>
      <c r="T28" s="2688"/>
      <c r="U28" s="2689"/>
      <c r="V28" s="2690"/>
      <c r="W28" s="2691"/>
      <c r="X28" s="2383"/>
      <c r="Y28" s="1488"/>
      <c r="Z28" s="1488"/>
      <c r="AA28" s="1488"/>
    </row>
    <row r="29" spans="1:27" x14ac:dyDescent="0.2">
      <c r="A29" s="266" t="s">
        <v>1673</v>
      </c>
      <c r="B29" s="2432"/>
      <c r="C29" s="270"/>
      <c r="D29" s="269"/>
      <c r="E29" s="270"/>
      <c r="F29" s="269"/>
      <c r="G29" s="270"/>
      <c r="H29" s="269"/>
      <c r="I29" s="2374"/>
      <c r="J29" s="2684">
        <f t="shared" si="1"/>
        <v>0</v>
      </c>
      <c r="K29" s="2685">
        <f t="shared" si="2"/>
        <v>0</v>
      </c>
      <c r="L29" s="2686">
        <f t="shared" si="3"/>
        <v>0</v>
      </c>
      <c r="M29" s="2687">
        <f t="shared" si="4"/>
        <v>0</v>
      </c>
      <c r="N29" s="2432"/>
      <c r="O29" s="270"/>
      <c r="P29" s="269"/>
      <c r="Q29" s="2374"/>
      <c r="R29" s="2432"/>
      <c r="S29" s="270"/>
      <c r="T29" s="2688"/>
      <c r="U29" s="2689"/>
      <c r="V29" s="2690"/>
      <c r="W29" s="2691"/>
      <c r="X29" s="2383"/>
      <c r="Y29" s="1488"/>
      <c r="Z29" s="1488"/>
      <c r="AA29" s="1488"/>
    </row>
    <row r="30" spans="1:27" x14ac:dyDescent="0.2">
      <c r="A30" s="266" t="s">
        <v>2153</v>
      </c>
      <c r="B30" s="2432"/>
      <c r="C30" s="270"/>
      <c r="D30" s="269"/>
      <c r="E30" s="270"/>
      <c r="F30" s="269"/>
      <c r="G30" s="270"/>
      <c r="H30" s="269"/>
      <c r="I30" s="2374"/>
      <c r="J30" s="2684">
        <f t="shared" si="1"/>
        <v>0</v>
      </c>
      <c r="K30" s="2685">
        <f t="shared" si="2"/>
        <v>0</v>
      </c>
      <c r="L30" s="2686">
        <f t="shared" si="3"/>
        <v>0</v>
      </c>
      <c r="M30" s="2687">
        <f t="shared" si="4"/>
        <v>0</v>
      </c>
      <c r="N30" s="2432"/>
      <c r="O30" s="270"/>
      <c r="P30" s="269"/>
      <c r="Q30" s="2374"/>
      <c r="R30" s="2432"/>
      <c r="S30" s="270"/>
      <c r="T30" s="2688"/>
      <c r="U30" s="2689"/>
      <c r="V30" s="2690"/>
      <c r="W30" s="2691"/>
      <c r="X30" s="2383"/>
      <c r="Y30" s="1488"/>
      <c r="Z30" s="1488"/>
      <c r="AA30" s="1488"/>
    </row>
    <row r="31" spans="1:27" x14ac:dyDescent="0.2">
      <c r="A31" s="266" t="s">
        <v>2154</v>
      </c>
      <c r="B31" s="2432"/>
      <c r="C31" s="270"/>
      <c r="D31" s="269"/>
      <c r="E31" s="270"/>
      <c r="F31" s="269"/>
      <c r="G31" s="270"/>
      <c r="H31" s="269"/>
      <c r="I31" s="2374"/>
      <c r="J31" s="2684">
        <f t="shared" si="1"/>
        <v>0</v>
      </c>
      <c r="K31" s="2685">
        <f t="shared" si="2"/>
        <v>0</v>
      </c>
      <c r="L31" s="2686">
        <f t="shared" si="3"/>
        <v>0</v>
      </c>
      <c r="M31" s="2687">
        <f t="shared" si="4"/>
        <v>0</v>
      </c>
      <c r="N31" s="2432"/>
      <c r="O31" s="270"/>
      <c r="P31" s="269"/>
      <c r="Q31" s="2374"/>
      <c r="R31" s="2432"/>
      <c r="S31" s="270"/>
      <c r="T31" s="2688"/>
      <c r="U31" s="2689"/>
      <c r="V31" s="2690"/>
      <c r="W31" s="2691"/>
      <c r="X31" s="2383"/>
      <c r="Y31" s="1488"/>
      <c r="Z31" s="1488"/>
      <c r="AA31" s="1488"/>
    </row>
    <row r="32" spans="1:27" x14ac:dyDescent="0.2">
      <c r="A32" s="266" t="s">
        <v>1675</v>
      </c>
      <c r="B32" s="2432"/>
      <c r="C32" s="270"/>
      <c r="D32" s="269"/>
      <c r="E32" s="270"/>
      <c r="F32" s="269"/>
      <c r="G32" s="270"/>
      <c r="H32" s="269"/>
      <c r="I32" s="2374"/>
      <c r="J32" s="2684">
        <f t="shared" si="1"/>
        <v>0</v>
      </c>
      <c r="K32" s="2685">
        <f t="shared" si="2"/>
        <v>0</v>
      </c>
      <c r="L32" s="2686">
        <f t="shared" si="3"/>
        <v>0</v>
      </c>
      <c r="M32" s="2687">
        <f t="shared" si="4"/>
        <v>0</v>
      </c>
      <c r="N32" s="2432"/>
      <c r="O32" s="270"/>
      <c r="P32" s="269"/>
      <c r="Q32" s="2374"/>
      <c r="R32" s="2432"/>
      <c r="S32" s="270"/>
      <c r="T32" s="2688"/>
      <c r="U32" s="2689"/>
      <c r="V32" s="2690"/>
      <c r="W32" s="2691"/>
      <c r="X32" s="2383"/>
      <c r="Y32" s="1488"/>
      <c r="Z32" s="1488"/>
      <c r="AA32" s="1488"/>
    </row>
    <row r="33" spans="1:27" x14ac:dyDescent="0.2">
      <c r="A33" s="266" t="s">
        <v>1676</v>
      </c>
      <c r="B33" s="2432"/>
      <c r="C33" s="270"/>
      <c r="D33" s="269"/>
      <c r="E33" s="270"/>
      <c r="F33" s="269"/>
      <c r="G33" s="270"/>
      <c r="H33" s="269"/>
      <c r="I33" s="2374"/>
      <c r="J33" s="2684">
        <f t="shared" si="1"/>
        <v>0</v>
      </c>
      <c r="K33" s="2685">
        <f t="shared" si="2"/>
        <v>0</v>
      </c>
      <c r="L33" s="2686">
        <f t="shared" si="3"/>
        <v>0</v>
      </c>
      <c r="M33" s="2687">
        <f t="shared" si="4"/>
        <v>0</v>
      </c>
      <c r="N33" s="2432"/>
      <c r="O33" s="270"/>
      <c r="P33" s="269"/>
      <c r="Q33" s="2374"/>
      <c r="R33" s="2432"/>
      <c r="S33" s="270"/>
      <c r="T33" s="2688"/>
      <c r="U33" s="2689"/>
      <c r="V33" s="2690"/>
      <c r="W33" s="2691"/>
      <c r="X33" s="2383"/>
      <c r="Y33" s="1488"/>
      <c r="Z33" s="1488"/>
      <c r="AA33" s="1488"/>
    </row>
    <row r="34" spans="1:27" x14ac:dyDescent="0.2">
      <c r="A34" s="266" t="s">
        <v>1677</v>
      </c>
      <c r="B34" s="2432"/>
      <c r="C34" s="270"/>
      <c r="D34" s="269"/>
      <c r="E34" s="270"/>
      <c r="F34" s="269"/>
      <c r="G34" s="270"/>
      <c r="H34" s="269"/>
      <c r="I34" s="2374"/>
      <c r="J34" s="2684">
        <f t="shared" si="1"/>
        <v>0</v>
      </c>
      <c r="K34" s="2685">
        <f t="shared" si="2"/>
        <v>0</v>
      </c>
      <c r="L34" s="2686">
        <f t="shared" si="3"/>
        <v>0</v>
      </c>
      <c r="M34" s="2687">
        <f t="shared" si="4"/>
        <v>0</v>
      </c>
      <c r="N34" s="2432"/>
      <c r="O34" s="270"/>
      <c r="P34" s="269"/>
      <c r="Q34" s="2374"/>
      <c r="R34" s="2432"/>
      <c r="S34" s="270"/>
      <c r="T34" s="2688"/>
      <c r="U34" s="2689"/>
      <c r="V34" s="2690"/>
      <c r="W34" s="2691"/>
      <c r="X34" s="2383"/>
      <c r="Y34" s="1488"/>
      <c r="Z34" s="1488"/>
      <c r="AA34" s="1488"/>
    </row>
    <row r="35" spans="1:27" x14ac:dyDescent="0.2">
      <c r="A35" s="266" t="s">
        <v>1678</v>
      </c>
      <c r="B35" s="2432"/>
      <c r="C35" s="270"/>
      <c r="D35" s="269"/>
      <c r="E35" s="270"/>
      <c r="F35" s="269"/>
      <c r="G35" s="270"/>
      <c r="H35" s="269"/>
      <c r="I35" s="2374"/>
      <c r="J35" s="2684">
        <f t="shared" si="1"/>
        <v>0</v>
      </c>
      <c r="K35" s="2685">
        <f t="shared" si="2"/>
        <v>0</v>
      </c>
      <c r="L35" s="2686">
        <f t="shared" si="3"/>
        <v>0</v>
      </c>
      <c r="M35" s="2687">
        <f t="shared" si="4"/>
        <v>0</v>
      </c>
      <c r="N35" s="2432"/>
      <c r="O35" s="270"/>
      <c r="P35" s="269"/>
      <c r="Q35" s="2374"/>
      <c r="R35" s="2432"/>
      <c r="S35" s="270"/>
      <c r="T35" s="2688"/>
      <c r="U35" s="2689"/>
      <c r="V35" s="2690"/>
      <c r="W35" s="2691"/>
      <c r="X35" s="2383"/>
      <c r="Y35" s="1488"/>
      <c r="Z35" s="1488"/>
      <c r="AA35" s="1488"/>
    </row>
    <row r="36" spans="1:27" x14ac:dyDescent="0.2">
      <c r="A36" s="266" t="s">
        <v>1679</v>
      </c>
      <c r="B36" s="2432"/>
      <c r="C36" s="270"/>
      <c r="D36" s="269"/>
      <c r="E36" s="270"/>
      <c r="F36" s="269"/>
      <c r="G36" s="270"/>
      <c r="H36" s="269"/>
      <c r="I36" s="2374"/>
      <c r="J36" s="2684">
        <f t="shared" si="1"/>
        <v>0</v>
      </c>
      <c r="K36" s="2685">
        <f t="shared" si="2"/>
        <v>0</v>
      </c>
      <c r="L36" s="2686">
        <f t="shared" si="3"/>
        <v>0</v>
      </c>
      <c r="M36" s="2687">
        <f t="shared" si="4"/>
        <v>0</v>
      </c>
      <c r="N36" s="2432"/>
      <c r="O36" s="270"/>
      <c r="P36" s="269"/>
      <c r="Q36" s="2374"/>
      <c r="R36" s="2432"/>
      <c r="S36" s="270"/>
      <c r="T36" s="2688"/>
      <c r="U36" s="2689"/>
      <c r="V36" s="2690"/>
      <c r="W36" s="2691"/>
      <c r="X36" s="2383"/>
      <c r="Y36" s="1488"/>
      <c r="Z36" s="1488"/>
      <c r="AA36" s="1488"/>
    </row>
    <row r="37" spans="1:27" x14ac:dyDescent="0.2">
      <c r="A37" s="266" t="s">
        <v>1680</v>
      </c>
      <c r="B37" s="2432"/>
      <c r="C37" s="270"/>
      <c r="D37" s="269"/>
      <c r="E37" s="270"/>
      <c r="F37" s="269"/>
      <c r="G37" s="270"/>
      <c r="H37" s="269"/>
      <c r="I37" s="2374"/>
      <c r="J37" s="2684">
        <f t="shared" si="1"/>
        <v>0</v>
      </c>
      <c r="K37" s="2685">
        <f t="shared" si="2"/>
        <v>0</v>
      </c>
      <c r="L37" s="2686">
        <f t="shared" si="3"/>
        <v>0</v>
      </c>
      <c r="M37" s="2687">
        <f t="shared" si="4"/>
        <v>0</v>
      </c>
      <c r="N37" s="2432"/>
      <c r="O37" s="270"/>
      <c r="P37" s="269"/>
      <c r="Q37" s="2374"/>
      <c r="R37" s="2432"/>
      <c r="S37" s="270"/>
      <c r="T37" s="2688"/>
      <c r="U37" s="2689"/>
      <c r="V37" s="2690"/>
      <c r="W37" s="2691"/>
      <c r="X37" s="2383"/>
      <c r="Y37" s="1488"/>
      <c r="Z37" s="1488"/>
      <c r="AA37" s="1488"/>
    </row>
    <row r="38" spans="1:27" x14ac:dyDescent="0.2">
      <c r="A38" s="266" t="s">
        <v>1681</v>
      </c>
      <c r="B38" s="2432"/>
      <c r="C38" s="270"/>
      <c r="D38" s="269"/>
      <c r="E38" s="270"/>
      <c r="F38" s="269"/>
      <c r="G38" s="270"/>
      <c r="H38" s="269"/>
      <c r="I38" s="2374"/>
      <c r="J38" s="2684">
        <f t="shared" si="1"/>
        <v>0</v>
      </c>
      <c r="K38" s="2685">
        <f t="shared" si="2"/>
        <v>0</v>
      </c>
      <c r="L38" s="2686">
        <f t="shared" si="3"/>
        <v>0</v>
      </c>
      <c r="M38" s="2687">
        <f t="shared" si="4"/>
        <v>0</v>
      </c>
      <c r="N38" s="2432"/>
      <c r="O38" s="270"/>
      <c r="P38" s="269"/>
      <c r="Q38" s="2374"/>
      <c r="R38" s="2432"/>
      <c r="S38" s="270"/>
      <c r="T38" s="2688"/>
      <c r="U38" s="2689"/>
      <c r="V38" s="2690"/>
      <c r="W38" s="2691"/>
      <c r="X38" s="2383"/>
      <c r="Y38" s="1488"/>
      <c r="Z38" s="1488"/>
      <c r="AA38" s="1488"/>
    </row>
    <row r="39" spans="1:27" x14ac:dyDescent="0.2">
      <c r="A39" s="266" t="s">
        <v>1682</v>
      </c>
      <c r="B39" s="2432"/>
      <c r="C39" s="270"/>
      <c r="D39" s="269"/>
      <c r="E39" s="270"/>
      <c r="F39" s="269"/>
      <c r="G39" s="270"/>
      <c r="H39" s="269"/>
      <c r="I39" s="2374"/>
      <c r="J39" s="2684">
        <f t="shared" si="1"/>
        <v>0</v>
      </c>
      <c r="K39" s="2685">
        <f t="shared" si="2"/>
        <v>0</v>
      </c>
      <c r="L39" s="2686">
        <f t="shared" si="3"/>
        <v>0</v>
      </c>
      <c r="M39" s="2687">
        <f t="shared" si="4"/>
        <v>0</v>
      </c>
      <c r="N39" s="2432"/>
      <c r="O39" s="270"/>
      <c r="P39" s="269"/>
      <c r="Q39" s="2374"/>
      <c r="R39" s="2432"/>
      <c r="S39" s="270"/>
      <c r="T39" s="2688"/>
      <c r="U39" s="2689"/>
      <c r="V39" s="2690"/>
      <c r="W39" s="2691"/>
      <c r="X39" s="2383"/>
      <c r="Y39" s="1488"/>
      <c r="Z39" s="1488"/>
      <c r="AA39" s="1488"/>
    </row>
    <row r="40" spans="1:27" x14ac:dyDescent="0.2">
      <c r="A40" s="266" t="s">
        <v>1683</v>
      </c>
      <c r="B40" s="2432"/>
      <c r="C40" s="270"/>
      <c r="D40" s="269"/>
      <c r="E40" s="270"/>
      <c r="F40" s="269"/>
      <c r="G40" s="270"/>
      <c r="H40" s="269"/>
      <c r="I40" s="2374"/>
      <c r="J40" s="2684">
        <f t="shared" si="1"/>
        <v>0</v>
      </c>
      <c r="K40" s="2685">
        <f t="shared" si="2"/>
        <v>0</v>
      </c>
      <c r="L40" s="2686">
        <f t="shared" si="3"/>
        <v>0</v>
      </c>
      <c r="M40" s="2687">
        <f t="shared" si="4"/>
        <v>0</v>
      </c>
      <c r="N40" s="2432"/>
      <c r="O40" s="270"/>
      <c r="P40" s="269"/>
      <c r="Q40" s="2374"/>
      <c r="R40" s="2432"/>
      <c r="S40" s="270"/>
      <c r="T40" s="2688"/>
      <c r="U40" s="2689"/>
      <c r="V40" s="2690"/>
      <c r="W40" s="2691"/>
      <c r="X40" s="2383"/>
      <c r="Y40" s="1488"/>
      <c r="Z40" s="1488"/>
      <c r="AA40" s="1488"/>
    </row>
    <row r="41" spans="1:27" x14ac:dyDescent="0.2">
      <c r="A41" s="266" t="s">
        <v>1684</v>
      </c>
      <c r="B41" s="2432"/>
      <c r="C41" s="270"/>
      <c r="D41" s="269"/>
      <c r="E41" s="270"/>
      <c r="F41" s="269"/>
      <c r="G41" s="270"/>
      <c r="H41" s="269"/>
      <c r="I41" s="2374"/>
      <c r="J41" s="2684">
        <f t="shared" si="1"/>
        <v>0</v>
      </c>
      <c r="K41" s="2685">
        <f t="shared" si="2"/>
        <v>0</v>
      </c>
      <c r="L41" s="2686">
        <f t="shared" si="3"/>
        <v>0</v>
      </c>
      <c r="M41" s="2687">
        <f t="shared" si="4"/>
        <v>0</v>
      </c>
      <c r="N41" s="2432"/>
      <c r="O41" s="270"/>
      <c r="P41" s="269"/>
      <c r="Q41" s="2374"/>
      <c r="R41" s="2432"/>
      <c r="S41" s="270"/>
      <c r="T41" s="2688"/>
      <c r="U41" s="2689"/>
      <c r="V41" s="2690"/>
      <c r="W41" s="2691"/>
      <c r="X41" s="2383"/>
      <c r="Y41" s="1488"/>
      <c r="Z41" s="1488"/>
      <c r="AA41" s="1488"/>
    </row>
    <row r="42" spans="1:27" x14ac:dyDescent="0.2">
      <c r="A42" s="266" t="s">
        <v>1685</v>
      </c>
      <c r="B42" s="2432"/>
      <c r="C42" s="270"/>
      <c r="D42" s="269"/>
      <c r="E42" s="270"/>
      <c r="F42" s="269"/>
      <c r="G42" s="270"/>
      <c r="H42" s="269"/>
      <c r="I42" s="2374"/>
      <c r="J42" s="2684">
        <f t="shared" si="1"/>
        <v>0</v>
      </c>
      <c r="K42" s="2685">
        <f t="shared" si="2"/>
        <v>0</v>
      </c>
      <c r="L42" s="2686">
        <f t="shared" si="3"/>
        <v>0</v>
      </c>
      <c r="M42" s="2687">
        <f t="shared" si="4"/>
        <v>0</v>
      </c>
      <c r="N42" s="2432"/>
      <c r="O42" s="270"/>
      <c r="P42" s="269"/>
      <c r="Q42" s="2374"/>
      <c r="R42" s="2432"/>
      <c r="S42" s="270"/>
      <c r="T42" s="2688"/>
      <c r="U42" s="2689"/>
      <c r="V42" s="2690"/>
      <c r="W42" s="2691"/>
      <c r="X42" s="2383"/>
      <c r="Y42" s="1488"/>
      <c r="Z42" s="1488"/>
      <c r="AA42" s="1488"/>
    </row>
    <row r="43" spans="1:27" x14ac:dyDescent="0.2">
      <c r="A43" s="266" t="s">
        <v>1686</v>
      </c>
      <c r="B43" s="2432"/>
      <c r="C43" s="270"/>
      <c r="D43" s="269"/>
      <c r="E43" s="270"/>
      <c r="F43" s="269"/>
      <c r="G43" s="270"/>
      <c r="H43" s="269"/>
      <c r="I43" s="2374"/>
      <c r="J43" s="2684">
        <f t="shared" si="1"/>
        <v>0</v>
      </c>
      <c r="K43" s="2685">
        <f t="shared" si="2"/>
        <v>0</v>
      </c>
      <c r="L43" s="2686">
        <f t="shared" si="3"/>
        <v>0</v>
      </c>
      <c r="M43" s="2687">
        <f t="shared" si="4"/>
        <v>0</v>
      </c>
      <c r="N43" s="2432"/>
      <c r="O43" s="270"/>
      <c r="P43" s="269"/>
      <c r="Q43" s="2374"/>
      <c r="R43" s="2432"/>
      <c r="S43" s="270"/>
      <c r="T43" s="2688"/>
      <c r="U43" s="2689"/>
      <c r="V43" s="2690"/>
      <c r="W43" s="2691"/>
      <c r="X43" s="2383"/>
      <c r="Y43" s="1488"/>
      <c r="Z43" s="1488"/>
      <c r="AA43" s="1488"/>
    </row>
    <row r="44" spans="1:27" x14ac:dyDescent="0.2">
      <c r="A44" s="266" t="s">
        <v>2155</v>
      </c>
      <c r="B44" s="2432"/>
      <c r="C44" s="270"/>
      <c r="D44" s="269"/>
      <c r="E44" s="270"/>
      <c r="F44" s="269"/>
      <c r="G44" s="270"/>
      <c r="H44" s="269"/>
      <c r="I44" s="2374"/>
      <c r="J44" s="2684">
        <f t="shared" si="1"/>
        <v>0</v>
      </c>
      <c r="K44" s="2685">
        <f t="shared" si="2"/>
        <v>0</v>
      </c>
      <c r="L44" s="2686">
        <f t="shared" si="3"/>
        <v>0</v>
      </c>
      <c r="M44" s="2687">
        <f t="shared" si="4"/>
        <v>0</v>
      </c>
      <c r="N44" s="2432"/>
      <c r="O44" s="270"/>
      <c r="P44" s="269"/>
      <c r="Q44" s="2374"/>
      <c r="R44" s="2432"/>
      <c r="S44" s="270"/>
      <c r="T44" s="2688"/>
      <c r="U44" s="2689"/>
      <c r="V44" s="2690"/>
      <c r="W44" s="2691"/>
      <c r="X44" s="2383"/>
      <c r="Y44" s="1488"/>
      <c r="Z44" s="1488"/>
      <c r="AA44" s="1488"/>
    </row>
    <row r="45" spans="1:27" x14ac:dyDescent="0.2">
      <c r="A45" s="266" t="s">
        <v>1688</v>
      </c>
      <c r="B45" s="2432"/>
      <c r="C45" s="270"/>
      <c r="D45" s="269"/>
      <c r="E45" s="270"/>
      <c r="F45" s="269"/>
      <c r="G45" s="270"/>
      <c r="H45" s="269"/>
      <c r="I45" s="2374"/>
      <c r="J45" s="2684">
        <f t="shared" si="1"/>
        <v>0</v>
      </c>
      <c r="K45" s="2685">
        <f t="shared" si="2"/>
        <v>0</v>
      </c>
      <c r="L45" s="2686">
        <f t="shared" si="3"/>
        <v>0</v>
      </c>
      <c r="M45" s="2687">
        <f t="shared" si="4"/>
        <v>0</v>
      </c>
      <c r="N45" s="2432"/>
      <c r="O45" s="270"/>
      <c r="P45" s="269"/>
      <c r="Q45" s="2374"/>
      <c r="R45" s="2432"/>
      <c r="S45" s="270"/>
      <c r="T45" s="2688"/>
      <c r="U45" s="2689"/>
      <c r="V45" s="2690"/>
      <c r="W45" s="2691"/>
      <c r="X45" s="2383"/>
      <c r="Y45" s="1488"/>
      <c r="Z45" s="1488"/>
      <c r="AA45" s="1488"/>
    </row>
    <row r="46" spans="1:27" x14ac:dyDescent="0.2">
      <c r="A46" s="266" t="s">
        <v>1689</v>
      </c>
      <c r="B46" s="2432"/>
      <c r="C46" s="270"/>
      <c r="D46" s="269"/>
      <c r="E46" s="270"/>
      <c r="F46" s="269"/>
      <c r="G46" s="270"/>
      <c r="H46" s="269"/>
      <c r="I46" s="2374"/>
      <c r="J46" s="2684">
        <f t="shared" si="1"/>
        <v>0</v>
      </c>
      <c r="K46" s="2685">
        <f t="shared" si="2"/>
        <v>0</v>
      </c>
      <c r="L46" s="2686">
        <f t="shared" si="3"/>
        <v>0</v>
      </c>
      <c r="M46" s="2687">
        <f t="shared" si="4"/>
        <v>0</v>
      </c>
      <c r="N46" s="2432"/>
      <c r="O46" s="270"/>
      <c r="P46" s="269"/>
      <c r="Q46" s="2374"/>
      <c r="R46" s="2432"/>
      <c r="S46" s="270"/>
      <c r="T46" s="2688"/>
      <c r="U46" s="2689"/>
      <c r="V46" s="2690"/>
      <c r="W46" s="2691"/>
      <c r="X46" s="2383"/>
      <c r="Y46" s="1488"/>
      <c r="Z46" s="1488"/>
      <c r="AA46" s="1488"/>
    </row>
    <row r="47" spans="1:27" x14ac:dyDescent="0.2">
      <c r="A47" s="266" t="s">
        <v>1690</v>
      </c>
      <c r="B47" s="2432"/>
      <c r="C47" s="270"/>
      <c r="D47" s="269"/>
      <c r="E47" s="270"/>
      <c r="F47" s="269"/>
      <c r="G47" s="270"/>
      <c r="H47" s="269"/>
      <c r="I47" s="2374"/>
      <c r="J47" s="2684">
        <f t="shared" si="1"/>
        <v>0</v>
      </c>
      <c r="K47" s="2685">
        <f t="shared" si="2"/>
        <v>0</v>
      </c>
      <c r="L47" s="2686">
        <f t="shared" si="3"/>
        <v>0</v>
      </c>
      <c r="M47" s="2687">
        <f t="shared" si="4"/>
        <v>0</v>
      </c>
      <c r="N47" s="2432"/>
      <c r="O47" s="270"/>
      <c r="P47" s="269"/>
      <c r="Q47" s="2374"/>
      <c r="R47" s="2432"/>
      <c r="S47" s="270"/>
      <c r="T47" s="2688"/>
      <c r="U47" s="2689"/>
      <c r="V47" s="2690"/>
      <c r="W47" s="2691"/>
      <c r="X47" s="2383"/>
      <c r="Y47" s="1488"/>
      <c r="Z47" s="1488"/>
      <c r="AA47" s="1488"/>
    </row>
    <row r="48" spans="1:27" x14ac:dyDescent="0.2">
      <c r="A48" s="266" t="s">
        <v>1691</v>
      </c>
      <c r="B48" s="2432"/>
      <c r="C48" s="270"/>
      <c r="D48" s="269"/>
      <c r="E48" s="270"/>
      <c r="F48" s="269"/>
      <c r="G48" s="270"/>
      <c r="H48" s="269"/>
      <c r="I48" s="2374"/>
      <c r="J48" s="2684">
        <f t="shared" si="1"/>
        <v>0</v>
      </c>
      <c r="K48" s="2685">
        <f t="shared" si="2"/>
        <v>0</v>
      </c>
      <c r="L48" s="2686">
        <f t="shared" si="3"/>
        <v>0</v>
      </c>
      <c r="M48" s="2687">
        <f t="shared" si="4"/>
        <v>0</v>
      </c>
      <c r="N48" s="2432"/>
      <c r="O48" s="270"/>
      <c r="P48" s="269"/>
      <c r="Q48" s="2374"/>
      <c r="R48" s="2432"/>
      <c r="S48" s="270"/>
      <c r="T48" s="2688"/>
      <c r="U48" s="2689"/>
      <c r="V48" s="2690"/>
      <c r="W48" s="2691"/>
      <c r="X48" s="2383"/>
      <c r="Y48" s="1488"/>
      <c r="Z48" s="1488"/>
      <c r="AA48" s="1488"/>
    </row>
    <row r="49" spans="1:27" x14ac:dyDescent="0.2">
      <c r="A49" s="266" t="s">
        <v>1692</v>
      </c>
      <c r="B49" s="2432"/>
      <c r="C49" s="270"/>
      <c r="D49" s="269"/>
      <c r="E49" s="270"/>
      <c r="F49" s="269"/>
      <c r="G49" s="270"/>
      <c r="H49" s="269"/>
      <c r="I49" s="2374"/>
      <c r="J49" s="2684">
        <f t="shared" si="1"/>
        <v>0</v>
      </c>
      <c r="K49" s="2685">
        <f t="shared" si="2"/>
        <v>0</v>
      </c>
      <c r="L49" s="2686">
        <f t="shared" si="3"/>
        <v>0</v>
      </c>
      <c r="M49" s="2687">
        <f t="shared" si="4"/>
        <v>0</v>
      </c>
      <c r="N49" s="2432"/>
      <c r="O49" s="270"/>
      <c r="P49" s="269"/>
      <c r="Q49" s="2374"/>
      <c r="R49" s="2432"/>
      <c r="S49" s="270"/>
      <c r="T49" s="2688"/>
      <c r="U49" s="2689"/>
      <c r="V49" s="2690"/>
      <c r="W49" s="2691"/>
      <c r="X49" s="2383"/>
      <c r="Y49" s="1488"/>
      <c r="Z49" s="1488"/>
      <c r="AA49" s="1488"/>
    </row>
    <row r="50" spans="1:27" x14ac:dyDescent="0.2">
      <c r="A50" s="266" t="s">
        <v>1693</v>
      </c>
      <c r="B50" s="2432"/>
      <c r="C50" s="270"/>
      <c r="D50" s="269"/>
      <c r="E50" s="270"/>
      <c r="F50" s="269"/>
      <c r="G50" s="270"/>
      <c r="H50" s="269"/>
      <c r="I50" s="2374"/>
      <c r="J50" s="2684">
        <f t="shared" ref="J50:J74" si="5">SUM(B50+F50)</f>
        <v>0</v>
      </c>
      <c r="K50" s="2685">
        <f t="shared" ref="K50:K74" si="6">SUM(C50+G50)</f>
        <v>0</v>
      </c>
      <c r="L50" s="2686">
        <f t="shared" ref="L50:L74" si="7">SUM(D50+H50)</f>
        <v>0</v>
      </c>
      <c r="M50" s="2687">
        <f t="shared" ref="M50:M74" si="8">SUM(E50+I50)</f>
        <v>0</v>
      </c>
      <c r="N50" s="2432"/>
      <c r="O50" s="270"/>
      <c r="P50" s="269"/>
      <c r="Q50" s="2374"/>
      <c r="R50" s="2432"/>
      <c r="S50" s="270"/>
      <c r="T50" s="2688"/>
      <c r="U50" s="2689"/>
      <c r="V50" s="2690"/>
      <c r="W50" s="2691"/>
      <c r="X50" s="2383"/>
      <c r="Y50" s="1488"/>
      <c r="Z50" s="1488"/>
      <c r="AA50" s="1488"/>
    </row>
    <row r="51" spans="1:27" x14ac:dyDescent="0.2">
      <c r="A51" s="266" t="s">
        <v>162</v>
      </c>
      <c r="B51" s="2432"/>
      <c r="C51" s="270"/>
      <c r="D51" s="269"/>
      <c r="E51" s="270"/>
      <c r="F51" s="269"/>
      <c r="G51" s="270"/>
      <c r="H51" s="269"/>
      <c r="I51" s="2374"/>
      <c r="J51" s="2684">
        <f t="shared" si="5"/>
        <v>0</v>
      </c>
      <c r="K51" s="2685">
        <f t="shared" si="6"/>
        <v>0</v>
      </c>
      <c r="L51" s="2686">
        <f t="shared" si="7"/>
        <v>0</v>
      </c>
      <c r="M51" s="2687">
        <f t="shared" si="8"/>
        <v>0</v>
      </c>
      <c r="N51" s="2432"/>
      <c r="O51" s="270"/>
      <c r="P51" s="269"/>
      <c r="Q51" s="2374"/>
      <c r="R51" s="2432"/>
      <c r="S51" s="270"/>
      <c r="T51" s="2688"/>
      <c r="U51" s="2689"/>
      <c r="V51" s="2690"/>
      <c r="W51" s="2691"/>
      <c r="X51" s="2383"/>
      <c r="Y51" s="1488"/>
      <c r="Z51" s="1488"/>
      <c r="AA51" s="1488"/>
    </row>
    <row r="52" spans="1:27" x14ac:dyDescent="0.2">
      <c r="A52" s="1216" t="s">
        <v>1694</v>
      </c>
      <c r="B52" s="2432"/>
      <c r="C52" s="270"/>
      <c r="D52" s="269"/>
      <c r="E52" s="270"/>
      <c r="F52" s="269"/>
      <c r="G52" s="270"/>
      <c r="H52" s="269"/>
      <c r="I52" s="2374"/>
      <c r="J52" s="2684">
        <f t="shared" si="5"/>
        <v>0</v>
      </c>
      <c r="K52" s="2685">
        <f t="shared" si="6"/>
        <v>0</v>
      </c>
      <c r="L52" s="2686">
        <f t="shared" si="7"/>
        <v>0</v>
      </c>
      <c r="M52" s="2687">
        <f t="shared" si="8"/>
        <v>0</v>
      </c>
      <c r="N52" s="2432"/>
      <c r="O52" s="270"/>
      <c r="P52" s="269"/>
      <c r="Q52" s="2374"/>
      <c r="R52" s="2432"/>
      <c r="S52" s="270"/>
      <c r="T52" s="2688"/>
      <c r="U52" s="2689"/>
      <c r="V52" s="2690"/>
      <c r="W52" s="2691"/>
      <c r="X52" s="2383"/>
      <c r="Y52" s="1488"/>
      <c r="Z52" s="1488"/>
      <c r="AA52" s="1488"/>
    </row>
    <row r="53" spans="1:27" x14ac:dyDescent="0.2">
      <c r="A53" s="1217" t="s">
        <v>1695</v>
      </c>
      <c r="B53" s="2432"/>
      <c r="C53" s="270"/>
      <c r="D53" s="269"/>
      <c r="E53" s="270"/>
      <c r="F53" s="269"/>
      <c r="G53" s="270"/>
      <c r="H53" s="269"/>
      <c r="I53" s="2374"/>
      <c r="J53" s="2684">
        <f t="shared" si="5"/>
        <v>0</v>
      </c>
      <c r="K53" s="2685">
        <f t="shared" si="6"/>
        <v>0</v>
      </c>
      <c r="L53" s="2686">
        <f t="shared" si="7"/>
        <v>0</v>
      </c>
      <c r="M53" s="2687">
        <f t="shared" si="8"/>
        <v>0</v>
      </c>
      <c r="N53" s="2432"/>
      <c r="O53" s="270"/>
      <c r="P53" s="269"/>
      <c r="Q53" s="2374"/>
      <c r="R53" s="2432"/>
      <c r="S53" s="270"/>
      <c r="T53" s="2688"/>
      <c r="U53" s="2689"/>
      <c r="V53" s="2690"/>
      <c r="W53" s="2691"/>
      <c r="X53" s="2383"/>
      <c r="Y53" s="1488"/>
      <c r="Z53" s="1488"/>
      <c r="AA53" s="1488"/>
    </row>
    <row r="54" spans="1:27" x14ac:dyDescent="0.2">
      <c r="A54" s="266" t="s">
        <v>1696</v>
      </c>
      <c r="B54" s="2432"/>
      <c r="C54" s="270"/>
      <c r="D54" s="269"/>
      <c r="E54" s="270"/>
      <c r="F54" s="269"/>
      <c r="G54" s="270"/>
      <c r="H54" s="269"/>
      <c r="I54" s="2374"/>
      <c r="J54" s="2684">
        <f t="shared" si="5"/>
        <v>0</v>
      </c>
      <c r="K54" s="2685">
        <f t="shared" si="6"/>
        <v>0</v>
      </c>
      <c r="L54" s="2686">
        <f t="shared" si="7"/>
        <v>0</v>
      </c>
      <c r="M54" s="2687">
        <f t="shared" si="8"/>
        <v>0</v>
      </c>
      <c r="N54" s="2432"/>
      <c r="O54" s="270"/>
      <c r="P54" s="269"/>
      <c r="Q54" s="2374"/>
      <c r="R54" s="2432"/>
      <c r="S54" s="270"/>
      <c r="T54" s="2688"/>
      <c r="U54" s="2689"/>
      <c r="V54" s="2690"/>
      <c r="W54" s="2691"/>
      <c r="X54" s="2383"/>
      <c r="Y54" s="1488"/>
      <c r="Z54" s="1488"/>
      <c r="AA54" s="1488"/>
    </row>
    <row r="55" spans="1:27" x14ac:dyDescent="0.2">
      <c r="A55" s="266" t="s">
        <v>1697</v>
      </c>
      <c r="B55" s="2432"/>
      <c r="C55" s="270"/>
      <c r="D55" s="269"/>
      <c r="E55" s="270"/>
      <c r="F55" s="269"/>
      <c r="G55" s="270"/>
      <c r="H55" s="269"/>
      <c r="I55" s="2374"/>
      <c r="J55" s="2684">
        <f t="shared" si="5"/>
        <v>0</v>
      </c>
      <c r="K55" s="2685">
        <f t="shared" si="6"/>
        <v>0</v>
      </c>
      <c r="L55" s="2686">
        <f t="shared" si="7"/>
        <v>0</v>
      </c>
      <c r="M55" s="2687">
        <f t="shared" si="8"/>
        <v>0</v>
      </c>
      <c r="N55" s="2432"/>
      <c r="O55" s="270"/>
      <c r="P55" s="269"/>
      <c r="Q55" s="2374"/>
      <c r="R55" s="2432"/>
      <c r="S55" s="270"/>
      <c r="T55" s="2688"/>
      <c r="U55" s="2689"/>
      <c r="V55" s="2690"/>
      <c r="W55" s="2691"/>
      <c r="X55" s="2383"/>
      <c r="Y55" s="1488"/>
      <c r="Z55" s="1488"/>
      <c r="AA55" s="1488"/>
    </row>
    <row r="56" spans="1:27" x14ac:dyDescent="0.2">
      <c r="A56" s="266" t="s">
        <v>1698</v>
      </c>
      <c r="B56" s="2432"/>
      <c r="C56" s="270"/>
      <c r="D56" s="269"/>
      <c r="E56" s="270"/>
      <c r="F56" s="269"/>
      <c r="G56" s="270"/>
      <c r="H56" s="269"/>
      <c r="I56" s="2374"/>
      <c r="J56" s="2684">
        <f t="shared" si="5"/>
        <v>0</v>
      </c>
      <c r="K56" s="2685">
        <f t="shared" si="6"/>
        <v>0</v>
      </c>
      <c r="L56" s="2686">
        <f t="shared" si="7"/>
        <v>0</v>
      </c>
      <c r="M56" s="2687">
        <f t="shared" si="8"/>
        <v>0</v>
      </c>
      <c r="N56" s="2432"/>
      <c r="O56" s="270"/>
      <c r="P56" s="269"/>
      <c r="Q56" s="2374"/>
      <c r="R56" s="2432"/>
      <c r="S56" s="270"/>
      <c r="T56" s="2688"/>
      <c r="U56" s="2689"/>
      <c r="V56" s="2690"/>
      <c r="W56" s="2691"/>
      <c r="X56" s="2383"/>
      <c r="Y56" s="1488"/>
      <c r="Z56" s="1488"/>
      <c r="AA56" s="1488"/>
    </row>
    <row r="57" spans="1:27" x14ac:dyDescent="0.2">
      <c r="A57" s="266" t="s">
        <v>164</v>
      </c>
      <c r="B57" s="2432"/>
      <c r="C57" s="270"/>
      <c r="D57" s="269"/>
      <c r="E57" s="270"/>
      <c r="F57" s="269"/>
      <c r="G57" s="270"/>
      <c r="H57" s="269"/>
      <c r="I57" s="2374"/>
      <c r="J57" s="2684">
        <f t="shared" si="5"/>
        <v>0</v>
      </c>
      <c r="K57" s="2685">
        <f t="shared" si="6"/>
        <v>0</v>
      </c>
      <c r="L57" s="2686">
        <f t="shared" si="7"/>
        <v>0</v>
      </c>
      <c r="M57" s="2687">
        <f t="shared" si="8"/>
        <v>0</v>
      </c>
      <c r="N57" s="2432"/>
      <c r="O57" s="270"/>
      <c r="P57" s="269"/>
      <c r="Q57" s="2374"/>
      <c r="R57" s="2432"/>
      <c r="S57" s="270"/>
      <c r="T57" s="2688"/>
      <c r="U57" s="2689"/>
      <c r="V57" s="2690"/>
      <c r="W57" s="2691"/>
      <c r="X57" s="2383"/>
      <c r="Y57" s="1488"/>
      <c r="Z57" s="1488"/>
      <c r="AA57" s="1488"/>
    </row>
    <row r="58" spans="1:27" x14ac:dyDescent="0.2">
      <c r="A58" s="266" t="s">
        <v>1699</v>
      </c>
      <c r="B58" s="2432"/>
      <c r="C58" s="270"/>
      <c r="D58" s="269"/>
      <c r="E58" s="270"/>
      <c r="F58" s="269"/>
      <c r="G58" s="270"/>
      <c r="H58" s="269"/>
      <c r="I58" s="2374"/>
      <c r="J58" s="2684">
        <f t="shared" si="5"/>
        <v>0</v>
      </c>
      <c r="K58" s="2685">
        <f t="shared" si="6"/>
        <v>0</v>
      </c>
      <c r="L58" s="2686">
        <f t="shared" si="7"/>
        <v>0</v>
      </c>
      <c r="M58" s="2687">
        <f t="shared" si="8"/>
        <v>0</v>
      </c>
      <c r="N58" s="2432"/>
      <c r="O58" s="270"/>
      <c r="P58" s="269"/>
      <c r="Q58" s="2374"/>
      <c r="R58" s="2432"/>
      <c r="S58" s="270"/>
      <c r="T58" s="2688"/>
      <c r="U58" s="2689"/>
      <c r="V58" s="2690"/>
      <c r="W58" s="2691"/>
      <c r="X58" s="2383"/>
      <c r="Y58" s="1488"/>
      <c r="Z58" s="1488"/>
      <c r="AA58" s="1488"/>
    </row>
    <row r="59" spans="1:27" x14ac:dyDescent="0.2">
      <c r="A59" s="266" t="s">
        <v>166</v>
      </c>
      <c r="B59" s="2432"/>
      <c r="C59" s="270"/>
      <c r="D59" s="269"/>
      <c r="E59" s="270"/>
      <c r="F59" s="269"/>
      <c r="G59" s="270"/>
      <c r="H59" s="269"/>
      <c r="I59" s="2374"/>
      <c r="J59" s="2684">
        <f t="shared" si="5"/>
        <v>0</v>
      </c>
      <c r="K59" s="2685">
        <f t="shared" si="6"/>
        <v>0</v>
      </c>
      <c r="L59" s="2686">
        <f t="shared" si="7"/>
        <v>0</v>
      </c>
      <c r="M59" s="2687">
        <f t="shared" si="8"/>
        <v>0</v>
      </c>
      <c r="N59" s="2432"/>
      <c r="O59" s="270"/>
      <c r="P59" s="269"/>
      <c r="Q59" s="2374"/>
      <c r="R59" s="2432"/>
      <c r="S59" s="270"/>
      <c r="T59" s="2688"/>
      <c r="U59" s="2689"/>
      <c r="V59" s="2690"/>
      <c r="W59" s="2691"/>
      <c r="X59" s="2383"/>
      <c r="Y59" s="1488"/>
      <c r="Z59" s="1488"/>
      <c r="AA59" s="1488"/>
    </row>
    <row r="60" spans="1:27" x14ac:dyDescent="0.2">
      <c r="A60" s="266" t="s">
        <v>163</v>
      </c>
      <c r="B60" s="2432"/>
      <c r="C60" s="270"/>
      <c r="D60" s="269"/>
      <c r="E60" s="270"/>
      <c r="F60" s="269"/>
      <c r="G60" s="270"/>
      <c r="H60" s="269"/>
      <c r="I60" s="2374"/>
      <c r="J60" s="2684">
        <f t="shared" si="5"/>
        <v>0</v>
      </c>
      <c r="K60" s="2685">
        <f t="shared" si="6"/>
        <v>0</v>
      </c>
      <c r="L60" s="2686">
        <f t="shared" si="7"/>
        <v>0</v>
      </c>
      <c r="M60" s="2687">
        <f t="shared" si="8"/>
        <v>0</v>
      </c>
      <c r="N60" s="2432"/>
      <c r="O60" s="270"/>
      <c r="P60" s="269"/>
      <c r="Q60" s="2374"/>
      <c r="R60" s="2432"/>
      <c r="S60" s="270"/>
      <c r="T60" s="2688"/>
      <c r="U60" s="2689"/>
      <c r="V60" s="2690"/>
      <c r="W60" s="2691"/>
      <c r="X60" s="2383"/>
      <c r="Y60" s="1488"/>
      <c r="Z60" s="1488"/>
      <c r="AA60" s="1488"/>
    </row>
    <row r="61" spans="1:27" x14ac:dyDescent="0.2">
      <c r="A61" s="157" t="s">
        <v>1700</v>
      </c>
      <c r="B61" s="2432"/>
      <c r="C61" s="270"/>
      <c r="D61" s="269"/>
      <c r="E61" s="270"/>
      <c r="F61" s="269"/>
      <c r="G61" s="270"/>
      <c r="H61" s="269"/>
      <c r="I61" s="2374"/>
      <c r="J61" s="2684">
        <f t="shared" si="5"/>
        <v>0</v>
      </c>
      <c r="K61" s="2685">
        <f t="shared" si="6"/>
        <v>0</v>
      </c>
      <c r="L61" s="2686">
        <f t="shared" si="7"/>
        <v>0</v>
      </c>
      <c r="M61" s="2687">
        <f t="shared" si="8"/>
        <v>0</v>
      </c>
      <c r="N61" s="2432"/>
      <c r="O61" s="270"/>
      <c r="P61" s="269"/>
      <c r="Q61" s="2374"/>
      <c r="R61" s="2432"/>
      <c r="S61" s="270"/>
      <c r="T61" s="2688"/>
      <c r="U61" s="2689"/>
      <c r="V61" s="2690"/>
      <c r="W61" s="2691"/>
      <c r="X61" s="2383"/>
      <c r="Y61" s="1488"/>
      <c r="Z61" s="1488"/>
      <c r="AA61" s="1488"/>
    </row>
    <row r="62" spans="1:27" x14ac:dyDescent="0.2">
      <c r="A62" s="1217" t="s">
        <v>1701</v>
      </c>
      <c r="B62" s="2432"/>
      <c r="C62" s="270"/>
      <c r="D62" s="269"/>
      <c r="E62" s="270"/>
      <c r="F62" s="269"/>
      <c r="G62" s="270"/>
      <c r="H62" s="269"/>
      <c r="I62" s="2374"/>
      <c r="J62" s="2684">
        <f t="shared" si="5"/>
        <v>0</v>
      </c>
      <c r="K62" s="2685">
        <f t="shared" si="6"/>
        <v>0</v>
      </c>
      <c r="L62" s="2686">
        <f t="shared" si="7"/>
        <v>0</v>
      </c>
      <c r="M62" s="2687">
        <f t="shared" si="8"/>
        <v>0</v>
      </c>
      <c r="N62" s="2432"/>
      <c r="O62" s="270"/>
      <c r="P62" s="269"/>
      <c r="Q62" s="2374"/>
      <c r="R62" s="2432"/>
      <c r="S62" s="270"/>
      <c r="T62" s="2688"/>
      <c r="U62" s="2689"/>
      <c r="V62" s="2690"/>
      <c r="W62" s="2691"/>
      <c r="X62" s="2383"/>
      <c r="Y62" s="1488"/>
      <c r="Z62" s="1488"/>
      <c r="AA62" s="1488"/>
    </row>
    <row r="63" spans="1:27" x14ac:dyDescent="0.2">
      <c r="A63" s="1217" t="s">
        <v>1702</v>
      </c>
      <c r="B63" s="2432"/>
      <c r="C63" s="270"/>
      <c r="D63" s="269"/>
      <c r="E63" s="270"/>
      <c r="F63" s="269"/>
      <c r="G63" s="270"/>
      <c r="H63" s="269"/>
      <c r="I63" s="2374"/>
      <c r="J63" s="2684">
        <f t="shared" si="5"/>
        <v>0</v>
      </c>
      <c r="K63" s="2685">
        <f t="shared" si="6"/>
        <v>0</v>
      </c>
      <c r="L63" s="2686">
        <f t="shared" si="7"/>
        <v>0</v>
      </c>
      <c r="M63" s="2687">
        <f t="shared" si="8"/>
        <v>0</v>
      </c>
      <c r="N63" s="2432"/>
      <c r="O63" s="270"/>
      <c r="P63" s="269"/>
      <c r="Q63" s="2374"/>
      <c r="R63" s="2432"/>
      <c r="S63" s="270"/>
      <c r="T63" s="2688"/>
      <c r="U63" s="2689"/>
      <c r="V63" s="2690"/>
      <c r="W63" s="2691"/>
      <c r="X63" s="2383"/>
      <c r="Y63" s="1488"/>
      <c r="Z63" s="1488"/>
      <c r="AA63" s="1488"/>
    </row>
    <row r="64" spans="1:27" x14ac:dyDescent="0.2">
      <c r="A64" s="1217" t="s">
        <v>170</v>
      </c>
      <c r="B64" s="2432"/>
      <c r="C64" s="270"/>
      <c r="D64" s="269"/>
      <c r="E64" s="270"/>
      <c r="F64" s="269"/>
      <c r="G64" s="270"/>
      <c r="H64" s="269"/>
      <c r="I64" s="2374"/>
      <c r="J64" s="2684">
        <f t="shared" si="5"/>
        <v>0</v>
      </c>
      <c r="K64" s="2685">
        <f t="shared" si="6"/>
        <v>0</v>
      </c>
      <c r="L64" s="2686">
        <f t="shared" si="7"/>
        <v>0</v>
      </c>
      <c r="M64" s="2687">
        <f t="shared" si="8"/>
        <v>0</v>
      </c>
      <c r="N64" s="2432"/>
      <c r="O64" s="270"/>
      <c r="P64" s="269"/>
      <c r="Q64" s="2374"/>
      <c r="R64" s="2432"/>
      <c r="S64" s="270"/>
      <c r="T64" s="2688"/>
      <c r="U64" s="2689"/>
      <c r="V64" s="2690"/>
      <c r="W64" s="2691"/>
      <c r="X64" s="2383"/>
      <c r="Y64" s="1488"/>
      <c r="Z64" s="1488"/>
      <c r="AA64" s="1488"/>
    </row>
    <row r="65" spans="1:27" x14ac:dyDescent="0.2">
      <c r="A65" s="266" t="s">
        <v>168</v>
      </c>
      <c r="B65" s="2432"/>
      <c r="C65" s="270"/>
      <c r="D65" s="269"/>
      <c r="E65" s="270"/>
      <c r="F65" s="269"/>
      <c r="G65" s="270"/>
      <c r="H65" s="269"/>
      <c r="I65" s="2374"/>
      <c r="J65" s="2684">
        <f t="shared" si="5"/>
        <v>0</v>
      </c>
      <c r="K65" s="2685">
        <f t="shared" si="6"/>
        <v>0</v>
      </c>
      <c r="L65" s="2686">
        <f t="shared" si="7"/>
        <v>0</v>
      </c>
      <c r="M65" s="2687">
        <f t="shared" si="8"/>
        <v>0</v>
      </c>
      <c r="N65" s="2432"/>
      <c r="O65" s="270"/>
      <c r="P65" s="269"/>
      <c r="Q65" s="2374"/>
      <c r="R65" s="2432"/>
      <c r="S65" s="270"/>
      <c r="T65" s="2688"/>
      <c r="U65" s="2689"/>
      <c r="V65" s="2690"/>
      <c r="W65" s="2691"/>
      <c r="X65" s="2383"/>
      <c r="Y65" s="1488"/>
      <c r="Z65" s="1488"/>
      <c r="AA65" s="1488"/>
    </row>
    <row r="66" spans="1:27" x14ac:dyDescent="0.2">
      <c r="A66" s="266" t="s">
        <v>167</v>
      </c>
      <c r="B66" s="2432"/>
      <c r="C66" s="270"/>
      <c r="D66" s="269"/>
      <c r="E66" s="270"/>
      <c r="F66" s="269"/>
      <c r="G66" s="270"/>
      <c r="H66" s="269"/>
      <c r="I66" s="2374"/>
      <c r="J66" s="2684">
        <f t="shared" si="5"/>
        <v>0</v>
      </c>
      <c r="K66" s="2685">
        <f t="shared" si="6"/>
        <v>0</v>
      </c>
      <c r="L66" s="2686">
        <f t="shared" si="7"/>
        <v>0</v>
      </c>
      <c r="M66" s="2687">
        <f t="shared" si="8"/>
        <v>0</v>
      </c>
      <c r="N66" s="2432"/>
      <c r="O66" s="270"/>
      <c r="P66" s="269"/>
      <c r="Q66" s="2374"/>
      <c r="R66" s="2432"/>
      <c r="S66" s="270"/>
      <c r="T66" s="2688"/>
      <c r="U66" s="2689"/>
      <c r="V66" s="2690"/>
      <c r="W66" s="2691"/>
      <c r="X66" s="2383"/>
      <c r="Y66" s="1488"/>
      <c r="Z66" s="1488"/>
      <c r="AA66" s="1488"/>
    </row>
    <row r="67" spans="1:27" x14ac:dyDescent="0.2">
      <c r="A67" s="266" t="s">
        <v>1703</v>
      </c>
      <c r="B67" s="2432"/>
      <c r="C67" s="270"/>
      <c r="D67" s="269"/>
      <c r="E67" s="270"/>
      <c r="F67" s="269"/>
      <c r="G67" s="270"/>
      <c r="H67" s="269"/>
      <c r="I67" s="2374"/>
      <c r="J67" s="2684">
        <f t="shared" si="5"/>
        <v>0</v>
      </c>
      <c r="K67" s="2685">
        <f t="shared" si="6"/>
        <v>0</v>
      </c>
      <c r="L67" s="2686">
        <f t="shared" si="7"/>
        <v>0</v>
      </c>
      <c r="M67" s="2687">
        <f t="shared" si="8"/>
        <v>0</v>
      </c>
      <c r="N67" s="2432"/>
      <c r="O67" s="270"/>
      <c r="P67" s="269"/>
      <c r="Q67" s="2374"/>
      <c r="R67" s="2432"/>
      <c r="S67" s="270"/>
      <c r="T67" s="2688"/>
      <c r="U67" s="2689"/>
      <c r="V67" s="2690"/>
      <c r="W67" s="2691"/>
      <c r="X67" s="2383"/>
      <c r="Y67" s="1488"/>
      <c r="Z67" s="1488"/>
      <c r="AA67" s="1488"/>
    </row>
    <row r="68" spans="1:27" x14ac:dyDescent="0.2">
      <c r="A68" s="266" t="s">
        <v>679</v>
      </c>
      <c r="B68" s="2432"/>
      <c r="C68" s="270"/>
      <c r="D68" s="269"/>
      <c r="E68" s="270"/>
      <c r="F68" s="269"/>
      <c r="G68" s="270"/>
      <c r="H68" s="269"/>
      <c r="I68" s="2374"/>
      <c r="J68" s="2684">
        <f t="shared" si="5"/>
        <v>0</v>
      </c>
      <c r="K68" s="2685">
        <f t="shared" si="6"/>
        <v>0</v>
      </c>
      <c r="L68" s="2686">
        <f t="shared" si="7"/>
        <v>0</v>
      </c>
      <c r="M68" s="2687">
        <f t="shared" si="8"/>
        <v>0</v>
      </c>
      <c r="N68" s="2432"/>
      <c r="O68" s="270"/>
      <c r="P68" s="269"/>
      <c r="Q68" s="2374"/>
      <c r="R68" s="2432"/>
      <c r="S68" s="270"/>
      <c r="T68" s="2688"/>
      <c r="U68" s="2689"/>
      <c r="V68" s="2690"/>
      <c r="W68" s="2691"/>
      <c r="X68" s="2383"/>
      <c r="Y68" s="1488"/>
      <c r="Z68" s="1488"/>
      <c r="AA68" s="1488"/>
    </row>
    <row r="69" spans="1:27" x14ac:dyDescent="0.2">
      <c r="A69" s="266" t="s">
        <v>1704</v>
      </c>
      <c r="B69" s="2432"/>
      <c r="C69" s="270"/>
      <c r="D69" s="269"/>
      <c r="E69" s="270"/>
      <c r="F69" s="269"/>
      <c r="G69" s="270"/>
      <c r="H69" s="269"/>
      <c r="I69" s="2374"/>
      <c r="J69" s="2684">
        <f t="shared" si="5"/>
        <v>0</v>
      </c>
      <c r="K69" s="2685">
        <f t="shared" si="6"/>
        <v>0</v>
      </c>
      <c r="L69" s="2686">
        <f t="shared" si="7"/>
        <v>0</v>
      </c>
      <c r="M69" s="2687">
        <f t="shared" si="8"/>
        <v>0</v>
      </c>
      <c r="N69" s="2432"/>
      <c r="O69" s="270"/>
      <c r="P69" s="269"/>
      <c r="Q69" s="2374"/>
      <c r="R69" s="2432"/>
      <c r="S69" s="270"/>
      <c r="T69" s="2688"/>
      <c r="U69" s="2689"/>
      <c r="V69" s="2690"/>
      <c r="W69" s="2691"/>
      <c r="X69" s="2383"/>
      <c r="Y69" s="1488"/>
      <c r="Z69" s="1488"/>
      <c r="AA69" s="1488"/>
    </row>
    <row r="70" spans="1:27" x14ac:dyDescent="0.2">
      <c r="A70" s="266" t="s">
        <v>171</v>
      </c>
      <c r="B70" s="2432"/>
      <c r="C70" s="270"/>
      <c r="D70" s="269"/>
      <c r="E70" s="270"/>
      <c r="F70" s="269"/>
      <c r="G70" s="270"/>
      <c r="H70" s="269"/>
      <c r="I70" s="2374"/>
      <c r="J70" s="2684">
        <f t="shared" si="5"/>
        <v>0</v>
      </c>
      <c r="K70" s="2685">
        <f t="shared" si="6"/>
        <v>0</v>
      </c>
      <c r="L70" s="2686">
        <f t="shared" si="7"/>
        <v>0</v>
      </c>
      <c r="M70" s="2687">
        <f t="shared" si="8"/>
        <v>0</v>
      </c>
      <c r="N70" s="2432"/>
      <c r="O70" s="270"/>
      <c r="P70" s="269"/>
      <c r="Q70" s="2374"/>
      <c r="R70" s="2432"/>
      <c r="S70" s="270"/>
      <c r="T70" s="2688"/>
      <c r="U70" s="2689"/>
      <c r="V70" s="2690"/>
      <c r="W70" s="2691"/>
      <c r="X70" s="2383"/>
      <c r="Y70" s="1488"/>
      <c r="Z70" s="1488"/>
      <c r="AA70" s="1488"/>
    </row>
    <row r="71" spans="1:27" x14ac:dyDescent="0.2">
      <c r="A71" s="266" t="s">
        <v>1705</v>
      </c>
      <c r="B71" s="2432"/>
      <c r="C71" s="270"/>
      <c r="D71" s="269"/>
      <c r="E71" s="270"/>
      <c r="F71" s="269"/>
      <c r="G71" s="270"/>
      <c r="H71" s="269"/>
      <c r="I71" s="2374"/>
      <c r="J71" s="2684">
        <f t="shared" si="5"/>
        <v>0</v>
      </c>
      <c r="K71" s="2685">
        <f t="shared" si="6"/>
        <v>0</v>
      </c>
      <c r="L71" s="2686">
        <f t="shared" si="7"/>
        <v>0</v>
      </c>
      <c r="M71" s="2687">
        <f t="shared" si="8"/>
        <v>0</v>
      </c>
      <c r="N71" s="2432"/>
      <c r="O71" s="270"/>
      <c r="P71" s="269"/>
      <c r="Q71" s="2374"/>
      <c r="R71" s="2432"/>
      <c r="S71" s="270"/>
      <c r="T71" s="2688"/>
      <c r="U71" s="2689"/>
      <c r="V71" s="2690"/>
      <c r="W71" s="2691"/>
      <c r="X71" s="2383"/>
      <c r="Y71" s="1488"/>
      <c r="Z71" s="1488"/>
      <c r="AA71" s="1488"/>
    </row>
    <row r="72" spans="1:27" x14ac:dyDescent="0.2">
      <c r="A72" s="266" t="s">
        <v>1706</v>
      </c>
      <c r="B72" s="2432"/>
      <c r="C72" s="270"/>
      <c r="D72" s="269"/>
      <c r="E72" s="270"/>
      <c r="F72" s="269"/>
      <c r="G72" s="270"/>
      <c r="H72" s="269"/>
      <c r="I72" s="2374"/>
      <c r="J72" s="2684">
        <f t="shared" si="5"/>
        <v>0</v>
      </c>
      <c r="K72" s="2685">
        <f t="shared" si="6"/>
        <v>0</v>
      </c>
      <c r="L72" s="2686">
        <f t="shared" si="7"/>
        <v>0</v>
      </c>
      <c r="M72" s="2687">
        <f t="shared" si="8"/>
        <v>0</v>
      </c>
      <c r="N72" s="2432"/>
      <c r="O72" s="270"/>
      <c r="P72" s="269"/>
      <c r="Q72" s="2374"/>
      <c r="R72" s="2432"/>
      <c r="S72" s="270"/>
      <c r="T72" s="2688"/>
      <c r="U72" s="2689"/>
      <c r="V72" s="2690"/>
      <c r="W72" s="2691"/>
      <c r="X72" s="2383"/>
      <c r="Y72" s="1488"/>
      <c r="Z72" s="1488"/>
      <c r="AA72" s="1488"/>
    </row>
    <row r="73" spans="1:27" x14ac:dyDescent="0.2">
      <c r="A73" s="266" t="s">
        <v>1707</v>
      </c>
      <c r="B73" s="2432"/>
      <c r="C73" s="270"/>
      <c r="D73" s="269"/>
      <c r="E73" s="270"/>
      <c r="F73" s="269"/>
      <c r="G73" s="270"/>
      <c r="H73" s="269"/>
      <c r="I73" s="2374"/>
      <c r="J73" s="2684">
        <f t="shared" si="5"/>
        <v>0</v>
      </c>
      <c r="K73" s="2685">
        <f t="shared" si="6"/>
        <v>0</v>
      </c>
      <c r="L73" s="2686">
        <f t="shared" si="7"/>
        <v>0</v>
      </c>
      <c r="M73" s="2687">
        <f t="shared" si="8"/>
        <v>0</v>
      </c>
      <c r="N73" s="2432"/>
      <c r="O73" s="270"/>
      <c r="P73" s="269"/>
      <c r="Q73" s="2374"/>
      <c r="R73" s="2432"/>
      <c r="S73" s="270"/>
      <c r="T73" s="2688"/>
      <c r="U73" s="2689"/>
      <c r="V73" s="2690"/>
      <c r="W73" s="2691"/>
      <c r="X73" s="2383"/>
      <c r="Y73" s="1488"/>
      <c r="Z73" s="1488"/>
      <c r="AA73" s="1488"/>
    </row>
    <row r="74" spans="1:27" x14ac:dyDescent="0.2">
      <c r="A74" s="564" t="s">
        <v>2263</v>
      </c>
      <c r="B74" s="2692"/>
      <c r="C74" s="169"/>
      <c r="D74" s="242"/>
      <c r="E74" s="169"/>
      <c r="F74" s="242"/>
      <c r="G74" s="169"/>
      <c r="H74" s="242"/>
      <c r="I74" s="763"/>
      <c r="J74" s="2675">
        <f t="shared" si="5"/>
        <v>0</v>
      </c>
      <c r="K74" s="2493">
        <f t="shared" si="6"/>
        <v>0</v>
      </c>
      <c r="L74" s="2492">
        <f t="shared" si="7"/>
        <v>0</v>
      </c>
      <c r="M74" s="2494">
        <f t="shared" si="8"/>
        <v>0</v>
      </c>
      <c r="N74" s="2692"/>
      <c r="O74" s="169"/>
      <c r="P74" s="242"/>
      <c r="Q74" s="763"/>
      <c r="R74" s="2692"/>
      <c r="S74" s="169"/>
      <c r="T74" s="2693"/>
      <c r="U74" s="2694"/>
      <c r="V74" s="2695"/>
      <c r="W74" s="2696"/>
      <c r="X74" s="2383"/>
      <c r="Y74" s="1488"/>
      <c r="Z74" s="1488"/>
      <c r="AA74" s="1488"/>
    </row>
    <row r="75" spans="1:27" ht="27" customHeight="1" x14ac:dyDescent="0.2">
      <c r="A75" s="801" t="s">
        <v>2158</v>
      </c>
      <c r="B75" s="1460"/>
      <c r="C75" s="1460"/>
      <c r="D75" s="370"/>
      <c r="E75" s="370"/>
      <c r="F75" s="370"/>
      <c r="G75" s="370"/>
      <c r="H75" s="370"/>
      <c r="I75" s="695"/>
      <c r="J75" s="647"/>
      <c r="K75" s="647"/>
      <c r="L75" s="370"/>
      <c r="M75" s="695"/>
      <c r="N75" s="695"/>
      <c r="O75" s="695"/>
      <c r="P75" s="695"/>
      <c r="Q75" s="695"/>
      <c r="R75" s="695"/>
      <c r="S75" s="695"/>
      <c r="T75" s="695"/>
      <c r="U75" s="695"/>
      <c r="V75" s="695"/>
      <c r="W75" s="695"/>
      <c r="X75" s="695"/>
      <c r="Y75" s="695"/>
      <c r="Z75" s="695"/>
      <c r="AA75" s="695"/>
    </row>
    <row r="76" spans="1:27" ht="25.5" customHeight="1" x14ac:dyDescent="0.2">
      <c r="A76" s="3694" t="s">
        <v>45</v>
      </c>
      <c r="B76" s="3697" t="s">
        <v>1405</v>
      </c>
      <c r="C76" s="2757"/>
      <c r="D76" s="2757"/>
      <c r="E76" s="3700"/>
      <c r="F76" s="2665"/>
    </row>
    <row r="77" spans="1:27" x14ac:dyDescent="0.2">
      <c r="A77" s="3695"/>
      <c r="B77" s="3644" t="s">
        <v>1401</v>
      </c>
      <c r="C77" s="2927"/>
      <c r="D77" s="2925" t="s">
        <v>1402</v>
      </c>
      <c r="E77" s="2945"/>
      <c r="F77" s="2665"/>
    </row>
    <row r="78" spans="1:27" x14ac:dyDescent="0.2">
      <c r="A78" s="3696"/>
      <c r="B78" s="2670" t="s">
        <v>540</v>
      </c>
      <c r="C78" s="112" t="s">
        <v>28</v>
      </c>
      <c r="D78" s="113" t="s">
        <v>27</v>
      </c>
      <c r="E78" s="2671" t="s">
        <v>28</v>
      </c>
      <c r="F78" s="2665"/>
    </row>
    <row r="79" spans="1:27" x14ac:dyDescent="0.2">
      <c r="A79" s="2697" t="s">
        <v>33</v>
      </c>
      <c r="B79" s="2698"/>
      <c r="C79" s="347"/>
      <c r="D79" s="346"/>
      <c r="E79" s="2546"/>
      <c r="F79" s="2665"/>
    </row>
    <row r="80" spans="1:27" x14ac:dyDescent="0.2">
      <c r="A80" s="801" t="s">
        <v>1456</v>
      </c>
      <c r="B80" s="370"/>
      <c r="C80" s="370"/>
      <c r="D80" s="370"/>
      <c r="E80" s="370"/>
      <c r="F80" s="591"/>
      <c r="G80" s="591"/>
      <c r="H80" s="591"/>
      <c r="I80" s="695"/>
      <c r="J80" s="695"/>
      <c r="K80" s="695"/>
      <c r="L80" s="695"/>
      <c r="M80" s="695"/>
      <c r="N80" s="695"/>
      <c r="O80" s="695"/>
      <c r="P80" s="695"/>
      <c r="Q80" s="695"/>
      <c r="R80" s="695"/>
      <c r="S80" s="695"/>
      <c r="T80" s="695"/>
      <c r="U80" s="695"/>
      <c r="V80" s="695"/>
      <c r="W80" s="695"/>
      <c r="X80" s="695"/>
      <c r="Y80" s="695"/>
      <c r="Z80" s="695"/>
      <c r="AA80" s="695"/>
    </row>
    <row r="81" spans="1:27" x14ac:dyDescent="0.2">
      <c r="A81" s="3701" t="s">
        <v>1457</v>
      </c>
      <c r="B81" s="3691" t="s">
        <v>1406</v>
      </c>
      <c r="C81" s="3692"/>
      <c r="D81" s="3692"/>
      <c r="E81" s="3692"/>
      <c r="F81" s="3692"/>
      <c r="G81" s="3693"/>
      <c r="H81" s="3691" t="s">
        <v>2167</v>
      </c>
      <c r="I81" s="3692"/>
      <c r="J81" s="3692"/>
      <c r="K81" s="3692"/>
      <c r="L81" s="3692"/>
      <c r="M81" s="3693"/>
      <c r="N81" s="695"/>
      <c r="O81" s="695"/>
      <c r="P81" s="695"/>
      <c r="Q81" s="695"/>
      <c r="R81" s="695"/>
      <c r="S81" s="695"/>
      <c r="T81" s="695"/>
      <c r="U81" s="695"/>
      <c r="V81" s="695"/>
      <c r="W81" s="695"/>
      <c r="X81" s="695"/>
      <c r="Y81" s="695"/>
      <c r="Z81" s="695"/>
      <c r="AA81" s="695"/>
    </row>
    <row r="82" spans="1:27" x14ac:dyDescent="0.2">
      <c r="A82" s="3702"/>
      <c r="B82" s="3708" t="s">
        <v>1401</v>
      </c>
      <c r="C82" s="2935"/>
      <c r="D82" s="3261" t="s">
        <v>1402</v>
      </c>
      <c r="E82" s="3707"/>
      <c r="F82" s="3708" t="s">
        <v>1403</v>
      </c>
      <c r="G82" s="3707"/>
      <c r="H82" s="3708" t="s">
        <v>1401</v>
      </c>
      <c r="I82" s="2935"/>
      <c r="J82" s="3261" t="s">
        <v>1402</v>
      </c>
      <c r="K82" s="3707"/>
      <c r="L82" s="3708" t="s">
        <v>1403</v>
      </c>
      <c r="M82" s="3707"/>
      <c r="N82" s="695"/>
      <c r="O82" s="695"/>
      <c r="P82" s="695"/>
      <c r="Q82" s="695"/>
      <c r="R82" s="695"/>
      <c r="S82" s="695"/>
      <c r="T82" s="695"/>
      <c r="U82" s="695"/>
      <c r="V82" s="695"/>
      <c r="W82" s="695"/>
      <c r="X82" s="695"/>
      <c r="Y82" s="695"/>
      <c r="Z82" s="695"/>
      <c r="AA82" s="695"/>
    </row>
    <row r="83" spans="1:27" ht="21" x14ac:dyDescent="0.2">
      <c r="A83" s="3703"/>
      <c r="B83" s="2670" t="s">
        <v>27</v>
      </c>
      <c r="C83" s="112" t="s">
        <v>28</v>
      </c>
      <c r="D83" s="113" t="s">
        <v>27</v>
      </c>
      <c r="E83" s="2671" t="s">
        <v>28</v>
      </c>
      <c r="F83" s="468" t="s">
        <v>2156</v>
      </c>
      <c r="G83" s="1534" t="s">
        <v>2157</v>
      </c>
      <c r="H83" s="2670" t="s">
        <v>27</v>
      </c>
      <c r="I83" s="112" t="s">
        <v>28</v>
      </c>
      <c r="J83" s="113" t="s">
        <v>27</v>
      </c>
      <c r="K83" s="2671" t="s">
        <v>28</v>
      </c>
      <c r="L83" s="468" t="s">
        <v>2156</v>
      </c>
      <c r="M83" s="1534" t="s">
        <v>2157</v>
      </c>
      <c r="N83" s="695"/>
      <c r="O83" s="695"/>
      <c r="P83" s="695"/>
      <c r="Q83" s="695"/>
      <c r="R83" s="695"/>
      <c r="S83" s="695"/>
      <c r="T83" s="695"/>
      <c r="U83" s="695"/>
      <c r="V83" s="695"/>
      <c r="W83" s="695"/>
      <c r="X83" s="695"/>
      <c r="Y83" s="695"/>
      <c r="Z83" s="695"/>
      <c r="AA83" s="695"/>
    </row>
    <row r="84" spans="1:27" x14ac:dyDescent="0.2">
      <c r="A84" s="2699" t="s">
        <v>1407</v>
      </c>
      <c r="B84" s="2451">
        <f t="shared" ref="B84:M84" si="9">SUM(B85:B95)</f>
        <v>0</v>
      </c>
      <c r="C84" s="306">
        <f t="shared" si="9"/>
        <v>0</v>
      </c>
      <c r="D84" s="272">
        <f t="shared" si="9"/>
        <v>0</v>
      </c>
      <c r="E84" s="1583">
        <f t="shared" si="9"/>
        <v>0</v>
      </c>
      <c r="F84" s="1801">
        <f t="shared" si="9"/>
        <v>0</v>
      </c>
      <c r="G84" s="2700">
        <f t="shared" si="9"/>
        <v>0</v>
      </c>
      <c r="H84" s="2451">
        <f t="shared" si="9"/>
        <v>0</v>
      </c>
      <c r="I84" s="306">
        <f t="shared" si="9"/>
        <v>0</v>
      </c>
      <c r="J84" s="272">
        <f t="shared" si="9"/>
        <v>0</v>
      </c>
      <c r="K84" s="1583">
        <f t="shared" si="9"/>
        <v>0</v>
      </c>
      <c r="L84" s="1801">
        <f t="shared" si="9"/>
        <v>0</v>
      </c>
      <c r="M84" s="2700">
        <f t="shared" si="9"/>
        <v>0</v>
      </c>
      <c r="N84" s="433"/>
      <c r="O84" s="695"/>
      <c r="P84" s="695"/>
      <c r="Q84" s="695"/>
      <c r="R84" s="695"/>
      <c r="S84" s="695"/>
      <c r="T84" s="695"/>
      <c r="U84" s="695"/>
      <c r="V84" s="695"/>
      <c r="W84" s="695"/>
      <c r="X84" s="695"/>
      <c r="Y84" s="695"/>
      <c r="Z84" s="695"/>
      <c r="AA84" s="695"/>
    </row>
    <row r="85" spans="1:27" x14ac:dyDescent="0.2">
      <c r="A85" s="2701" t="s">
        <v>2159</v>
      </c>
      <c r="B85" s="2702"/>
      <c r="C85" s="549"/>
      <c r="D85" s="546"/>
      <c r="E85" s="1588"/>
      <c r="F85" s="546"/>
      <c r="G85" s="1588"/>
      <c r="H85" s="2702"/>
      <c r="I85" s="549"/>
      <c r="J85" s="546"/>
      <c r="K85" s="1588"/>
      <c r="L85" s="546"/>
      <c r="M85" s="1588"/>
      <c r="N85" s="433"/>
      <c r="O85" s="695"/>
      <c r="P85" s="695"/>
      <c r="Q85" s="695"/>
      <c r="R85" s="695"/>
      <c r="S85" s="695"/>
      <c r="T85" s="695"/>
      <c r="U85" s="695"/>
      <c r="V85" s="695"/>
      <c r="W85" s="695"/>
      <c r="X85" s="695"/>
      <c r="Y85" s="695"/>
      <c r="Z85" s="695"/>
      <c r="AA85" s="695"/>
    </row>
    <row r="86" spans="1:27" x14ac:dyDescent="0.2">
      <c r="A86" s="2703" t="s">
        <v>2241</v>
      </c>
      <c r="B86" s="2432"/>
      <c r="C86" s="270"/>
      <c r="D86" s="269"/>
      <c r="E86" s="2374"/>
      <c r="F86" s="269"/>
      <c r="G86" s="2374"/>
      <c r="H86" s="2432"/>
      <c r="I86" s="270"/>
      <c r="J86" s="269"/>
      <c r="K86" s="2374"/>
      <c r="L86" s="269"/>
      <c r="M86" s="2374"/>
      <c r="N86" s="433"/>
      <c r="O86" s="695"/>
      <c r="P86" s="695"/>
      <c r="Q86" s="695"/>
      <c r="R86" s="695"/>
      <c r="S86" s="695"/>
      <c r="T86" s="695"/>
      <c r="U86" s="695"/>
      <c r="V86" s="695"/>
      <c r="W86" s="695"/>
      <c r="X86" s="695"/>
      <c r="Y86" s="695"/>
      <c r="Z86" s="695"/>
      <c r="AA86" s="695"/>
    </row>
    <row r="87" spans="1:27" x14ac:dyDescent="0.2">
      <c r="A87" s="2703" t="s">
        <v>2242</v>
      </c>
      <c r="B87" s="2432"/>
      <c r="C87" s="270"/>
      <c r="D87" s="269"/>
      <c r="E87" s="2374"/>
      <c r="F87" s="269"/>
      <c r="G87" s="2374"/>
      <c r="H87" s="2432"/>
      <c r="I87" s="270"/>
      <c r="J87" s="269"/>
      <c r="K87" s="2374"/>
      <c r="L87" s="269"/>
      <c r="M87" s="2374"/>
      <c r="N87" s="433"/>
      <c r="O87" s="695"/>
      <c r="P87" s="695"/>
      <c r="Q87" s="695"/>
      <c r="R87" s="695"/>
      <c r="S87" s="695"/>
      <c r="T87" s="695"/>
      <c r="U87" s="695"/>
      <c r="V87" s="695"/>
      <c r="W87" s="695"/>
      <c r="X87" s="695"/>
      <c r="Y87" s="695"/>
      <c r="Z87" s="695"/>
      <c r="AA87" s="695"/>
    </row>
    <row r="88" spans="1:27" x14ac:dyDescent="0.2">
      <c r="A88" s="2703" t="s">
        <v>2243</v>
      </c>
      <c r="B88" s="2432"/>
      <c r="C88" s="270"/>
      <c r="D88" s="269"/>
      <c r="E88" s="2374"/>
      <c r="F88" s="269"/>
      <c r="G88" s="2374"/>
      <c r="H88" s="2432"/>
      <c r="I88" s="270"/>
      <c r="J88" s="269"/>
      <c r="K88" s="2374"/>
      <c r="L88" s="269"/>
      <c r="M88" s="2374"/>
      <c r="N88" s="433"/>
      <c r="O88" s="695"/>
      <c r="P88" s="695"/>
      <c r="Q88" s="695"/>
      <c r="R88" s="695"/>
      <c r="S88" s="695"/>
      <c r="T88" s="695"/>
      <c r="U88" s="695"/>
      <c r="V88" s="695"/>
      <c r="W88" s="695"/>
      <c r="X88" s="695"/>
      <c r="Y88" s="695"/>
      <c r="Z88" s="695"/>
      <c r="AA88" s="695"/>
    </row>
    <row r="89" spans="1:27" x14ac:dyDescent="0.2">
      <c r="A89" s="2703" t="s">
        <v>2160</v>
      </c>
      <c r="B89" s="2432"/>
      <c r="C89" s="270"/>
      <c r="D89" s="269"/>
      <c r="E89" s="2374"/>
      <c r="F89" s="269"/>
      <c r="G89" s="2374"/>
      <c r="H89" s="2432"/>
      <c r="I89" s="270"/>
      <c r="J89" s="269"/>
      <c r="K89" s="2374"/>
      <c r="L89" s="269"/>
      <c r="M89" s="2374"/>
      <c r="N89" s="433"/>
      <c r="O89" s="695"/>
      <c r="P89" s="695"/>
      <c r="Q89" s="695"/>
      <c r="R89" s="695"/>
      <c r="S89" s="695"/>
      <c r="T89" s="695"/>
      <c r="U89" s="695"/>
      <c r="V89" s="695"/>
      <c r="W89" s="695"/>
      <c r="X89" s="695"/>
      <c r="Y89" s="695"/>
      <c r="Z89" s="695"/>
      <c r="AA89" s="695"/>
    </row>
    <row r="90" spans="1:27" x14ac:dyDescent="0.2">
      <c r="A90" s="2703" t="s">
        <v>2161</v>
      </c>
      <c r="B90" s="2432"/>
      <c r="C90" s="270"/>
      <c r="D90" s="269"/>
      <c r="E90" s="2374"/>
      <c r="F90" s="269"/>
      <c r="G90" s="2374"/>
      <c r="H90" s="2432"/>
      <c r="I90" s="270"/>
      <c r="J90" s="269"/>
      <c r="K90" s="2374"/>
      <c r="L90" s="269"/>
      <c r="M90" s="2374"/>
      <c r="N90" s="433"/>
      <c r="O90" s="695"/>
      <c r="P90" s="695"/>
      <c r="Q90" s="695"/>
      <c r="R90" s="695"/>
      <c r="S90" s="695"/>
      <c r="T90" s="695"/>
      <c r="U90" s="695"/>
      <c r="V90" s="695"/>
      <c r="W90" s="695"/>
      <c r="X90" s="695"/>
      <c r="Y90" s="695"/>
      <c r="Z90" s="695"/>
      <c r="AA90" s="695"/>
    </row>
    <row r="91" spans="1:27" x14ac:dyDescent="0.2">
      <c r="A91" s="2703" t="s">
        <v>2162</v>
      </c>
      <c r="B91" s="2432"/>
      <c r="C91" s="270"/>
      <c r="D91" s="269"/>
      <c r="E91" s="2374"/>
      <c r="F91" s="269"/>
      <c r="G91" s="2374"/>
      <c r="H91" s="2432"/>
      <c r="I91" s="270"/>
      <c r="J91" s="269"/>
      <c r="K91" s="2374"/>
      <c r="L91" s="269"/>
      <c r="M91" s="2374"/>
      <c r="N91" s="433"/>
      <c r="O91" s="695"/>
      <c r="P91" s="695"/>
      <c r="Q91" s="695"/>
      <c r="R91" s="695"/>
      <c r="S91" s="695"/>
      <c r="T91" s="695"/>
      <c r="U91" s="695"/>
      <c r="V91" s="695"/>
      <c r="W91" s="695"/>
      <c r="X91" s="695"/>
      <c r="Y91" s="695"/>
      <c r="Z91" s="695"/>
      <c r="AA91" s="695"/>
    </row>
    <row r="92" spans="1:27" x14ac:dyDescent="0.2">
      <c r="A92" s="2703" t="s">
        <v>2163</v>
      </c>
      <c r="B92" s="2432"/>
      <c r="C92" s="270"/>
      <c r="D92" s="269"/>
      <c r="E92" s="2374"/>
      <c r="F92" s="269"/>
      <c r="G92" s="2374"/>
      <c r="H92" s="2432"/>
      <c r="I92" s="270"/>
      <c r="J92" s="269"/>
      <c r="K92" s="2374"/>
      <c r="L92" s="269"/>
      <c r="M92" s="2374"/>
      <c r="N92" s="433"/>
      <c r="O92" s="695"/>
      <c r="P92" s="695"/>
      <c r="Q92" s="695"/>
      <c r="R92" s="695"/>
      <c r="S92" s="695"/>
      <c r="T92" s="695"/>
      <c r="U92" s="695"/>
      <c r="V92" s="695"/>
      <c r="W92" s="695"/>
      <c r="X92" s="695"/>
      <c r="Y92" s="695"/>
      <c r="Z92" s="695"/>
      <c r="AA92" s="695"/>
    </row>
    <row r="93" spans="1:27" x14ac:dyDescent="0.2">
      <c r="A93" s="2703" t="s">
        <v>2164</v>
      </c>
      <c r="B93" s="2432"/>
      <c r="C93" s="270"/>
      <c r="D93" s="269"/>
      <c r="E93" s="2374"/>
      <c r="F93" s="201"/>
      <c r="G93" s="759"/>
      <c r="H93" s="2432"/>
      <c r="I93" s="270"/>
      <c r="J93" s="269"/>
      <c r="K93" s="2374"/>
      <c r="L93" s="269"/>
      <c r="M93" s="2374"/>
      <c r="N93" s="433"/>
      <c r="O93" s="695"/>
      <c r="P93" s="695"/>
      <c r="Q93" s="695"/>
      <c r="R93" s="695"/>
      <c r="S93" s="695"/>
      <c r="T93" s="695"/>
      <c r="U93" s="695"/>
      <c r="V93" s="695"/>
      <c r="W93" s="695"/>
      <c r="X93" s="695"/>
      <c r="Y93" s="695"/>
      <c r="Z93" s="695"/>
      <c r="AA93" s="695"/>
    </row>
    <row r="94" spans="1:27" x14ac:dyDescent="0.2">
      <c r="A94" s="2704" t="s">
        <v>2165</v>
      </c>
      <c r="B94" s="2447"/>
      <c r="C94" s="257"/>
      <c r="D94" s="256"/>
      <c r="E94" s="1514"/>
      <c r="F94" s="2447"/>
      <c r="G94" s="2705"/>
      <c r="H94" s="2432"/>
      <c r="I94" s="270"/>
      <c r="J94" s="269"/>
      <c r="K94" s="2374"/>
      <c r="L94" s="269"/>
      <c r="M94" s="2374"/>
      <c r="N94" s="433"/>
      <c r="O94" s="695"/>
      <c r="P94" s="695"/>
      <c r="Q94" s="695"/>
      <c r="R94" s="695"/>
      <c r="S94" s="695"/>
      <c r="T94" s="695"/>
      <c r="U94" s="695"/>
      <c r="V94" s="695"/>
      <c r="W94" s="695"/>
      <c r="X94" s="695"/>
      <c r="Y94" s="695"/>
      <c r="Z94" s="695"/>
      <c r="AA94" s="695"/>
    </row>
    <row r="95" spans="1:27" x14ac:dyDescent="0.2">
      <c r="A95" s="2706" t="s">
        <v>2166</v>
      </c>
      <c r="B95" s="2439"/>
      <c r="C95" s="250"/>
      <c r="D95" s="131"/>
      <c r="E95" s="1148"/>
      <c r="F95" s="2439"/>
      <c r="G95" s="2707"/>
      <c r="H95" s="2692"/>
      <c r="I95" s="169"/>
      <c r="J95" s="242"/>
      <c r="K95" s="763"/>
      <c r="L95" s="242"/>
      <c r="M95" s="763"/>
      <c r="N95" s="433"/>
      <c r="O95" s="695"/>
      <c r="P95" s="695"/>
      <c r="Q95" s="695"/>
      <c r="R95" s="695"/>
      <c r="S95" s="695"/>
      <c r="T95" s="695"/>
      <c r="U95" s="695"/>
      <c r="V95" s="695"/>
      <c r="W95" s="695"/>
      <c r="X95" s="695"/>
      <c r="Y95" s="695"/>
      <c r="Z95" s="695"/>
      <c r="AA95" s="695"/>
    </row>
    <row r="96" spans="1:27" x14ac:dyDescent="0.2">
      <c r="A96" s="822"/>
      <c r="B96" s="591"/>
      <c r="C96" s="591"/>
      <c r="D96" s="591"/>
      <c r="E96" s="591"/>
      <c r="F96" s="591"/>
      <c r="G96" s="591"/>
      <c r="H96" s="591"/>
      <c r="I96" s="695"/>
      <c r="J96" s="695"/>
      <c r="K96" s="695"/>
      <c r="L96" s="695"/>
      <c r="M96" s="695"/>
      <c r="N96" s="695"/>
      <c r="O96" s="695"/>
      <c r="P96" s="695"/>
      <c r="Q96" s="695"/>
      <c r="R96" s="695"/>
      <c r="S96" s="695"/>
      <c r="T96" s="695"/>
      <c r="U96" s="695"/>
      <c r="V96" s="695"/>
      <c r="W96" s="695"/>
      <c r="X96" s="695"/>
      <c r="Y96" s="695"/>
      <c r="Z96" s="695"/>
      <c r="AA96" s="695"/>
    </row>
    <row r="97" spans="1:27" x14ac:dyDescent="0.2">
      <c r="A97" s="822"/>
      <c r="B97" s="591"/>
      <c r="C97" s="591"/>
      <c r="D97" s="591"/>
      <c r="E97" s="591"/>
      <c r="F97" s="591"/>
      <c r="G97" s="591"/>
      <c r="H97" s="591"/>
      <c r="I97" s="695"/>
      <c r="J97" s="695"/>
      <c r="K97" s="695"/>
      <c r="L97" s="695"/>
      <c r="M97" s="695"/>
      <c r="N97" s="695"/>
      <c r="O97" s="695"/>
      <c r="P97" s="695"/>
      <c r="Q97" s="695"/>
      <c r="R97" s="695"/>
      <c r="S97" s="695"/>
      <c r="T97" s="695"/>
      <c r="U97" s="695"/>
      <c r="V97" s="695"/>
      <c r="W97" s="695"/>
      <c r="X97" s="695"/>
      <c r="Y97" s="695"/>
      <c r="Z97" s="695"/>
      <c r="AA97" s="695"/>
    </row>
    <row r="236" spans="1:1" hidden="1" x14ac:dyDescent="0.2">
      <c r="A236" s="2663">
        <f>SUM(B17:W17,B79:E79,B84:M84)</f>
        <v>0</v>
      </c>
    </row>
  </sheetData>
  <sheetProtection algorithmName="SHA-512" hashValue="o2RXJAhNZYbBiLQZ9tWP/cFMlWPtYFIgAavPCEENSSiutnWgYtMX75i4KufT0OVmN8BVLFDqfgJB5IiPbJSCbA==" saltValue="2XUK/qLwDYCX5hY6QMY2WQ==" spinCount="100000" sheet="1" objects="1" scenarios="1"/>
  <mergeCells count="32">
    <mergeCell ref="A14:A16"/>
    <mergeCell ref="D82:E82"/>
    <mergeCell ref="F82:G82"/>
    <mergeCell ref="H82:I82"/>
    <mergeCell ref="P15:Q15"/>
    <mergeCell ref="J14:M14"/>
    <mergeCell ref="B82:C82"/>
    <mergeCell ref="J82:K82"/>
    <mergeCell ref="B77:C77"/>
    <mergeCell ref="L82:M82"/>
    <mergeCell ref="L15:M15"/>
    <mergeCell ref="J15:K15"/>
    <mergeCell ref="D77:E77"/>
    <mergeCell ref="B15:C15"/>
    <mergeCell ref="D15:E15"/>
    <mergeCell ref="B76:E76"/>
    <mergeCell ref="H81:M81"/>
    <mergeCell ref="A76:A78"/>
    <mergeCell ref="B14:E14"/>
    <mergeCell ref="T14:W14"/>
    <mergeCell ref="T15:U15"/>
    <mergeCell ref="F15:G15"/>
    <mergeCell ref="H15:I15"/>
    <mergeCell ref="V15:W15"/>
    <mergeCell ref="R15:R16"/>
    <mergeCell ref="S15:S16"/>
    <mergeCell ref="R14:S14"/>
    <mergeCell ref="N15:O15"/>
    <mergeCell ref="F14:I14"/>
    <mergeCell ref="N14:Q14"/>
    <mergeCell ref="B81:G81"/>
    <mergeCell ref="A81:A83"/>
  </mergeCells>
  <dataValidations count="2">
    <dataValidation type="whole" allowBlank="1" showInputMessage="1" showErrorMessage="1" errorTitle="ERROR" error="Por favor ingrese solo Números." sqref="A1:A1048576 B15:M1048576 B1:M13 N1:S1048576 X1:XFD1048576 T1:W13 T15:W1048576">
      <formula1>0</formula1>
      <formula2>10000000000</formula2>
    </dataValidation>
    <dataValidation allowBlank="1" showInputMessage="1" showErrorMessage="1" errorTitle="ERROR" error="Por favor ingrese solo Números." sqref="B14:M14 T14:W14"/>
  </dataValidation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A140"/>
  <sheetViews>
    <sheetView showGridLines="0" showZeros="0" zoomScaleNormal="100" workbookViewId="0"/>
  </sheetViews>
  <sheetFormatPr baseColWidth="10" defaultRowHeight="12.75" x14ac:dyDescent="0.2"/>
  <cols>
    <col min="1" max="2" width="1.85546875" style="47" customWidth="1"/>
    <col min="3" max="3" width="18.42578125" style="47" customWidth="1"/>
    <col min="4" max="4" width="18.140625" style="47" customWidth="1"/>
    <col min="5" max="5" width="63.42578125" style="47" customWidth="1"/>
    <col min="6" max="6" width="18.7109375" style="47" customWidth="1"/>
    <col min="7" max="7" width="23" style="47" customWidth="1"/>
    <col min="8" max="8" width="42.42578125" style="47" customWidth="1"/>
    <col min="9" max="9" width="27.42578125" style="47" customWidth="1"/>
    <col min="10" max="20" width="11.42578125" style="47"/>
    <col min="21" max="21" width="0" style="47" hidden="1" customWidth="1"/>
    <col min="22" max="26" width="37.140625" style="47" hidden="1" customWidth="1"/>
    <col min="27" max="27" width="0" style="47" hidden="1" customWidth="1"/>
    <col min="28" max="16384" width="11.42578125" style="47"/>
  </cols>
  <sheetData>
    <row r="1" spans="1:27" ht="33" customHeight="1" x14ac:dyDescent="0.2">
      <c r="A1" s="49"/>
      <c r="B1" s="49"/>
      <c r="C1" s="67" t="s">
        <v>1595</v>
      </c>
      <c r="D1" s="66"/>
      <c r="E1" s="66"/>
      <c r="F1" s="66"/>
      <c r="G1" s="66"/>
      <c r="H1" s="65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 ht="23.25" customHeight="1" x14ac:dyDescent="0.25">
      <c r="A2" s="49"/>
      <c r="B2" s="49"/>
      <c r="C2" s="64" t="s">
        <v>1594</v>
      </c>
      <c r="D2" s="63"/>
      <c r="E2" s="63"/>
      <c r="F2" s="63"/>
      <c r="G2" s="63"/>
      <c r="H2" s="62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spans="1:27" ht="23.25" customHeight="1" x14ac:dyDescent="0.25">
      <c r="B3" s="49"/>
      <c r="C3" s="64" t="s">
        <v>1593</v>
      </c>
      <c r="D3" s="63"/>
      <c r="E3" s="63"/>
      <c r="F3" s="63"/>
      <c r="G3" s="63"/>
      <c r="H3" s="62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</row>
    <row r="4" spans="1:27" ht="23.25" customHeight="1" x14ac:dyDescent="0.25">
      <c r="A4" s="49"/>
      <c r="B4" s="49"/>
      <c r="C4" s="61" t="s">
        <v>1592</v>
      </c>
      <c r="D4" s="60"/>
      <c r="E4" s="60"/>
      <c r="F4" s="60"/>
      <c r="G4" s="60"/>
      <c r="H4" s="5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</row>
    <row r="5" spans="1:27" ht="42.75" customHeight="1" x14ac:dyDescent="0.2">
      <c r="A5" s="49"/>
      <c r="B5" s="49"/>
      <c r="C5" s="58" t="str">
        <f>CONCATENATE("ESTABLECIMIENTO/ESTRATEGIA: ",NOMBRE!$B$3," - ","( ",NOMBRE!$C$3,NOMBRE!$D$3,NOMBRE!$E$3,NOMBRE!$F$3,NOMBRE!$G$3,NOMBRE!$H$3,NOMBRE!$I$3," )")</f>
        <v>ESTABLECIMIENTO/ESTRATEGIA:  - ( Falta Cód. Est. )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</row>
    <row r="6" spans="1:27" ht="34.5" customHeight="1" x14ac:dyDescent="0.2">
      <c r="A6" s="49"/>
      <c r="B6" s="49"/>
      <c r="C6" s="57" t="s">
        <v>1591</v>
      </c>
      <c r="D6" s="57" t="s">
        <v>1590</v>
      </c>
      <c r="E6" s="56" t="s">
        <v>1589</v>
      </c>
      <c r="F6" s="56" t="s">
        <v>1588</v>
      </c>
      <c r="G6" s="56" t="s">
        <v>452</v>
      </c>
      <c r="H6" s="56" t="s">
        <v>1587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ht="22.5" customHeight="1" x14ac:dyDescent="0.2">
      <c r="A7" s="49"/>
      <c r="B7" s="49"/>
      <c r="C7" s="51" t="s">
        <v>1586</v>
      </c>
      <c r="D7" s="51">
        <f>NOMBRE!AG7</f>
        <v>5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 t="s">
        <v>1585</v>
      </c>
      <c r="Y7" s="49"/>
      <c r="Z7" s="49"/>
      <c r="AA7" s="49"/>
    </row>
    <row r="8" spans="1:27" ht="22.5" customHeight="1" x14ac:dyDescent="0.2">
      <c r="A8" s="49"/>
      <c r="B8" s="49"/>
      <c r="C8" s="51" t="s">
        <v>1584</v>
      </c>
      <c r="D8" s="51">
        <f>'A01'!B195</f>
        <v>0</v>
      </c>
      <c r="E8" s="55"/>
      <c r="F8" s="54" t="str">
        <f>IF('A01'!A$195&gt;0,"","SIN DATOS")</f>
        <v>SIN DATOS</v>
      </c>
      <c r="G8" s="53"/>
      <c r="H8" s="52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 t="s">
        <v>1583</v>
      </c>
      <c r="Y8" s="49"/>
      <c r="Z8" s="49"/>
      <c r="AA8" s="49"/>
    </row>
    <row r="9" spans="1:27" ht="22.5" customHeight="1" x14ac:dyDescent="0.2">
      <c r="A9" s="49"/>
      <c r="B9" s="49"/>
      <c r="C9" s="51" t="s">
        <v>1582</v>
      </c>
      <c r="D9" s="51">
        <f>+'A02'!B195</f>
        <v>0</v>
      </c>
      <c r="E9" s="52"/>
      <c r="F9" s="54" t="str">
        <f>IF('A02'!A$195&gt;0,"","SIN DATOS")</f>
        <v>SIN DATOS</v>
      </c>
      <c r="G9" s="53"/>
      <c r="H9" s="52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 t="s">
        <v>1581</v>
      </c>
      <c r="Y9" s="49"/>
      <c r="Z9" s="49"/>
      <c r="AA9" s="49"/>
    </row>
    <row r="10" spans="1:27" ht="22.5" customHeight="1" x14ac:dyDescent="0.2">
      <c r="A10" s="49"/>
      <c r="B10" s="49"/>
      <c r="C10" s="51" t="s">
        <v>1580</v>
      </c>
      <c r="D10" s="74">
        <f>+'A03'!B193</f>
        <v>0</v>
      </c>
      <c r="E10" s="52"/>
      <c r="F10" s="54" t="str">
        <f>IF('A03'!A193&gt;0,"","SIN DATOS")</f>
        <v>SIN DATOS</v>
      </c>
      <c r="G10" s="53"/>
      <c r="H10" s="52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 t="s">
        <v>1579</v>
      </c>
      <c r="Y10" s="49"/>
      <c r="Z10" s="49"/>
      <c r="AA10" s="49"/>
    </row>
    <row r="11" spans="1:27" ht="22.5" customHeight="1" x14ac:dyDescent="0.2">
      <c r="A11" s="49"/>
      <c r="B11" s="49"/>
      <c r="C11" s="51" t="s">
        <v>1578</v>
      </c>
      <c r="D11" s="51">
        <f>+'A04'!B195</f>
        <v>0</v>
      </c>
      <c r="E11" s="52"/>
      <c r="F11" s="54" t="str">
        <f>IF('A04'!A195&gt;0,"","SIN DATOS")</f>
        <v>SIN DATOS</v>
      </c>
      <c r="G11" s="53"/>
      <c r="H11" s="52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 t="s">
        <v>1577</v>
      </c>
      <c r="Y11" s="49"/>
      <c r="Z11" s="49"/>
      <c r="AA11" s="49"/>
    </row>
    <row r="12" spans="1:27" ht="22.5" customHeight="1" x14ac:dyDescent="0.2">
      <c r="A12" s="49"/>
      <c r="B12" s="49"/>
      <c r="C12" s="51" t="s">
        <v>1576</v>
      </c>
      <c r="D12" s="51">
        <f>+'A05'!B287</f>
        <v>0</v>
      </c>
      <c r="E12" s="52"/>
      <c r="F12" s="54" t="str">
        <f>IF('A05'!A287&gt;0,"","SIN DATOS")</f>
        <v>SIN DATOS</v>
      </c>
      <c r="G12" s="53"/>
      <c r="H12" s="52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22.5" customHeight="1" x14ac:dyDescent="0.2">
      <c r="A13" s="49"/>
      <c r="B13" s="49"/>
      <c r="C13" s="51" t="s">
        <v>1575</v>
      </c>
      <c r="D13" s="51">
        <f>+'A06'!B186</f>
        <v>0</v>
      </c>
      <c r="E13" s="52"/>
      <c r="F13" s="54" t="str">
        <f>IF('A06'!A186&gt;0,"","SIN DATOS")</f>
        <v>SIN DATOS</v>
      </c>
      <c r="G13" s="53"/>
      <c r="H13" s="52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22.5" customHeight="1" x14ac:dyDescent="0.2">
      <c r="A14" s="49"/>
      <c r="B14" s="49"/>
      <c r="C14" s="51" t="s">
        <v>1574</v>
      </c>
      <c r="D14" s="51">
        <f>+'A07'!B195</f>
        <v>0</v>
      </c>
      <c r="E14" s="52"/>
      <c r="F14" s="54" t="str">
        <f>IF('A07'!A195&gt;0,"","SIN DATOS")</f>
        <v>SIN DATOS</v>
      </c>
      <c r="G14" s="53"/>
      <c r="H14" s="52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22.5" customHeight="1" x14ac:dyDescent="0.2">
      <c r="A15" s="49"/>
      <c r="B15" s="49"/>
      <c r="C15" s="51" t="s">
        <v>1573</v>
      </c>
      <c r="D15" s="51">
        <f>'A08'!B215</f>
        <v>0</v>
      </c>
      <c r="E15" s="52"/>
      <c r="F15" s="54" t="str">
        <f>IF('A08'!A215&gt;0,"","SIN DATOS")</f>
        <v>SIN DATOS</v>
      </c>
      <c r="G15" s="53"/>
      <c r="H15" s="52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22.5" customHeight="1" x14ac:dyDescent="0.2">
      <c r="A16" s="49"/>
      <c r="B16" s="49"/>
      <c r="C16" s="51" t="s">
        <v>1572</v>
      </c>
      <c r="D16" s="51">
        <f>'A09'!B293</f>
        <v>0</v>
      </c>
      <c r="E16" s="52"/>
      <c r="F16" s="54" t="str">
        <f>IF('A09'!A293&gt;0,"","SIN DATOS")</f>
        <v>SIN DATOS</v>
      </c>
      <c r="G16" s="53"/>
      <c r="H16" s="52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22.5" customHeight="1" x14ac:dyDescent="0.2">
      <c r="A17" s="49"/>
      <c r="B17" s="49"/>
      <c r="C17" s="51" t="s">
        <v>1571</v>
      </c>
      <c r="D17" s="51">
        <f>'A11'!B195</f>
        <v>0</v>
      </c>
      <c r="E17" s="52"/>
      <c r="F17" s="54" t="str">
        <f>IF('A11'!A195&gt;0,"","SIN DATOS")</f>
        <v>SIN DATOS</v>
      </c>
      <c r="G17" s="53"/>
      <c r="H17" s="52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22.5" customHeight="1" x14ac:dyDescent="0.2">
      <c r="A18" s="49"/>
      <c r="B18" s="49"/>
      <c r="C18" s="51" t="s">
        <v>1570</v>
      </c>
      <c r="D18" s="51">
        <f>+A19a!B195</f>
        <v>0</v>
      </c>
      <c r="E18" s="52"/>
      <c r="F18" s="54" t="str">
        <f>IF(A19a!A$195&gt;0,"","SIN DATOS")</f>
        <v>SIN DATOS</v>
      </c>
      <c r="G18" s="53"/>
      <c r="H18" s="52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22.5" customHeight="1" x14ac:dyDescent="0.2">
      <c r="A19" s="49"/>
      <c r="B19" s="49"/>
      <c r="C19" s="51" t="s">
        <v>1569</v>
      </c>
      <c r="D19" s="51">
        <f>A19b!B195</f>
        <v>0</v>
      </c>
      <c r="E19" s="52"/>
      <c r="F19" s="54" t="str">
        <f>IF(A19b!A195&gt;0,"","SIN DATOS")</f>
        <v>SIN DATOS</v>
      </c>
      <c r="G19" s="53"/>
      <c r="H19" s="52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22.5" customHeight="1" x14ac:dyDescent="0.2">
      <c r="A20" s="49"/>
      <c r="B20" s="49"/>
      <c r="C20" s="51" t="s">
        <v>1568</v>
      </c>
      <c r="D20" s="51">
        <f>'A21'!B195</f>
        <v>0</v>
      </c>
      <c r="E20" s="52"/>
      <c r="F20" s="54" t="str">
        <f>IF('A21'!A195&gt;0,"","SIN DATOS")</f>
        <v>SIN DATOS</v>
      </c>
      <c r="G20" s="53"/>
      <c r="H20" s="52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22.5" customHeight="1" x14ac:dyDescent="0.2">
      <c r="A21" s="49"/>
      <c r="B21" s="49"/>
      <c r="C21" s="51" t="s">
        <v>1567</v>
      </c>
      <c r="D21" s="74">
        <f>'A23'!B195</f>
        <v>0</v>
      </c>
      <c r="E21" s="52"/>
      <c r="F21" s="54" t="str">
        <f>IF('A23'!A195&gt;0,"","SIN DATOS")</f>
        <v>SIN DATOS</v>
      </c>
      <c r="G21" s="53"/>
      <c r="H21" s="52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22.5" customHeight="1" x14ac:dyDescent="0.2">
      <c r="A22" s="49"/>
      <c r="B22" s="49"/>
      <c r="C22" s="51" t="s">
        <v>1566</v>
      </c>
      <c r="D22" s="51">
        <f>+'A24'!B195</f>
        <v>0</v>
      </c>
      <c r="E22" s="52"/>
      <c r="F22" s="54" t="str">
        <f>IF('A24'!A194&gt;0,"","SIN DATOS")</f>
        <v>SIN DATOS</v>
      </c>
      <c r="G22" s="53"/>
      <c r="H22" s="52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22.5" customHeight="1" x14ac:dyDescent="0.2">
      <c r="A23" s="49"/>
      <c r="B23" s="49"/>
      <c r="C23" s="51" t="s">
        <v>1565</v>
      </c>
      <c r="D23" s="51">
        <f>+'A25'!B195</f>
        <v>0</v>
      </c>
      <c r="E23" s="52"/>
      <c r="F23" s="54" t="str">
        <f>IF('A25'!A195&gt;0,"","SIN DATOS")</f>
        <v>SIN DATOS</v>
      </c>
      <c r="G23" s="53"/>
      <c r="H23" s="52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22.5" customHeight="1" x14ac:dyDescent="0.2">
      <c r="A24" s="49"/>
      <c r="B24" s="49"/>
      <c r="C24" s="51" t="s">
        <v>1564</v>
      </c>
      <c r="D24" s="51">
        <f>+'A26'!B195</f>
        <v>0</v>
      </c>
      <c r="E24" s="52"/>
      <c r="F24" s="54" t="str">
        <f>IF('A26'!A195&gt;0,"","SIN DATOS")</f>
        <v>SIN DATOS</v>
      </c>
      <c r="G24" s="53"/>
      <c r="H24" s="52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22.5" customHeight="1" x14ac:dyDescent="0.2">
      <c r="A25" s="49"/>
      <c r="B25" s="49"/>
      <c r="C25" s="51" t="s">
        <v>1563</v>
      </c>
      <c r="D25" s="51">
        <f>+'A27'!B195</f>
        <v>0</v>
      </c>
      <c r="E25" s="52"/>
      <c r="F25" s="54" t="str">
        <f>IF('A27'!A$195&gt;0,"","SIN DATOS")</f>
        <v>SIN DATOS</v>
      </c>
      <c r="G25" s="53"/>
      <c r="H25" s="52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22.5" customHeight="1" x14ac:dyDescent="0.2">
      <c r="A26" s="49"/>
      <c r="B26" s="49"/>
      <c r="C26" s="51" t="s">
        <v>1562</v>
      </c>
      <c r="D26" s="51">
        <f>+'A28'!B295</f>
        <v>0</v>
      </c>
      <c r="E26" s="52"/>
      <c r="F26" s="54" t="str">
        <f>IF('A28'!A295&gt;0,"","SIN DATOS")</f>
        <v>SIN DATOS</v>
      </c>
      <c r="G26" s="53"/>
      <c r="H26" s="52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22.5" customHeight="1" x14ac:dyDescent="0.2">
      <c r="A27" s="49"/>
      <c r="B27" s="49"/>
      <c r="C27" s="51" t="s">
        <v>1599</v>
      </c>
      <c r="D27" s="51">
        <f>+'A29'!B293</f>
        <v>0</v>
      </c>
      <c r="E27" s="52"/>
      <c r="F27" s="54" t="str">
        <f>IF('A29'!A$230&gt;0,"","SIN DATOS")</f>
        <v>SIN DATOS</v>
      </c>
      <c r="G27" s="86"/>
      <c r="H27" s="52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22.5" customHeight="1" x14ac:dyDescent="0.2">
      <c r="A28" s="49"/>
      <c r="B28" s="49"/>
      <c r="C28" s="51" t="s">
        <v>1600</v>
      </c>
      <c r="D28" s="51">
        <f>+'A30'!BE236</f>
        <v>0</v>
      </c>
      <c r="E28" s="52"/>
      <c r="F28" s="54" t="str">
        <f>IF('A30'!A$236&gt;0,"","SIN DATOS")</f>
        <v>SIN DATOS</v>
      </c>
      <c r="G28" s="86"/>
      <c r="H28" s="52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5" x14ac:dyDescent="0.2">
      <c r="A29" s="49"/>
      <c r="B29" s="49"/>
      <c r="C29" s="49"/>
      <c r="D29" s="51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27.75" customHeight="1" x14ac:dyDescent="0.2">
      <c r="A30" s="49"/>
      <c r="B30" s="49"/>
      <c r="C30" s="50" t="s">
        <v>47</v>
      </c>
      <c r="D30" s="50">
        <f>SUM(D7:D26)</f>
        <v>5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  <row r="55" spans="1:27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</row>
    <row r="56" spans="1:27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</row>
    <row r="57" spans="1:27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</row>
    <row r="58" spans="1:27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</row>
    <row r="59" spans="1:27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</row>
    <row r="60" spans="1:27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</row>
    <row r="61" spans="1:27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</row>
    <row r="62" spans="1:27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</row>
    <row r="63" spans="1:27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</row>
    <row r="140" s="48" customFormat="1" x14ac:dyDescent="0.2"/>
  </sheetData>
  <sheetProtection algorithmName="SHA-512" hashValue="QcO7B3ubwucLRh68xuSLNs2m2bNO2v1O47ROighTxOCltUhRwpHNWbs25zhJI2OdLwIsKs/8AXoQGx5dhnK5Lw==" saltValue="hks2z7MFVHnk/qkTjIntCg==" spinCount="100000" sheet="1" objects="1" scenarios="1"/>
  <dataValidations disablePrompts="1" count="1">
    <dataValidation type="list" allowBlank="1" showInputMessage="1" showErrorMessage="1" sqref="G8:G28 JC8:JC28 SY8:SY28 ACU8:ACU28 AMQ8:AMQ28 AWM8:AWM28 BGI8:BGI28 BQE8:BQE28 CAA8:CAA28 CJW8:CJW28 CTS8:CTS28 DDO8:DDO28 DNK8:DNK28 DXG8:DXG28 EHC8:EHC28 EQY8:EQY28 FAU8:FAU28 FKQ8:FKQ28 FUM8:FUM28 GEI8:GEI28 GOE8:GOE28 GYA8:GYA28 HHW8:HHW28 HRS8:HRS28 IBO8:IBO28 ILK8:ILK28 IVG8:IVG28 JFC8:JFC28 JOY8:JOY28 JYU8:JYU28 KIQ8:KIQ28 KSM8:KSM28 LCI8:LCI28 LME8:LME28 LWA8:LWA28 MFW8:MFW28 MPS8:MPS28 MZO8:MZO28 NJK8:NJK28 NTG8:NTG28 ODC8:ODC28 OMY8:OMY28 OWU8:OWU28 PGQ8:PGQ28 PQM8:PQM28 QAI8:QAI28 QKE8:QKE28 QUA8:QUA28 RDW8:RDW28 RNS8:RNS28 RXO8:RXO28 SHK8:SHK28 SRG8:SRG28 TBC8:TBC28 TKY8:TKY28 TUU8:TUU28 UEQ8:UEQ28 UOM8:UOM28 UYI8:UYI28 VIE8:VIE28 VSA8:VSA28 WBW8:WBW28 WLS8:WLS28 WVO8:WVO28 G65546:G65564 JC65546:JC65564 SY65546:SY65564 ACU65546:ACU65564 AMQ65546:AMQ65564 AWM65546:AWM65564 BGI65546:BGI65564 BQE65546:BQE65564 CAA65546:CAA65564 CJW65546:CJW65564 CTS65546:CTS65564 DDO65546:DDO65564 DNK65546:DNK65564 DXG65546:DXG65564 EHC65546:EHC65564 EQY65546:EQY65564 FAU65546:FAU65564 FKQ65546:FKQ65564 FUM65546:FUM65564 GEI65546:GEI65564 GOE65546:GOE65564 GYA65546:GYA65564 HHW65546:HHW65564 HRS65546:HRS65564 IBO65546:IBO65564 ILK65546:ILK65564 IVG65546:IVG65564 JFC65546:JFC65564 JOY65546:JOY65564 JYU65546:JYU65564 KIQ65546:KIQ65564 KSM65546:KSM65564 LCI65546:LCI65564 LME65546:LME65564 LWA65546:LWA65564 MFW65546:MFW65564 MPS65546:MPS65564 MZO65546:MZO65564 NJK65546:NJK65564 NTG65546:NTG65564 ODC65546:ODC65564 OMY65546:OMY65564 OWU65546:OWU65564 PGQ65546:PGQ65564 PQM65546:PQM65564 QAI65546:QAI65564 QKE65546:QKE65564 QUA65546:QUA65564 RDW65546:RDW65564 RNS65546:RNS65564 RXO65546:RXO65564 SHK65546:SHK65564 SRG65546:SRG65564 TBC65546:TBC65564 TKY65546:TKY65564 TUU65546:TUU65564 UEQ65546:UEQ65564 UOM65546:UOM65564 UYI65546:UYI65564 VIE65546:VIE65564 VSA65546:VSA65564 WBW65546:WBW65564 WLS65546:WLS65564 WVO65546:WVO65564 G131082:G131100 JC131082:JC131100 SY131082:SY131100 ACU131082:ACU131100 AMQ131082:AMQ131100 AWM131082:AWM131100 BGI131082:BGI131100 BQE131082:BQE131100 CAA131082:CAA131100 CJW131082:CJW131100 CTS131082:CTS131100 DDO131082:DDO131100 DNK131082:DNK131100 DXG131082:DXG131100 EHC131082:EHC131100 EQY131082:EQY131100 FAU131082:FAU131100 FKQ131082:FKQ131100 FUM131082:FUM131100 GEI131082:GEI131100 GOE131082:GOE131100 GYA131082:GYA131100 HHW131082:HHW131100 HRS131082:HRS131100 IBO131082:IBO131100 ILK131082:ILK131100 IVG131082:IVG131100 JFC131082:JFC131100 JOY131082:JOY131100 JYU131082:JYU131100 KIQ131082:KIQ131100 KSM131082:KSM131100 LCI131082:LCI131100 LME131082:LME131100 LWA131082:LWA131100 MFW131082:MFW131100 MPS131082:MPS131100 MZO131082:MZO131100 NJK131082:NJK131100 NTG131082:NTG131100 ODC131082:ODC131100 OMY131082:OMY131100 OWU131082:OWU131100 PGQ131082:PGQ131100 PQM131082:PQM131100 QAI131082:QAI131100 QKE131082:QKE131100 QUA131082:QUA131100 RDW131082:RDW131100 RNS131082:RNS131100 RXO131082:RXO131100 SHK131082:SHK131100 SRG131082:SRG131100 TBC131082:TBC131100 TKY131082:TKY131100 TUU131082:TUU131100 UEQ131082:UEQ131100 UOM131082:UOM131100 UYI131082:UYI131100 VIE131082:VIE131100 VSA131082:VSA131100 WBW131082:WBW131100 WLS131082:WLS131100 WVO131082:WVO131100 G196618:G196636 JC196618:JC196636 SY196618:SY196636 ACU196618:ACU196636 AMQ196618:AMQ196636 AWM196618:AWM196636 BGI196618:BGI196636 BQE196618:BQE196636 CAA196618:CAA196636 CJW196618:CJW196636 CTS196618:CTS196636 DDO196618:DDO196636 DNK196618:DNK196636 DXG196618:DXG196636 EHC196618:EHC196636 EQY196618:EQY196636 FAU196618:FAU196636 FKQ196618:FKQ196636 FUM196618:FUM196636 GEI196618:GEI196636 GOE196618:GOE196636 GYA196618:GYA196636 HHW196618:HHW196636 HRS196618:HRS196636 IBO196618:IBO196636 ILK196618:ILK196636 IVG196618:IVG196636 JFC196618:JFC196636 JOY196618:JOY196636 JYU196618:JYU196636 KIQ196618:KIQ196636 KSM196618:KSM196636 LCI196618:LCI196636 LME196618:LME196636 LWA196618:LWA196636 MFW196618:MFW196636 MPS196618:MPS196636 MZO196618:MZO196636 NJK196618:NJK196636 NTG196618:NTG196636 ODC196618:ODC196636 OMY196618:OMY196636 OWU196618:OWU196636 PGQ196618:PGQ196636 PQM196618:PQM196636 QAI196618:QAI196636 QKE196618:QKE196636 QUA196618:QUA196636 RDW196618:RDW196636 RNS196618:RNS196636 RXO196618:RXO196636 SHK196618:SHK196636 SRG196618:SRG196636 TBC196618:TBC196636 TKY196618:TKY196636 TUU196618:TUU196636 UEQ196618:UEQ196636 UOM196618:UOM196636 UYI196618:UYI196636 VIE196618:VIE196636 VSA196618:VSA196636 WBW196618:WBW196636 WLS196618:WLS196636 WVO196618:WVO196636 G262154:G262172 JC262154:JC262172 SY262154:SY262172 ACU262154:ACU262172 AMQ262154:AMQ262172 AWM262154:AWM262172 BGI262154:BGI262172 BQE262154:BQE262172 CAA262154:CAA262172 CJW262154:CJW262172 CTS262154:CTS262172 DDO262154:DDO262172 DNK262154:DNK262172 DXG262154:DXG262172 EHC262154:EHC262172 EQY262154:EQY262172 FAU262154:FAU262172 FKQ262154:FKQ262172 FUM262154:FUM262172 GEI262154:GEI262172 GOE262154:GOE262172 GYA262154:GYA262172 HHW262154:HHW262172 HRS262154:HRS262172 IBO262154:IBO262172 ILK262154:ILK262172 IVG262154:IVG262172 JFC262154:JFC262172 JOY262154:JOY262172 JYU262154:JYU262172 KIQ262154:KIQ262172 KSM262154:KSM262172 LCI262154:LCI262172 LME262154:LME262172 LWA262154:LWA262172 MFW262154:MFW262172 MPS262154:MPS262172 MZO262154:MZO262172 NJK262154:NJK262172 NTG262154:NTG262172 ODC262154:ODC262172 OMY262154:OMY262172 OWU262154:OWU262172 PGQ262154:PGQ262172 PQM262154:PQM262172 QAI262154:QAI262172 QKE262154:QKE262172 QUA262154:QUA262172 RDW262154:RDW262172 RNS262154:RNS262172 RXO262154:RXO262172 SHK262154:SHK262172 SRG262154:SRG262172 TBC262154:TBC262172 TKY262154:TKY262172 TUU262154:TUU262172 UEQ262154:UEQ262172 UOM262154:UOM262172 UYI262154:UYI262172 VIE262154:VIE262172 VSA262154:VSA262172 WBW262154:WBW262172 WLS262154:WLS262172 WVO262154:WVO262172 G327690:G327708 JC327690:JC327708 SY327690:SY327708 ACU327690:ACU327708 AMQ327690:AMQ327708 AWM327690:AWM327708 BGI327690:BGI327708 BQE327690:BQE327708 CAA327690:CAA327708 CJW327690:CJW327708 CTS327690:CTS327708 DDO327690:DDO327708 DNK327690:DNK327708 DXG327690:DXG327708 EHC327690:EHC327708 EQY327690:EQY327708 FAU327690:FAU327708 FKQ327690:FKQ327708 FUM327690:FUM327708 GEI327690:GEI327708 GOE327690:GOE327708 GYA327690:GYA327708 HHW327690:HHW327708 HRS327690:HRS327708 IBO327690:IBO327708 ILK327690:ILK327708 IVG327690:IVG327708 JFC327690:JFC327708 JOY327690:JOY327708 JYU327690:JYU327708 KIQ327690:KIQ327708 KSM327690:KSM327708 LCI327690:LCI327708 LME327690:LME327708 LWA327690:LWA327708 MFW327690:MFW327708 MPS327690:MPS327708 MZO327690:MZO327708 NJK327690:NJK327708 NTG327690:NTG327708 ODC327690:ODC327708 OMY327690:OMY327708 OWU327690:OWU327708 PGQ327690:PGQ327708 PQM327690:PQM327708 QAI327690:QAI327708 QKE327690:QKE327708 QUA327690:QUA327708 RDW327690:RDW327708 RNS327690:RNS327708 RXO327690:RXO327708 SHK327690:SHK327708 SRG327690:SRG327708 TBC327690:TBC327708 TKY327690:TKY327708 TUU327690:TUU327708 UEQ327690:UEQ327708 UOM327690:UOM327708 UYI327690:UYI327708 VIE327690:VIE327708 VSA327690:VSA327708 WBW327690:WBW327708 WLS327690:WLS327708 WVO327690:WVO327708 G393226:G393244 JC393226:JC393244 SY393226:SY393244 ACU393226:ACU393244 AMQ393226:AMQ393244 AWM393226:AWM393244 BGI393226:BGI393244 BQE393226:BQE393244 CAA393226:CAA393244 CJW393226:CJW393244 CTS393226:CTS393244 DDO393226:DDO393244 DNK393226:DNK393244 DXG393226:DXG393244 EHC393226:EHC393244 EQY393226:EQY393244 FAU393226:FAU393244 FKQ393226:FKQ393244 FUM393226:FUM393244 GEI393226:GEI393244 GOE393226:GOE393244 GYA393226:GYA393244 HHW393226:HHW393244 HRS393226:HRS393244 IBO393226:IBO393244 ILK393226:ILK393244 IVG393226:IVG393244 JFC393226:JFC393244 JOY393226:JOY393244 JYU393226:JYU393244 KIQ393226:KIQ393244 KSM393226:KSM393244 LCI393226:LCI393244 LME393226:LME393244 LWA393226:LWA393244 MFW393226:MFW393244 MPS393226:MPS393244 MZO393226:MZO393244 NJK393226:NJK393244 NTG393226:NTG393244 ODC393226:ODC393244 OMY393226:OMY393244 OWU393226:OWU393244 PGQ393226:PGQ393244 PQM393226:PQM393244 QAI393226:QAI393244 QKE393226:QKE393244 QUA393226:QUA393244 RDW393226:RDW393244 RNS393226:RNS393244 RXO393226:RXO393244 SHK393226:SHK393244 SRG393226:SRG393244 TBC393226:TBC393244 TKY393226:TKY393244 TUU393226:TUU393244 UEQ393226:UEQ393244 UOM393226:UOM393244 UYI393226:UYI393244 VIE393226:VIE393244 VSA393226:VSA393244 WBW393226:WBW393244 WLS393226:WLS393244 WVO393226:WVO393244 G458762:G458780 JC458762:JC458780 SY458762:SY458780 ACU458762:ACU458780 AMQ458762:AMQ458780 AWM458762:AWM458780 BGI458762:BGI458780 BQE458762:BQE458780 CAA458762:CAA458780 CJW458762:CJW458780 CTS458762:CTS458780 DDO458762:DDO458780 DNK458762:DNK458780 DXG458762:DXG458780 EHC458762:EHC458780 EQY458762:EQY458780 FAU458762:FAU458780 FKQ458762:FKQ458780 FUM458762:FUM458780 GEI458762:GEI458780 GOE458762:GOE458780 GYA458762:GYA458780 HHW458762:HHW458780 HRS458762:HRS458780 IBO458762:IBO458780 ILK458762:ILK458780 IVG458762:IVG458780 JFC458762:JFC458780 JOY458762:JOY458780 JYU458762:JYU458780 KIQ458762:KIQ458780 KSM458762:KSM458780 LCI458762:LCI458780 LME458762:LME458780 LWA458762:LWA458780 MFW458762:MFW458780 MPS458762:MPS458780 MZO458762:MZO458780 NJK458762:NJK458780 NTG458762:NTG458780 ODC458762:ODC458780 OMY458762:OMY458780 OWU458762:OWU458780 PGQ458762:PGQ458780 PQM458762:PQM458780 QAI458762:QAI458780 QKE458762:QKE458780 QUA458762:QUA458780 RDW458762:RDW458780 RNS458762:RNS458780 RXO458762:RXO458780 SHK458762:SHK458780 SRG458762:SRG458780 TBC458762:TBC458780 TKY458762:TKY458780 TUU458762:TUU458780 UEQ458762:UEQ458780 UOM458762:UOM458780 UYI458762:UYI458780 VIE458762:VIE458780 VSA458762:VSA458780 WBW458762:WBW458780 WLS458762:WLS458780 WVO458762:WVO458780 G524298:G524316 JC524298:JC524316 SY524298:SY524316 ACU524298:ACU524316 AMQ524298:AMQ524316 AWM524298:AWM524316 BGI524298:BGI524316 BQE524298:BQE524316 CAA524298:CAA524316 CJW524298:CJW524316 CTS524298:CTS524316 DDO524298:DDO524316 DNK524298:DNK524316 DXG524298:DXG524316 EHC524298:EHC524316 EQY524298:EQY524316 FAU524298:FAU524316 FKQ524298:FKQ524316 FUM524298:FUM524316 GEI524298:GEI524316 GOE524298:GOE524316 GYA524298:GYA524316 HHW524298:HHW524316 HRS524298:HRS524316 IBO524298:IBO524316 ILK524298:ILK524316 IVG524298:IVG524316 JFC524298:JFC524316 JOY524298:JOY524316 JYU524298:JYU524316 KIQ524298:KIQ524316 KSM524298:KSM524316 LCI524298:LCI524316 LME524298:LME524316 LWA524298:LWA524316 MFW524298:MFW524316 MPS524298:MPS524316 MZO524298:MZO524316 NJK524298:NJK524316 NTG524298:NTG524316 ODC524298:ODC524316 OMY524298:OMY524316 OWU524298:OWU524316 PGQ524298:PGQ524316 PQM524298:PQM524316 QAI524298:QAI524316 QKE524298:QKE524316 QUA524298:QUA524316 RDW524298:RDW524316 RNS524298:RNS524316 RXO524298:RXO524316 SHK524298:SHK524316 SRG524298:SRG524316 TBC524298:TBC524316 TKY524298:TKY524316 TUU524298:TUU524316 UEQ524298:UEQ524316 UOM524298:UOM524316 UYI524298:UYI524316 VIE524298:VIE524316 VSA524298:VSA524316 WBW524298:WBW524316 WLS524298:WLS524316 WVO524298:WVO524316 G589834:G589852 JC589834:JC589852 SY589834:SY589852 ACU589834:ACU589852 AMQ589834:AMQ589852 AWM589834:AWM589852 BGI589834:BGI589852 BQE589834:BQE589852 CAA589834:CAA589852 CJW589834:CJW589852 CTS589834:CTS589852 DDO589834:DDO589852 DNK589834:DNK589852 DXG589834:DXG589852 EHC589834:EHC589852 EQY589834:EQY589852 FAU589834:FAU589852 FKQ589834:FKQ589852 FUM589834:FUM589852 GEI589834:GEI589852 GOE589834:GOE589852 GYA589834:GYA589852 HHW589834:HHW589852 HRS589834:HRS589852 IBO589834:IBO589852 ILK589834:ILK589852 IVG589834:IVG589852 JFC589834:JFC589852 JOY589834:JOY589852 JYU589834:JYU589852 KIQ589834:KIQ589852 KSM589834:KSM589852 LCI589834:LCI589852 LME589834:LME589852 LWA589834:LWA589852 MFW589834:MFW589852 MPS589834:MPS589852 MZO589834:MZO589852 NJK589834:NJK589852 NTG589834:NTG589852 ODC589834:ODC589852 OMY589834:OMY589852 OWU589834:OWU589852 PGQ589834:PGQ589852 PQM589834:PQM589852 QAI589834:QAI589852 QKE589834:QKE589852 QUA589834:QUA589852 RDW589834:RDW589852 RNS589834:RNS589852 RXO589834:RXO589852 SHK589834:SHK589852 SRG589834:SRG589852 TBC589834:TBC589852 TKY589834:TKY589852 TUU589834:TUU589852 UEQ589834:UEQ589852 UOM589834:UOM589852 UYI589834:UYI589852 VIE589834:VIE589852 VSA589834:VSA589852 WBW589834:WBW589852 WLS589834:WLS589852 WVO589834:WVO589852 G655370:G655388 JC655370:JC655388 SY655370:SY655388 ACU655370:ACU655388 AMQ655370:AMQ655388 AWM655370:AWM655388 BGI655370:BGI655388 BQE655370:BQE655388 CAA655370:CAA655388 CJW655370:CJW655388 CTS655370:CTS655388 DDO655370:DDO655388 DNK655370:DNK655388 DXG655370:DXG655388 EHC655370:EHC655388 EQY655370:EQY655388 FAU655370:FAU655388 FKQ655370:FKQ655388 FUM655370:FUM655388 GEI655370:GEI655388 GOE655370:GOE655388 GYA655370:GYA655388 HHW655370:HHW655388 HRS655370:HRS655388 IBO655370:IBO655388 ILK655370:ILK655388 IVG655370:IVG655388 JFC655370:JFC655388 JOY655370:JOY655388 JYU655370:JYU655388 KIQ655370:KIQ655388 KSM655370:KSM655388 LCI655370:LCI655388 LME655370:LME655388 LWA655370:LWA655388 MFW655370:MFW655388 MPS655370:MPS655388 MZO655370:MZO655388 NJK655370:NJK655388 NTG655370:NTG655388 ODC655370:ODC655388 OMY655370:OMY655388 OWU655370:OWU655388 PGQ655370:PGQ655388 PQM655370:PQM655388 QAI655370:QAI655388 QKE655370:QKE655388 QUA655370:QUA655388 RDW655370:RDW655388 RNS655370:RNS655388 RXO655370:RXO655388 SHK655370:SHK655388 SRG655370:SRG655388 TBC655370:TBC655388 TKY655370:TKY655388 TUU655370:TUU655388 UEQ655370:UEQ655388 UOM655370:UOM655388 UYI655370:UYI655388 VIE655370:VIE655388 VSA655370:VSA655388 WBW655370:WBW655388 WLS655370:WLS655388 WVO655370:WVO655388 G720906:G720924 JC720906:JC720924 SY720906:SY720924 ACU720906:ACU720924 AMQ720906:AMQ720924 AWM720906:AWM720924 BGI720906:BGI720924 BQE720906:BQE720924 CAA720906:CAA720924 CJW720906:CJW720924 CTS720906:CTS720924 DDO720906:DDO720924 DNK720906:DNK720924 DXG720906:DXG720924 EHC720906:EHC720924 EQY720906:EQY720924 FAU720906:FAU720924 FKQ720906:FKQ720924 FUM720906:FUM720924 GEI720906:GEI720924 GOE720906:GOE720924 GYA720906:GYA720924 HHW720906:HHW720924 HRS720906:HRS720924 IBO720906:IBO720924 ILK720906:ILK720924 IVG720906:IVG720924 JFC720906:JFC720924 JOY720906:JOY720924 JYU720906:JYU720924 KIQ720906:KIQ720924 KSM720906:KSM720924 LCI720906:LCI720924 LME720906:LME720924 LWA720906:LWA720924 MFW720906:MFW720924 MPS720906:MPS720924 MZO720906:MZO720924 NJK720906:NJK720924 NTG720906:NTG720924 ODC720906:ODC720924 OMY720906:OMY720924 OWU720906:OWU720924 PGQ720906:PGQ720924 PQM720906:PQM720924 QAI720906:QAI720924 QKE720906:QKE720924 QUA720906:QUA720924 RDW720906:RDW720924 RNS720906:RNS720924 RXO720906:RXO720924 SHK720906:SHK720924 SRG720906:SRG720924 TBC720906:TBC720924 TKY720906:TKY720924 TUU720906:TUU720924 UEQ720906:UEQ720924 UOM720906:UOM720924 UYI720906:UYI720924 VIE720906:VIE720924 VSA720906:VSA720924 WBW720906:WBW720924 WLS720906:WLS720924 WVO720906:WVO720924 G786442:G786460 JC786442:JC786460 SY786442:SY786460 ACU786442:ACU786460 AMQ786442:AMQ786460 AWM786442:AWM786460 BGI786442:BGI786460 BQE786442:BQE786460 CAA786442:CAA786460 CJW786442:CJW786460 CTS786442:CTS786460 DDO786442:DDO786460 DNK786442:DNK786460 DXG786442:DXG786460 EHC786442:EHC786460 EQY786442:EQY786460 FAU786442:FAU786460 FKQ786442:FKQ786460 FUM786442:FUM786460 GEI786442:GEI786460 GOE786442:GOE786460 GYA786442:GYA786460 HHW786442:HHW786460 HRS786442:HRS786460 IBO786442:IBO786460 ILK786442:ILK786460 IVG786442:IVG786460 JFC786442:JFC786460 JOY786442:JOY786460 JYU786442:JYU786460 KIQ786442:KIQ786460 KSM786442:KSM786460 LCI786442:LCI786460 LME786442:LME786460 LWA786442:LWA786460 MFW786442:MFW786460 MPS786442:MPS786460 MZO786442:MZO786460 NJK786442:NJK786460 NTG786442:NTG786460 ODC786442:ODC786460 OMY786442:OMY786460 OWU786442:OWU786460 PGQ786442:PGQ786460 PQM786442:PQM786460 QAI786442:QAI786460 QKE786442:QKE786460 QUA786442:QUA786460 RDW786442:RDW786460 RNS786442:RNS786460 RXO786442:RXO786460 SHK786442:SHK786460 SRG786442:SRG786460 TBC786442:TBC786460 TKY786442:TKY786460 TUU786442:TUU786460 UEQ786442:UEQ786460 UOM786442:UOM786460 UYI786442:UYI786460 VIE786442:VIE786460 VSA786442:VSA786460 WBW786442:WBW786460 WLS786442:WLS786460 WVO786442:WVO786460 G851978:G851996 JC851978:JC851996 SY851978:SY851996 ACU851978:ACU851996 AMQ851978:AMQ851996 AWM851978:AWM851996 BGI851978:BGI851996 BQE851978:BQE851996 CAA851978:CAA851996 CJW851978:CJW851996 CTS851978:CTS851996 DDO851978:DDO851996 DNK851978:DNK851996 DXG851978:DXG851996 EHC851978:EHC851996 EQY851978:EQY851996 FAU851978:FAU851996 FKQ851978:FKQ851996 FUM851978:FUM851996 GEI851978:GEI851996 GOE851978:GOE851996 GYA851978:GYA851996 HHW851978:HHW851996 HRS851978:HRS851996 IBO851978:IBO851996 ILK851978:ILK851996 IVG851978:IVG851996 JFC851978:JFC851996 JOY851978:JOY851996 JYU851978:JYU851996 KIQ851978:KIQ851996 KSM851978:KSM851996 LCI851978:LCI851996 LME851978:LME851996 LWA851978:LWA851996 MFW851978:MFW851996 MPS851978:MPS851996 MZO851978:MZO851996 NJK851978:NJK851996 NTG851978:NTG851996 ODC851978:ODC851996 OMY851978:OMY851996 OWU851978:OWU851996 PGQ851978:PGQ851996 PQM851978:PQM851996 QAI851978:QAI851996 QKE851978:QKE851996 QUA851978:QUA851996 RDW851978:RDW851996 RNS851978:RNS851996 RXO851978:RXO851996 SHK851978:SHK851996 SRG851978:SRG851996 TBC851978:TBC851996 TKY851978:TKY851996 TUU851978:TUU851996 UEQ851978:UEQ851996 UOM851978:UOM851996 UYI851978:UYI851996 VIE851978:VIE851996 VSA851978:VSA851996 WBW851978:WBW851996 WLS851978:WLS851996 WVO851978:WVO851996 G917514:G917532 JC917514:JC917532 SY917514:SY917532 ACU917514:ACU917532 AMQ917514:AMQ917532 AWM917514:AWM917532 BGI917514:BGI917532 BQE917514:BQE917532 CAA917514:CAA917532 CJW917514:CJW917532 CTS917514:CTS917532 DDO917514:DDO917532 DNK917514:DNK917532 DXG917514:DXG917532 EHC917514:EHC917532 EQY917514:EQY917532 FAU917514:FAU917532 FKQ917514:FKQ917532 FUM917514:FUM917532 GEI917514:GEI917532 GOE917514:GOE917532 GYA917514:GYA917532 HHW917514:HHW917532 HRS917514:HRS917532 IBO917514:IBO917532 ILK917514:ILK917532 IVG917514:IVG917532 JFC917514:JFC917532 JOY917514:JOY917532 JYU917514:JYU917532 KIQ917514:KIQ917532 KSM917514:KSM917532 LCI917514:LCI917532 LME917514:LME917532 LWA917514:LWA917532 MFW917514:MFW917532 MPS917514:MPS917532 MZO917514:MZO917532 NJK917514:NJK917532 NTG917514:NTG917532 ODC917514:ODC917532 OMY917514:OMY917532 OWU917514:OWU917532 PGQ917514:PGQ917532 PQM917514:PQM917532 QAI917514:QAI917532 QKE917514:QKE917532 QUA917514:QUA917532 RDW917514:RDW917532 RNS917514:RNS917532 RXO917514:RXO917532 SHK917514:SHK917532 SRG917514:SRG917532 TBC917514:TBC917532 TKY917514:TKY917532 TUU917514:TUU917532 UEQ917514:UEQ917532 UOM917514:UOM917532 UYI917514:UYI917532 VIE917514:VIE917532 VSA917514:VSA917532 WBW917514:WBW917532 WLS917514:WLS917532 WVO917514:WVO917532 G983050:G983068 JC983050:JC983068 SY983050:SY983068 ACU983050:ACU983068 AMQ983050:AMQ983068 AWM983050:AWM983068 BGI983050:BGI983068 BQE983050:BQE983068 CAA983050:CAA983068 CJW983050:CJW983068 CTS983050:CTS983068 DDO983050:DDO983068 DNK983050:DNK983068 DXG983050:DXG983068 EHC983050:EHC983068 EQY983050:EQY983068 FAU983050:FAU983068 FKQ983050:FKQ983068 FUM983050:FUM983068 GEI983050:GEI983068 GOE983050:GOE983068 GYA983050:GYA983068 HHW983050:HHW983068 HRS983050:HRS983068 IBO983050:IBO983068 ILK983050:ILK983068 IVG983050:IVG983068 JFC983050:JFC983068 JOY983050:JOY983068 JYU983050:JYU983068 KIQ983050:KIQ983068 KSM983050:KSM983068 LCI983050:LCI983068 LME983050:LME983068 LWA983050:LWA983068 MFW983050:MFW983068 MPS983050:MPS983068 MZO983050:MZO983068 NJK983050:NJK983068 NTG983050:NTG983068 ODC983050:ODC983068 OMY983050:OMY983068 OWU983050:OWU983068 PGQ983050:PGQ983068 PQM983050:PQM983068 QAI983050:QAI983068 QKE983050:QKE983068 QUA983050:QUA983068 RDW983050:RDW983068 RNS983050:RNS983068 RXO983050:RXO983068 SHK983050:SHK983068 SRG983050:SRG983068 TBC983050:TBC983068 TKY983050:TKY983068 TUU983050:TUU983068 UEQ983050:UEQ983068 UOM983050:UOM983068 UYI983050:UYI983068 VIE983050:VIE983068 VSA983050:VSA983068 WBW983050:WBW983068 WLS983050:WLS983068 WVO983050:WVO983068">
      <formula1>$X$7:$X$11</formula1>
    </dataValidation>
  </dataValidations>
  <pageMargins left="0.74803149606299213" right="0.74803149606299213" top="0.98425196850393704" bottom="0.98425196850393704" header="0" footer="0"/>
  <pageSetup paperSize="167" scale="69" orientation="landscape" r:id="rId1"/>
  <headerFooter alignWithMargins="0"/>
  <colBreaks count="1" manualBreakCount="1">
    <brk id="8" max="28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C12"/>
  <sheetViews>
    <sheetView showGridLines="0" showZeros="0" zoomScaleNormal="100" workbookViewId="0">
      <selection sqref="A1:N1"/>
    </sheetView>
  </sheetViews>
  <sheetFormatPr baseColWidth="10" defaultColWidth="3.140625" defaultRowHeight="12.75" x14ac:dyDescent="0.2"/>
  <cols>
    <col min="1" max="1" width="15.42578125" style="47" customWidth="1"/>
    <col min="2" max="2" width="43.42578125" style="47" customWidth="1"/>
    <col min="3" max="4" width="3.140625" style="47" customWidth="1"/>
    <col min="5" max="5" width="22.7109375" style="47" customWidth="1"/>
    <col min="6" max="6" width="5.140625" style="47" customWidth="1"/>
    <col min="7" max="11" width="3.140625" style="47" customWidth="1"/>
    <col min="12" max="12" width="3.7109375" style="47" customWidth="1"/>
    <col min="13" max="20" width="3.140625" style="47" customWidth="1"/>
    <col min="21" max="21" width="7.28515625" style="47" customWidth="1"/>
    <col min="22" max="16384" width="3.140625" style="47"/>
  </cols>
  <sheetData>
    <row r="1" spans="1:29" ht="54" customHeight="1" thickBot="1" x14ac:dyDescent="0.25">
      <c r="A1" s="3709" t="s">
        <v>1598</v>
      </c>
      <c r="B1" s="3710"/>
      <c r="C1" s="3710"/>
      <c r="D1" s="3710"/>
      <c r="E1" s="3710"/>
      <c r="F1" s="3710"/>
      <c r="G1" s="3710"/>
      <c r="H1" s="3710"/>
      <c r="I1" s="3710"/>
      <c r="J1" s="3710"/>
      <c r="K1" s="3710"/>
      <c r="L1" s="3710"/>
      <c r="M1" s="3710"/>
      <c r="N1" s="3711"/>
    </row>
    <row r="2" spans="1:29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29" ht="22.5" customHeight="1" x14ac:dyDescent="0.2">
      <c r="A3" s="73" t="str">
        <f>CONCATENATE("ESTABLECIMIENTO/ESTRATEGIA: ",NOMBRE!B3," - ","( ",NOMBRE!C3,NOMBRE!D3,NOMBRE!E3,NOMBRE!F3,NOMBRE!G3,NOMBRE!H3," )")</f>
        <v>ESTABLECIMIENTO/ESTRATEGIA:  - (  )</v>
      </c>
      <c r="X3" s="69"/>
      <c r="Y3" s="69"/>
      <c r="Z3" s="69"/>
      <c r="AA3" s="69"/>
      <c r="AB3" s="69"/>
      <c r="AC3" s="69"/>
    </row>
    <row r="4" spans="1:29" ht="12.75" customHeight="1" thickBot="1" x14ac:dyDescent="0.25">
      <c r="B4" s="70"/>
      <c r="C4" s="70"/>
      <c r="D4" s="70"/>
      <c r="X4" s="72"/>
    </row>
    <row r="5" spans="1:29" ht="52.5" customHeight="1" thickBot="1" x14ac:dyDescent="0.25">
      <c r="B5" s="71" t="s">
        <v>1597</v>
      </c>
      <c r="D5" s="69"/>
      <c r="E5" s="71"/>
      <c r="F5" s="69"/>
      <c r="G5" s="69"/>
      <c r="H5" s="69"/>
      <c r="I5" s="69"/>
      <c r="J5" s="69"/>
      <c r="K5" s="69"/>
      <c r="L5" s="69"/>
      <c r="X5" s="70"/>
    </row>
    <row r="6" spans="1:29" ht="6.75" customHeight="1" thickBot="1" x14ac:dyDescent="0.25">
      <c r="X6" s="69"/>
    </row>
    <row r="7" spans="1:29" ht="16.5" customHeight="1" x14ac:dyDescent="0.2">
      <c r="B7" s="3712" t="str">
        <f>IF(Contro!D30&gt;0,"ANTES DE EJECUTAR SUS MACROS REVISE LA HOJA CONTROL, EXISTEN ERRORES","")</f>
        <v>ANTES DE EJECUTAR SUS MACROS REVISE LA HOJA CONTROL, EXISTEN ERRORES</v>
      </c>
      <c r="C7" s="3713"/>
      <c r="D7" s="3713"/>
      <c r="E7" s="3713"/>
      <c r="F7" s="3713"/>
      <c r="G7" s="3713"/>
      <c r="H7" s="3714"/>
    </row>
    <row r="8" spans="1:29" ht="16.5" customHeight="1" thickBot="1" x14ac:dyDescent="0.25">
      <c r="B8" s="3715"/>
      <c r="C8" s="3716"/>
      <c r="D8" s="3716"/>
      <c r="E8" s="3716"/>
      <c r="F8" s="3716"/>
      <c r="G8" s="3716"/>
      <c r="H8" s="3717"/>
    </row>
    <row r="9" spans="1:29" ht="16.5" customHeight="1" x14ac:dyDescent="0.2"/>
    <row r="10" spans="1:29" ht="16.5" customHeight="1" x14ac:dyDescent="0.2">
      <c r="B10" s="68" t="s">
        <v>1596</v>
      </c>
    </row>
    <row r="11" spans="1:29" ht="16.5" customHeight="1" x14ac:dyDescent="0.2"/>
    <row r="12" spans="1:29" ht="16.5" customHeight="1" x14ac:dyDescent="0.2"/>
  </sheetData>
  <sheetProtection algorithmName="SHA-512" hashValue="8bEPqYqDka22YTS7uzTTROPeGoj8dtvnW+m6VjjrHDi13uWaHldRD9ODAcJQQxDE9u5QUFNTHR6+x0Kcp79QrA==" saltValue="aB+VXB0LZXegX1eZIdwD1g==" spinCount="100000" sheet="1" objects="1" scenarios="1"/>
  <mergeCells count="2">
    <mergeCell ref="A1:N1"/>
    <mergeCell ref="B7:H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</vt:i4>
      </vt:variant>
    </vt:vector>
  </HeadingPairs>
  <TitlesOfParts>
    <vt:vector size="25" baseType="lpstr">
      <vt:lpstr>NOMBRE</vt:lpstr>
      <vt:lpstr>A01</vt:lpstr>
      <vt:lpstr>A02</vt:lpstr>
      <vt:lpstr>A03</vt:lpstr>
      <vt:lpstr>A04</vt:lpstr>
      <vt:lpstr>A05</vt:lpstr>
      <vt:lpstr>A06</vt:lpstr>
      <vt:lpstr>A07</vt:lpstr>
      <vt:lpstr>A08</vt:lpstr>
      <vt:lpstr>A09</vt:lpstr>
      <vt:lpstr>A11</vt:lpstr>
      <vt:lpstr>A19a</vt:lpstr>
      <vt:lpstr>A19b</vt:lpstr>
      <vt:lpstr>A21</vt:lpstr>
      <vt:lpstr>A23</vt:lpstr>
      <vt:lpstr>A24</vt:lpstr>
      <vt:lpstr>A25</vt:lpstr>
      <vt:lpstr>A26</vt:lpstr>
      <vt:lpstr>A27</vt:lpstr>
      <vt:lpstr>A28</vt:lpstr>
      <vt:lpstr>A29</vt:lpstr>
      <vt:lpstr>A30</vt:lpstr>
      <vt:lpstr>Contro</vt:lpstr>
      <vt:lpstr>MACROS</vt:lpstr>
      <vt:lpstr>Contro!Área_de_impresión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Mauricio Fernando Lazcano Silva</cp:lastModifiedBy>
  <dcterms:created xsi:type="dcterms:W3CDTF">2016-11-22T01:43:45Z</dcterms:created>
  <dcterms:modified xsi:type="dcterms:W3CDTF">2017-05-29T22:27:09Z</dcterms:modified>
</cp:coreProperties>
</file>